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ntonin_menegaux_un_org/Documents/UNECE/PPP/Standards/Project Impact Assessment Tool/Excel Tool/"/>
    </mc:Choice>
  </mc:AlternateContent>
  <xr:revisionPtr revIDLastSave="31" documentId="13_ncr:1_{3177FA11-3CE1-463E-B88A-BB005348D472}" xr6:coauthVersionLast="46" xr6:coauthVersionMax="47" xr10:uidLastSave="{8DFFB937-992D-4CA6-8924-286DDDAEE460}"/>
  <workbookProtection workbookAlgorithmName="SHA-512" workbookHashValue="l/sMr+gtk+IruXpOo3kqQ023+G21bqXdmQfXeoZ62/UN560ki9ZT79iXya0+eNQUSeWo7y3NgaKTPI6IuP/G6Q==" workbookSaltValue="vo8leZhtidOomC8JQ6fVXw==" workbookSpinCount="100000" lockStructure="1"/>
  <bookViews>
    <workbookView xWindow="-98" yWindow="-98" windowWidth="28996" windowHeight="15945" tabRatio="935" xr2:uid="{00000000-000D-0000-FFFF-FFFF00000000}"/>
  </bookViews>
  <sheets>
    <sheet name="Home page" sheetId="1" r:id="rId1"/>
    <sheet name="At-A-Glance" sheetId="29" r:id="rId2"/>
    <sheet name="Access and Equity" sheetId="10" r:id="rId3"/>
    <sheet name="Economic Effectiveness" sheetId="24" r:id="rId4"/>
    <sheet name="Environmental Sust. &amp; Res." sheetId="23" r:id="rId5"/>
    <sheet name="Replicability" sheetId="25" r:id="rId6"/>
    <sheet name="Stakeholder Engagement" sheetId="26" r:id="rId7"/>
    <sheet name="Results" sheetId="19" r:id="rId8"/>
    <sheet name="Config" sheetId="5" state="hidden" r:id="rId9"/>
    <sheet name="QualCommentList" sheetId="20" state="hidden" r:id="rId10"/>
    <sheet name="Countries" sheetId="18" state="hidden" r:id="rId11"/>
  </sheets>
  <definedNames>
    <definedName name="BenchmarkAE1">'Access and Equity'!$C$3:$H$11</definedName>
    <definedName name="BenchmarkAE2">'Access and Equity'!$C$14:$H$24</definedName>
    <definedName name="BenchmarkAE3">'Access and Equity'!$C$27:$H$33</definedName>
    <definedName name="BenchmarkAE4">'Access and Equity'!$C$36:$H$45</definedName>
    <definedName name="BenchmarkAE5">'Access and Equity'!$C$48:$H$54</definedName>
    <definedName name="BenchmarkEE1">'Economic Effectiveness'!$C$3:$H$14</definedName>
    <definedName name="BenchmarkEE2">'Economic Effectiveness'!$C$17:$H$31</definedName>
    <definedName name="BenchmarkEE3">'Economic Effectiveness'!$C$34:$H$41</definedName>
    <definedName name="BenchmarkEE4">'Economic Effectiveness'!$C$44:$H$58</definedName>
    <definedName name="BenchmarkES1">'Environmental Sust. &amp; Res.'!$C$3:$H$16</definedName>
    <definedName name="BenchmarkES2">'Environmental Sust. &amp; Res.'!$C$19:$H$31</definedName>
    <definedName name="BenchmarkES3">'Environmental Sust. &amp; Res.'!$C$34:$H$41</definedName>
    <definedName name="BenchmarkES4">'Environmental Sust. &amp; Res.'!$C$44:$H$51</definedName>
    <definedName name="BenchmarkES5">'Environmental Sust. &amp; Res.'!$C$54:$H$68</definedName>
    <definedName name="BenchmarkRE1">Replicability!$C$3:$H$10</definedName>
    <definedName name="BenchmarkRE2">Replicability!$C$13:$H$18</definedName>
    <definedName name="BenchmarkRE3">Replicability!$C$21:$H$28</definedName>
    <definedName name="BenchmarkRE4">Replicability!$C$31:$H$39</definedName>
    <definedName name="BenchmarkSE1">'Stakeholder Engagement'!$C$3:$H$11</definedName>
    <definedName name="BenchmarkSE2">'Stakeholder Engagement'!$C$14:$H$24</definedName>
    <definedName name="BenchmarkSE3">'Stakeholder Engagement'!$C$27:$H$33</definedName>
    <definedName name="BenchmarkSE4">'Stakeholder Engagement'!$C$36:$H$43</definedName>
    <definedName name="_xlnm.Print_Titles" localSheetId="2">'Access and Equity'!$2:$2</definedName>
    <definedName name="_xlnm.Print_Titles" localSheetId="3">'Economic Effectiveness'!$2:$2</definedName>
    <definedName name="_xlnm.Print_Titles" localSheetId="4">'Environmental Sust. &amp; Res.'!$2:$2</definedName>
    <definedName name="_xlnm.Print_Titles" localSheetId="5">Replicability!$2:$2</definedName>
    <definedName name="_xlnm.Print_Titles" localSheetId="7">Results!$1:$1</definedName>
    <definedName name="_xlnm.Print_Titles" localSheetId="6">'Stakeholder Engagement'!$2:$2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6" l="1"/>
  <c r="G24" i="26"/>
  <c r="G51" i="23"/>
  <c r="G31" i="23"/>
  <c r="G39" i="25"/>
  <c r="G41" i="24"/>
  <c r="G45" i="10"/>
  <c r="G24" i="10"/>
  <c r="K16" i="19" l="1"/>
  <c r="K15" i="19"/>
  <c r="L43" i="26"/>
  <c r="K42" i="26"/>
  <c r="Q42" i="26" s="1"/>
  <c r="Q41" i="26"/>
  <c r="K41" i="26"/>
  <c r="K40" i="26"/>
  <c r="Q40" i="26" s="1"/>
  <c r="Q43" i="26" s="1"/>
  <c r="L33" i="26"/>
  <c r="K32" i="26"/>
  <c r="Q32" i="26" s="1"/>
  <c r="K31" i="26"/>
  <c r="Q31" i="26" s="1"/>
  <c r="L24" i="26"/>
  <c r="M23" i="26"/>
  <c r="N23" i="26" s="1"/>
  <c r="K23" i="26"/>
  <c r="Q23" i="26" s="1"/>
  <c r="M22" i="26"/>
  <c r="N22" i="26" s="1"/>
  <c r="K22" i="26"/>
  <c r="Q22" i="26" s="1"/>
  <c r="M21" i="26"/>
  <c r="K21" i="26"/>
  <c r="Q21" i="26" s="1"/>
  <c r="M19" i="26"/>
  <c r="N19" i="26" s="1"/>
  <c r="K19" i="26"/>
  <c r="F30" i="20" s="1"/>
  <c r="M18" i="26"/>
  <c r="M24" i="26" s="1"/>
  <c r="K18" i="26"/>
  <c r="Q18" i="26" s="1"/>
  <c r="L11" i="26"/>
  <c r="L46" i="26" s="1"/>
  <c r="Q10" i="26"/>
  <c r="N10" i="26"/>
  <c r="M10" i="26"/>
  <c r="K10" i="26"/>
  <c r="Q9" i="26"/>
  <c r="N9" i="26"/>
  <c r="M9" i="26"/>
  <c r="K9" i="26"/>
  <c r="K8" i="26"/>
  <c r="E28" i="20" s="1"/>
  <c r="K7" i="26"/>
  <c r="F27" i="20" s="1"/>
  <c r="L39" i="25"/>
  <c r="K38" i="25"/>
  <c r="Q38" i="25" s="1"/>
  <c r="M37" i="25"/>
  <c r="K37" i="25"/>
  <c r="Q37" i="25" s="1"/>
  <c r="K36" i="25"/>
  <c r="F26" i="20" s="1"/>
  <c r="M35" i="25"/>
  <c r="K35" i="25"/>
  <c r="Q35" i="25" s="1"/>
  <c r="L28" i="25"/>
  <c r="K27" i="25"/>
  <c r="Q27" i="25" s="1"/>
  <c r="M26" i="25"/>
  <c r="N26" i="25" s="1"/>
  <c r="K26" i="25"/>
  <c r="E24" i="20" s="1"/>
  <c r="K25" i="25"/>
  <c r="F23" i="20" s="1"/>
  <c r="L18" i="25"/>
  <c r="K17" i="25"/>
  <c r="Q17" i="25" s="1"/>
  <c r="Q18" i="25" s="1"/>
  <c r="L10" i="25"/>
  <c r="K9" i="25"/>
  <c r="Q9" i="25" s="1"/>
  <c r="K8" i="25"/>
  <c r="K7" i="25"/>
  <c r="Q7" i="25" s="1"/>
  <c r="L68" i="23"/>
  <c r="K67" i="23"/>
  <c r="K66" i="23"/>
  <c r="R66" i="23" s="1"/>
  <c r="N65" i="23"/>
  <c r="M65" i="23"/>
  <c r="K65" i="23"/>
  <c r="R65" i="23" s="1"/>
  <c r="R64" i="23"/>
  <c r="K64" i="23"/>
  <c r="R62" i="23"/>
  <c r="M62" i="23"/>
  <c r="K62" i="23"/>
  <c r="N62" i="23" s="1"/>
  <c r="R61" i="23"/>
  <c r="M61" i="23"/>
  <c r="N61" i="23" s="1"/>
  <c r="K61" i="23"/>
  <c r="M60" i="23"/>
  <c r="N60" i="23" s="1"/>
  <c r="K60" i="23"/>
  <c r="R60" i="23" s="1"/>
  <c r="K58" i="23"/>
  <c r="L51" i="23"/>
  <c r="M50" i="23"/>
  <c r="N50" i="23" s="1"/>
  <c r="K50" i="23"/>
  <c r="R50" i="23" s="1"/>
  <c r="K49" i="23"/>
  <c r="K48" i="23"/>
  <c r="L41" i="23"/>
  <c r="L71" i="23" s="1"/>
  <c r="K40" i="23"/>
  <c r="K39" i="23"/>
  <c r="K38" i="23"/>
  <c r="R38" i="23" s="1"/>
  <c r="L31" i="23"/>
  <c r="K30" i="23"/>
  <c r="K29" i="23"/>
  <c r="R29" i="23" s="1"/>
  <c r="N28" i="23"/>
  <c r="M28" i="23"/>
  <c r="K28" i="23"/>
  <c r="R28" i="23" s="1"/>
  <c r="M27" i="23"/>
  <c r="N27" i="23" s="1"/>
  <c r="K27" i="23"/>
  <c r="K26" i="23"/>
  <c r="K25" i="23"/>
  <c r="K24" i="23"/>
  <c r="R24" i="23" s="1"/>
  <c r="L16" i="23"/>
  <c r="K15" i="23"/>
  <c r="K14" i="23"/>
  <c r="R14" i="23" s="1"/>
  <c r="N13" i="23"/>
  <c r="M13" i="23"/>
  <c r="K13" i="23"/>
  <c r="F18" i="20" s="1"/>
  <c r="R12" i="23"/>
  <c r="N12" i="23"/>
  <c r="K12" i="23"/>
  <c r="M12" i="23" s="1"/>
  <c r="K10" i="23"/>
  <c r="R10" i="23" s="1"/>
  <c r="K9" i="23"/>
  <c r="F17" i="20" s="1"/>
  <c r="K8" i="23"/>
  <c r="M8" i="23" s="1"/>
  <c r="K4" i="23"/>
  <c r="O60" i="23" s="1"/>
  <c r="L58" i="24"/>
  <c r="K57" i="24"/>
  <c r="N56" i="24"/>
  <c r="M56" i="24"/>
  <c r="K56" i="24"/>
  <c r="Q56" i="24" s="1"/>
  <c r="K55" i="24"/>
  <c r="N54" i="24"/>
  <c r="M54" i="24"/>
  <c r="K54" i="24"/>
  <c r="Q54" i="24" s="1"/>
  <c r="K53" i="24"/>
  <c r="M51" i="24"/>
  <c r="N51" i="24" s="1"/>
  <c r="K51" i="24"/>
  <c r="Q51" i="24" s="1"/>
  <c r="K50" i="24"/>
  <c r="M49" i="24"/>
  <c r="N49" i="24" s="1"/>
  <c r="K49" i="24"/>
  <c r="E16" i="20" s="1"/>
  <c r="K48" i="24"/>
  <c r="M41" i="24"/>
  <c r="L41" i="24"/>
  <c r="Q40" i="24"/>
  <c r="M40" i="24"/>
  <c r="N40" i="24" s="1"/>
  <c r="K40" i="24"/>
  <c r="Q39" i="24"/>
  <c r="N39" i="24"/>
  <c r="M39" i="24"/>
  <c r="K39" i="24"/>
  <c r="Q38" i="24"/>
  <c r="M38" i="24"/>
  <c r="N38" i="24" s="1"/>
  <c r="N41" i="24" s="1"/>
  <c r="K38" i="24"/>
  <c r="F14" i="20" s="1"/>
  <c r="L31" i="24"/>
  <c r="K30" i="24"/>
  <c r="K29" i="24"/>
  <c r="K28" i="24"/>
  <c r="Q26" i="24"/>
  <c r="K26" i="24"/>
  <c r="K25" i="24"/>
  <c r="K23" i="24"/>
  <c r="K22" i="24"/>
  <c r="L14" i="24"/>
  <c r="L61" i="24" s="1"/>
  <c r="K13" i="24"/>
  <c r="Q13" i="24" s="1"/>
  <c r="K12" i="24"/>
  <c r="M12" i="24" s="1"/>
  <c r="N12" i="24" s="1"/>
  <c r="K11" i="24"/>
  <c r="Q11" i="24" s="1"/>
  <c r="K10" i="24"/>
  <c r="Q10" i="24" s="1"/>
  <c r="K8" i="24"/>
  <c r="M8" i="24" s="1"/>
  <c r="K7" i="24"/>
  <c r="F9" i="20" s="1"/>
  <c r="L54" i="10"/>
  <c r="K53" i="10"/>
  <c r="K52" i="10"/>
  <c r="L45" i="10"/>
  <c r="L57" i="10" s="1"/>
  <c r="K44" i="10"/>
  <c r="M44" i="10" s="1"/>
  <c r="N44" i="10" s="1"/>
  <c r="K43" i="10"/>
  <c r="Q43" i="10" s="1"/>
  <c r="K42" i="10"/>
  <c r="Q42" i="10" s="1"/>
  <c r="K40" i="10"/>
  <c r="Q40" i="10" s="1"/>
  <c r="L33" i="10"/>
  <c r="K32" i="10"/>
  <c r="M32" i="10" s="1"/>
  <c r="K31" i="10"/>
  <c r="L24" i="10"/>
  <c r="K23" i="10"/>
  <c r="M23" i="10" s="1"/>
  <c r="K22" i="10"/>
  <c r="F6" i="20" s="1"/>
  <c r="K20" i="10"/>
  <c r="K19" i="10"/>
  <c r="Q19" i="10" s="1"/>
  <c r="L11" i="10"/>
  <c r="K10" i="10"/>
  <c r="M10" i="10" s="1"/>
  <c r="N10" i="10" s="1"/>
  <c r="K9" i="10"/>
  <c r="Q9" i="10" s="1"/>
  <c r="K8" i="10"/>
  <c r="Q8" i="10" s="1"/>
  <c r="K7" i="10"/>
  <c r="M7" i="10" s="1"/>
  <c r="N7" i="10" s="1"/>
  <c r="M7" i="26" l="1"/>
  <c r="Q7" i="26"/>
  <c r="N7" i="26"/>
  <c r="M17" i="25"/>
  <c r="R8" i="23"/>
  <c r="R9" i="23"/>
  <c r="M9" i="23"/>
  <c r="N9" i="23" s="1"/>
  <c r="M10" i="23"/>
  <c r="N10" i="23" s="1"/>
  <c r="O10" i="23" s="1"/>
  <c r="Q32" i="10"/>
  <c r="M8" i="10"/>
  <c r="N8" i="10" s="1"/>
  <c r="Q8" i="26"/>
  <c r="M8" i="26"/>
  <c r="Q12" i="24"/>
  <c r="M10" i="24"/>
  <c r="N10" i="24" s="1"/>
  <c r="Q7" i="24"/>
  <c r="M7" i="24"/>
  <c r="N7" i="24" s="1"/>
  <c r="M42" i="10"/>
  <c r="N42" i="10" s="1"/>
  <c r="Q44" i="10"/>
  <c r="M22" i="10"/>
  <c r="N22" i="10" s="1"/>
  <c r="Q22" i="10"/>
  <c r="Q10" i="10"/>
  <c r="O27" i="23"/>
  <c r="O62" i="23"/>
  <c r="O50" i="23"/>
  <c r="O12" i="23"/>
  <c r="O28" i="23"/>
  <c r="O65" i="23"/>
  <c r="O9" i="23"/>
  <c r="O13" i="23"/>
  <c r="O61" i="23"/>
  <c r="Q31" i="10"/>
  <c r="Q33" i="10" s="1"/>
  <c r="M31" i="10"/>
  <c r="M33" i="10" s="1"/>
  <c r="N20" i="10"/>
  <c r="M43" i="10"/>
  <c r="M20" i="10"/>
  <c r="Q23" i="10"/>
  <c r="M40" i="10"/>
  <c r="N43" i="10"/>
  <c r="E12" i="20"/>
  <c r="Q28" i="24"/>
  <c r="M28" i="24"/>
  <c r="F12" i="20"/>
  <c r="E20" i="20"/>
  <c r="R48" i="23"/>
  <c r="M48" i="23"/>
  <c r="F20" i="20"/>
  <c r="M8" i="25"/>
  <c r="N8" i="25" s="1"/>
  <c r="R30" i="23"/>
  <c r="M30" i="23"/>
  <c r="N30" i="23" s="1"/>
  <c r="O30" i="23" s="1"/>
  <c r="F7" i="20"/>
  <c r="E7" i="20"/>
  <c r="N8" i="24"/>
  <c r="F15" i="20"/>
  <c r="Q48" i="24"/>
  <c r="E15" i="20"/>
  <c r="M48" i="24"/>
  <c r="M58" i="23"/>
  <c r="N58" i="23" s="1"/>
  <c r="F22" i="20"/>
  <c r="E22" i="20"/>
  <c r="R58" i="23"/>
  <c r="Q52" i="10"/>
  <c r="M52" i="10"/>
  <c r="N52" i="10" s="1"/>
  <c r="F10" i="20"/>
  <c r="Q22" i="24"/>
  <c r="E10" i="20"/>
  <c r="M22" i="24"/>
  <c r="F3" i="20"/>
  <c r="E3" i="20"/>
  <c r="Q7" i="10"/>
  <c r="M9" i="10"/>
  <c r="N9" i="10" s="1"/>
  <c r="N11" i="10" s="1"/>
  <c r="Q20" i="10"/>
  <c r="N32" i="10"/>
  <c r="Q8" i="24"/>
  <c r="Q14" i="24" s="1"/>
  <c r="N22" i="24"/>
  <c r="N28" i="24"/>
  <c r="Q53" i="24"/>
  <c r="M53" i="24"/>
  <c r="N53" i="24" s="1"/>
  <c r="M49" i="23"/>
  <c r="N49" i="23" s="1"/>
  <c r="O49" i="23" s="1"/>
  <c r="F21" i="20"/>
  <c r="E21" i="20"/>
  <c r="R49" i="23"/>
  <c r="R67" i="23"/>
  <c r="M67" i="23"/>
  <c r="N67" i="23" s="1"/>
  <c r="O67" i="23" s="1"/>
  <c r="Q8" i="25"/>
  <c r="Q10" i="25" s="1"/>
  <c r="Q42" i="25" s="1"/>
  <c r="Q45" i="10"/>
  <c r="N23" i="24"/>
  <c r="M23" i="24"/>
  <c r="N29" i="24"/>
  <c r="M29" i="24"/>
  <c r="R25" i="23"/>
  <c r="R31" i="23" s="1"/>
  <c r="M25" i="23"/>
  <c r="N25" i="23" s="1"/>
  <c r="O25" i="23" s="1"/>
  <c r="N64" i="23"/>
  <c r="O64" i="23" s="1"/>
  <c r="M26" i="23"/>
  <c r="N26" i="23" s="1"/>
  <c r="O26" i="23" s="1"/>
  <c r="R26" i="23"/>
  <c r="E8" i="20"/>
  <c r="Q53" i="10"/>
  <c r="F8" i="20"/>
  <c r="F5" i="20"/>
  <c r="E5" i="20"/>
  <c r="M53" i="10"/>
  <c r="N53" i="10" s="1"/>
  <c r="Q23" i="24"/>
  <c r="Q29" i="24"/>
  <c r="Q57" i="24"/>
  <c r="M57" i="24"/>
  <c r="N8" i="23"/>
  <c r="R39" i="23"/>
  <c r="N39" i="23"/>
  <c r="O39" i="23" s="1"/>
  <c r="M39" i="23"/>
  <c r="E4" i="20"/>
  <c r="F4" i="20"/>
  <c r="M19" i="10"/>
  <c r="M13" i="24"/>
  <c r="N13" i="24" s="1"/>
  <c r="F11" i="20"/>
  <c r="E11" i="20"/>
  <c r="Q25" i="24"/>
  <c r="M25" i="24"/>
  <c r="N25" i="24" s="1"/>
  <c r="Q30" i="24"/>
  <c r="F13" i="20"/>
  <c r="M30" i="24"/>
  <c r="N30" i="24" s="1"/>
  <c r="E13" i="20"/>
  <c r="Q41" i="24"/>
  <c r="Q50" i="24"/>
  <c r="M50" i="24"/>
  <c r="N50" i="24" s="1"/>
  <c r="N57" i="24"/>
  <c r="R15" i="23"/>
  <c r="M15" i="23"/>
  <c r="N15" i="23" s="1"/>
  <c r="O15" i="23" s="1"/>
  <c r="N40" i="23"/>
  <c r="O40" i="23" s="1"/>
  <c r="M40" i="23"/>
  <c r="R40" i="23"/>
  <c r="L42" i="25"/>
  <c r="N23" i="10"/>
  <c r="M11" i="24"/>
  <c r="N26" i="24"/>
  <c r="M26" i="24"/>
  <c r="Q55" i="24"/>
  <c r="M55" i="24"/>
  <c r="N55" i="24" s="1"/>
  <c r="Q33" i="26"/>
  <c r="F16" i="20"/>
  <c r="F24" i="20"/>
  <c r="F28" i="20"/>
  <c r="M36" i="25"/>
  <c r="M39" i="25" s="1"/>
  <c r="M32" i="26"/>
  <c r="E9" i="20"/>
  <c r="E17" i="20"/>
  <c r="E25" i="20"/>
  <c r="E29" i="20"/>
  <c r="M38" i="25"/>
  <c r="N38" i="25" s="1"/>
  <c r="Q49" i="24"/>
  <c r="R13" i="23"/>
  <c r="M64" i="23"/>
  <c r="M7" i="25"/>
  <c r="M9" i="25"/>
  <c r="Q26" i="25"/>
  <c r="N36" i="25"/>
  <c r="Q19" i="26"/>
  <c r="Q24" i="26" s="1"/>
  <c r="N32" i="26"/>
  <c r="M40" i="26"/>
  <c r="M42" i="26"/>
  <c r="N42" i="26" s="1"/>
  <c r="F25" i="20"/>
  <c r="F29" i="20"/>
  <c r="N7" i="25"/>
  <c r="N9" i="25"/>
  <c r="Q36" i="25"/>
  <c r="Q39" i="25" s="1"/>
  <c r="N40" i="26"/>
  <c r="E6" i="20"/>
  <c r="E14" i="20"/>
  <c r="E18" i="20"/>
  <c r="E26" i="20"/>
  <c r="E30" i="20"/>
  <c r="M14" i="23"/>
  <c r="N14" i="23" s="1"/>
  <c r="O14" i="23" s="1"/>
  <c r="M24" i="23"/>
  <c r="M29" i="23"/>
  <c r="N29" i="23" s="1"/>
  <c r="O29" i="23" s="1"/>
  <c r="M38" i="23"/>
  <c r="M66" i="23"/>
  <c r="N66" i="23" s="1"/>
  <c r="O66" i="23" s="1"/>
  <c r="M25" i="25"/>
  <c r="M27" i="25"/>
  <c r="N27" i="25" s="1"/>
  <c r="N18" i="26"/>
  <c r="N24" i="26" s="1"/>
  <c r="N21" i="26"/>
  <c r="M31" i="26"/>
  <c r="M33" i="26" s="1"/>
  <c r="E19" i="20"/>
  <c r="E23" i="20"/>
  <c r="E27" i="20"/>
  <c r="E31" i="20"/>
  <c r="Q25" i="25"/>
  <c r="Q28" i="25" s="1"/>
  <c r="N35" i="25"/>
  <c r="N37" i="25"/>
  <c r="N31" i="26"/>
  <c r="M41" i="26"/>
  <c r="N41" i="26" s="1"/>
  <c r="F19" i="20"/>
  <c r="F31" i="20"/>
  <c r="G33" i="26" l="1"/>
  <c r="Q11" i="26"/>
  <c r="N17" i="25"/>
  <c r="N18" i="25" s="1"/>
  <c r="M18" i="25"/>
  <c r="R16" i="23"/>
  <c r="R71" i="23" s="1"/>
  <c r="G70" i="23" s="1"/>
  <c r="R41" i="23"/>
  <c r="N31" i="24"/>
  <c r="Q46" i="26"/>
  <c r="O12" i="19" s="1"/>
  <c r="N8" i="26"/>
  <c r="N11" i="26" s="1"/>
  <c r="M11" i="26"/>
  <c r="M14" i="24"/>
  <c r="N11" i="24"/>
  <c r="Q22" i="19"/>
  <c r="Q54" i="10"/>
  <c r="M45" i="10"/>
  <c r="N31" i="10"/>
  <c r="N33" i="10" s="1"/>
  <c r="G33" i="10" s="1"/>
  <c r="Q24" i="10"/>
  <c r="B22" i="19"/>
  <c r="Q11" i="10"/>
  <c r="O11" i="19"/>
  <c r="N68" i="23"/>
  <c r="O58" i="23"/>
  <c r="O68" i="23" s="1"/>
  <c r="M28" i="25"/>
  <c r="N25" i="25"/>
  <c r="N28" i="25" s="1"/>
  <c r="Q31" i="24"/>
  <c r="R51" i="23"/>
  <c r="N10" i="25"/>
  <c r="Q61" i="24"/>
  <c r="M24" i="10"/>
  <c r="N19" i="10"/>
  <c r="N24" i="10" s="1"/>
  <c r="O8" i="23"/>
  <c r="O16" i="23" s="1"/>
  <c r="N16" i="23"/>
  <c r="N54" i="10"/>
  <c r="M31" i="24"/>
  <c r="G31" i="24" s="1"/>
  <c r="M51" i="23"/>
  <c r="M68" i="23"/>
  <c r="G68" i="23" s="1"/>
  <c r="M41" i="23"/>
  <c r="N38" i="23"/>
  <c r="M10" i="25"/>
  <c r="N33" i="26"/>
  <c r="M43" i="26"/>
  <c r="M11" i="10"/>
  <c r="G11" i="10" s="1"/>
  <c r="M58" i="24"/>
  <c r="G58" i="24" s="1"/>
  <c r="M16" i="23"/>
  <c r="N48" i="23"/>
  <c r="M31" i="23"/>
  <c r="N24" i="23"/>
  <c r="N43" i="26"/>
  <c r="N14" i="24"/>
  <c r="N61" i="24" s="1"/>
  <c r="K9" i="19" s="1"/>
  <c r="M54" i="10"/>
  <c r="G54" i="10" s="1"/>
  <c r="N39" i="25"/>
  <c r="Q57" i="10"/>
  <c r="G56" i="10" s="1"/>
  <c r="Q58" i="24"/>
  <c r="R68" i="23"/>
  <c r="N48" i="24"/>
  <c r="N58" i="24" s="1"/>
  <c r="N40" i="10"/>
  <c r="N45" i="10" s="1"/>
  <c r="N46" i="26" l="1"/>
  <c r="K12" i="19" s="1"/>
  <c r="G11" i="26"/>
  <c r="G28" i="25"/>
  <c r="G18" i="25"/>
  <c r="G10" i="25"/>
  <c r="G16" i="23"/>
  <c r="G14" i="24"/>
  <c r="N57" i="10"/>
  <c r="K8" i="19" s="1"/>
  <c r="O10" i="19"/>
  <c r="O48" i="23"/>
  <c r="O51" i="23" s="1"/>
  <c r="N51" i="23"/>
  <c r="M42" i="25"/>
  <c r="G41" i="25" s="1"/>
  <c r="M57" i="10"/>
  <c r="L8" i="19" s="1"/>
  <c r="O9" i="19"/>
  <c r="M46" i="26"/>
  <c r="G45" i="26" s="1"/>
  <c r="O8" i="19"/>
  <c r="M71" i="23"/>
  <c r="L10" i="19" s="1"/>
  <c r="O38" i="23"/>
  <c r="O41" i="23" s="1"/>
  <c r="N41" i="23"/>
  <c r="G41" i="23" s="1"/>
  <c r="O24" i="23"/>
  <c r="O31" i="23" s="1"/>
  <c r="O71" i="23" s="1"/>
  <c r="K10" i="19" s="1"/>
  <c r="N31" i="23"/>
  <c r="N71" i="23" s="1"/>
  <c r="N42" i="25"/>
  <c r="K11" i="19" s="1"/>
  <c r="M61" i="24"/>
  <c r="L9" i="19" s="1"/>
  <c r="G60" i="24" l="1"/>
  <c r="L12" i="19"/>
  <c r="M12" i="19" s="1"/>
  <c r="F12" i="19" s="1"/>
  <c r="G12" i="19" s="1"/>
  <c r="L11" i="19"/>
  <c r="M11" i="19" s="1"/>
  <c r="F11" i="19" s="1"/>
  <c r="G11" i="19" s="1"/>
  <c r="M9" i="19"/>
  <c r="F9" i="19" s="1"/>
  <c r="G9" i="19" s="1"/>
  <c r="M10" i="19"/>
  <c r="F10" i="19" s="1"/>
  <c r="G10" i="19"/>
  <c r="M8" i="19"/>
  <c r="K14" i="19" l="1"/>
  <c r="K17" i="19" s="1"/>
  <c r="F13" i="19" s="1"/>
  <c r="G13" i="19" s="1"/>
  <c r="F8" i="19"/>
  <c r="G8" i="19" s="1"/>
</calcChain>
</file>

<file path=xl/sharedStrings.xml><?xml version="1.0" encoding="utf-8"?>
<sst xmlns="http://schemas.openxmlformats.org/spreadsheetml/2006/main" count="1319" uniqueCount="768">
  <si>
    <r>
      <rPr>
        <sz val="11"/>
        <color theme="1"/>
        <rFont val="Calibri"/>
        <family val="2"/>
        <scheme val="minor"/>
      </rPr>
      <t>Экономическая эффективность и налогово-бюджетная устойчивость</t>
    </r>
  </si>
  <si>
    <r>
      <rPr>
        <sz val="11"/>
        <color theme="1"/>
        <rFont val="Calibri"/>
        <family val="2"/>
        <scheme val="minor"/>
      </rPr>
      <t>ID</t>
    </r>
  </si>
  <si>
    <r>
      <rPr>
        <sz val="11"/>
        <color theme="0"/>
        <rFont val="Calibri"/>
        <family val="2"/>
        <scheme val="minor"/>
      </rPr>
      <t>Цель</t>
    </r>
  </si>
  <si>
    <r>
      <rPr>
        <sz val="11"/>
        <color theme="0"/>
        <rFont val="Calibri"/>
        <family val="2"/>
        <scheme val="minor"/>
      </rPr>
      <t>Применимость</t>
    </r>
  </si>
  <si>
    <r>
      <rPr>
        <sz val="11"/>
        <color theme="1"/>
        <rFont val="Calibri"/>
        <family val="2"/>
        <scheme val="minor"/>
      </rPr>
      <t>Choices</t>
    </r>
  </si>
  <si>
    <r>
      <rPr>
        <sz val="11"/>
        <color theme="1"/>
        <rFont val="Calibri"/>
        <family val="2"/>
        <scheme val="minor"/>
      </rPr>
      <t>Points</t>
    </r>
  </si>
  <si>
    <r>
      <rPr>
        <b/>
        <sz val="11"/>
        <color theme="0"/>
        <rFont val="Calibri"/>
        <family val="2"/>
        <scheme val="minor"/>
      </rPr>
      <t>Ответ</t>
    </r>
  </si>
  <si>
    <r>
      <rPr>
        <b/>
        <sz val="18"/>
        <color theme="0"/>
        <rFont val="Calibri"/>
        <family val="2"/>
        <scheme val="minor"/>
      </rPr>
      <t>Конфигурация инструмента</t>
    </r>
  </si>
  <si>
    <r>
      <rPr>
        <sz val="11"/>
        <color theme="1"/>
        <rFont val="Calibri"/>
        <family val="2"/>
        <scheme val="minor"/>
      </rPr>
      <t>На основе представленных ответов вашему проекту присваивается следующая балльная оценка:</t>
    </r>
  </si>
  <si>
    <r>
      <rPr>
        <sz val="11"/>
        <color theme="1"/>
        <rFont val="Calibri"/>
        <family val="2"/>
        <scheme val="minor"/>
      </rPr>
      <t>Экологическая устойчивость и потенциал противодействия</t>
    </r>
  </si>
  <si>
    <r>
      <rPr>
        <sz val="11"/>
        <color theme="1"/>
        <rFont val="Calibri"/>
        <family val="2"/>
        <scheme val="minor"/>
      </rPr>
      <t>Доступ и равенство</t>
    </r>
  </si>
  <si>
    <r>
      <rPr>
        <sz val="11"/>
        <color theme="1"/>
        <rFont val="Calibri"/>
        <family val="2"/>
        <scheme val="minor"/>
      </rPr>
      <t>Взаимодействие с заинтересованными сторонами</t>
    </r>
  </si>
  <si>
    <r>
      <rPr>
        <sz val="11"/>
        <color theme="1"/>
        <rFont val="Calibri"/>
        <family val="2"/>
        <scheme val="minor"/>
      </rPr>
      <t>Тиражируемость</t>
    </r>
  </si>
  <si>
    <r>
      <rPr>
        <sz val="11"/>
        <color theme="1"/>
        <rFont val="Calibri"/>
        <family val="2"/>
        <scheme val="minor"/>
      </rPr>
      <t>Yes</t>
    </r>
  </si>
  <si>
    <r>
      <rPr>
        <sz val="11"/>
        <color theme="1"/>
        <rFont val="Calibri"/>
        <family val="2"/>
        <scheme val="minor"/>
      </rPr>
      <t>No</t>
    </r>
  </si>
  <si>
    <r>
      <rPr>
        <sz val="11"/>
        <color theme="1"/>
        <rFont val="Calibri"/>
        <family val="2"/>
        <scheme val="minor"/>
      </rPr>
      <t>AE1.3</t>
    </r>
  </si>
  <si>
    <r>
      <rPr>
        <sz val="11"/>
        <color theme="1"/>
        <rFont val="Calibri"/>
        <family val="2"/>
        <scheme val="minor"/>
      </rPr>
      <t>AE1.4</t>
    </r>
  </si>
  <si>
    <r>
      <rPr>
        <sz val="11"/>
        <color theme="1"/>
        <rFont val="Calibri"/>
        <family val="2"/>
        <scheme val="minor"/>
      </rPr>
      <t>AE3.2</t>
    </r>
  </si>
  <si>
    <r>
      <rPr>
        <sz val="11"/>
        <color theme="1"/>
        <rFont val="Calibri"/>
        <family val="2"/>
        <scheme val="minor"/>
      </rPr>
      <t>AE3.1</t>
    </r>
  </si>
  <si>
    <r>
      <rPr>
        <sz val="11"/>
        <color theme="1"/>
        <rFont val="Calibri"/>
        <family val="2"/>
        <scheme val="minor"/>
      </rPr>
      <t>AE4.3</t>
    </r>
  </si>
  <si>
    <r>
      <rPr>
        <b/>
        <sz val="11"/>
        <color theme="1"/>
        <rFont val="Calibri"/>
        <family val="2"/>
        <scheme val="minor"/>
      </rPr>
      <t>Biodiversity Categories</t>
    </r>
  </si>
  <si>
    <r>
      <rPr>
        <sz val="11"/>
        <color theme="1"/>
        <rFont val="Calibri"/>
        <family val="2"/>
        <scheme val="minor"/>
      </rPr>
      <t>Categories</t>
    </r>
  </si>
  <si>
    <r>
      <rPr>
        <sz val="11"/>
        <color theme="1"/>
        <rFont val="Calibri"/>
        <family val="2"/>
        <scheme val="minor"/>
      </rPr>
      <t>Н/П</t>
    </r>
  </si>
  <si>
    <r>
      <rPr>
        <sz val="11"/>
        <color theme="1"/>
        <rFont val="Calibri"/>
        <family val="2"/>
        <scheme val="minor"/>
      </rPr>
      <t>Value</t>
    </r>
  </si>
  <si>
    <r>
      <rPr>
        <b/>
        <sz val="11"/>
        <color theme="1"/>
        <rFont val="Calibri"/>
        <family val="2"/>
        <scheme val="minor"/>
      </rPr>
      <t>Answers N/A</t>
    </r>
  </si>
  <si>
    <r>
      <rPr>
        <sz val="11"/>
        <color theme="1"/>
        <rFont val="Calibri"/>
        <family val="2"/>
        <scheme val="minor"/>
      </rPr>
      <t>Обеспечить, чтобы услуга(и), предоставляемая(ые) проектом, была(и) приемлемой(ыми) по цене и доступной(ыми) для всех людей в общинах, которые он призван обслуживать.</t>
    </r>
  </si>
  <si>
    <r>
      <rPr>
        <sz val="11"/>
        <color theme="1"/>
        <rFont val="Calibri"/>
        <family val="2"/>
        <scheme val="minor"/>
      </rPr>
      <t>Обеспечить включение соображений равенства и социальной справедливости в проектные процессы и принятие решений.</t>
    </r>
  </si>
  <si>
    <r>
      <rPr>
        <b/>
        <sz val="11"/>
        <color theme="1"/>
        <rFont val="Calibri"/>
        <family val="2"/>
        <scheme val="minor"/>
      </rPr>
      <t>Answers Generic</t>
    </r>
  </si>
  <si>
    <r>
      <rPr>
        <sz val="11"/>
        <color theme="1"/>
        <rFont val="Calibri"/>
        <family val="2"/>
        <scheme val="minor"/>
      </rPr>
      <t>Обеспечить доступ и равенство на протяжении всего жизненного цикла проекта.</t>
    </r>
  </si>
  <si>
    <r>
      <rPr>
        <sz val="11"/>
        <color theme="1"/>
        <rFont val="Calibri"/>
        <family val="2"/>
        <scheme val="minor"/>
      </rPr>
      <t>EE1.2</t>
    </r>
  </si>
  <si>
    <r>
      <rPr>
        <sz val="11"/>
        <color theme="1"/>
        <rFont val="Calibri"/>
        <family val="2"/>
        <scheme val="minor"/>
      </rPr>
      <t>EE1.3</t>
    </r>
  </si>
  <si>
    <r>
      <rPr>
        <sz val="11"/>
        <color theme="1"/>
        <rFont val="Calibri"/>
        <family val="2"/>
        <scheme val="minor"/>
      </rPr>
      <t>EE1.4</t>
    </r>
  </si>
  <si>
    <r>
      <rPr>
        <sz val="11"/>
        <color theme="1"/>
        <rFont val="Calibri"/>
        <family val="2"/>
        <scheme val="minor"/>
      </rPr>
      <t>EE1.5</t>
    </r>
  </si>
  <si>
    <r>
      <rPr>
        <sz val="11"/>
        <color theme="1"/>
        <rFont val="Calibri"/>
        <family val="2"/>
        <scheme val="minor"/>
      </rPr>
      <t>EE2.2</t>
    </r>
  </si>
  <si>
    <r>
      <rPr>
        <sz val="11"/>
        <color theme="1"/>
        <rFont val="Calibri"/>
        <family val="2"/>
        <scheme val="minor"/>
      </rPr>
      <t>EE2.3</t>
    </r>
  </si>
  <si>
    <r>
      <rPr>
        <sz val="11"/>
        <color theme="1"/>
        <rFont val="Calibri"/>
        <family val="2"/>
        <scheme val="minor"/>
      </rPr>
      <t>EE2.4</t>
    </r>
  </si>
  <si>
    <r>
      <rPr>
        <sz val="11"/>
        <color theme="1"/>
        <rFont val="Calibri"/>
        <family val="2"/>
        <scheme val="minor"/>
      </rPr>
      <t>EE3.2</t>
    </r>
  </si>
  <si>
    <r>
      <rPr>
        <sz val="11"/>
        <color theme="1"/>
        <rFont val="Calibri"/>
        <family val="2"/>
        <scheme val="minor"/>
      </rPr>
      <t>EE3.3</t>
    </r>
  </si>
  <si>
    <r>
      <rPr>
        <sz val="11"/>
        <color theme="1"/>
        <rFont val="Calibri"/>
        <family val="2"/>
        <scheme val="minor"/>
      </rPr>
      <t>EE4.2</t>
    </r>
  </si>
  <si>
    <r>
      <rPr>
        <sz val="11"/>
        <color theme="1"/>
        <rFont val="Calibri"/>
        <family val="2"/>
        <scheme val="minor"/>
      </rPr>
      <t>EE4.3</t>
    </r>
  </si>
  <si>
    <r>
      <rPr>
        <sz val="11"/>
        <color theme="1"/>
        <rFont val="Calibri"/>
        <family val="2"/>
        <scheme val="minor"/>
      </rPr>
      <t>Обеспечить надлежащий баланс между экономическим ростом и результативным управлением бюджетом/долгом для стороны государственного сектора.</t>
    </r>
  </si>
  <si>
    <r>
      <rPr>
        <sz val="11"/>
        <color theme="1"/>
        <rFont val="Calibri"/>
        <family val="2"/>
        <scheme val="minor"/>
      </rPr>
      <t>Обеспечить для частной стороны финансовую жизнеспособность проекта, в том числе его рентабельность,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</si>
  <si>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 xml:space="preserve">Поддерживать экономическое процветание, включая создание рабочих мест и наращивание потенциала как можно большего числа местных жителей, включая мужчин и женщин, и в частности бедных и уязвимых слоев населения. </t>
    </r>
  </si>
  <si>
    <r>
      <rPr>
        <sz val="11"/>
        <color theme="1"/>
        <rFont val="Calibri"/>
        <family val="2"/>
        <scheme val="minor"/>
      </rPr>
      <t>EE4.4</t>
    </r>
  </si>
  <si>
    <r>
      <rPr>
        <sz val="11"/>
        <color theme="1"/>
        <rFont val="Calibri"/>
        <family val="2"/>
        <scheme val="minor"/>
      </rPr>
      <t>EE4.5</t>
    </r>
  </si>
  <si>
    <r>
      <rPr>
        <sz val="11"/>
        <color theme="1"/>
        <rFont val="Calibri"/>
        <family val="2"/>
        <scheme val="minor"/>
      </rPr>
      <t>ES2.1</t>
    </r>
  </si>
  <si>
    <r>
      <rPr>
        <sz val="11"/>
        <color theme="1"/>
        <rFont val="Calibri"/>
        <family val="2"/>
        <scheme val="minor"/>
      </rPr>
      <t>ES2.2</t>
    </r>
  </si>
  <si>
    <r>
      <rPr>
        <sz val="11"/>
        <color theme="1"/>
        <rFont val="Calibri"/>
        <family val="2"/>
        <scheme val="minor"/>
      </rPr>
      <t>ES3.2</t>
    </r>
  </si>
  <si>
    <r>
      <rPr>
        <sz val="11"/>
        <color theme="1"/>
        <rFont val="Calibri"/>
        <family val="2"/>
        <scheme val="minor"/>
      </rPr>
      <t>ES3.3</t>
    </r>
  </si>
  <si>
    <r>
      <rPr>
        <sz val="11"/>
        <color theme="1"/>
        <rFont val="Calibri"/>
        <family val="2"/>
        <scheme val="minor"/>
      </rPr>
      <t>ES4.2</t>
    </r>
  </si>
  <si>
    <r>
      <rPr>
        <sz val="11"/>
        <color theme="1"/>
        <rFont val="Calibri"/>
        <family val="2"/>
        <scheme val="minor"/>
      </rPr>
      <t>ES5.2</t>
    </r>
  </si>
  <si>
    <r>
      <rPr>
        <sz val="11"/>
        <color theme="1"/>
        <rFont val="Calibri"/>
        <family val="2"/>
        <scheme val="minor"/>
      </rPr>
      <t>ES5.3</t>
    </r>
  </si>
  <si>
    <r>
      <rPr>
        <sz val="11"/>
        <color theme="1"/>
        <rFont val="Calibri"/>
        <family val="2"/>
        <scheme val="minor"/>
      </rPr>
      <t>ES5.4</t>
    </r>
  </si>
  <si>
    <r>
      <rPr>
        <sz val="11"/>
        <color theme="1"/>
        <rFont val="Calibri"/>
        <family val="2"/>
        <scheme val="minor"/>
      </rPr>
      <t>Сократить выбросы парниковых газов (ПГ) и повысить энергоэффективность проекта.</t>
    </r>
  </si>
  <si>
    <r>
      <rPr>
        <sz val="11"/>
        <color theme="1"/>
        <rFont val="Calibri"/>
        <family val="2"/>
        <scheme val="minor"/>
      </rPr>
      <t>Остановить утрату биоразнообразия за счет сохранения, восстановления окружающей среды и использования методов устойчивого управления.</t>
    </r>
  </si>
  <si>
    <r>
      <rPr>
        <sz val="11"/>
        <color theme="1"/>
        <rFont val="Calibri"/>
        <family val="2"/>
        <scheme val="minor"/>
      </rPr>
      <t>RE1.2</t>
    </r>
  </si>
  <si>
    <r>
      <rPr>
        <sz val="11"/>
        <color theme="1"/>
        <rFont val="Calibri"/>
        <family val="2"/>
        <scheme val="minor"/>
      </rPr>
      <t>RE1.3</t>
    </r>
  </si>
  <si>
    <r>
      <rPr>
        <sz val="11"/>
        <color theme="1"/>
        <rFont val="Calibri"/>
        <family val="2"/>
        <scheme val="minor"/>
      </rPr>
      <t>RE3.1</t>
    </r>
  </si>
  <si>
    <r>
      <rPr>
        <sz val="11"/>
        <color theme="1"/>
        <rFont val="Calibri"/>
        <family val="2"/>
        <scheme val="minor"/>
      </rPr>
      <t>Оценить тиражируемость и масштабируемость проекта для увеличения числа обслуживаемых лиц, числа успешных ГЧП во всем мире и повышения экономии за счет масштаба.</t>
    </r>
  </si>
  <si>
    <r>
      <rPr>
        <sz val="11"/>
        <color theme="1"/>
        <rFont val="Calibri"/>
        <family val="2"/>
        <scheme val="minor"/>
      </rPr>
      <t>Обеспечить, чтобы, помимо количественных экономических выгод, проект, правительство и местная община получили выгоды от передачи проверенных технологий, навыков и/или знаний/ноу-хау в результате ГЧП.</t>
    </r>
  </si>
  <si>
    <r>
      <rPr>
        <sz val="11"/>
        <color theme="1"/>
        <rFont val="Calibri"/>
        <family val="2"/>
        <scheme val="minor"/>
      </rPr>
      <t>SE1.3</t>
    </r>
  </si>
  <si>
    <r>
      <rPr>
        <sz val="11"/>
        <color theme="1"/>
        <rFont val="Calibri"/>
        <family val="2"/>
        <scheme val="minor"/>
      </rPr>
      <t>SE2.3</t>
    </r>
  </si>
  <si>
    <r>
      <rPr>
        <sz val="11"/>
        <color theme="1"/>
        <rFont val="Calibri"/>
        <family val="2"/>
        <scheme val="minor"/>
      </rPr>
      <t>SE3.2</t>
    </r>
  </si>
  <si>
    <r>
      <rPr>
        <sz val="11"/>
        <color theme="1"/>
        <rFont val="Calibri"/>
        <family val="2"/>
        <scheme val="minor"/>
      </rPr>
      <t>SE4.1</t>
    </r>
  </si>
  <si>
    <r>
      <rPr>
        <sz val="11"/>
        <color theme="1"/>
        <rFont val="Calibri"/>
        <family val="2"/>
        <scheme val="minor"/>
      </rPr>
      <t>SE4.2</t>
    </r>
  </si>
  <si>
    <r>
      <rPr>
        <sz val="11"/>
        <color theme="1"/>
        <rFont val="Calibri"/>
        <family val="2"/>
        <scheme val="minor"/>
      </rPr>
      <t>SE4.3</t>
    </r>
  </si>
  <si>
    <r>
      <rPr>
        <sz val="11"/>
        <color theme="1"/>
        <rFont val="Calibri"/>
        <family val="2"/>
        <scheme val="minor"/>
      </rPr>
      <t>Повышать удовлетворенность общественности и конечных пользователей проектом путем внедрения механизма рассмотрения жалоб населения и отзывов конечных пользователей.</t>
    </r>
  </si>
  <si>
    <r>
      <rPr>
        <sz val="11"/>
        <color theme="1"/>
        <rFont val="Calibri"/>
        <family val="2"/>
        <scheme val="minor"/>
      </rPr>
      <t>NA</t>
    </r>
  </si>
  <si>
    <r>
      <rPr>
        <sz val="11"/>
        <color theme="1"/>
        <rFont val="Calibri"/>
        <family val="2"/>
        <scheme val="minor"/>
      </rPr>
      <t>Афганистан</t>
    </r>
  </si>
  <si>
    <r>
      <rPr>
        <sz val="11"/>
        <color theme="1"/>
        <rFont val="Calibri"/>
        <family val="2"/>
        <scheme val="minor"/>
      </rPr>
      <t>Албания</t>
    </r>
  </si>
  <si>
    <r>
      <rPr>
        <sz val="11"/>
        <color theme="1"/>
        <rFont val="Calibri"/>
        <family val="2"/>
        <scheme val="minor"/>
      </rPr>
      <t>Алжир</t>
    </r>
  </si>
  <si>
    <r>
      <rPr>
        <sz val="11"/>
        <color theme="1"/>
        <rFont val="Calibri"/>
        <family val="2"/>
        <scheme val="minor"/>
      </rPr>
      <t>Андорра</t>
    </r>
  </si>
  <si>
    <r>
      <rPr>
        <sz val="11"/>
        <color theme="1"/>
        <rFont val="Calibri"/>
        <family val="2"/>
        <scheme val="minor"/>
      </rPr>
      <t>Ангола</t>
    </r>
  </si>
  <si>
    <r>
      <rPr>
        <sz val="11"/>
        <color theme="1"/>
        <rFont val="Calibri"/>
        <family val="2"/>
        <scheme val="minor"/>
      </rPr>
      <t>Антигуа и Барбуда</t>
    </r>
  </si>
  <si>
    <r>
      <rPr>
        <sz val="11"/>
        <color theme="1"/>
        <rFont val="Calibri"/>
        <family val="2"/>
        <scheme val="minor"/>
      </rPr>
      <t>Аргентина</t>
    </r>
  </si>
  <si>
    <r>
      <rPr>
        <sz val="11"/>
        <color theme="1"/>
        <rFont val="Calibri"/>
        <family val="2"/>
        <scheme val="minor"/>
      </rPr>
      <t>Армения</t>
    </r>
  </si>
  <si>
    <r>
      <rPr>
        <sz val="11"/>
        <color theme="1"/>
        <rFont val="Calibri"/>
        <family val="2"/>
        <scheme val="minor"/>
      </rPr>
      <t>Австралия</t>
    </r>
  </si>
  <si>
    <r>
      <rPr>
        <sz val="11"/>
        <color theme="1"/>
        <rFont val="Calibri"/>
        <family val="2"/>
        <scheme val="minor"/>
      </rPr>
      <t>Австрия</t>
    </r>
  </si>
  <si>
    <r>
      <rPr>
        <sz val="11"/>
        <color theme="1"/>
        <rFont val="Calibri"/>
        <family val="2"/>
        <scheme val="minor"/>
      </rPr>
      <t>Азербайджан</t>
    </r>
  </si>
  <si>
    <r>
      <rPr>
        <sz val="11"/>
        <color theme="1"/>
        <rFont val="Calibri"/>
        <family val="2"/>
        <scheme val="minor"/>
      </rPr>
      <t>Багамские острова</t>
    </r>
  </si>
  <si>
    <r>
      <rPr>
        <sz val="11"/>
        <color theme="1"/>
        <rFont val="Calibri"/>
        <family val="2"/>
        <scheme val="minor"/>
      </rPr>
      <t>Бахрейн</t>
    </r>
  </si>
  <si>
    <r>
      <rPr>
        <sz val="11"/>
        <color theme="1"/>
        <rFont val="Calibri"/>
        <family val="2"/>
        <scheme val="minor"/>
      </rPr>
      <t>Бангладеш</t>
    </r>
  </si>
  <si>
    <r>
      <rPr>
        <sz val="11"/>
        <color theme="1"/>
        <rFont val="Calibri"/>
        <family val="2"/>
        <scheme val="minor"/>
      </rPr>
      <t>Барбадос</t>
    </r>
  </si>
  <si>
    <r>
      <rPr>
        <sz val="11"/>
        <color theme="1"/>
        <rFont val="Calibri"/>
        <family val="2"/>
        <scheme val="minor"/>
      </rPr>
      <t>Беларусь</t>
    </r>
  </si>
  <si>
    <r>
      <rPr>
        <sz val="11"/>
        <color theme="1"/>
        <rFont val="Calibri"/>
        <family val="2"/>
        <scheme val="minor"/>
      </rPr>
      <t>Бельгия</t>
    </r>
  </si>
  <si>
    <r>
      <rPr>
        <sz val="11"/>
        <color theme="1"/>
        <rFont val="Calibri"/>
        <family val="2"/>
        <scheme val="minor"/>
      </rPr>
      <t>Белиз</t>
    </r>
  </si>
  <si>
    <r>
      <rPr>
        <sz val="11"/>
        <color theme="1"/>
        <rFont val="Calibri"/>
        <family val="2"/>
        <scheme val="minor"/>
      </rPr>
      <t>Бенин</t>
    </r>
  </si>
  <si>
    <r>
      <rPr>
        <sz val="11"/>
        <color theme="1"/>
        <rFont val="Calibri"/>
        <family val="2"/>
        <scheme val="minor"/>
      </rPr>
      <t>Бутан</t>
    </r>
  </si>
  <si>
    <r>
      <rPr>
        <sz val="11"/>
        <color theme="1"/>
        <rFont val="Calibri"/>
        <family val="2"/>
        <scheme val="minor"/>
      </rPr>
      <t>Босния и Герцеговина</t>
    </r>
  </si>
  <si>
    <r>
      <rPr>
        <sz val="11"/>
        <color theme="1"/>
        <rFont val="Calibri"/>
        <family val="2"/>
        <scheme val="minor"/>
      </rPr>
      <t>Ботсвана</t>
    </r>
  </si>
  <si>
    <r>
      <rPr>
        <sz val="11"/>
        <color theme="1"/>
        <rFont val="Calibri"/>
        <family val="2"/>
        <scheme val="minor"/>
      </rPr>
      <t>Бразилия</t>
    </r>
  </si>
  <si>
    <r>
      <rPr>
        <sz val="11"/>
        <color theme="1"/>
        <rFont val="Calibri"/>
        <family val="2"/>
        <scheme val="minor"/>
      </rPr>
      <t>Бруней-Даруссалам</t>
    </r>
  </si>
  <si>
    <r>
      <rPr>
        <sz val="11"/>
        <color theme="1"/>
        <rFont val="Calibri"/>
        <family val="2"/>
        <scheme val="minor"/>
      </rPr>
      <t>Болгария</t>
    </r>
  </si>
  <si>
    <r>
      <rPr>
        <sz val="11"/>
        <color theme="1"/>
        <rFont val="Calibri"/>
        <family val="2"/>
        <scheme val="minor"/>
      </rPr>
      <t>Буркина-Фасо</t>
    </r>
  </si>
  <si>
    <r>
      <rPr>
        <sz val="11"/>
        <color theme="1"/>
        <rFont val="Calibri"/>
        <family val="2"/>
        <scheme val="minor"/>
      </rPr>
      <t>Бурунди</t>
    </r>
  </si>
  <si>
    <r>
      <rPr>
        <sz val="11"/>
        <color theme="1"/>
        <rFont val="Calibri"/>
        <family val="2"/>
        <scheme val="minor"/>
      </rPr>
      <t>Камбоджа</t>
    </r>
  </si>
  <si>
    <r>
      <rPr>
        <sz val="11"/>
        <color theme="1"/>
        <rFont val="Calibri"/>
        <family val="2"/>
        <scheme val="minor"/>
      </rPr>
      <t>Камерун</t>
    </r>
  </si>
  <si>
    <r>
      <rPr>
        <sz val="11"/>
        <color theme="1"/>
        <rFont val="Calibri"/>
        <family val="2"/>
        <scheme val="minor"/>
      </rPr>
      <t>Канада</t>
    </r>
  </si>
  <si>
    <r>
      <rPr>
        <sz val="11"/>
        <color theme="1"/>
        <rFont val="Calibri"/>
        <family val="2"/>
        <scheme val="minor"/>
      </rPr>
      <t>Центральноафриканская Республика</t>
    </r>
  </si>
  <si>
    <r>
      <rPr>
        <sz val="11"/>
        <color theme="1"/>
        <rFont val="Calibri"/>
        <family val="2"/>
        <scheme val="minor"/>
      </rPr>
      <t>Чад</t>
    </r>
  </si>
  <si>
    <r>
      <rPr>
        <sz val="11"/>
        <color theme="1"/>
        <rFont val="Calibri"/>
        <family val="2"/>
        <scheme val="minor"/>
      </rPr>
      <t>Чили</t>
    </r>
  </si>
  <si>
    <r>
      <rPr>
        <sz val="11"/>
        <color theme="1"/>
        <rFont val="Calibri"/>
        <family val="2"/>
        <scheme val="minor"/>
      </rPr>
      <t>Китай</t>
    </r>
  </si>
  <si>
    <r>
      <rPr>
        <sz val="11"/>
        <color theme="1"/>
        <rFont val="Calibri"/>
        <family val="2"/>
        <scheme val="minor"/>
      </rPr>
      <t>Колумбия</t>
    </r>
  </si>
  <si>
    <r>
      <rPr>
        <sz val="11"/>
        <color theme="1"/>
        <rFont val="Calibri"/>
        <family val="2"/>
        <scheme val="minor"/>
      </rPr>
      <t>Коморские острова</t>
    </r>
  </si>
  <si>
    <r>
      <rPr>
        <sz val="11"/>
        <color theme="1"/>
        <rFont val="Calibri"/>
        <family val="2"/>
        <scheme val="minor"/>
      </rPr>
      <t>Конго</t>
    </r>
  </si>
  <si>
    <r>
      <rPr>
        <sz val="11"/>
        <color theme="1"/>
        <rFont val="Calibri"/>
        <family val="2"/>
        <scheme val="minor"/>
      </rPr>
      <t>Коста-Рика</t>
    </r>
  </si>
  <si>
    <r>
      <rPr>
        <sz val="11"/>
        <color theme="1"/>
        <rFont val="Calibri"/>
        <family val="2"/>
        <scheme val="minor"/>
      </rPr>
      <t>Кот-д'Ивуар</t>
    </r>
  </si>
  <si>
    <r>
      <rPr>
        <sz val="11"/>
        <color theme="1"/>
        <rFont val="Calibri"/>
        <family val="2"/>
        <scheme val="minor"/>
      </rPr>
      <t>Хорватия</t>
    </r>
  </si>
  <si>
    <r>
      <rPr>
        <sz val="11"/>
        <color theme="1"/>
        <rFont val="Calibri"/>
        <family val="2"/>
        <scheme val="minor"/>
      </rPr>
      <t>Куба</t>
    </r>
  </si>
  <si>
    <r>
      <rPr>
        <sz val="11"/>
        <color theme="1"/>
        <rFont val="Calibri"/>
        <family val="2"/>
        <scheme val="minor"/>
      </rPr>
      <t>Кипр</t>
    </r>
  </si>
  <si>
    <r>
      <rPr>
        <sz val="11"/>
        <color theme="1"/>
        <rFont val="Calibri"/>
        <family val="2"/>
        <scheme val="minor"/>
      </rPr>
      <t>Чешская Республика</t>
    </r>
  </si>
  <si>
    <r>
      <rPr>
        <sz val="11"/>
        <color theme="1"/>
        <rFont val="Calibri"/>
        <family val="2"/>
        <scheme val="minor"/>
      </rPr>
      <t>Дания</t>
    </r>
  </si>
  <si>
    <r>
      <rPr>
        <sz val="11"/>
        <color theme="1"/>
        <rFont val="Calibri"/>
        <family val="2"/>
        <scheme val="minor"/>
      </rPr>
      <t>Джибути</t>
    </r>
  </si>
  <si>
    <r>
      <rPr>
        <sz val="11"/>
        <color theme="1"/>
        <rFont val="Calibri"/>
        <family val="2"/>
        <scheme val="minor"/>
      </rPr>
      <t>Доминика</t>
    </r>
  </si>
  <si>
    <r>
      <rPr>
        <sz val="11"/>
        <color theme="1"/>
        <rFont val="Calibri"/>
        <family val="2"/>
        <scheme val="minor"/>
      </rPr>
      <t>Доминиканская Республика</t>
    </r>
  </si>
  <si>
    <r>
      <rPr>
        <sz val="11"/>
        <color theme="1"/>
        <rFont val="Calibri"/>
        <family val="2"/>
        <scheme val="minor"/>
      </rPr>
      <t>Эквадор</t>
    </r>
  </si>
  <si>
    <r>
      <rPr>
        <sz val="11"/>
        <color theme="1"/>
        <rFont val="Calibri"/>
        <family val="2"/>
        <scheme val="minor"/>
      </rPr>
      <t>Египет</t>
    </r>
  </si>
  <si>
    <r>
      <rPr>
        <sz val="11"/>
        <color theme="1"/>
        <rFont val="Calibri"/>
        <family val="2"/>
        <scheme val="minor"/>
      </rPr>
      <t>Эль-Сальвадор</t>
    </r>
  </si>
  <si>
    <r>
      <rPr>
        <sz val="11"/>
        <color theme="1"/>
        <rFont val="Calibri"/>
        <family val="2"/>
        <scheme val="minor"/>
      </rPr>
      <t>Экваториальная Гвинея</t>
    </r>
  </si>
  <si>
    <r>
      <rPr>
        <sz val="11"/>
        <color theme="1"/>
        <rFont val="Calibri"/>
        <family val="2"/>
        <scheme val="minor"/>
      </rPr>
      <t>Эритрея</t>
    </r>
  </si>
  <si>
    <t>EE</t>
  </si>
  <si>
    <r>
      <rPr>
        <sz val="11"/>
        <color theme="1"/>
        <rFont val="Calibri"/>
        <family val="2"/>
        <scheme val="minor"/>
      </rPr>
      <t>Эстония</t>
    </r>
  </si>
  <si>
    <r>
      <rPr>
        <sz val="11"/>
        <color theme="1"/>
        <rFont val="Calibri"/>
        <family val="2"/>
        <scheme val="minor"/>
      </rPr>
      <t>Эсватини</t>
    </r>
  </si>
  <si>
    <r>
      <rPr>
        <sz val="11"/>
        <color theme="1"/>
        <rFont val="Calibri"/>
        <family val="2"/>
        <scheme val="minor"/>
      </rPr>
      <t>Эфиопия</t>
    </r>
  </si>
  <si>
    <r>
      <rPr>
        <sz val="11"/>
        <color theme="1"/>
        <rFont val="Calibri"/>
        <family val="2"/>
        <scheme val="minor"/>
      </rPr>
      <t>Фиджи</t>
    </r>
  </si>
  <si>
    <r>
      <rPr>
        <sz val="11"/>
        <color theme="1"/>
        <rFont val="Calibri"/>
        <family val="2"/>
        <scheme val="minor"/>
      </rPr>
      <t>Финляндия</t>
    </r>
  </si>
  <si>
    <r>
      <rPr>
        <sz val="11"/>
        <color theme="1"/>
        <rFont val="Calibri"/>
        <family val="2"/>
        <scheme val="minor"/>
      </rPr>
      <t>Франция</t>
    </r>
  </si>
  <si>
    <r>
      <rPr>
        <sz val="11"/>
        <color theme="1"/>
        <rFont val="Calibri"/>
        <family val="2"/>
        <scheme val="minor"/>
      </rPr>
      <t>Габон</t>
    </r>
  </si>
  <si>
    <r>
      <rPr>
        <sz val="11"/>
        <color theme="1"/>
        <rFont val="Calibri"/>
        <family val="2"/>
        <scheme val="minor"/>
      </rPr>
      <t>Грузия</t>
    </r>
  </si>
  <si>
    <r>
      <rPr>
        <sz val="11"/>
        <color theme="1"/>
        <rFont val="Calibri"/>
        <family val="2"/>
        <scheme val="minor"/>
      </rPr>
      <t>Германия</t>
    </r>
  </si>
  <si>
    <r>
      <rPr>
        <sz val="11"/>
        <color theme="1"/>
        <rFont val="Calibri"/>
        <family val="2"/>
        <scheme val="minor"/>
      </rPr>
      <t>Гана</t>
    </r>
  </si>
  <si>
    <r>
      <rPr>
        <sz val="11"/>
        <color theme="1"/>
        <rFont val="Calibri"/>
        <family val="2"/>
        <scheme val="minor"/>
      </rPr>
      <t>Греция</t>
    </r>
  </si>
  <si>
    <r>
      <rPr>
        <sz val="11"/>
        <color theme="1"/>
        <rFont val="Calibri"/>
        <family val="2"/>
        <scheme val="minor"/>
      </rPr>
      <t>Гренада</t>
    </r>
  </si>
  <si>
    <r>
      <rPr>
        <sz val="11"/>
        <color theme="1"/>
        <rFont val="Calibri"/>
        <family val="2"/>
        <scheme val="minor"/>
      </rPr>
      <t>Гватемала</t>
    </r>
  </si>
  <si>
    <r>
      <rPr>
        <sz val="11"/>
        <color theme="1"/>
        <rFont val="Calibri"/>
        <family val="2"/>
        <scheme val="minor"/>
      </rPr>
      <t>Гвинея</t>
    </r>
  </si>
  <si>
    <r>
      <rPr>
        <sz val="11"/>
        <color theme="1"/>
        <rFont val="Calibri"/>
        <family val="2"/>
        <scheme val="minor"/>
      </rPr>
      <t>Гвинея-Бисау</t>
    </r>
  </si>
  <si>
    <r>
      <rPr>
        <sz val="11"/>
        <color theme="1"/>
        <rFont val="Calibri"/>
        <family val="2"/>
        <scheme val="minor"/>
      </rPr>
      <t>Гайана</t>
    </r>
  </si>
  <si>
    <r>
      <rPr>
        <sz val="11"/>
        <color theme="1"/>
        <rFont val="Calibri"/>
        <family val="2"/>
        <scheme val="minor"/>
      </rPr>
      <t>Гаити</t>
    </r>
  </si>
  <si>
    <r>
      <rPr>
        <sz val="11"/>
        <color theme="1"/>
        <rFont val="Calibri"/>
        <family val="2"/>
        <scheme val="minor"/>
      </rPr>
      <t>Гондурас</t>
    </r>
  </si>
  <si>
    <r>
      <rPr>
        <sz val="11"/>
        <color theme="1"/>
        <rFont val="Calibri"/>
        <family val="2"/>
        <scheme val="minor"/>
      </rPr>
      <t>Гонконг</t>
    </r>
  </si>
  <si>
    <r>
      <rPr>
        <sz val="11"/>
        <color theme="1"/>
        <rFont val="Calibri"/>
        <family val="2"/>
        <scheme val="minor"/>
      </rPr>
      <t>Венгрия</t>
    </r>
  </si>
  <si>
    <r>
      <rPr>
        <sz val="11"/>
        <color theme="1"/>
        <rFont val="Calibri"/>
        <family val="2"/>
        <scheme val="minor"/>
      </rPr>
      <t>Исландия</t>
    </r>
  </si>
  <si>
    <r>
      <rPr>
        <sz val="11"/>
        <color theme="1"/>
        <rFont val="Calibri"/>
        <family val="2"/>
        <scheme val="minor"/>
      </rPr>
      <t>Индия</t>
    </r>
  </si>
  <si>
    <r>
      <rPr>
        <sz val="11"/>
        <color theme="1"/>
        <rFont val="Calibri"/>
        <family val="2"/>
        <scheme val="minor"/>
      </rPr>
      <t>Индонезия</t>
    </r>
  </si>
  <si>
    <r>
      <rPr>
        <sz val="11"/>
        <color theme="1"/>
        <rFont val="Calibri"/>
        <family val="2"/>
        <scheme val="minor"/>
      </rPr>
      <t>Исламская Республика Иран</t>
    </r>
  </si>
  <si>
    <r>
      <rPr>
        <sz val="11"/>
        <color theme="1"/>
        <rFont val="Calibri"/>
        <family val="2"/>
        <scheme val="minor"/>
      </rPr>
      <t>Ирак</t>
    </r>
  </si>
  <si>
    <r>
      <rPr>
        <sz val="11"/>
        <color theme="1"/>
        <rFont val="Calibri"/>
        <family val="2"/>
        <scheme val="minor"/>
      </rPr>
      <t>Ирландия</t>
    </r>
  </si>
  <si>
    <r>
      <rPr>
        <sz val="11"/>
        <color theme="1"/>
        <rFont val="Calibri"/>
        <family val="2"/>
        <scheme val="minor"/>
      </rPr>
      <t>Израиль</t>
    </r>
  </si>
  <si>
    <r>
      <rPr>
        <sz val="11"/>
        <color theme="1"/>
        <rFont val="Calibri"/>
        <family val="2"/>
        <scheme val="minor"/>
      </rPr>
      <t>Италия</t>
    </r>
  </si>
  <si>
    <r>
      <rPr>
        <sz val="11"/>
        <color theme="1"/>
        <rFont val="Calibri"/>
        <family val="2"/>
        <scheme val="minor"/>
      </rPr>
      <t>Ямайка</t>
    </r>
  </si>
  <si>
    <r>
      <rPr>
        <sz val="11"/>
        <color theme="1"/>
        <rFont val="Calibri"/>
        <family val="2"/>
        <scheme val="minor"/>
      </rPr>
      <t>Япония</t>
    </r>
  </si>
  <si>
    <r>
      <rPr>
        <sz val="11"/>
        <color theme="1"/>
        <rFont val="Calibri"/>
        <family val="2"/>
        <scheme val="minor"/>
      </rPr>
      <t>Иордания</t>
    </r>
  </si>
  <si>
    <r>
      <rPr>
        <sz val="11"/>
        <color theme="1"/>
        <rFont val="Calibri"/>
        <family val="2"/>
        <scheme val="minor"/>
      </rPr>
      <t>Казахстан</t>
    </r>
  </si>
  <si>
    <r>
      <rPr>
        <sz val="11"/>
        <color theme="1"/>
        <rFont val="Calibri"/>
        <family val="2"/>
        <scheme val="minor"/>
      </rPr>
      <t>Кения</t>
    </r>
  </si>
  <si>
    <r>
      <rPr>
        <sz val="11"/>
        <color theme="1"/>
        <rFont val="Calibri"/>
        <family val="2"/>
        <scheme val="minor"/>
      </rPr>
      <t>Кирибати</t>
    </r>
  </si>
  <si>
    <r>
      <rPr>
        <sz val="11"/>
        <color theme="1"/>
        <rFont val="Calibri"/>
        <family val="2"/>
        <scheme val="minor"/>
      </rPr>
      <t>Корейская Народно-Демократическая Республика</t>
    </r>
  </si>
  <si>
    <r>
      <rPr>
        <sz val="11"/>
        <color theme="1"/>
        <rFont val="Calibri"/>
        <family val="2"/>
        <scheme val="minor"/>
      </rPr>
      <t>Республика Корея</t>
    </r>
  </si>
  <si>
    <r>
      <rPr>
        <sz val="11"/>
        <color theme="1"/>
        <rFont val="Calibri"/>
        <family val="2"/>
        <scheme val="minor"/>
      </rPr>
      <t>Кувейт</t>
    </r>
  </si>
  <si>
    <r>
      <rPr>
        <sz val="11"/>
        <color theme="1"/>
        <rFont val="Calibri"/>
        <family val="2"/>
        <scheme val="minor"/>
      </rPr>
      <t>Кыргызстан</t>
    </r>
  </si>
  <si>
    <r>
      <rPr>
        <sz val="11"/>
        <color theme="1"/>
        <rFont val="Calibri"/>
        <family val="2"/>
        <scheme val="minor"/>
      </rPr>
      <t>Лаосская Народно-Демократическая Республика</t>
    </r>
  </si>
  <si>
    <r>
      <rPr>
        <sz val="11"/>
        <color theme="1"/>
        <rFont val="Calibri"/>
        <family val="2"/>
        <scheme val="minor"/>
      </rPr>
      <t>Латвия</t>
    </r>
  </si>
  <si>
    <r>
      <rPr>
        <sz val="11"/>
        <color theme="1"/>
        <rFont val="Calibri"/>
        <family val="2"/>
        <scheme val="minor"/>
      </rPr>
      <t>Ливан</t>
    </r>
  </si>
  <si>
    <r>
      <rPr>
        <sz val="11"/>
        <color theme="1"/>
        <rFont val="Calibri"/>
        <family val="2"/>
        <scheme val="minor"/>
      </rPr>
      <t>Лесото</t>
    </r>
  </si>
  <si>
    <r>
      <rPr>
        <sz val="11"/>
        <color theme="1"/>
        <rFont val="Calibri"/>
        <family val="2"/>
        <scheme val="minor"/>
      </rPr>
      <t>Либерия</t>
    </r>
  </si>
  <si>
    <r>
      <rPr>
        <sz val="11"/>
        <color theme="1"/>
        <rFont val="Calibri"/>
        <family val="2"/>
        <scheme val="minor"/>
      </rPr>
      <t>Ливия</t>
    </r>
  </si>
  <si>
    <r>
      <rPr>
        <sz val="11"/>
        <color theme="1"/>
        <rFont val="Calibri"/>
        <family val="2"/>
        <scheme val="minor"/>
      </rPr>
      <t>Лихтенштейн</t>
    </r>
  </si>
  <si>
    <r>
      <rPr>
        <sz val="11"/>
        <color theme="1"/>
        <rFont val="Calibri"/>
        <family val="2"/>
        <scheme val="minor"/>
      </rPr>
      <t>Литва</t>
    </r>
  </si>
  <si>
    <r>
      <rPr>
        <sz val="11"/>
        <color theme="1"/>
        <rFont val="Calibri"/>
        <family val="2"/>
        <scheme val="minor"/>
      </rPr>
      <t>Люксембург</t>
    </r>
  </si>
  <si>
    <r>
      <rPr>
        <sz val="11"/>
        <color theme="1"/>
        <rFont val="Calibri"/>
        <family val="2"/>
        <scheme val="minor"/>
      </rPr>
      <t>Мадагаскар</t>
    </r>
  </si>
  <si>
    <r>
      <rPr>
        <sz val="11"/>
        <color theme="1"/>
        <rFont val="Calibri"/>
        <family val="2"/>
        <scheme val="minor"/>
      </rPr>
      <t>Малави</t>
    </r>
  </si>
  <si>
    <r>
      <rPr>
        <sz val="11"/>
        <color theme="1"/>
        <rFont val="Calibri"/>
        <family val="2"/>
        <scheme val="minor"/>
      </rPr>
      <t>Малайзия</t>
    </r>
  </si>
  <si>
    <r>
      <rPr>
        <sz val="11"/>
        <color theme="1"/>
        <rFont val="Calibri"/>
        <family val="2"/>
        <scheme val="minor"/>
      </rPr>
      <t>Мальдивы</t>
    </r>
  </si>
  <si>
    <r>
      <rPr>
        <sz val="11"/>
        <color theme="1"/>
        <rFont val="Calibri"/>
        <family val="2"/>
        <scheme val="minor"/>
      </rPr>
      <t>Мали</t>
    </r>
  </si>
  <si>
    <r>
      <rPr>
        <sz val="11"/>
        <color theme="1"/>
        <rFont val="Calibri"/>
        <family val="2"/>
        <scheme val="minor"/>
      </rPr>
      <t>Мальта</t>
    </r>
  </si>
  <si>
    <r>
      <rPr>
        <sz val="11"/>
        <color theme="1"/>
        <rFont val="Calibri"/>
        <family val="2"/>
        <scheme val="minor"/>
      </rPr>
      <t>Маршалловы Острова</t>
    </r>
  </si>
  <si>
    <r>
      <rPr>
        <sz val="11"/>
        <color theme="1"/>
        <rFont val="Calibri"/>
        <family val="2"/>
        <scheme val="minor"/>
      </rPr>
      <t>Мавритания</t>
    </r>
  </si>
  <si>
    <r>
      <rPr>
        <sz val="11"/>
        <color theme="1"/>
        <rFont val="Calibri"/>
        <family val="2"/>
        <scheme val="minor"/>
      </rPr>
      <t>Маврикий</t>
    </r>
  </si>
  <si>
    <r>
      <rPr>
        <sz val="11"/>
        <color theme="1"/>
        <rFont val="Calibri"/>
        <family val="2"/>
        <scheme val="minor"/>
      </rPr>
      <t>Мексика</t>
    </r>
  </si>
  <si>
    <r>
      <rPr>
        <sz val="11"/>
        <color theme="1"/>
        <rFont val="Calibri"/>
        <family val="2"/>
        <scheme val="minor"/>
      </rPr>
      <t>Федеративные Штаты Микронезии</t>
    </r>
  </si>
  <si>
    <r>
      <rPr>
        <sz val="11"/>
        <color theme="1"/>
        <rFont val="Calibri"/>
        <family val="2"/>
        <scheme val="minor"/>
      </rPr>
      <t>Республика Молдова</t>
    </r>
  </si>
  <si>
    <r>
      <rPr>
        <sz val="11"/>
        <color theme="1"/>
        <rFont val="Calibri"/>
        <family val="2"/>
        <scheme val="minor"/>
      </rPr>
      <t>Монако</t>
    </r>
  </si>
  <si>
    <r>
      <rPr>
        <sz val="11"/>
        <color theme="1"/>
        <rFont val="Calibri"/>
        <family val="2"/>
        <scheme val="minor"/>
      </rPr>
      <t>Монголия</t>
    </r>
  </si>
  <si>
    <r>
      <rPr>
        <sz val="11"/>
        <color theme="1"/>
        <rFont val="Calibri"/>
        <family val="2"/>
        <scheme val="minor"/>
      </rPr>
      <t>Черногория</t>
    </r>
  </si>
  <si>
    <r>
      <rPr>
        <sz val="11"/>
        <color theme="1"/>
        <rFont val="Calibri"/>
        <family val="2"/>
        <scheme val="minor"/>
      </rPr>
      <t>Марокко</t>
    </r>
  </si>
  <si>
    <r>
      <rPr>
        <sz val="11"/>
        <color theme="1"/>
        <rFont val="Calibri"/>
        <family val="2"/>
        <scheme val="minor"/>
      </rPr>
      <t>Мозамбик</t>
    </r>
  </si>
  <si>
    <r>
      <rPr>
        <sz val="11"/>
        <color theme="1"/>
        <rFont val="Calibri"/>
        <family val="2"/>
        <scheme val="minor"/>
      </rPr>
      <t>Мьянма</t>
    </r>
  </si>
  <si>
    <r>
      <rPr>
        <sz val="11"/>
        <color theme="1"/>
        <rFont val="Calibri"/>
        <family val="2"/>
        <scheme val="minor"/>
      </rPr>
      <t>Намибия</t>
    </r>
  </si>
  <si>
    <r>
      <rPr>
        <sz val="11"/>
        <color theme="1"/>
        <rFont val="Calibri"/>
        <family val="2"/>
        <scheme val="minor"/>
      </rPr>
      <t>Науру</t>
    </r>
  </si>
  <si>
    <r>
      <rPr>
        <sz val="11"/>
        <color theme="1"/>
        <rFont val="Calibri"/>
        <family val="2"/>
        <scheme val="minor"/>
      </rPr>
      <t>Непал</t>
    </r>
  </si>
  <si>
    <r>
      <rPr>
        <sz val="11"/>
        <color theme="1"/>
        <rFont val="Calibri"/>
        <family val="2"/>
        <scheme val="minor"/>
      </rPr>
      <t>Нидерланды</t>
    </r>
  </si>
  <si>
    <r>
      <rPr>
        <sz val="11"/>
        <color theme="1"/>
        <rFont val="Calibri"/>
        <family val="2"/>
        <scheme val="minor"/>
      </rPr>
      <t>Новая Зеландия</t>
    </r>
  </si>
  <si>
    <r>
      <rPr>
        <sz val="11"/>
        <color theme="1"/>
        <rFont val="Calibri"/>
        <family val="2"/>
        <scheme val="minor"/>
      </rPr>
      <t>Никарагуа</t>
    </r>
  </si>
  <si>
    <r>
      <rPr>
        <sz val="11"/>
        <color theme="1"/>
        <rFont val="Calibri"/>
        <family val="2"/>
        <scheme val="minor"/>
      </rPr>
      <t>Нигер</t>
    </r>
  </si>
  <si>
    <r>
      <rPr>
        <sz val="11"/>
        <color theme="1"/>
        <rFont val="Calibri"/>
        <family val="2"/>
        <scheme val="minor"/>
      </rPr>
      <t>Нигерия</t>
    </r>
  </si>
  <si>
    <r>
      <rPr>
        <sz val="11"/>
        <color theme="1"/>
        <rFont val="Calibri"/>
        <family val="2"/>
        <scheme val="minor"/>
      </rPr>
      <t>Норвегия</t>
    </r>
  </si>
  <si>
    <r>
      <rPr>
        <sz val="11"/>
        <color theme="1"/>
        <rFont val="Calibri"/>
        <family val="2"/>
        <scheme val="minor"/>
      </rPr>
      <t>Оман</t>
    </r>
  </si>
  <si>
    <r>
      <rPr>
        <sz val="11"/>
        <color theme="1"/>
        <rFont val="Calibri"/>
        <family val="2"/>
        <scheme val="minor"/>
      </rPr>
      <t>Пакистан</t>
    </r>
  </si>
  <si>
    <r>
      <rPr>
        <sz val="11"/>
        <color theme="1"/>
        <rFont val="Calibri"/>
        <family val="2"/>
        <scheme val="minor"/>
      </rPr>
      <t>Палау</t>
    </r>
  </si>
  <si>
    <r>
      <rPr>
        <sz val="11"/>
        <color theme="1"/>
        <rFont val="Calibri"/>
        <family val="2"/>
        <scheme val="minor"/>
      </rPr>
      <t>Панама</t>
    </r>
  </si>
  <si>
    <r>
      <rPr>
        <sz val="11"/>
        <color theme="1"/>
        <rFont val="Calibri"/>
        <family val="2"/>
        <scheme val="minor"/>
      </rPr>
      <t>Папуа-Новая Гвинея</t>
    </r>
  </si>
  <si>
    <r>
      <rPr>
        <sz val="11"/>
        <color theme="1"/>
        <rFont val="Calibri"/>
        <family val="2"/>
        <scheme val="minor"/>
      </rPr>
      <t>Парагвай</t>
    </r>
  </si>
  <si>
    <r>
      <rPr>
        <sz val="11"/>
        <color theme="1"/>
        <rFont val="Calibri"/>
        <family val="2"/>
        <scheme val="minor"/>
      </rPr>
      <t>Перу</t>
    </r>
  </si>
  <si>
    <r>
      <rPr>
        <sz val="11"/>
        <color theme="1"/>
        <rFont val="Calibri"/>
        <family val="2"/>
        <scheme val="minor"/>
      </rPr>
      <t>Филиппины</t>
    </r>
  </si>
  <si>
    <r>
      <rPr>
        <sz val="11"/>
        <color theme="1"/>
        <rFont val="Calibri"/>
        <family val="2"/>
        <scheme val="minor"/>
      </rPr>
      <t>Польша</t>
    </r>
  </si>
  <si>
    <r>
      <rPr>
        <sz val="11"/>
        <color theme="1"/>
        <rFont val="Calibri"/>
        <family val="2"/>
        <scheme val="minor"/>
      </rPr>
      <t>Португалия</t>
    </r>
  </si>
  <si>
    <r>
      <rPr>
        <sz val="11"/>
        <color theme="1"/>
        <rFont val="Calibri"/>
        <family val="2"/>
        <scheme val="minor"/>
      </rPr>
      <t>Катар</t>
    </r>
  </si>
  <si>
    <t>RE</t>
  </si>
  <si>
    <r>
      <rPr>
        <sz val="11"/>
        <color theme="1"/>
        <rFont val="Calibri"/>
        <family val="2"/>
        <scheme val="minor"/>
      </rPr>
      <t>Румыния</t>
    </r>
  </si>
  <si>
    <r>
      <rPr>
        <sz val="11"/>
        <color theme="1"/>
        <rFont val="Calibri"/>
        <family val="2"/>
        <scheme val="minor"/>
      </rPr>
      <t>Российская Федерация</t>
    </r>
  </si>
  <si>
    <r>
      <rPr>
        <sz val="11"/>
        <color theme="1"/>
        <rFont val="Calibri"/>
        <family val="2"/>
        <scheme val="minor"/>
      </rPr>
      <t>Руанда</t>
    </r>
  </si>
  <si>
    <r>
      <rPr>
        <sz val="11"/>
        <color theme="1"/>
        <rFont val="Calibri"/>
        <family val="2"/>
        <scheme val="minor"/>
      </rPr>
      <t>Сент-Китс и Невис</t>
    </r>
  </si>
  <si>
    <r>
      <rPr>
        <sz val="11"/>
        <color theme="1"/>
        <rFont val="Calibri"/>
        <family val="2"/>
        <scheme val="minor"/>
      </rPr>
      <t>Сент-Люсия</t>
    </r>
  </si>
  <si>
    <r>
      <rPr>
        <sz val="11"/>
        <color theme="1"/>
        <rFont val="Calibri"/>
        <family val="2"/>
        <scheme val="minor"/>
      </rPr>
      <t>Сент-Винсент и Гренадины</t>
    </r>
  </si>
  <si>
    <r>
      <rPr>
        <sz val="11"/>
        <color theme="1"/>
        <rFont val="Calibri"/>
        <family val="2"/>
        <scheme val="minor"/>
      </rPr>
      <t>Самоа</t>
    </r>
  </si>
  <si>
    <r>
      <rPr>
        <sz val="11"/>
        <color theme="1"/>
        <rFont val="Calibri"/>
        <family val="2"/>
        <scheme val="minor"/>
      </rPr>
      <t>Сан-Марино</t>
    </r>
  </si>
  <si>
    <r>
      <rPr>
        <sz val="11"/>
        <color theme="1"/>
        <rFont val="Calibri"/>
        <family val="2"/>
        <scheme val="minor"/>
      </rPr>
      <t>Сан-Томе и Принсипи</t>
    </r>
  </si>
  <si>
    <r>
      <rPr>
        <sz val="11"/>
        <color theme="1"/>
        <rFont val="Calibri"/>
        <family val="2"/>
        <scheme val="minor"/>
      </rPr>
      <t>Саудовская Аравия</t>
    </r>
  </si>
  <si>
    <r>
      <rPr>
        <sz val="11"/>
        <color theme="1"/>
        <rFont val="Calibri"/>
        <family val="2"/>
        <scheme val="minor"/>
      </rPr>
      <t>Сенегал</t>
    </r>
  </si>
  <si>
    <r>
      <rPr>
        <sz val="11"/>
        <color theme="1"/>
        <rFont val="Calibri"/>
        <family val="2"/>
        <scheme val="minor"/>
      </rPr>
      <t>Сербия</t>
    </r>
  </si>
  <si>
    <r>
      <rPr>
        <sz val="11"/>
        <color theme="1"/>
        <rFont val="Calibri"/>
        <family val="2"/>
        <scheme val="minor"/>
      </rPr>
      <t>Сейшельские Острова</t>
    </r>
  </si>
  <si>
    <r>
      <rPr>
        <sz val="11"/>
        <color theme="1"/>
        <rFont val="Calibri"/>
        <family val="2"/>
        <scheme val="minor"/>
      </rPr>
      <t>Сьерра-Леоне</t>
    </r>
  </si>
  <si>
    <r>
      <rPr>
        <sz val="11"/>
        <color theme="1"/>
        <rFont val="Calibri"/>
        <family val="2"/>
        <scheme val="minor"/>
      </rPr>
      <t>Сингапур</t>
    </r>
  </si>
  <si>
    <r>
      <rPr>
        <sz val="11"/>
        <color theme="1"/>
        <rFont val="Calibri"/>
        <family val="2"/>
        <scheme val="minor"/>
      </rPr>
      <t>Словакия</t>
    </r>
  </si>
  <si>
    <r>
      <rPr>
        <sz val="11"/>
        <color theme="1"/>
        <rFont val="Calibri"/>
        <family val="2"/>
        <scheme val="minor"/>
      </rPr>
      <t>Словения</t>
    </r>
  </si>
  <si>
    <r>
      <rPr>
        <sz val="11"/>
        <color theme="1"/>
        <rFont val="Calibri"/>
        <family val="2"/>
        <scheme val="minor"/>
      </rPr>
      <t>Соломоновы Острова</t>
    </r>
  </si>
  <si>
    <r>
      <rPr>
        <sz val="11"/>
        <color theme="1"/>
        <rFont val="Calibri"/>
        <family val="2"/>
        <scheme val="minor"/>
      </rPr>
      <t>Сомали</t>
    </r>
  </si>
  <si>
    <r>
      <rPr>
        <sz val="11"/>
        <color theme="1"/>
        <rFont val="Calibri"/>
        <family val="2"/>
        <scheme val="minor"/>
      </rPr>
      <t>Южная Африка</t>
    </r>
  </si>
  <si>
    <r>
      <rPr>
        <sz val="11"/>
        <color theme="1"/>
        <rFont val="Calibri"/>
        <family val="2"/>
        <scheme val="minor"/>
      </rPr>
      <t>Южный Судан</t>
    </r>
  </si>
  <si>
    <t>ES</t>
  </si>
  <si>
    <r>
      <rPr>
        <sz val="11"/>
        <color theme="1"/>
        <rFont val="Calibri"/>
        <family val="2"/>
        <scheme val="minor"/>
      </rPr>
      <t>Испания</t>
    </r>
  </si>
  <si>
    <r>
      <rPr>
        <sz val="11"/>
        <color theme="1"/>
        <rFont val="Calibri"/>
        <family val="2"/>
        <scheme val="minor"/>
      </rPr>
      <t>Шри-Ланка</t>
    </r>
  </si>
  <si>
    <r>
      <rPr>
        <sz val="11"/>
        <color theme="1"/>
        <rFont val="Calibri"/>
        <family val="2"/>
        <scheme val="minor"/>
      </rPr>
      <t>Судан</t>
    </r>
  </si>
  <si>
    <r>
      <rPr>
        <sz val="11"/>
        <color theme="1"/>
        <rFont val="Calibri"/>
        <family val="2"/>
        <scheme val="minor"/>
      </rPr>
      <t>Суринам</t>
    </r>
  </si>
  <si>
    <t>SE</t>
  </si>
  <si>
    <r>
      <rPr>
        <sz val="11"/>
        <color theme="1"/>
        <rFont val="Calibri"/>
        <family val="2"/>
        <scheme val="minor"/>
      </rPr>
      <t>Швеция</t>
    </r>
  </si>
  <si>
    <r>
      <rPr>
        <sz val="11"/>
        <color theme="1"/>
        <rFont val="Calibri"/>
        <family val="2"/>
        <scheme val="minor"/>
      </rPr>
      <t>Швейцария</t>
    </r>
  </si>
  <si>
    <r>
      <rPr>
        <sz val="11"/>
        <color theme="1"/>
        <rFont val="Calibri"/>
        <family val="2"/>
        <scheme val="minor"/>
      </rPr>
      <t>Сирийская Арабская Республика</t>
    </r>
  </si>
  <si>
    <r>
      <rPr>
        <sz val="11"/>
        <color theme="1"/>
        <rFont val="Calibri"/>
        <family val="2"/>
        <scheme val="minor"/>
      </rPr>
      <t>Таджикистан</t>
    </r>
  </si>
  <si>
    <r>
      <rPr>
        <sz val="11"/>
        <color theme="1"/>
        <rFont val="Calibri"/>
        <family val="2"/>
        <scheme val="minor"/>
      </rPr>
      <t>Объединенная Республика Танзания</t>
    </r>
  </si>
  <si>
    <r>
      <rPr>
        <sz val="11"/>
        <color theme="1"/>
        <rFont val="Calibri"/>
        <family val="2"/>
        <scheme val="minor"/>
      </rPr>
      <t>Таиланд</t>
    </r>
  </si>
  <si>
    <r>
      <rPr>
        <sz val="11"/>
        <color theme="1"/>
        <rFont val="Calibri"/>
        <family val="2"/>
        <scheme val="minor"/>
      </rPr>
      <t>Тимор-Леште</t>
    </r>
  </si>
  <si>
    <r>
      <rPr>
        <sz val="11"/>
        <color theme="1"/>
        <rFont val="Calibri"/>
        <family val="2"/>
        <scheme val="minor"/>
      </rPr>
      <t>Того</t>
    </r>
  </si>
  <si>
    <r>
      <rPr>
        <sz val="11"/>
        <color theme="1"/>
        <rFont val="Calibri"/>
        <family val="2"/>
        <scheme val="minor"/>
      </rPr>
      <t>Тонга</t>
    </r>
  </si>
  <si>
    <r>
      <rPr>
        <sz val="11"/>
        <color theme="1"/>
        <rFont val="Calibri"/>
        <family val="2"/>
        <scheme val="minor"/>
      </rPr>
      <t>Тринидад и Тобаго</t>
    </r>
  </si>
  <si>
    <r>
      <rPr>
        <sz val="11"/>
        <color theme="1"/>
        <rFont val="Calibri"/>
        <family val="2"/>
        <scheme val="minor"/>
      </rPr>
      <t>Тунис</t>
    </r>
  </si>
  <si>
    <r>
      <rPr>
        <sz val="11"/>
        <color theme="1"/>
        <rFont val="Calibri"/>
        <family val="2"/>
        <scheme val="minor"/>
      </rPr>
      <t>Турция</t>
    </r>
  </si>
  <si>
    <r>
      <rPr>
        <sz val="11"/>
        <color theme="1"/>
        <rFont val="Calibri"/>
        <family val="2"/>
        <scheme val="minor"/>
      </rPr>
      <t>Туркменистан</t>
    </r>
  </si>
  <si>
    <r>
      <rPr>
        <sz val="11"/>
        <color theme="1"/>
        <rFont val="Calibri"/>
        <family val="2"/>
        <scheme val="minor"/>
      </rPr>
      <t>Тувалу</t>
    </r>
  </si>
  <si>
    <r>
      <rPr>
        <sz val="11"/>
        <color theme="1"/>
        <rFont val="Calibri"/>
        <family val="2"/>
        <scheme val="minor"/>
      </rPr>
      <t>Уганда</t>
    </r>
  </si>
  <si>
    <r>
      <rPr>
        <sz val="11"/>
        <color theme="1"/>
        <rFont val="Calibri"/>
        <family val="2"/>
        <scheme val="minor"/>
      </rPr>
      <t>Украина</t>
    </r>
  </si>
  <si>
    <t>AE</t>
  </si>
  <si>
    <r>
      <rPr>
        <sz val="11"/>
        <color theme="1"/>
        <rFont val="Calibri"/>
        <family val="2"/>
        <scheme val="minor"/>
      </rPr>
      <t>Объединенные Арабские Эмираты</t>
    </r>
  </si>
  <si>
    <r>
      <rPr>
        <sz val="11"/>
        <color theme="1"/>
        <rFont val="Calibri"/>
        <family val="2"/>
        <scheme val="minor"/>
      </rPr>
      <t>Уругвай</t>
    </r>
  </si>
  <si>
    <r>
      <rPr>
        <sz val="11"/>
        <color theme="1"/>
        <rFont val="Calibri"/>
        <family val="2"/>
        <scheme val="minor"/>
      </rPr>
      <t>Узбекистан</t>
    </r>
  </si>
  <si>
    <r>
      <rPr>
        <sz val="11"/>
        <color theme="1"/>
        <rFont val="Calibri"/>
        <family val="2"/>
        <scheme val="minor"/>
      </rPr>
      <t>Вануату</t>
    </r>
  </si>
  <si>
    <r>
      <rPr>
        <sz val="11"/>
        <color theme="1"/>
        <rFont val="Calibri"/>
        <family val="2"/>
        <scheme val="minor"/>
      </rPr>
      <t>Вьетнам</t>
    </r>
  </si>
  <si>
    <r>
      <rPr>
        <sz val="11"/>
        <color theme="1"/>
        <rFont val="Calibri"/>
        <family val="2"/>
        <scheme val="minor"/>
      </rPr>
      <t>Йемен</t>
    </r>
  </si>
  <si>
    <r>
      <rPr>
        <sz val="11"/>
        <color theme="1"/>
        <rFont val="Calibri"/>
        <family val="2"/>
        <scheme val="minor"/>
      </rPr>
      <t>Замбия</t>
    </r>
  </si>
  <si>
    <r>
      <rPr>
        <sz val="11"/>
        <color theme="1"/>
        <rFont val="Calibri"/>
        <family val="2"/>
        <scheme val="minor"/>
      </rPr>
      <t>Зимбабве</t>
    </r>
  </si>
  <si>
    <r>
      <rPr>
        <sz val="11"/>
        <color theme="1"/>
        <rFont val="Calibri"/>
        <family val="2"/>
        <scheme val="minor"/>
      </rPr>
      <t>Country</t>
    </r>
  </si>
  <si>
    <r>
      <rPr>
        <sz val="11"/>
        <color theme="1"/>
        <rFont val="Calibri"/>
        <family val="2"/>
        <scheme val="minor"/>
      </rPr>
      <t>Category</t>
    </r>
  </si>
  <si>
    <r>
      <rPr>
        <sz val="11"/>
        <color theme="1"/>
        <rFont val="Calibri"/>
        <family val="2"/>
        <scheme val="minor"/>
      </rPr>
      <t>НРС</t>
    </r>
  </si>
  <si>
    <r>
      <rPr>
        <sz val="11"/>
        <color theme="1"/>
        <rFont val="Calibri"/>
        <family val="2"/>
        <scheme val="minor"/>
      </rPr>
      <t>ОЭСР</t>
    </r>
  </si>
  <si>
    <r>
      <rPr>
        <sz val="11"/>
        <color theme="1"/>
        <rFont val="Calibri"/>
        <family val="2"/>
        <scheme val="minor"/>
      </rPr>
      <t>Мир</t>
    </r>
  </si>
  <si>
    <r>
      <rPr>
        <b/>
        <sz val="11"/>
        <color theme="0"/>
        <rFont val="Calibri"/>
        <family val="2"/>
        <scheme val="minor"/>
      </rPr>
      <t>Местоположение инвестиций</t>
    </r>
  </si>
  <si>
    <r>
      <rPr>
        <i/>
        <sz val="11"/>
        <color theme="1"/>
        <rFont val="Calibri"/>
        <family val="2"/>
        <scheme val="minor"/>
      </rPr>
      <t>Просьба указать страну, в которой находится проект</t>
    </r>
  </si>
  <si>
    <r>
      <rPr>
        <b/>
        <sz val="11"/>
        <color theme="0"/>
        <rFont val="Calibri"/>
        <family val="2"/>
        <scheme val="minor"/>
      </rPr>
      <t>Экологические условия</t>
    </r>
  </si>
  <si>
    <r>
      <rPr>
        <i/>
        <sz val="11"/>
        <color theme="1"/>
        <rFont val="Calibri"/>
        <family val="2"/>
        <scheme val="minor"/>
      </rPr>
      <t>Просьба указать этап проекта</t>
    </r>
  </si>
  <si>
    <r>
      <rPr>
        <b/>
        <sz val="11"/>
        <color theme="0"/>
        <rFont val="Calibri"/>
        <family val="2"/>
        <scheme val="minor"/>
      </rPr>
      <t>Этап проекта</t>
    </r>
  </si>
  <si>
    <r>
      <rPr>
        <i/>
        <sz val="11"/>
        <color theme="1"/>
        <rFont val="Calibri"/>
        <family val="2"/>
        <scheme val="minor"/>
      </rPr>
      <t>Просьба указать экологические условия, в которых реализуется проект</t>
    </r>
  </si>
  <si>
    <r>
      <rPr>
        <b/>
        <sz val="11"/>
        <color theme="0"/>
        <rFont val="Calibri"/>
        <family val="2"/>
        <scheme val="minor"/>
      </rPr>
      <t>Поддающиеся проверке и измерению данные</t>
    </r>
  </si>
  <si>
    <r>
      <rPr>
        <b/>
        <sz val="11"/>
        <color theme="1"/>
        <rFont val="Calibri"/>
        <family val="2"/>
        <scheme val="minor"/>
      </rPr>
      <t>Statement of Intent</t>
    </r>
  </si>
  <si>
    <r>
      <rPr>
        <i/>
        <sz val="11"/>
        <color theme="1"/>
        <rFont val="Calibri"/>
        <family val="2"/>
        <scheme val="minor"/>
      </rPr>
      <t>Опубликовано ли в рамках проекта заявление о намерениях?</t>
    </r>
  </si>
  <si>
    <r>
      <rPr>
        <i/>
        <sz val="11"/>
        <color theme="1"/>
        <rFont val="Calibri"/>
        <family val="2"/>
        <scheme val="minor"/>
      </rPr>
      <t>Поддаются ли данные и информация, которые вы предоставляете, проверке и измерению?</t>
    </r>
  </si>
  <si>
    <r>
      <rPr>
        <sz val="11"/>
        <color theme="1"/>
        <rFont val="Calibri"/>
        <family val="2"/>
        <scheme val="minor"/>
      </rPr>
      <t>Разработка</t>
    </r>
  </si>
  <si>
    <r>
      <rPr>
        <sz val="11"/>
        <color theme="1"/>
        <rFont val="Calibri"/>
        <family val="2"/>
        <scheme val="minor"/>
      </rPr>
      <t>ID-Indicator</t>
    </r>
  </si>
  <si>
    <r>
      <rPr>
        <sz val="11"/>
        <color theme="1"/>
        <rFont val="Calibri"/>
        <family val="2"/>
        <scheme val="minor"/>
      </rPr>
      <t>AE1.1</t>
    </r>
  </si>
  <si>
    <r>
      <rPr>
        <sz val="11"/>
        <color theme="1"/>
        <rFont val="Calibri"/>
        <family val="2"/>
        <scheme val="minor"/>
      </rPr>
      <t>Идентификация</t>
    </r>
  </si>
  <si>
    <r>
      <rPr>
        <sz val="11"/>
        <color theme="1"/>
        <rFont val="Calibri"/>
        <family val="2"/>
        <scheme val="minor"/>
      </rPr>
      <t>Хорошо</t>
    </r>
  </si>
  <si>
    <r>
      <rPr>
        <sz val="11"/>
        <color theme="1"/>
        <rFont val="Calibri"/>
        <family val="2"/>
        <scheme val="minor"/>
      </rPr>
      <t>AE1.2</t>
    </r>
  </si>
  <si>
    <r>
      <rPr>
        <sz val="11"/>
        <color theme="1"/>
        <rFont val="Calibri"/>
        <family val="2"/>
        <scheme val="minor"/>
      </rPr>
      <t>AE2.2</t>
    </r>
  </si>
  <si>
    <r>
      <rPr>
        <sz val="11"/>
        <color theme="1"/>
        <rFont val="Calibri"/>
        <family val="2"/>
        <scheme val="minor"/>
      </rPr>
      <t>AE4.1</t>
    </r>
  </si>
  <si>
    <r>
      <rPr>
        <sz val="11"/>
        <color theme="1"/>
        <rFont val="Calibri"/>
        <family val="2"/>
        <scheme val="minor"/>
      </rPr>
      <t>AE4.2</t>
    </r>
  </si>
  <si>
    <r>
      <rPr>
        <sz val="11"/>
        <color theme="1"/>
        <rFont val="Calibri"/>
        <family val="2"/>
        <scheme val="minor"/>
      </rPr>
      <t>Качественные комментарии к обязательным показателям</t>
    </r>
  </si>
  <si>
    <r>
      <rPr>
        <sz val="11"/>
        <color theme="1"/>
        <rFont val="Calibri"/>
        <family val="2"/>
        <scheme val="minor"/>
      </rPr>
      <t>ES1.1</t>
    </r>
  </si>
  <si>
    <r>
      <rPr>
        <sz val="11"/>
        <color theme="1"/>
        <rFont val="Calibri"/>
        <family val="2"/>
        <scheme val="minor"/>
      </rPr>
      <t>ES1.2</t>
    </r>
  </si>
  <si>
    <r>
      <rPr>
        <sz val="11"/>
        <color theme="1"/>
        <rFont val="Calibri"/>
        <family val="2"/>
        <scheme val="minor"/>
      </rPr>
      <t>Использовать нежелательные отходы и/или избыточные ресурсы для работы по формированию экономики замкнутого цикла; сокращать образование отходов и безопасно удалять все образующиеся отходы; а также поощрять использование деградировавших земель и восстановление земель.</t>
    </r>
  </si>
  <si>
    <r>
      <rPr>
        <sz val="11"/>
        <color theme="1"/>
        <rFont val="Calibri"/>
        <family val="2"/>
        <scheme val="minor"/>
      </rPr>
      <t>ES2.3</t>
    </r>
  </si>
  <si>
    <r>
      <rPr>
        <sz val="11"/>
        <color theme="1"/>
        <rFont val="Calibri"/>
        <family val="2"/>
        <scheme val="minor"/>
      </rPr>
      <t>ES3.1</t>
    </r>
  </si>
  <si>
    <r>
      <rPr>
        <sz val="11"/>
        <color theme="1"/>
        <rFont val="Calibri"/>
        <family val="2"/>
        <scheme val="minor"/>
      </rPr>
      <t>ES4.1</t>
    </r>
  </si>
  <si>
    <r>
      <rPr>
        <sz val="11"/>
        <color theme="1"/>
        <rFont val="Calibri"/>
        <family val="2"/>
        <scheme val="minor"/>
      </rPr>
      <t>ES4.3</t>
    </r>
  </si>
  <si>
    <r>
      <rPr>
        <sz val="11"/>
        <color theme="1"/>
        <rFont val="Calibri"/>
        <family val="2"/>
        <scheme val="minor"/>
      </rPr>
      <t>EE1.1</t>
    </r>
  </si>
  <si>
    <r>
      <rPr>
        <sz val="11"/>
        <color theme="1"/>
        <rFont val="Calibri"/>
        <family val="2"/>
        <scheme val="minor"/>
      </rPr>
      <t>EE2.1</t>
    </r>
  </si>
  <si>
    <r>
      <rPr>
        <sz val="11"/>
        <color theme="1"/>
        <rFont val="Calibri"/>
        <family val="2"/>
        <scheme val="minor"/>
      </rPr>
      <t>EE3.1</t>
    </r>
  </si>
  <si>
    <r>
      <rPr>
        <sz val="11"/>
        <color theme="1"/>
        <rFont val="Calibri"/>
        <family val="2"/>
        <scheme val="minor"/>
      </rPr>
      <t>ES5.1</t>
    </r>
  </si>
  <si>
    <r>
      <rPr>
        <sz val="11"/>
        <color theme="1"/>
        <rFont val="Calibri"/>
        <family val="2"/>
        <scheme val="minor"/>
      </rPr>
      <t>RE1.1</t>
    </r>
  </si>
  <si>
    <r>
      <rPr>
        <sz val="11"/>
        <color theme="1"/>
        <rFont val="Calibri"/>
        <family val="2"/>
        <scheme val="minor"/>
      </rPr>
      <t>RE2.1</t>
    </r>
  </si>
  <si>
    <r>
      <rPr>
        <sz val="11"/>
        <color theme="1"/>
        <rFont val="Calibri"/>
        <family val="2"/>
        <scheme val="minor"/>
      </rPr>
      <t>SE1.1</t>
    </r>
  </si>
  <si>
    <r>
      <rPr>
        <sz val="11"/>
        <color theme="1"/>
        <rFont val="Calibri"/>
        <family val="2"/>
        <scheme val="minor"/>
      </rPr>
      <t>SE1.2</t>
    </r>
  </si>
  <si>
    <r>
      <rPr>
        <sz val="11"/>
        <color theme="1"/>
        <rFont val="Calibri"/>
        <family val="2"/>
        <scheme val="minor"/>
      </rPr>
      <t>SE2.1</t>
    </r>
  </si>
  <si>
    <r>
      <rPr>
        <sz val="11"/>
        <color theme="1"/>
        <rFont val="Calibri"/>
        <family val="2"/>
        <scheme val="minor"/>
      </rPr>
      <t>SE2.2</t>
    </r>
  </si>
  <si>
    <r>
      <rPr>
        <sz val="11"/>
        <color theme="1"/>
        <rFont val="Calibri"/>
        <family val="2"/>
        <scheme val="minor"/>
      </rPr>
      <t>SE3.1</t>
    </r>
  </si>
  <si>
    <r>
      <rPr>
        <sz val="11"/>
        <color theme="1"/>
        <rFont val="Calibri"/>
        <family val="2"/>
        <scheme val="minor"/>
      </rPr>
      <t xml:space="preserve">Не допускать коррупцию и поощрять открытые и прозрачные процессы закупок. </t>
    </r>
  </si>
  <si>
    <r>
      <rPr>
        <sz val="11"/>
        <color theme="1"/>
        <rFont val="Calibri"/>
        <family val="2"/>
        <scheme val="minor"/>
      </rPr>
      <t xml:space="preserve">Признавать и вознаграждать проекты, которые внедряют инновационные методы, технологии или процессы; и/или включают передачу технологии; и/или могут использовать другие возможности для более широкого наращивания потенциала, повышения эффективности и действенности усилий; и/или привлекают третью сторону для проверки достижений в области устойчивости и потенциала противодействия. </t>
    </r>
  </si>
  <si>
    <r>
      <rPr>
        <sz val="11"/>
        <color theme="1"/>
        <rFont val="Calibri"/>
        <family val="2"/>
        <scheme val="minor"/>
      </rPr>
      <t>RE3.2</t>
    </r>
  </si>
  <si>
    <r>
      <rPr>
        <sz val="11"/>
        <color theme="1"/>
        <rFont val="Calibri"/>
        <family val="2"/>
        <scheme val="minor"/>
      </rPr>
      <t>RE3.3</t>
    </r>
  </si>
  <si>
    <r>
      <rPr>
        <sz val="11"/>
        <color theme="1"/>
        <rFont val="Calibri"/>
        <family val="2"/>
        <scheme val="minor"/>
      </rPr>
      <t xml:space="preserve">Обеспечить устойчивое взаимодействие с заинтересованными сторонами и участие общественности на ранних этапах, а также участие в принятии решений по проекту. </t>
    </r>
  </si>
  <si>
    <r>
      <rPr>
        <sz val="11"/>
        <color theme="1"/>
        <rFont val="Calibri"/>
        <family val="2"/>
        <scheme val="minor"/>
      </rPr>
      <t xml:space="preserve">Предоставлять прозрачную, своевременную, понятную, доступную и качественную информацию о ГЧП на протяжении всего жизненного цикла проекта. </t>
    </r>
  </si>
  <si>
    <r>
      <rPr>
        <sz val="11"/>
        <color theme="1"/>
        <rFont val="Calibri"/>
        <family val="2"/>
        <scheme val="minor"/>
      </rPr>
      <t>SE1.4</t>
    </r>
  </si>
  <si>
    <r>
      <rPr>
        <b/>
        <sz val="18"/>
        <color theme="0"/>
        <rFont val="Calibri"/>
        <family val="2"/>
        <scheme val="minor"/>
      </rPr>
      <t>Общие результаты</t>
    </r>
  </si>
  <si>
    <r>
      <rPr>
        <i/>
        <sz val="9"/>
        <color rgb="FFC00000"/>
        <rFont val="Calibri"/>
        <family val="2"/>
        <scheme val="minor"/>
      </rPr>
      <t>(* обязательный)</t>
    </r>
  </si>
  <si>
    <r>
      <rPr>
        <b/>
        <sz val="12"/>
        <color theme="0"/>
        <rFont val="Calibri"/>
        <family val="2"/>
        <scheme val="minor"/>
      </rPr>
      <t>AE1. ПРЕДОСТАВЛЕНИЕ ОСНОВНЫХ УСЛУГ</t>
    </r>
  </si>
  <si>
    <r>
      <rPr>
        <b/>
        <sz val="11"/>
        <color theme="0"/>
        <rFont val="Calibri"/>
        <family val="2"/>
        <scheme val="minor"/>
      </rPr>
      <t>Показатели</t>
    </r>
  </si>
  <si>
    <r>
      <rPr>
        <b/>
        <sz val="12"/>
        <color theme="0"/>
        <rFont val="Calibri"/>
        <family val="2"/>
        <scheme val="minor"/>
      </rPr>
      <t>EE3. ОБЕСПЕЧЕНИЕ МАКСИМАЛЬНОЙ ДОЛГОСРОЧНОЙ ФИНАНСОВОЙ ЖИЗНЕСПОСОБНОСТИ</t>
    </r>
  </si>
  <si>
    <r>
      <rPr>
        <b/>
        <sz val="12"/>
        <color theme="0"/>
        <rFont val="Calibri"/>
        <family val="2"/>
        <scheme val="minor"/>
      </rPr>
      <t>ES4. ЗАЩИТА БИОРАЗНООБРАЗИЯ</t>
    </r>
  </si>
  <si>
    <r>
      <rPr>
        <sz val="11"/>
        <color theme="1"/>
        <rFont val="Calibri"/>
        <family val="2"/>
        <scheme val="minor"/>
      </rPr>
      <t>Осуществляется ли проект на ранее освоенных землях или же на бесплодных или деградировавших землях, непригодных для использования в качестве сельскохозяйственных угодий?</t>
    </r>
  </si>
  <si>
    <r>
      <rPr>
        <sz val="11"/>
        <color theme="1"/>
        <rFont val="Calibri"/>
        <family val="2"/>
        <scheme val="minor"/>
      </rPr>
      <t>Экологически охраняемая природная территория</t>
    </r>
  </si>
  <si>
    <r>
      <rPr>
        <sz val="11"/>
        <color theme="1"/>
        <rFont val="Calibri"/>
        <family val="2"/>
        <scheme val="minor"/>
      </rPr>
      <t>Все прочие экологически неопределенные территории</t>
    </r>
  </si>
  <si>
    <r>
      <rPr>
        <sz val="11"/>
        <color theme="1"/>
        <rFont val="Calibri"/>
        <family val="2"/>
        <scheme val="minor"/>
      </rPr>
      <t>Очаг биоразнообразия</t>
    </r>
  </si>
  <si>
    <r>
      <rPr>
        <b/>
        <sz val="11"/>
        <color theme="1"/>
        <rFont val="Calibri"/>
        <family val="2"/>
        <scheme val="minor"/>
      </rPr>
      <t>Сильные стороны:</t>
    </r>
  </si>
  <si>
    <r>
      <rPr>
        <b/>
        <sz val="11"/>
        <color theme="1"/>
        <rFont val="Calibri"/>
        <family val="2"/>
        <scheme val="minor"/>
      </rPr>
      <t>Направления совершенствования:</t>
    </r>
  </si>
  <si>
    <r>
      <rPr>
        <sz val="11"/>
        <color theme="1"/>
        <rFont val="Calibri"/>
        <family val="2"/>
        <scheme val="minor"/>
      </rPr>
      <t>Extra points</t>
    </r>
  </si>
  <si>
    <r>
      <rPr>
        <sz val="11"/>
        <color theme="1"/>
        <rFont val="Calibri"/>
        <family val="2"/>
        <scheme val="minor"/>
      </rPr>
      <t>Handicap</t>
    </r>
  </si>
  <si>
    <t>handicap</t>
  </si>
  <si>
    <r>
      <rPr>
        <sz val="11"/>
        <color theme="1"/>
        <rFont val="Calibri"/>
        <family val="2"/>
        <scheme val="minor"/>
      </rPr>
      <t>Реализация</t>
    </r>
  </si>
  <si>
    <r>
      <rPr>
        <b/>
        <sz val="11"/>
        <color theme="1"/>
        <rFont val="Calibri"/>
        <family val="2"/>
        <scheme val="minor"/>
      </rPr>
      <t>Project stages</t>
    </r>
  </si>
  <si>
    <r>
      <rPr>
        <sz val="11"/>
        <color theme="1"/>
        <rFont val="Calibri"/>
        <family val="2"/>
        <scheme val="minor"/>
      </rPr>
      <t>Stage</t>
    </r>
  </si>
  <si>
    <r>
      <rPr>
        <sz val="11"/>
        <color theme="1"/>
        <rFont val="Calibri"/>
        <family val="2"/>
        <scheme val="minor"/>
      </rPr>
      <t>Achievement</t>
    </r>
  </si>
  <si>
    <r>
      <rPr>
        <b/>
        <sz val="11"/>
        <color theme="1"/>
        <rFont val="Calibri"/>
        <family val="2"/>
        <scheme val="minor"/>
      </rPr>
      <t>Общий балл*</t>
    </r>
  </si>
  <si>
    <r>
      <rPr>
        <sz val="11"/>
        <color theme="1"/>
        <rFont val="Calibri"/>
        <family val="2"/>
        <scheme val="minor"/>
      </rPr>
      <t>AE1</t>
    </r>
  </si>
  <si>
    <r>
      <rPr>
        <sz val="11"/>
        <color theme="1"/>
        <rFont val="Calibri"/>
        <family val="2"/>
        <scheme val="minor"/>
      </rPr>
      <t>AE2</t>
    </r>
  </si>
  <si>
    <r>
      <rPr>
        <sz val="11"/>
        <color theme="1"/>
        <rFont val="Calibri"/>
        <family val="2"/>
        <scheme val="minor"/>
      </rPr>
      <t>AE3</t>
    </r>
  </si>
  <si>
    <r>
      <rPr>
        <sz val="11"/>
        <color theme="1"/>
        <rFont val="Calibri"/>
        <family val="2"/>
        <scheme val="minor"/>
      </rPr>
      <t>AE4</t>
    </r>
  </si>
  <si>
    <r>
      <rPr>
        <sz val="11"/>
        <color theme="1"/>
        <rFont val="Calibri"/>
        <family val="2"/>
        <scheme val="minor"/>
      </rPr>
      <t>EE1</t>
    </r>
  </si>
  <si>
    <r>
      <rPr>
        <sz val="11"/>
        <color theme="1"/>
        <rFont val="Calibri"/>
        <family val="2"/>
        <scheme val="minor"/>
      </rPr>
      <t>EE2</t>
    </r>
  </si>
  <si>
    <r>
      <rPr>
        <sz val="11"/>
        <color theme="1"/>
        <rFont val="Calibri"/>
        <family val="2"/>
        <scheme val="minor"/>
      </rPr>
      <t>EE3</t>
    </r>
  </si>
  <si>
    <r>
      <rPr>
        <sz val="11"/>
        <color theme="1"/>
        <rFont val="Calibri"/>
        <family val="2"/>
        <scheme val="minor"/>
      </rPr>
      <t>EE4</t>
    </r>
  </si>
  <si>
    <r>
      <rPr>
        <sz val="11"/>
        <color theme="1"/>
        <rFont val="Calibri"/>
        <family val="2"/>
        <scheme val="minor"/>
      </rPr>
      <t>ES1</t>
    </r>
  </si>
  <si>
    <r>
      <rPr>
        <sz val="11"/>
        <color theme="1"/>
        <rFont val="Calibri"/>
        <family val="2"/>
        <scheme val="minor"/>
      </rPr>
      <t>ES2</t>
    </r>
  </si>
  <si>
    <r>
      <rPr>
        <sz val="11"/>
        <color theme="1"/>
        <rFont val="Calibri"/>
        <family val="2"/>
        <scheme val="minor"/>
      </rPr>
      <t>ES3</t>
    </r>
  </si>
  <si>
    <r>
      <rPr>
        <sz val="11"/>
        <color theme="1"/>
        <rFont val="Calibri"/>
        <family val="2"/>
        <scheme val="minor"/>
      </rPr>
      <t>ES4</t>
    </r>
  </si>
  <si>
    <r>
      <rPr>
        <sz val="11"/>
        <color theme="1"/>
        <rFont val="Calibri"/>
        <family val="2"/>
        <scheme val="minor"/>
      </rPr>
      <t>ES5</t>
    </r>
  </si>
  <si>
    <r>
      <rPr>
        <sz val="11"/>
        <color theme="1"/>
        <rFont val="Calibri"/>
        <family val="2"/>
        <scheme val="minor"/>
      </rPr>
      <t>RE1</t>
    </r>
  </si>
  <si>
    <r>
      <rPr>
        <sz val="11"/>
        <color theme="1"/>
        <rFont val="Calibri"/>
        <family val="2"/>
        <scheme val="minor"/>
      </rPr>
      <t>RE2</t>
    </r>
  </si>
  <si>
    <r>
      <rPr>
        <sz val="11"/>
        <color theme="1"/>
        <rFont val="Calibri"/>
        <family val="2"/>
        <scheme val="minor"/>
      </rPr>
      <t>RE3</t>
    </r>
  </si>
  <si>
    <r>
      <rPr>
        <sz val="11"/>
        <color theme="1"/>
        <rFont val="Calibri"/>
        <family val="2"/>
        <scheme val="minor"/>
      </rPr>
      <t>SE1</t>
    </r>
  </si>
  <si>
    <r>
      <rPr>
        <sz val="11"/>
        <color theme="1"/>
        <rFont val="Calibri"/>
        <family val="2"/>
        <scheme val="minor"/>
      </rPr>
      <t>SE2</t>
    </r>
  </si>
  <si>
    <r>
      <rPr>
        <sz val="11"/>
        <color theme="1"/>
        <rFont val="Calibri"/>
        <family val="2"/>
        <scheme val="minor"/>
      </rPr>
      <t>SE3</t>
    </r>
  </si>
  <si>
    <r>
      <rPr>
        <sz val="11"/>
        <color theme="1"/>
        <rFont val="Calibri"/>
        <family val="2"/>
        <scheme val="minor"/>
      </rPr>
      <t>SE4</t>
    </r>
  </si>
  <si>
    <r>
      <rPr>
        <u/>
        <sz val="11"/>
        <color rgb="FF0070C0"/>
        <rFont val="Calibri"/>
        <family val="2"/>
        <scheme val="minor"/>
      </rPr>
      <t>ПРЕДОСТАВЛЕНИЕ ОСНОВНЫХ УСЛУГ</t>
    </r>
  </si>
  <si>
    <r>
      <rPr>
        <u/>
        <sz val="11"/>
        <color rgb="FF0070C0"/>
        <rFont val="Calibri"/>
        <family val="2"/>
        <scheme val="minor"/>
      </rPr>
      <t>ОБЕСПЕЧЕНИЕ МАКСИМАЛЬНОЙ ДОЛГОСРОЧНОЙ ФИНАНСОВОЙ ЖИЗНЕСПОСОБНОСТИ</t>
    </r>
  </si>
  <si>
    <r>
      <rPr>
        <u/>
        <sz val="11"/>
        <color rgb="FF0070C0"/>
        <rFont val="Calibri"/>
        <family val="2"/>
        <scheme val="minor"/>
      </rPr>
      <t>ЗАЩИТА БИОРАЗНООБРАЗИЯ</t>
    </r>
  </si>
  <si>
    <r>
      <rPr>
        <sz val="11"/>
        <color theme="1"/>
        <rFont val="Calibri"/>
        <family val="2"/>
        <scheme val="minor"/>
      </rPr>
      <t>Strengths</t>
    </r>
  </si>
  <si>
    <r>
      <rPr>
        <sz val="11"/>
        <color theme="1"/>
        <rFont val="Calibri"/>
        <family val="2"/>
        <scheme val="minor"/>
      </rPr>
      <t>Improvements</t>
    </r>
  </si>
  <si>
    <r>
      <rPr>
        <sz val="11"/>
        <color theme="1"/>
        <rFont val="Calibri"/>
        <family val="2"/>
        <scheme val="minor"/>
      </rPr>
      <t>Ведется оценка и/или успешная реализация возможностей для передачи знаний/ноу-хау, технологий и навыков от частной стороны к стороне государственного сектора и/или заинтересованным сторонам на уровне местных общин.</t>
    </r>
  </si>
  <si>
    <r>
      <rPr>
        <sz val="11"/>
        <color theme="1"/>
        <rFont val="Calibri"/>
        <family val="2"/>
        <scheme val="minor"/>
      </rPr>
      <t>Для проекта разработан план взаимодействия с заинтересованными сторонами и участия общественности с учетом специфических потребностей каждой из заинтересованных сторон и широкого спектра требующих решения проектных вопросов, которые связанны с результатами, ориентированными на обеспечение блага людей.</t>
    </r>
  </si>
  <si>
    <r>
      <rPr>
        <b/>
        <sz val="16"/>
        <color theme="0"/>
        <rFont val="Calibri"/>
        <family val="2"/>
        <scheme val="minor"/>
      </rPr>
      <t>Комментарии</t>
    </r>
  </si>
  <si>
    <r>
      <rPr>
        <sz val="11"/>
        <color theme="1"/>
        <rFont val="Calibri"/>
        <family val="2"/>
        <scheme val="minor"/>
      </rPr>
      <t>Многонациональное Государство Боливия</t>
    </r>
  </si>
  <si>
    <r>
      <rPr>
        <sz val="11"/>
        <color theme="1"/>
        <rFont val="Calibri"/>
        <family val="2"/>
        <scheme val="minor"/>
      </rPr>
      <t>Кабо-Верде</t>
    </r>
  </si>
  <si>
    <r>
      <rPr>
        <sz val="11"/>
        <color theme="1"/>
        <rFont val="Calibri"/>
        <family val="2"/>
        <scheme val="minor"/>
      </rPr>
      <t>Демократическая Республика Конго</t>
    </r>
  </si>
  <si>
    <r>
      <rPr>
        <sz val="11"/>
        <color theme="1"/>
        <rFont val="Calibri"/>
        <family val="2"/>
        <scheme val="minor"/>
      </rPr>
      <t>Республика Гамбия</t>
    </r>
  </si>
  <si>
    <r>
      <rPr>
        <sz val="11"/>
        <color theme="1"/>
        <rFont val="Calibri"/>
        <family val="2"/>
        <scheme val="minor"/>
      </rPr>
      <t>Северная Македония</t>
    </r>
  </si>
  <si>
    <r>
      <rPr>
        <sz val="11"/>
        <color theme="1"/>
        <rFont val="Calibri"/>
        <family val="2"/>
        <scheme val="minor"/>
      </rPr>
      <t>Соединенное Королевство Великобритании и Северной Ирландии</t>
    </r>
  </si>
  <si>
    <r>
      <rPr>
        <sz val="11"/>
        <color theme="1"/>
        <rFont val="Calibri"/>
        <family val="2"/>
        <scheme val="minor"/>
      </rPr>
      <t>Соединенные Штаты Америки</t>
    </r>
  </si>
  <si>
    <r>
      <rPr>
        <sz val="11"/>
        <color theme="1"/>
        <rFont val="Calibri"/>
        <family val="2"/>
        <scheme val="minor"/>
      </rPr>
      <t>Боливарианская Республика Венесуэла</t>
    </r>
  </si>
  <si>
    <r>
      <rPr>
        <b/>
        <sz val="11"/>
        <color theme="0"/>
        <rFont val="Calibri"/>
        <family val="2"/>
        <scheme val="minor"/>
      </rPr>
      <t>Характеристика воздействия проекта (какое воздействие проект оказывает или планирует оказать на жизни людей)</t>
    </r>
  </si>
  <si>
    <r>
      <rPr>
        <b/>
        <sz val="11"/>
        <color theme="0"/>
        <rFont val="Calibri"/>
        <family val="2"/>
        <scheme val="minor"/>
      </rPr>
      <t>Контактное(ые) лицо(а) по проекту</t>
    </r>
  </si>
  <si>
    <r>
      <rPr>
        <b/>
        <sz val="12"/>
        <color theme="1"/>
        <rFont val="Calibri"/>
        <family val="2"/>
        <scheme val="minor"/>
      </rPr>
      <t>Информация о проекте:</t>
    </r>
  </si>
  <si>
    <r>
      <rPr>
        <b/>
        <sz val="12"/>
        <color theme="1"/>
        <rFont val="Calibri"/>
        <family val="2"/>
        <scheme val="minor"/>
      </rPr>
      <t>Вводные вопросы:</t>
    </r>
  </si>
  <si>
    <r>
      <rPr>
        <b/>
        <sz val="11"/>
        <color theme="0"/>
        <rFont val="Calibri"/>
        <family val="2"/>
        <scheme val="minor"/>
      </rPr>
      <t>Наименование проекта</t>
    </r>
  </si>
  <si>
    <r>
      <rPr>
        <b/>
        <sz val="11"/>
        <color theme="0"/>
        <rFont val="Calibri"/>
        <family val="2"/>
        <scheme val="minor"/>
      </rPr>
      <t>Стоимость проекта (в долларах США)</t>
    </r>
  </si>
  <si>
    <r>
      <rPr>
        <sz val="11"/>
        <color theme="1"/>
        <rFont val="Calibri"/>
        <family val="2"/>
        <scheme val="minor"/>
      </rPr>
      <t>Прочие</t>
    </r>
  </si>
  <si>
    <r>
      <rPr>
        <b/>
        <sz val="11"/>
        <color theme="0"/>
        <rFont val="Calibri"/>
        <family val="2"/>
        <scheme val="minor"/>
      </rPr>
      <t>Описание / обзор проекта</t>
    </r>
  </si>
  <si>
    <r>
      <rPr>
        <u/>
        <sz val="11"/>
        <color rgb="FF0070C0"/>
        <rFont val="Calibri"/>
        <family val="2"/>
        <scheme val="minor"/>
      </rPr>
      <t>ПОВЫШЕНИЕ УРОВНЯ ЦЕНОВОЙ ПРИЕМЛЕМОСТИ И РАСШИРЕНИЕ ВСЕОБЩЕГО ДОСТУПА</t>
    </r>
  </si>
  <si>
    <r>
      <rPr>
        <u/>
        <sz val="11"/>
        <color rgb="FF0070C0"/>
        <rFont val="Calibri"/>
        <family val="2"/>
        <scheme val="minor"/>
      </rPr>
      <t>ПОВЫШЕНИЕ УРОВНЯ РАВЕНСТВА И СОЦИАЛЬНОЙ СПРАВЕДЛИВОСТИ</t>
    </r>
  </si>
  <si>
    <r>
      <rPr>
        <u/>
        <sz val="11"/>
        <color rgb="FF0070C0"/>
        <rFont val="Calibri"/>
        <family val="2"/>
        <scheme val="minor"/>
      </rPr>
      <t>ПЛАНИРОВАНИЕ ДОЛГОСРОЧНОГО ДОСТУПА И РАВЕНСТВА</t>
    </r>
  </si>
  <si>
    <r>
      <rPr>
        <u/>
        <sz val="11"/>
        <color rgb="FF0070C0"/>
        <rFont val="Calibri"/>
        <family val="2"/>
        <scheme val="minor"/>
      </rPr>
      <t>НЕДОПУЩЕНИЕ КОРРУПЦИИ И ПООЩРЕНИЕ ПРОЗРАЧНЫХ ЗАКУПОК</t>
    </r>
  </si>
  <si>
    <r>
      <rPr>
        <u/>
        <sz val="11"/>
        <color rgb="FF0070C0"/>
        <rFont val="Calibri"/>
        <family val="2"/>
        <scheme val="minor"/>
      </rPr>
      <t>ОБЕСПЕЧЕНИЕ МАКСИМАЛЬНОЙ ЭКОНОМИЧЕСКОЙ ЖИЗНЕСПОСОБНОСТИ И НАЛОГОВО-БЮДЖЕТНОЙ УСТОЙЧИВОСТИ</t>
    </r>
  </si>
  <si>
    <r>
      <rPr>
        <u/>
        <sz val="11"/>
        <color rgb="FF0070C0"/>
        <rFont val="Calibri"/>
        <family val="2"/>
        <scheme val="minor"/>
      </rPr>
      <t>ПОВЫШЕНИЕ УРОВНЯ ЗАНЯТОСТИ И РАСШИРЕНИЕ ЭКОНОМИЧЕСКИХ ВОЗМОЖНОСТЕЙ</t>
    </r>
  </si>
  <si>
    <r>
      <rPr>
        <u/>
        <sz val="11"/>
        <color rgb="FF0070C0"/>
        <rFont val="Calibri"/>
        <family val="2"/>
        <scheme val="minor"/>
      </rPr>
      <t>СОКРАЩЕНИЕ ВЫБРОСОВ ПАРНИКОВЫХ ГАЗОВ И ПОВЫШЕНИЕ ЭНЕРГОЭФФЕКТИВНОСТИ</t>
    </r>
  </si>
  <si>
    <r>
      <rPr>
        <u/>
        <sz val="11"/>
        <color rgb="FF0070C0"/>
        <rFont val="Calibri"/>
        <family val="2"/>
        <scheme val="minor"/>
      </rPr>
      <t>СОКРАЩЕНИЕ ОТХОДОВ И ВОССТАНОВЛЕНИЕ ДЕГРАДИРОВАВШИХ ЗЕМЕЛЬ</t>
    </r>
  </si>
  <si>
    <r>
      <rPr>
        <u/>
        <sz val="11"/>
        <color theme="10"/>
        <rFont val="Calibri"/>
        <family val="2"/>
        <scheme val="minor"/>
      </rPr>
      <t>ПООЩРЕНИЕ ТИРАЖИРУЕМОСТИ И МАСШТАБИРУЕМОСТИ</t>
    </r>
  </si>
  <si>
    <r>
      <rPr>
        <u/>
        <sz val="11"/>
        <color theme="10"/>
        <rFont val="Calibri"/>
        <family val="2"/>
        <scheme val="minor"/>
      </rPr>
      <t>УКРЕПЛЕНИЕ ПОТЕНЦИАЛА ПРАВИТЕЛЬСТВ, ПРОМЫШЛЕННОСТИ И ОБЩИН</t>
    </r>
  </si>
  <si>
    <r>
      <rPr>
        <u/>
        <sz val="11"/>
        <color theme="10"/>
        <rFont val="Calibri"/>
        <family val="2"/>
        <scheme val="minor"/>
      </rPr>
      <t>ПОДДЕРЖКА ИННОВАЦИЙ И ПЕРЕДАЧИ ТЕХНОЛОГИЙ</t>
    </r>
  </si>
  <si>
    <r>
      <rPr>
        <u/>
        <sz val="11"/>
        <color rgb="FF0070C0"/>
        <rFont val="Calibri"/>
        <family val="2"/>
        <scheme val="minor"/>
      </rPr>
      <t>ПЛАН ВЗАИМОДЕЙСТВИЯ С ЗАИНТЕРЕСОВАННЫМИ СТОРОНАМИ И ОБЕСПЕЧЕНИЯ УЧАСТИЯ ОБЩЕСТВЕННОСТИ</t>
    </r>
  </si>
  <si>
    <r>
      <rPr>
        <u/>
        <sz val="11"/>
        <color rgb="FF0070C0"/>
        <rFont val="Calibri"/>
        <family val="2"/>
        <scheme val="minor"/>
      </rPr>
      <t>ОБЕСПЕЧЕНИЕ МАКСИМАЛЬНОГО ВЗАИМОДЕЙСТВИЯ С ЗАИНТЕРЕСОВАННЫМИ СТОРОНАМИ И УЧАСТИЯ ОБЩЕСТВЕННОСТИ</t>
    </r>
  </si>
  <si>
    <r>
      <rPr>
        <u/>
        <sz val="11"/>
        <color rgb="FF0070C0"/>
        <rFont val="Calibri"/>
        <family val="2"/>
        <scheme val="minor"/>
      </rPr>
      <t>ПРЕДОСТАВЛЕНИЕ ПРОЗРАЧНОЙ И КАЧЕСТВЕННОЙ ИНФОРМАЦИИ О ПРОЕКТЕ</t>
    </r>
  </si>
  <si>
    <r>
      <rPr>
        <u/>
        <sz val="11"/>
        <color rgb="FF0070C0"/>
        <rFont val="Calibri"/>
        <family val="2"/>
        <scheme val="minor"/>
      </rPr>
      <t>ЭФФЕКТИВНОЕ РАССМОТРЕНИЕ ЖАЛОБ НАСЕЛЕНИЯ И ОТЗЫВОВ КОНЕЧНЫХ ПОЛЬЗОВАТЕЛЕЙ</t>
    </r>
  </si>
  <si>
    <r>
      <rPr>
        <b/>
        <sz val="12"/>
        <color theme="0"/>
        <rFont val="Calibri"/>
        <family val="2"/>
        <scheme val="minor"/>
      </rPr>
      <t>AE2. ПОВЫШЕНИЕ УРОВНЯ ЦЕНОВОЙ ПРИЕМЛЕМОСТИ И РАСШИРЕНИЕ ВСЕОБЩЕГО ДОСТУПА</t>
    </r>
  </si>
  <si>
    <r>
      <rPr>
        <b/>
        <sz val="12"/>
        <color theme="0"/>
        <rFont val="Calibri"/>
        <family val="2"/>
        <scheme val="minor"/>
      </rPr>
      <t>AE3. ПОВЫШЕНИЕ УРОВНЯ РАВЕНСТВА И СОЦИАЛЬНОЙ СПРАВЕДЛИВОСТИ</t>
    </r>
  </si>
  <si>
    <r>
      <rPr>
        <b/>
        <sz val="12"/>
        <color theme="0"/>
        <rFont val="Calibri"/>
        <family val="2"/>
        <scheme val="minor"/>
      </rPr>
      <t>AE4. ПЛАНИРОВАНИЕ ДОЛГОСРОЧНОГО ДОСТУПА И РАВЕНСТВА</t>
    </r>
  </si>
  <si>
    <r>
      <rPr>
        <b/>
        <sz val="12"/>
        <color theme="0"/>
        <rFont val="Calibri"/>
        <family val="2"/>
        <scheme val="minor"/>
      </rPr>
      <t>EE1. НЕДОПУЩЕНИЕ КОРРУПЦИИ И ПООЩРЕНИЕ ПРОЗРАЧНЫХ ЗАКУПОК</t>
    </r>
  </si>
  <si>
    <r>
      <rPr>
        <b/>
        <sz val="12"/>
        <color theme="0"/>
        <rFont val="Calibri"/>
        <family val="2"/>
        <scheme val="minor"/>
      </rPr>
      <t>EE2. ОБЕСПЕЧЕНИЕ МАКСИМАЛЬНОЙ ЭКОНОМИЧЕСКОЙ ЖИЗНЕСПОСОБНОСТИ И НАЛОГОВО-БЮДЖЕТНОЙ УСТОЙЧИВОСТИ</t>
    </r>
  </si>
  <si>
    <r>
      <rPr>
        <b/>
        <sz val="12"/>
        <color theme="0"/>
        <rFont val="Calibri"/>
        <family val="2"/>
        <scheme val="minor"/>
      </rPr>
      <t>EE4. ПОВЫШЕНИЕ УРОВНЯ ЗАНЯТОСТИ И РАСШИРЕНИЕ ЭКОНОМИЧЕСКИХ ВОЗМОЖНОСТЕЙ</t>
    </r>
  </si>
  <si>
    <r>
      <rPr>
        <b/>
        <sz val="12"/>
        <color theme="0"/>
        <rFont val="Calibri"/>
        <family val="2"/>
        <scheme val="minor"/>
      </rPr>
      <t>ES2. СОКРАЩЕНИЕ ОТХОДОВ И ВОССТАНОВЛЕНИЕ ДЕГРАДИРОВАВШИХ ЗЕМЕЛЬ</t>
    </r>
  </si>
  <si>
    <r>
      <rPr>
        <b/>
        <sz val="12"/>
        <color theme="0"/>
        <rFont val="Calibri"/>
        <family val="2"/>
        <scheme val="minor"/>
      </rPr>
      <t>ES1. СОКРАЩЕНИЕ ВЫБРОСОВ ПАРНИКОВЫХ ГАЗОВ И ПОВЫШЕНИЕ ЭНЕРГОЭФФЕКТИВНОСТИ</t>
    </r>
  </si>
  <si>
    <r>
      <rPr>
        <b/>
        <sz val="12"/>
        <color theme="0"/>
        <rFont val="Calibri"/>
        <family val="2"/>
        <scheme val="minor"/>
      </rPr>
      <t>RE1. ПООЩРЕНИЕ ТИРАЖИРУЕМОСТИ И МАСШТАБИРУЕМОСТИ</t>
    </r>
  </si>
  <si>
    <r>
      <rPr>
        <b/>
        <sz val="12"/>
        <color theme="0"/>
        <rFont val="Calibri"/>
        <family val="2"/>
        <scheme val="minor"/>
      </rPr>
      <t>SE1. ПЛАН ВЗАИМОДЕЙСТВИЯ С ЗАИНТЕРЕСОВАННЫМИ СТОРОНАМИ И ОБЕСПЕЧЕНИЯ УЧАСТИЯ ОБЩЕСТВЕННОСТИ</t>
    </r>
  </si>
  <si>
    <r>
      <rPr>
        <b/>
        <sz val="12"/>
        <color theme="0"/>
        <rFont val="Calibri"/>
        <family val="2"/>
        <scheme val="minor"/>
      </rPr>
      <t>SE2. ОБЕСПЕЧЕНИЕ МАКСИМАЛЬНОГО ВЗАИМОДЕЙСТВИЯ С ЗАИНТЕРЕСОВАННЫМИ СТОРОНАМИ И УЧАСТИЯ ОБЩЕСТВЕННОСТИ</t>
    </r>
  </si>
  <si>
    <r>
      <rPr>
        <b/>
        <sz val="12"/>
        <color theme="0"/>
        <rFont val="Calibri"/>
        <family val="2"/>
        <scheme val="minor"/>
      </rPr>
      <t>SE3. ПРЕДОСТАВЛЕНИЕ ПРОЗРАЧНОЙ И КАЧЕСТВЕННОЙ ИНФОРМАЦИИ О ПРОЕКТЕ</t>
    </r>
  </si>
  <si>
    <r>
      <rPr>
        <b/>
        <sz val="12"/>
        <color theme="0"/>
        <rFont val="Calibri"/>
        <family val="2"/>
        <scheme val="minor"/>
      </rPr>
      <t>SE4. ЭФФЕКТИВНОЕ РАССМОТРЕНИЕ ЖАЛОБ НАСЕЛЕНИЯ И ОТЗЫВОВ КОНЕЧНЫХ ПОЛЬЗОВАТЕЛЕЙ</t>
    </r>
  </si>
  <si>
    <r>
      <rPr>
        <sz val="11"/>
        <color theme="1"/>
        <rFont val="Calibri"/>
        <family val="2"/>
        <scheme val="minor"/>
      </rPr>
      <t>AE2.1</t>
    </r>
  </si>
  <si>
    <r>
      <rPr>
        <sz val="11"/>
        <color theme="1"/>
        <rFont val="Calibri"/>
        <family val="2"/>
        <scheme val="minor"/>
      </rPr>
      <t>AE5.1</t>
    </r>
  </si>
  <si>
    <r>
      <rPr>
        <sz val="11"/>
        <color theme="1"/>
        <rFont val="Calibri"/>
        <family val="2"/>
        <scheme val="minor"/>
      </rPr>
      <t xml:space="preserve">Позволяет ли проект предотвращать, устранять, смягчать и/или компенсировать воздействие на существующие основные услуги? </t>
    </r>
  </si>
  <si>
    <r>
      <rPr>
        <sz val="11"/>
        <color theme="1"/>
        <rFont val="Calibri"/>
        <family val="2"/>
        <scheme val="minor"/>
      </rPr>
      <t>Имеются ли доказательства того, что жизнь заинтересованных сторон изменится/изменилась/изменяется в результате осуществления проекта, призванного обеспечить новый или более совершенный доступ к основным услугам?</t>
    </r>
  </si>
  <si>
    <r>
      <rPr>
        <sz val="11"/>
        <color theme="1"/>
        <rFont val="Calibri"/>
        <family val="2"/>
        <scheme val="minor"/>
      </rPr>
      <t>AE2.1.3</t>
    </r>
  </si>
  <si>
    <r>
      <rPr>
        <sz val="11"/>
        <color rgb="FF000000"/>
        <rFont val="Calibri"/>
        <family val="2"/>
      </rPr>
      <t>Доступность: Предполагает ли уровень услуг, оказываемых в рамках проекта, четкое определение и удовлетворение потребностей населения, которое проект призван обслуживать, в плане доступности на протяжении всего жизненного цикла проекта и с учетом различных сценариев экономического развития, таких как, среди прочего</t>
    </r>
    <r>
      <rPr>
        <sz val="11"/>
        <color rgb="FF000000"/>
        <rFont val="Calibri"/>
        <family val="2"/>
      </rPr>
      <t>:</t>
    </r>
  </si>
  <si>
    <r>
      <rPr>
        <sz val="11"/>
        <color rgb="FF000000"/>
        <rFont val="Calibri"/>
        <family val="2"/>
      </rPr>
      <t>Ценовая приемлемость: Предполагает ли уровень услуг, оказываемых в рамках проекта, четкое определение степени их ценовой приемлемости для населения, которое он призван обслуживать на протяжении своего жизненного цикла, и консервативное решение соответствующих вопросов, например, в частности</t>
    </r>
    <r>
      <rPr>
        <sz val="11"/>
        <color rgb="FF000000"/>
        <rFont val="Calibri"/>
        <family val="2"/>
      </rPr>
      <t>:</t>
    </r>
  </si>
  <si>
    <r>
      <rPr>
        <sz val="11"/>
        <color theme="1"/>
        <rFont val="Calibri"/>
        <family val="2"/>
        <scheme val="minor"/>
      </rPr>
      <t>AE2.2.1</t>
    </r>
  </si>
  <si>
    <r>
      <rPr>
        <sz val="11"/>
        <color theme="1"/>
        <rFont val="Calibri"/>
        <family val="2"/>
        <scheme val="minor"/>
      </rPr>
      <t>AE2.2.2</t>
    </r>
  </si>
  <si>
    <r>
      <rPr>
        <sz val="11"/>
        <color theme="1"/>
        <rFont val="Calibri"/>
        <family val="2"/>
        <scheme val="minor"/>
      </rPr>
      <t>доступны ли услуги, предоставляемые в рамках проекта, для всех пользователей, включая наиболее уязвимые и неблагополучные слои населения?</t>
    </r>
  </si>
  <si>
    <r>
      <rPr>
        <sz val="11"/>
        <color theme="1"/>
        <rFont val="Calibri"/>
        <family val="2"/>
        <scheme val="minor"/>
      </rPr>
      <t>существуют ли планы мониторинга (с помощью общих и целевых показателей как для номинального, так и для реального доступа к проекту) и регулирования текущей эффективности мер по обеспечению доступности, осуществляемых в рамках проекта?</t>
    </r>
  </si>
  <si>
    <r>
      <rPr>
        <sz val="11"/>
        <color theme="1"/>
        <rFont val="Calibri"/>
        <family val="2"/>
        <scheme val="minor"/>
      </rPr>
      <t>Проводится ли оценка потенциального воздействия на эффективность проекта и экономическое и финансовое равновесие в течение жизненного цикла проекта с точки зрения доступности и справедливости?</t>
    </r>
  </si>
  <si>
    <r>
      <rPr>
        <sz val="11"/>
        <color theme="1"/>
        <rFont val="Calibri"/>
        <family val="2"/>
        <scheme val="minor"/>
      </rPr>
      <t>Имеются ли механизмы мониторинга и планомерной адаптации договора для обеспечения непрерывного предоставления услуг на приемлемом уровне на протяжении всего срока реализации проекта?</t>
    </r>
  </si>
  <si>
    <r>
      <rPr>
        <sz val="11"/>
        <color theme="1"/>
        <rFont val="Calibri"/>
        <family val="2"/>
        <scheme val="minor"/>
      </rPr>
      <t>Производится ли выбор земельного участка, подлежащего приобретению, в постоянное пользование или временное использование для проекта с учетом только неизбежных, исключительных и необходимых потребностей проекта?</t>
    </r>
  </si>
  <si>
    <r>
      <rPr>
        <sz val="11"/>
        <rFont val="Calibri"/>
        <family val="2"/>
        <scheme val="minor"/>
      </rPr>
      <t>Используйте данный лист для настройки вариантов ответов в выпадающих меню (диапазон ответов, этапы проекта и т.д.)</t>
    </r>
  </si>
  <si>
    <r>
      <rPr>
        <sz val="11"/>
        <color theme="1"/>
        <rFont val="Calibri"/>
        <family val="2"/>
        <scheme val="minor"/>
      </rPr>
      <t>Отлично</t>
    </r>
  </si>
  <si>
    <r>
      <rPr>
        <sz val="11"/>
        <color theme="1"/>
        <rFont val="Calibri"/>
        <family val="2"/>
        <scheme val="minor"/>
      </rPr>
      <t>Неудовлетворительно</t>
    </r>
  </si>
  <si>
    <r>
      <rPr>
        <sz val="11"/>
        <color theme="1"/>
        <rFont val="Calibri"/>
        <family val="2"/>
        <scheme val="minor"/>
      </rPr>
      <t>Минимально</t>
    </r>
  </si>
  <si>
    <r>
      <rPr>
        <sz val="11"/>
        <color theme="1"/>
        <rFont val="Calibri"/>
        <family val="2"/>
        <scheme val="minor"/>
      </rPr>
      <t>Удовлетворительно</t>
    </r>
  </si>
  <si>
    <r>
      <rPr>
        <b/>
        <sz val="11"/>
        <color theme="1"/>
        <rFont val="Calibri"/>
        <family val="2"/>
        <scheme val="minor"/>
      </rPr>
      <t>Балльная оценка AE1:</t>
    </r>
  </si>
  <si>
    <r>
      <rPr>
        <b/>
        <sz val="11"/>
        <color theme="1"/>
        <rFont val="Calibri"/>
        <family val="2"/>
        <scheme val="minor"/>
      </rPr>
      <t>Балльная оценка AE2:</t>
    </r>
  </si>
  <si>
    <r>
      <rPr>
        <b/>
        <sz val="11"/>
        <color theme="1"/>
        <rFont val="Calibri"/>
        <family val="2"/>
        <scheme val="minor"/>
      </rPr>
      <t>Балльная оценка AE3:</t>
    </r>
  </si>
  <si>
    <r>
      <rPr>
        <b/>
        <sz val="11"/>
        <color theme="1"/>
        <rFont val="Calibri"/>
        <family val="2"/>
        <scheme val="minor"/>
      </rPr>
      <t>Балльная оценка AE4:</t>
    </r>
  </si>
  <si>
    <r>
      <rPr>
        <b/>
        <sz val="11"/>
        <color theme="1"/>
        <rFont val="Calibri"/>
        <family val="2"/>
        <scheme val="minor"/>
      </rPr>
      <t>Балльная оценка AE5:</t>
    </r>
  </si>
  <si>
    <r>
      <rPr>
        <sz val="11"/>
        <color theme="1"/>
        <rFont val="Calibri"/>
        <family val="2"/>
        <scheme val="minor"/>
      </rPr>
      <t>AE5</t>
    </r>
  </si>
  <si>
    <t>Score</t>
  </si>
  <si>
    <t>Answer weight</t>
  </si>
  <si>
    <t>Max points</t>
  </si>
  <si>
    <t>Subtotals:</t>
  </si>
  <si>
    <t>Totals:</t>
  </si>
  <si>
    <r>
      <rPr>
        <b/>
        <sz val="11"/>
        <color theme="1"/>
        <rFont val="Calibri"/>
        <family val="2"/>
        <scheme val="minor"/>
      </rPr>
      <t>Балльная оценка AE:</t>
    </r>
  </si>
  <si>
    <t>Adjusted max points</t>
  </si>
  <si>
    <r>
      <rPr>
        <i/>
        <sz val="11"/>
        <color theme="1"/>
        <rFont val="Calibri"/>
        <family val="2"/>
        <scheme val="minor"/>
      </rPr>
      <t>Инструмент самооценки определяет соответствие инфраструктурного проекта результатам ГЧП на благо людей и ЦУР с использованием критериев и показателей Методологии оценки ГЧП на благо людей в интересах достижения ЦУР, разработанной ЕЭК ООН.</t>
    </r>
  </si>
  <si>
    <r>
      <rPr>
        <sz val="11"/>
        <color theme="1"/>
        <rFont val="Calibri"/>
        <family val="2"/>
        <scheme val="minor"/>
      </rPr>
      <t>Предоставляется ли подряд на проект прозрачным образом, а именно:</t>
    </r>
  </si>
  <si>
    <r>
      <rPr>
        <sz val="11"/>
        <color theme="1"/>
        <rFont val="Calibri"/>
        <family val="2"/>
        <scheme val="minor"/>
      </rPr>
      <t>EE1.3.1</t>
    </r>
  </si>
  <si>
    <r>
      <rPr>
        <sz val="11"/>
        <color theme="1"/>
        <rFont val="Calibri"/>
        <family val="2"/>
        <scheme val="minor"/>
      </rPr>
      <t>EE1.3.2</t>
    </r>
  </si>
  <si>
    <r>
      <rPr>
        <sz val="11"/>
        <color theme="1"/>
        <rFont val="Calibri"/>
        <family val="2"/>
        <scheme val="minor"/>
      </rPr>
      <t>на основе открытого и прозрачного конкурсного отбора?</t>
    </r>
  </si>
  <si>
    <r>
      <rPr>
        <sz val="11"/>
        <color theme="1"/>
        <rFont val="Calibri"/>
        <family val="2"/>
        <scheme val="minor"/>
      </rPr>
      <t>в случае незапрошенного предложения или альтернативного подхода без конкуренции соблюдаются ли в целом в рамках проекта меры предосторожности, предусмотренные в принятом ЕЭК ООН Стандарте подхода нулевой терпимости к коррупции в рамках закупок по линии ГЧП (НТК), или содержащиеся в нем принципы?</t>
    </r>
  </si>
  <si>
    <r>
      <rPr>
        <sz val="11"/>
        <color theme="1"/>
        <rFont val="Calibri"/>
        <family val="2"/>
        <scheme val="minor"/>
      </rPr>
      <t>Отсутствуют ли свидетельства коррупции или неправомерного влияния на всех этапах закупок по линии ГЧП (идентификация, разработка и реализация)?</t>
    </r>
  </si>
  <si>
    <r>
      <rPr>
        <sz val="11"/>
        <color theme="1"/>
        <rFont val="Calibri"/>
        <family val="2"/>
        <scheme val="minor"/>
      </rPr>
      <t>Обеспечивает ли проект «ценность для людей»:</t>
    </r>
  </si>
  <si>
    <r>
      <rPr>
        <sz val="11"/>
        <color theme="1"/>
        <rFont val="Calibri"/>
        <family val="2"/>
        <scheme val="minor"/>
      </rPr>
      <t>EE2.1.2</t>
    </r>
  </si>
  <si>
    <r>
      <rPr>
        <sz val="11"/>
        <color theme="1"/>
        <rFont val="Calibri"/>
        <family val="2"/>
        <scheme val="minor"/>
      </rPr>
      <t xml:space="preserve">сулит ли проект чистые материальные и нематериальные выгоды для общества путем предоставления услуг на неизменно и достоверно более высоком уровне? </t>
    </r>
  </si>
  <si>
    <r>
      <rPr>
        <sz val="11"/>
        <color theme="1"/>
        <rFont val="Calibri"/>
        <family val="2"/>
        <scheme val="minor"/>
      </rPr>
      <t>создаются ли на протяжении всего срока реализации проекта в соответствии с национальными стратегией и программами положительные внешние эффекты?</t>
    </r>
  </si>
  <si>
    <r>
      <rPr>
        <sz val="11"/>
        <color theme="1"/>
        <rFont val="Calibri"/>
        <family val="2"/>
        <scheme val="minor"/>
      </rPr>
      <t>Обнаруживается ли позитивная эффективность расходования средств проекта, т.е.:</t>
    </r>
  </si>
  <si>
    <r>
      <rPr>
        <sz val="11"/>
        <color theme="1"/>
        <rFont val="Calibri"/>
        <family val="2"/>
        <scheme val="minor"/>
      </rPr>
      <t>EE2.2.2</t>
    </r>
  </si>
  <si>
    <r>
      <rPr>
        <sz val="11"/>
        <color theme="1"/>
        <rFont val="Calibri"/>
        <family val="2"/>
        <scheme val="minor"/>
      </rPr>
      <t>EE2.3.1</t>
    </r>
  </si>
  <si>
    <r>
      <rPr>
        <sz val="11"/>
        <color theme="1"/>
        <rFont val="Calibri"/>
        <family val="2"/>
        <scheme val="minor"/>
      </rPr>
      <t>EE2.3.2</t>
    </r>
  </si>
  <si>
    <r>
      <rPr>
        <sz val="11"/>
        <color theme="1"/>
        <rFont val="Calibri"/>
        <family val="2"/>
        <scheme val="minor"/>
      </rPr>
      <t>Находят ли в счетах государственных учреждений прозрачное отражение какие-либо бюджетные последствия или доходы, т.е.:</t>
    </r>
  </si>
  <si>
    <r>
      <rPr>
        <sz val="11"/>
        <color theme="1"/>
        <rFont val="Calibri"/>
        <family val="2"/>
        <scheme val="minor"/>
      </rPr>
      <t xml:space="preserve">положительно ли оценивается налогово-бюджетная устойчивость договора о ГЧП и кредитоспособность государственного органа? </t>
    </r>
  </si>
  <si>
    <r>
      <rPr>
        <sz val="11"/>
        <color theme="1"/>
        <rFont val="Calibri"/>
        <family val="2"/>
        <scheme val="minor"/>
      </rPr>
      <t>открыто ли раскрываются заинтересованным сторонам бремя любого прямого платежа, финансовые поступления в государственный орган и потенциальное бремя задолженности в виде условных обязательств?</t>
    </r>
  </si>
  <si>
    <r>
      <rPr>
        <sz val="11"/>
        <color theme="1"/>
        <rFont val="Calibri"/>
        <family val="2"/>
        <scheme val="minor"/>
      </rPr>
      <t>Способствует ли проект достижению максимального благотворного эффекта на процесс развития и содействует ли он расширению прав и возможностей женщин?</t>
    </r>
  </si>
  <si>
    <r>
      <rPr>
        <sz val="11"/>
        <color theme="1"/>
        <rFont val="Calibri"/>
        <family val="2"/>
        <scheme val="minor"/>
      </rPr>
      <t>Обладает ли частный спонсор/акционер проекта надлежащим техническим, финансовым и репутационным статусом для успешного финансирования, осуществления, эксплуатации и технического обслуживания проекта на протяжении всего срока его реализации, включая доступ к необходимым ресурсам для выполнения своих договорных обязательств в рамках различных экономических сценариев и внесения изменений в оказываемые услуги в соответствии с потенциально меняющимися потребностями?</t>
    </r>
  </si>
  <si>
    <r>
      <rPr>
        <sz val="11"/>
        <color theme="1"/>
        <rFont val="Calibri"/>
        <family val="2"/>
        <scheme val="minor"/>
      </rPr>
      <t xml:space="preserve">Создает ли проект значительное количество новых рабочих мест на местном уровне в ходе идентификации, разработки и реализации проекта? </t>
    </r>
  </si>
  <si>
    <r>
      <rPr>
        <sz val="11"/>
        <color theme="1"/>
        <rFont val="Calibri"/>
        <family val="2"/>
        <scheme val="minor"/>
      </rPr>
      <t>Соответствуют ли качественные рабочие места, создаваемые в рамках ГЧП, показателям МОТ по обеспечению достойного труда?</t>
    </r>
  </si>
  <si>
    <r>
      <rPr>
        <sz val="11"/>
        <color theme="1"/>
        <rFont val="Calibri"/>
        <family val="2"/>
        <scheme val="minor"/>
      </rPr>
      <t>Разрабатываются ли планы и программы, включая ключевые показатели эффективности (КПЭ), для обеспечения многообразия и инклюзивности в составе рабочей силы?</t>
    </r>
  </si>
  <si>
    <r>
      <rPr>
        <sz val="11"/>
        <color theme="1"/>
        <rFont val="Calibri"/>
        <family val="2"/>
        <scheme val="minor"/>
      </rPr>
      <t>Принимаются ли обязательства по защите прав трудящихся, включая:</t>
    </r>
  </si>
  <si>
    <r>
      <rPr>
        <sz val="11"/>
        <color theme="1"/>
        <rFont val="Calibri"/>
        <family val="2"/>
        <scheme val="minor"/>
      </rPr>
      <t>соблюдение прав женщин?</t>
    </r>
  </si>
  <si>
    <r>
      <rPr>
        <sz val="11"/>
        <color theme="1"/>
        <rFont val="Calibri"/>
        <family val="2"/>
        <scheme val="minor"/>
      </rPr>
      <t>недопущение дискриминации?</t>
    </r>
  </si>
  <si>
    <r>
      <rPr>
        <sz val="11"/>
        <color theme="1"/>
        <rFont val="Calibri"/>
        <family val="2"/>
        <scheme val="minor"/>
      </rPr>
      <t>предотвращение насилия и домогательств на рабочем месте?</t>
    </r>
  </si>
  <si>
    <r>
      <rPr>
        <sz val="11"/>
        <color theme="1"/>
        <rFont val="Calibri"/>
        <family val="2"/>
        <scheme val="minor"/>
      </rPr>
      <t>обеспечение равной оплаты за равный труд?</t>
    </r>
  </si>
  <si>
    <r>
      <rPr>
        <sz val="11"/>
        <color theme="1"/>
        <rFont val="Calibri"/>
        <family val="2"/>
        <scheme val="minor"/>
      </rPr>
      <t xml:space="preserve">доступ к образованию и другим основным услугам? </t>
    </r>
  </si>
  <si>
    <r>
      <rPr>
        <b/>
        <sz val="11"/>
        <color theme="1"/>
        <rFont val="Calibri"/>
        <family val="2"/>
        <scheme val="minor"/>
      </rPr>
      <t>Балльная оценка EE:</t>
    </r>
  </si>
  <si>
    <r>
      <rPr>
        <b/>
        <sz val="12"/>
        <color theme="0"/>
        <rFont val="Calibri"/>
        <family val="2"/>
        <scheme val="minor"/>
      </rPr>
      <t>ES3. ПОТРЕБЛЕНИЕ ВОДЫ И СБРОС СТОЧНЫХ ВОД</t>
    </r>
  </si>
  <si>
    <r>
      <rPr>
        <u/>
        <sz val="11"/>
        <color rgb="FF0070C0"/>
        <rFont val="Calibri"/>
        <family val="2"/>
        <scheme val="minor"/>
      </rPr>
      <t>ПОТРЕБЛЕНИЕ ВОДЫ И СБРОС СТОЧНЫХ ВОД</t>
    </r>
  </si>
  <si>
    <r>
      <rPr>
        <b/>
        <sz val="12"/>
        <color theme="0"/>
        <rFont val="Calibri"/>
        <family val="2"/>
        <scheme val="minor"/>
      </rPr>
      <t>ES5. ОЦЕНКА РИСКОВ И ПОДГОТОВКА К БОРЬБЕ С БЕДСТВИЯМИ</t>
    </r>
  </si>
  <si>
    <r>
      <rPr>
        <u/>
        <sz val="11"/>
        <color rgb="FF0070C0"/>
        <rFont val="Calibri"/>
        <family val="2"/>
        <scheme val="minor"/>
      </rPr>
      <t>ОЦЕНКА РИСКОВ И ПОДГОТОВКА К БОРЬБЕ С БЕДСТВИЯМИ</t>
    </r>
  </si>
  <si>
    <r>
      <rPr>
        <sz val="11"/>
        <color theme="1"/>
        <rFont val="Calibri"/>
        <family val="2"/>
        <scheme val="minor"/>
      </rPr>
      <t>Выбросы парниковых газов:</t>
    </r>
  </si>
  <si>
    <r>
      <rPr>
        <sz val="11"/>
        <color theme="1"/>
        <rFont val="Calibri"/>
        <family val="2"/>
        <scheme val="minor"/>
      </rPr>
      <t>ES1.1.1</t>
    </r>
  </si>
  <si>
    <r>
      <rPr>
        <sz val="11"/>
        <color theme="1"/>
        <rFont val="Calibri"/>
        <family val="2"/>
        <scheme val="minor"/>
      </rPr>
      <t>ES1.1.2</t>
    </r>
  </si>
  <si>
    <r>
      <rPr>
        <sz val="11"/>
        <color theme="1"/>
        <rFont val="Calibri"/>
        <family val="2"/>
        <scheme val="minor"/>
      </rPr>
      <t>ES1.1.3</t>
    </r>
  </si>
  <si>
    <r>
      <rPr>
        <sz val="11"/>
        <color theme="1"/>
        <rFont val="Calibri"/>
        <family val="2"/>
        <scheme val="minor"/>
      </rPr>
      <t>ES1.2.1</t>
    </r>
  </si>
  <si>
    <r>
      <rPr>
        <sz val="11"/>
        <color theme="1"/>
        <rFont val="Calibri"/>
        <family val="2"/>
        <scheme val="minor"/>
      </rPr>
      <t>ES1.2.2</t>
    </r>
  </si>
  <si>
    <r>
      <rPr>
        <sz val="11"/>
        <color theme="1"/>
        <rFont val="Calibri"/>
        <family val="2"/>
        <scheme val="minor"/>
      </rPr>
      <t>ES1.2.3</t>
    </r>
  </si>
  <si>
    <r>
      <rPr>
        <sz val="11"/>
        <color theme="1"/>
        <rFont val="Calibri"/>
        <family val="2"/>
        <scheme val="minor"/>
      </rPr>
      <t>Проводится ли расчет годового объема выбросов парниковых газов на протяжении всего срока реализации проекта?</t>
    </r>
  </si>
  <si>
    <r>
      <rPr>
        <sz val="11"/>
        <color theme="1"/>
        <rFont val="Calibri"/>
        <family val="2"/>
        <scheme val="minor"/>
      </rPr>
      <t>Разрабатывается ли в рамках проекта план/определяются ли в его рамках стратегии сокращения или компенсации выбросов парниковых газов на протяжении всего срока реализации проекта?</t>
    </r>
  </si>
  <si>
    <r>
      <rPr>
        <sz val="11"/>
        <color theme="1"/>
        <rFont val="Calibri"/>
        <family val="2"/>
        <scheme val="minor"/>
      </rPr>
      <t>ES1.2.4</t>
    </r>
  </si>
  <si>
    <r>
      <rPr>
        <sz val="11"/>
        <color theme="1"/>
        <rFont val="Calibri"/>
        <family val="2"/>
        <scheme val="minor"/>
      </rPr>
      <t>Энергоэффективность:</t>
    </r>
  </si>
  <si>
    <r>
      <rPr>
        <sz val="11"/>
        <color theme="1"/>
        <rFont val="Calibri"/>
        <family val="2"/>
        <scheme val="minor"/>
      </rPr>
      <t>Проводится ли регулярный расчет годового энергопотребление проекта на единицу продукции/услуг?</t>
    </r>
  </si>
  <si>
    <r>
      <rPr>
        <sz val="11"/>
        <color theme="1"/>
        <rFont val="Calibri"/>
        <family val="2"/>
        <scheme val="minor"/>
      </rPr>
      <t>Разрабатывается ли в рамках проекта план/определяются ли в его рамках стратегии повышения энергоэффективности/снижения энергопотребления проекта?</t>
    </r>
  </si>
  <si>
    <r>
      <rPr>
        <sz val="11"/>
        <color theme="1"/>
        <rFont val="Calibri"/>
        <family val="2"/>
        <scheme val="minor"/>
      </rPr>
      <t>Реализуются ли в рамках проекта меры по сокращению энергопотребления на единицу продукции/услуг по сравнению с национальными нормами?</t>
    </r>
  </si>
  <si>
    <r>
      <rPr>
        <sz val="11"/>
        <color theme="1"/>
        <rFont val="Calibri"/>
        <family val="2"/>
        <scheme val="minor"/>
      </rPr>
      <t>Достигается ли в ходе осуществления проекта повышение индекса энергоэффективности (ИЭЭ) и индекса использования энергии (ИИЭ) или соблюдение требований Директивы ЕС об энергетических характеристиках зданий (ДЭХЗ) или другого эквивалентного нормативного стандарта для любых объектов и/или зданий, включенных в проект, с точки зрения отношения общего объема энергии, потребленной в здании/объекте в течение года, к общей площади застройки по сравнению с национальными нормами?</t>
    </r>
  </si>
  <si>
    <r>
      <rPr>
        <sz val="11"/>
        <color theme="1"/>
        <rFont val="Calibri"/>
        <family val="2"/>
        <scheme val="minor"/>
      </rPr>
      <t>Экономика замкнутого цикла:</t>
    </r>
  </si>
  <si>
    <r>
      <rPr>
        <sz val="11"/>
        <color theme="1"/>
        <rFont val="Calibri"/>
        <family val="2"/>
        <scheme val="minor"/>
      </rPr>
      <t>ES2.1.1</t>
    </r>
  </si>
  <si>
    <r>
      <rPr>
        <sz val="11"/>
        <color theme="1"/>
        <rFont val="Calibri"/>
        <family val="2"/>
        <scheme val="minor"/>
      </rPr>
      <t>ES2.1.2</t>
    </r>
  </si>
  <si>
    <r>
      <rPr>
        <sz val="11"/>
        <color theme="1"/>
        <rFont val="Calibri"/>
        <family val="2"/>
        <scheme val="minor"/>
      </rPr>
      <t>ES2.1.3</t>
    </r>
  </si>
  <si>
    <r>
      <rPr>
        <sz val="11"/>
        <color theme="1"/>
        <rFont val="Calibri"/>
        <family val="2"/>
        <scheme val="minor"/>
      </rPr>
      <t>ES2.1.4</t>
    </r>
  </si>
  <si>
    <r>
      <rPr>
        <sz val="11"/>
        <color theme="1"/>
        <rFont val="Calibri"/>
        <family val="2"/>
        <scheme val="minor"/>
      </rPr>
      <t>ES2.1.5</t>
    </r>
  </si>
  <si>
    <r>
      <rPr>
        <sz val="11"/>
        <color theme="1"/>
        <rFont val="Calibri"/>
        <family val="2"/>
        <scheme val="minor"/>
      </rPr>
      <t>Ведется ли расчет затрат материалов на единицу услуг (ЗМЕС) для проекта и снижена ли интенсивность использования сырья в рамках проекта по сравнению с национальными нормативами?</t>
    </r>
  </si>
  <si>
    <r>
      <rPr>
        <sz val="11"/>
        <color theme="1"/>
        <rFont val="Calibri"/>
        <family val="2"/>
        <scheme val="minor"/>
      </rPr>
      <t xml:space="preserve">Сокращается ли количество ежегодно образующихся отходов (включая опасные отходы) на единицу продукции или услуг по сравнению с национальным отраслевым стандартом? </t>
    </r>
  </si>
  <si>
    <r>
      <rPr>
        <sz val="11"/>
        <color theme="1"/>
        <rFont val="Calibri"/>
        <family val="2"/>
        <scheme val="minor"/>
      </rPr>
      <t>Сокращается ли объем любых отходов (включая опасные отходы), ежегодно образующихся в результате реализации проекта (после принятия мер по их сокращению), вывозимых на мусорные полигоны, в расчете на единицу продукции или услуг по сравнению с национальным отраслевым стандартом?</t>
    </r>
  </si>
  <si>
    <r>
      <rPr>
        <sz val="11"/>
        <color theme="1"/>
        <rFont val="Calibri"/>
        <family val="2"/>
        <scheme val="minor"/>
      </rPr>
      <t xml:space="preserve">Соответствует ли проект законодательным нормативам сброса сточных вод после очистки и обладает ли он характеристиками, которые позволяют свести к минимуму негативное воздействие водопотребления и/или соответствующие проблемы на уровне водосборного бассейна? </t>
    </r>
  </si>
  <si>
    <r>
      <rPr>
        <sz val="11"/>
        <color theme="1"/>
        <rFont val="Calibri"/>
        <family val="2"/>
        <scheme val="minor"/>
      </rPr>
      <t xml:space="preserve">Осуществляются ли в рамках проекта поиск и применение стратегий для уменьшения объема пресной воды, потребляемой/использующейся в рамках проекта, на единицу продукции/услуг по сравнению с национальными нормативами? </t>
    </r>
  </si>
  <si>
    <r>
      <rPr>
        <sz val="11"/>
        <color theme="1"/>
        <rFont val="Calibri"/>
        <family val="2"/>
        <scheme val="minor"/>
      </rPr>
      <t xml:space="preserve">Оказывает ли проект чистое нулевое воздействие на количество и доступность запасов пресной поверхностной воды и подземных вод? </t>
    </r>
  </si>
  <si>
    <r>
      <rPr>
        <sz val="11"/>
        <color theme="1"/>
        <rFont val="Calibri"/>
        <family val="2"/>
        <scheme val="minor"/>
      </rPr>
      <t xml:space="preserve">Проводится ли в рамках проекта ОЭСВ? </t>
    </r>
  </si>
  <si>
    <r>
      <rPr>
        <sz val="11"/>
        <color theme="1"/>
        <rFont val="Calibri"/>
        <family val="2"/>
        <scheme val="minor"/>
      </rPr>
      <t>Разрабатывается и реализуется ли в рамках проекта план природоохранных мероприятий (ППОМ) в интересах предотвращения и смягчения последствий для зоны воздействия или ее восстановления?</t>
    </r>
  </si>
  <si>
    <r>
      <rPr>
        <sz val="11"/>
        <color theme="1"/>
        <rFont val="Calibri"/>
        <family val="2"/>
        <scheme val="minor"/>
      </rPr>
      <t>Разрабатывается ли в рамках проекта четко сформулированная стратегия уменьшения и смягчения рисков для проекта, включающая механизм координации действий по реагированию и восстановлению, создаваемый с участием принимающих и затрагиваемых общин?</t>
    </r>
  </si>
  <si>
    <r>
      <rPr>
        <sz val="11"/>
        <color theme="1"/>
        <rFont val="Calibri"/>
        <family val="2"/>
        <scheme val="minor"/>
      </rPr>
      <t>Определяются ли в рамках проекта средства, выделяемые из различных источников, и/или предусматривается ли в его рамках бюджет на покрытие убытков в результате:</t>
    </r>
  </si>
  <si>
    <r>
      <rPr>
        <sz val="11"/>
        <color theme="1"/>
        <rFont val="Calibri"/>
        <family val="2"/>
        <scheme val="minor"/>
      </rPr>
      <t>ES5.2.1</t>
    </r>
  </si>
  <si>
    <r>
      <rPr>
        <sz val="11"/>
        <color theme="1"/>
        <rFont val="Calibri"/>
        <family val="2"/>
        <scheme val="minor"/>
      </rPr>
      <t>ES5.2.2</t>
    </r>
  </si>
  <si>
    <r>
      <rPr>
        <sz val="11"/>
        <color theme="1"/>
        <rFont val="Calibri"/>
        <family val="2"/>
        <scheme val="minor"/>
      </rPr>
      <t>утраты активов?</t>
    </r>
  </si>
  <si>
    <r>
      <rPr>
        <sz val="11"/>
        <color theme="1"/>
        <rFont val="Calibri"/>
        <family val="2"/>
        <scheme val="minor"/>
      </rPr>
      <t>снижения уровня благополучия?</t>
    </r>
  </si>
  <si>
    <r>
      <rPr>
        <sz val="11"/>
        <color theme="1"/>
        <rFont val="Calibri"/>
        <family val="2"/>
        <scheme val="minor"/>
      </rPr>
      <t xml:space="preserve">Выделяются ли в рамках проекта средства на поддержку научно-исследовательских и инновационных программ, программ по наращиванию потенциала и/или программ по повышению уровня информированности? </t>
    </r>
  </si>
  <si>
    <r>
      <rPr>
        <sz val="11"/>
        <color theme="1"/>
        <rFont val="Calibri"/>
        <family val="2"/>
        <scheme val="minor"/>
      </rPr>
      <t>Разработана ли конкретная программа развития, ориентированная на общины (РОО), которая:</t>
    </r>
  </si>
  <si>
    <r>
      <rPr>
        <sz val="11"/>
        <color theme="1"/>
        <rFont val="Calibri"/>
        <family val="2"/>
        <scheme val="minor"/>
      </rPr>
      <t>ES5.4.1</t>
    </r>
  </si>
  <si>
    <r>
      <rPr>
        <sz val="11"/>
        <color theme="1"/>
        <rFont val="Calibri"/>
        <family val="2"/>
        <scheme val="minor"/>
      </rPr>
      <t>ES5.4.2</t>
    </r>
  </si>
  <si>
    <r>
      <rPr>
        <sz val="11"/>
        <color theme="1"/>
        <rFont val="Calibri"/>
        <family val="2"/>
        <scheme val="minor"/>
      </rPr>
      <t>ES5.4.3</t>
    </r>
  </si>
  <si>
    <r>
      <rPr>
        <sz val="11"/>
        <color theme="1"/>
        <rFont val="Calibri"/>
        <family val="2"/>
        <scheme val="minor"/>
      </rPr>
      <t>ES5.4.4</t>
    </r>
  </si>
  <si>
    <r>
      <rPr>
        <sz val="11"/>
        <color theme="1"/>
        <rFont val="Calibri"/>
        <family val="2"/>
        <scheme val="minor"/>
      </rPr>
      <t xml:space="preserve">определяет превентивные меры и подготовительные мероприятия до возникновения стихийных и антропогенных бедствий, чрезвычайные действия в момент их наступления и меры по восстановлению и повышению потенциала противодействия после их завершения? </t>
    </r>
  </si>
  <si>
    <r>
      <rPr>
        <sz val="11"/>
        <color theme="1"/>
        <rFont val="Calibri"/>
        <family val="2"/>
        <scheme val="minor"/>
      </rPr>
      <t>определяет план оценки мер, направленных на борьбу с бедностью, с целью поддержки процесса развития программы РОО?</t>
    </r>
  </si>
  <si>
    <r>
      <rPr>
        <sz val="11"/>
        <color theme="1"/>
        <rFont val="Calibri"/>
        <family val="2"/>
        <scheme val="minor"/>
      </rPr>
      <t>определяет показатель социально-экономической устойчивости общин для поддержки процесса развития программы РОО?</t>
    </r>
  </si>
  <si>
    <r>
      <rPr>
        <sz val="11"/>
        <color theme="1"/>
        <rFont val="Calibri"/>
        <family val="2"/>
        <scheme val="minor"/>
      </rPr>
      <t>соответствует законодательству о смягчении последствий бедствий в части целей, возможностей, стандартов и передовой практики программы РОО с точки зрения соответствующей институциональной структуры?</t>
    </r>
  </si>
  <si>
    <r>
      <rPr>
        <b/>
        <sz val="11"/>
        <color theme="1"/>
        <rFont val="Calibri"/>
        <family val="2"/>
        <scheme val="minor"/>
      </rPr>
      <t>Балльная оценка ES:</t>
    </r>
  </si>
  <si>
    <r>
      <rPr>
        <b/>
        <sz val="12"/>
        <color theme="0"/>
        <rFont val="Calibri"/>
        <family val="2"/>
        <scheme val="minor"/>
      </rPr>
      <t>RE4. ПОДДЕРЖКА ИННОВАЦИЙ И ПЕРЕДАЧИ ТЕХНОЛОГИЙ</t>
    </r>
  </si>
  <si>
    <r>
      <rPr>
        <b/>
        <sz val="12"/>
        <color theme="0"/>
        <rFont val="Calibri"/>
        <family val="2"/>
        <scheme val="minor"/>
      </rPr>
      <t>RE2. УНИФИКАЦИЯ ПОДГОТОВКИ ГЧП И СООТВЕТСТВУЮЩИХ ТЕНДЕРОВ</t>
    </r>
  </si>
  <si>
    <r>
      <rPr>
        <b/>
        <sz val="12"/>
        <color theme="0"/>
        <rFont val="Calibri"/>
        <family val="2"/>
        <scheme val="minor"/>
      </rPr>
      <t>RE3. УКРЕПЛЕНИЕ ПОТЕНЦИАЛА ПРАВИТЕЛЬСТВ, ПРОМЫШЛЕННОСТИ И ОБЩИН</t>
    </r>
  </si>
  <si>
    <r>
      <rPr>
        <sz val="11"/>
        <color theme="1"/>
        <rFont val="Calibri"/>
        <family val="2"/>
        <scheme val="minor"/>
      </rPr>
      <t>RE4</t>
    </r>
  </si>
  <si>
    <r>
      <rPr>
        <u/>
        <sz val="11"/>
        <color theme="10"/>
        <rFont val="Calibri"/>
        <family val="2"/>
        <scheme val="minor"/>
      </rPr>
      <t>УНИФИКАЦИЯ ПОДГОТОВКИ ГЧП И СООТВЕТСТВУЮЩИХ ТЕНДЕРОВ</t>
    </r>
  </si>
  <si>
    <r>
      <rPr>
        <sz val="11"/>
        <color theme="1"/>
        <rFont val="Calibri"/>
        <family val="2"/>
        <scheme val="minor"/>
      </rPr>
      <t>RE4.1</t>
    </r>
  </si>
  <si>
    <r>
      <rPr>
        <sz val="11"/>
        <color theme="1"/>
        <rFont val="Calibri"/>
        <family val="2"/>
        <scheme val="minor"/>
      </rPr>
      <t>RE4.2</t>
    </r>
  </si>
  <si>
    <r>
      <rPr>
        <sz val="11"/>
        <color theme="1"/>
        <rFont val="Calibri"/>
        <family val="2"/>
        <scheme val="minor"/>
      </rPr>
      <t>RE4.3</t>
    </r>
  </si>
  <si>
    <r>
      <rPr>
        <sz val="11"/>
        <color theme="1"/>
        <rFont val="Calibri"/>
        <family val="2"/>
        <scheme val="minor"/>
      </rPr>
      <t>RE4.4</t>
    </r>
  </si>
  <si>
    <r>
      <rPr>
        <sz val="11"/>
        <color theme="1"/>
        <rFont val="Calibri"/>
        <family val="2"/>
        <scheme val="minor"/>
      </rPr>
      <t xml:space="preserve">Увеличивает ли ГЧП потенциал местной общины? </t>
    </r>
  </si>
  <si>
    <r>
      <rPr>
        <sz val="11"/>
        <color theme="1"/>
        <rFont val="Calibri"/>
        <family val="2"/>
        <scheme val="minor"/>
      </rPr>
      <t>Применяются ли в рамках проекта один или несколько инновационных методов, технологий или процессов, которые устраняют или существенно сокращают значительные проблемы, барьеры или ограничения и/или позволяют найти масштабируемые и тиражируемые решения?</t>
    </r>
  </si>
  <si>
    <r>
      <rPr>
        <sz val="11"/>
        <color theme="1"/>
        <rFont val="Calibri"/>
        <family val="2"/>
        <scheme val="minor"/>
      </rPr>
      <t>Предусматривает ли ГЧП передачу технологий (например, для развития экономики замкнутого цикла) или ноу-хау, способствующих инклюзивному росту, высокому качеству услуг, устойчивости и тиражируемости?</t>
    </r>
  </si>
  <si>
    <r>
      <rPr>
        <b/>
        <sz val="11"/>
        <color theme="1"/>
        <rFont val="Calibri"/>
        <family val="2"/>
        <scheme val="minor"/>
      </rPr>
      <t>Балльная оценка RE:</t>
    </r>
  </si>
  <si>
    <r>
      <rPr>
        <sz val="11"/>
        <color theme="1"/>
        <rFont val="Calibri"/>
        <family val="2"/>
        <scheme val="minor"/>
      </rPr>
      <t>Создается ли независимый надзорный комитет, отвечающий за контроль и мониторинг эффективности процесса взаимодействия с заинтересованными сторонами и обеспечения участия общественности, а также за публикацию и распространение информации о проекте?</t>
    </r>
  </si>
  <si>
    <r>
      <rPr>
        <sz val="11"/>
        <color theme="1"/>
        <rFont val="Calibri"/>
        <family val="2"/>
        <scheme val="minor"/>
      </rPr>
      <t>Имеют ли представители общественности, в том числе защитники окружающей среды, возможность свободно выражать свои мнения и участвовать в соответствующих процессах, не опасаясь наказания, преследований или притеснений за свое участие в такой деятельности?</t>
    </r>
  </si>
  <si>
    <r>
      <rPr>
        <sz val="11"/>
        <color theme="1"/>
        <rFont val="Calibri"/>
        <family val="2"/>
        <scheme val="minor"/>
      </rPr>
      <t>Касательно отзывов заинтересованных сторон:</t>
    </r>
  </si>
  <si>
    <r>
      <rPr>
        <sz val="11"/>
        <color theme="1"/>
        <rFont val="Calibri"/>
        <family val="2"/>
        <scheme val="minor"/>
      </rPr>
      <t>SE2.3.1</t>
    </r>
  </si>
  <si>
    <r>
      <rPr>
        <sz val="11"/>
        <color theme="1"/>
        <rFont val="Calibri"/>
        <family val="2"/>
        <scheme val="minor"/>
      </rPr>
      <t>SE2.3.2</t>
    </r>
  </si>
  <si>
    <r>
      <rPr>
        <sz val="11"/>
        <color theme="1"/>
        <rFont val="Calibri"/>
        <family val="2"/>
        <scheme val="minor"/>
      </rPr>
      <t>SE2.3.3</t>
    </r>
  </si>
  <si>
    <r>
      <rPr>
        <sz val="11"/>
        <color theme="1"/>
        <rFont val="Calibri"/>
        <family val="2"/>
        <scheme val="minor"/>
      </rPr>
      <t xml:space="preserve">обеспечивается ли их справедливое и беспристрастное рассмотрение в соответствии с принципами социальной и экологической справедливости? </t>
    </r>
  </si>
  <si>
    <r>
      <rPr>
        <sz val="11"/>
        <color theme="1"/>
        <rFont val="Calibri"/>
        <family val="2"/>
        <scheme val="minor"/>
      </rPr>
      <t>Легко ли доступна всем заинтересованным сторонам, включая представителей общественности, качественная и актуальная информация о проекте, касающаяся результатов ГЧП на благо людей, и предоставляется ли она прозрачным, своевременным, понятным и доступным образом и включается ли она в договор о ГЧП?</t>
    </r>
  </si>
  <si>
    <r>
      <rPr>
        <sz val="11"/>
        <color theme="1"/>
        <rFont val="Calibri"/>
        <family val="2"/>
        <scheme val="minor"/>
      </rPr>
      <t>Публикуются ли регулярные отчеты о существенных итогах общих встреч, посвященных взаимодействию с заинтересованными сторонами, и доступны ли они для всех заинтересованных сторон, включая представителей общественности?</t>
    </r>
  </si>
  <si>
    <r>
      <rPr>
        <sz val="11"/>
        <color theme="1"/>
        <rFont val="Calibri"/>
        <family val="2"/>
        <scheme val="minor"/>
      </rPr>
      <t>Создаются ли процесс и механизмы эффективного рассмотрения жалоб населения и отзывов конечных пользователей/клиентов?</t>
    </r>
  </si>
  <si>
    <r>
      <rPr>
        <sz val="11"/>
        <color theme="1"/>
        <rFont val="Calibri"/>
        <family val="2"/>
        <scheme val="minor"/>
      </rPr>
      <t>Эффективно ли рассматриваются и/или урегулируются жалобы населения и отзывы конечных пользователей/клиентов?</t>
    </r>
  </si>
  <si>
    <r>
      <rPr>
        <sz val="11"/>
        <color theme="1"/>
        <rFont val="Calibri"/>
        <family val="2"/>
        <scheme val="minor"/>
      </rPr>
      <t>Отслеживаются ли жалобы населения и отзывы конечных пользователей/клиентов, включая результаты, и предоставляется ли к ним доступ с учетом правил защиты персональных данных?</t>
    </r>
  </si>
  <si>
    <r>
      <rPr>
        <b/>
        <sz val="11"/>
        <color theme="1"/>
        <rFont val="Calibri"/>
        <family val="2"/>
        <scheme val="minor"/>
      </rPr>
      <t>Балльная оценка SE:</t>
    </r>
  </si>
  <si>
    <t>Adjusted Maxpoints</t>
  </si>
  <si>
    <r>
      <rPr>
        <i/>
        <sz val="8"/>
        <color theme="1"/>
        <rFont val="Calibri"/>
        <family val="2"/>
        <scheme val="minor"/>
      </rPr>
      <t>Примечание: ЕЭК ООН не несет ответственности за использование балльной оценки, присвоенной данным инструментом. Балльная оценка представляет собой лишь информацию о соответствии проекта результатам ГЧП на благо людей и ЦУР и основана на ответах, предоставленных пользователем.</t>
    </r>
  </si>
  <si>
    <t>Weight</t>
  </si>
  <si>
    <t>Weighted score</t>
  </si>
  <si>
    <t>Location (bonus % points)</t>
  </si>
  <si>
    <t>Stat.Intent (bonus % points)</t>
  </si>
  <si>
    <t>Weighted score with bonus</t>
  </si>
  <si>
    <r>
      <rPr>
        <i/>
        <sz val="11"/>
        <color theme="1"/>
        <rFont val="Calibri"/>
        <family val="2"/>
        <scheme val="minor"/>
      </rPr>
      <t>Нажмите на критерий, чтобы перейти к нему</t>
    </r>
  </si>
  <si>
    <r>
      <rPr>
        <b/>
        <sz val="18"/>
        <color theme="0"/>
        <rFont val="Calibri"/>
        <family val="2"/>
        <scheme val="minor"/>
      </rPr>
      <t>Краткий обзор: критерии</t>
    </r>
  </si>
  <si>
    <r>
      <rPr>
        <sz val="12"/>
        <color theme="0"/>
        <rFont val="Calibri"/>
        <family val="2"/>
        <scheme val="minor"/>
      </rPr>
      <t>Критерии</t>
    </r>
  </si>
  <si>
    <t>Score (%)</t>
  </si>
  <si>
    <r>
      <rPr>
        <b/>
        <sz val="11"/>
        <color theme="1"/>
        <rFont val="Calibri"/>
        <family val="2"/>
        <scheme val="minor"/>
      </rPr>
      <t>Answers Yes/No</t>
    </r>
  </si>
  <si>
    <r>
      <rPr>
        <sz val="16"/>
        <color theme="0"/>
        <rFont val="Calibri"/>
        <family val="2"/>
        <scheme val="minor"/>
      </rPr>
      <t>Методология оценки ГЧП на благо людей в интересах достижения ЦУР, разработанная ЕЭК ООН
Инструмент самооценки</t>
    </r>
  </si>
  <si>
    <r>
      <rPr>
        <b/>
        <sz val="11"/>
        <color theme="1"/>
        <rFont val="Calibri"/>
        <family val="2"/>
        <scheme val="minor"/>
      </rPr>
      <t>Балльная оценка ES1:</t>
    </r>
  </si>
  <si>
    <r>
      <rPr>
        <sz val="11"/>
        <color theme="1"/>
        <rFont val="Calibri"/>
        <family val="2"/>
        <scheme val="minor"/>
      </rPr>
      <t>Performance</t>
    </r>
  </si>
  <si>
    <r>
      <rPr>
        <i/>
        <sz val="8"/>
        <color theme="1"/>
        <rFont val="Calibri"/>
        <family val="2"/>
        <scheme val="minor"/>
      </rPr>
      <t>*Общий балл представляет собой средневзвешенное значение балльных оценок всех результатов ГЧП на благо людей, скорректированное на основе ответов на вводные вопросы.</t>
    </r>
  </si>
  <si>
    <r>
      <rPr>
        <b/>
        <sz val="11"/>
        <color theme="1"/>
        <rFont val="Calibri"/>
        <family val="2"/>
        <scheme val="minor"/>
      </rPr>
      <t>Балльная оценка EE1:</t>
    </r>
  </si>
  <si>
    <r>
      <rPr>
        <b/>
        <sz val="11"/>
        <color theme="1"/>
        <rFont val="Calibri"/>
        <family val="2"/>
        <scheme val="minor"/>
      </rPr>
      <t>Балльная оценка EE2:</t>
    </r>
  </si>
  <si>
    <r>
      <rPr>
        <b/>
        <sz val="11"/>
        <color theme="1"/>
        <rFont val="Calibri"/>
        <family val="2"/>
        <scheme val="minor"/>
      </rPr>
      <t>Балльная оценка EE3:</t>
    </r>
  </si>
  <si>
    <r>
      <rPr>
        <b/>
        <sz val="11"/>
        <color theme="1"/>
        <rFont val="Calibri"/>
        <family val="2"/>
        <scheme val="minor"/>
      </rPr>
      <t>Балльная оценка EE4:</t>
    </r>
  </si>
  <si>
    <r>
      <rPr>
        <b/>
        <sz val="11"/>
        <color theme="1"/>
        <rFont val="Calibri"/>
        <family val="2"/>
        <scheme val="minor"/>
      </rPr>
      <t>Балльная оценка ES5:</t>
    </r>
  </si>
  <si>
    <r>
      <rPr>
        <b/>
        <sz val="11"/>
        <color theme="1"/>
        <rFont val="Calibri"/>
        <family val="2"/>
        <scheme val="minor"/>
      </rPr>
      <t>Балльная оценка ES4:</t>
    </r>
  </si>
  <si>
    <r>
      <rPr>
        <b/>
        <sz val="11"/>
        <color theme="1"/>
        <rFont val="Calibri"/>
        <family val="2"/>
        <scheme val="minor"/>
      </rPr>
      <t>Балльная оценка ES3:</t>
    </r>
  </si>
  <si>
    <r>
      <rPr>
        <b/>
        <sz val="11"/>
        <color theme="1"/>
        <rFont val="Calibri"/>
        <family val="2"/>
        <scheme val="minor"/>
      </rPr>
      <t>Балльная оценка ES2:</t>
    </r>
  </si>
  <si>
    <r>
      <rPr>
        <b/>
        <sz val="11"/>
        <color theme="1"/>
        <rFont val="Calibri"/>
        <family val="2"/>
        <scheme val="minor"/>
      </rPr>
      <t>Балльная оценка RE1:</t>
    </r>
  </si>
  <si>
    <r>
      <rPr>
        <b/>
        <sz val="11"/>
        <color theme="1"/>
        <rFont val="Calibri"/>
        <family val="2"/>
        <scheme val="minor"/>
      </rPr>
      <t>Балльная оценка RE2:</t>
    </r>
  </si>
  <si>
    <r>
      <rPr>
        <b/>
        <sz val="11"/>
        <color theme="1"/>
        <rFont val="Calibri"/>
        <family val="2"/>
        <scheme val="minor"/>
      </rPr>
      <t>Балльная оценка RE4:</t>
    </r>
  </si>
  <si>
    <r>
      <rPr>
        <b/>
        <sz val="11"/>
        <color theme="1"/>
        <rFont val="Calibri"/>
        <family val="2"/>
        <scheme val="minor"/>
      </rPr>
      <t>Балльная оценка SE1:</t>
    </r>
  </si>
  <si>
    <r>
      <rPr>
        <b/>
        <sz val="11"/>
        <color theme="1"/>
        <rFont val="Calibri"/>
        <family val="2"/>
        <scheme val="minor"/>
      </rPr>
      <t>Балльная оценка SE2:</t>
    </r>
  </si>
  <si>
    <r>
      <rPr>
        <b/>
        <sz val="11"/>
        <color theme="1"/>
        <rFont val="Calibri"/>
        <family val="2"/>
        <scheme val="minor"/>
      </rPr>
      <t>Балльная оценка SE3:</t>
    </r>
  </si>
  <si>
    <r>
      <rPr>
        <b/>
        <sz val="11"/>
        <color theme="1"/>
        <rFont val="Calibri"/>
        <family val="2"/>
        <scheme val="minor"/>
      </rPr>
      <t>Балльная оценка SE4:</t>
    </r>
  </si>
  <si>
    <t>Score (handicap)</t>
  </si>
  <si>
    <r>
      <rPr>
        <b/>
        <sz val="11"/>
        <color theme="1"/>
        <rFont val="Calibri"/>
        <family val="2"/>
        <scheme val="minor"/>
      </rPr>
      <t>Результат, ориентированный на обеспечение блага людей</t>
    </r>
  </si>
  <si>
    <r>
      <rPr>
        <b/>
        <sz val="12"/>
        <color theme="0"/>
        <rFont val="Calibri"/>
        <family val="2"/>
        <scheme val="minor"/>
      </rPr>
      <t>AE5. ПРЕДОТВРАЩЕНИЕ/СВЕДЕНИЕ К МИНИМУМУ И СОКРАЩЕНИЕ МАСШТАБОВ ПЕРЕМЕЩЕНИЯ НАСЕЛЕНИЯ ПО ФИЗИЧЕСКИМ И ЭКОНОМИЧЕСКИМ ПРИЧИНАМ</t>
    </r>
  </si>
  <si>
    <r>
      <rPr>
        <u/>
        <sz val="11"/>
        <color theme="10"/>
        <rFont val="Calibri"/>
        <family val="2"/>
        <scheme val="minor"/>
      </rPr>
      <t>ПРЕДОТВРАЩЕНИЕ/СВЕДЕНИЕ К МИНИМУМУ И СОКРАЩЕНИЕ МАСШТАБОВ ПЕРЕМЕЩЕНИЯ НАСЕЛЕНИЯ ПО ФИЗИЧЕСКИМ И ЭКОНОМИЧЕСКИМ ПРИЧИНАМ</t>
    </r>
  </si>
  <si>
    <r>
      <rPr>
        <sz val="11"/>
        <color theme="1"/>
        <rFont val="Calibri"/>
        <family val="2"/>
        <scheme val="minor"/>
      </rPr>
      <t xml:space="preserve">Выявляет ли проект и учитывает ли он реальные потребности людей исходя из их экономического и социального положения, определенного в процессе взаимодействия с заинтересованными сторонами? </t>
    </r>
  </si>
  <si>
    <r>
      <rPr>
        <sz val="11"/>
        <color theme="1"/>
        <rFont val="Calibri"/>
        <family val="2"/>
        <scheme val="minor"/>
      </rPr>
      <t xml:space="preserve">Содействует ли проект организованным образом расширению охвата и улучшению основных услуг (например, с помощью процессов экономики замкнутого цикла, но не ограничиваясь ими)? </t>
    </r>
  </si>
  <si>
    <r>
      <rPr>
        <sz val="11"/>
        <color theme="1"/>
        <rFont val="Calibri"/>
        <family val="2"/>
        <scheme val="minor"/>
      </rPr>
      <t>в обоих случаях: существуют ли планы по наблюдению (уделяя необходимое внимание поддержанию экономического и финансового баланса проекта) за текущей эффективностью мер по обеспечению ценовой приемлемости, принятых согласно проекту, ее регламентированию и подтверждению того, что стоимость услуги, предоставляемой в рамках проекта, ниже стоимости той же услуги, предоставляемой заказчиком в рамках любой другой формы закупок?</t>
    </r>
  </si>
  <si>
    <r>
      <rPr>
        <sz val="11"/>
        <color theme="1"/>
        <rFont val="Calibri"/>
        <family val="2"/>
        <scheme val="minor"/>
      </rPr>
      <t>Учитывается ли в рамках проекта исторический контекст равенства и социальной справедливости и способствует ли он решению соответствующих проблем?</t>
    </r>
  </si>
  <si>
    <r>
      <rPr>
        <sz val="11"/>
        <color theme="1"/>
        <rFont val="Calibri"/>
        <family val="2"/>
        <scheme val="minor"/>
      </rPr>
      <t>Проводится ли оценка воздействия на окружающую среду и социальную сферу, в частности, для оценки и сокращения размаха прямых и косвенных социальных воздействий, которые проект окажет на граждан и, в частности, на принимающие и затрагиваемые общины?</t>
    </r>
  </si>
  <si>
    <r>
      <rPr>
        <sz val="11"/>
        <color theme="1"/>
        <rFont val="Calibri"/>
        <family val="2"/>
        <scheme val="minor"/>
      </rPr>
      <t>AE4.2.2</t>
    </r>
  </si>
  <si>
    <r>
      <rPr>
        <sz val="11"/>
        <color theme="1"/>
        <rFont val="Calibri"/>
        <family val="2"/>
        <scheme val="minor"/>
      </rPr>
      <t>Обеспечивается ли, чтобы процесс составления плана осуществления проекта, его структурирования и разработки и управления им или заключения договора по нему (на основе типового договора, включенного в тендерную документацию):</t>
    </r>
  </si>
  <si>
    <r>
      <rPr>
        <sz val="11"/>
        <color theme="1"/>
        <rFont val="Calibri"/>
        <family val="2"/>
        <scheme val="minor"/>
      </rPr>
      <t>предоставлял возможность продолжать прогнозировать потенциальные будущие потребности в плане результатов реализации проекта и реагировать на них с учетом требований ценовой приемлемости, доступности и справедливости на протяжении всего жизненного цикла проекта?</t>
    </r>
  </si>
  <si>
    <r>
      <rPr>
        <sz val="11"/>
        <color theme="1"/>
        <rFont val="Calibri"/>
        <family val="2"/>
        <scheme val="minor"/>
      </rPr>
      <t>обеспечивал справедливое распределение выгод от проекта между заинтересованными сторонами (сторонами договора о ГЧП, а также пользователями и затрагиваемыми сообществами) на протяжении всего жизненного цикла?</t>
    </r>
  </si>
  <si>
    <r>
      <rPr>
        <sz val="11"/>
        <color theme="1"/>
        <rFont val="Calibri"/>
        <family val="2"/>
        <scheme val="minor"/>
      </rPr>
      <t>Соответствует ли или отвечает ли проект в целом принятому ЕЭК ООН Стандарту подхода нулевой терпимости к коррупции в рамках закупок по линии ГЧП (НТК) или принципам, содержащимся в нем?</t>
    </r>
  </si>
  <si>
    <r>
      <rPr>
        <sz val="11"/>
        <color theme="1"/>
        <rFont val="Calibri"/>
        <family val="2"/>
        <scheme val="minor"/>
      </rPr>
      <t>AE4.2.1</t>
    </r>
  </si>
  <si>
    <r>
      <rPr>
        <sz val="11"/>
        <color theme="1"/>
        <rFont val="Calibri"/>
        <family val="2"/>
        <scheme val="minor"/>
      </rPr>
      <t>Является ли ГЧП результатом структурированного переговорного процесса, по итогам которого был заключен сбалансированный договор (на основе типового договора, включенного в тендерную документацию)?</t>
    </r>
  </si>
  <si>
    <r>
      <rPr>
        <sz val="11"/>
        <color theme="1"/>
        <rFont val="Calibri"/>
        <family val="2"/>
        <scheme val="minor"/>
      </rPr>
      <t>является ли анализ соотношения затрат/выгод по проекту благоприятным для стороны государственного сектора при сравнении объема средств налогоплательщиков, необходимых для реализации проекта, с экономическими выгодами (включая любые авансовые или годовые платежи по проекту), которые будут получены в результате его реализации?</t>
    </r>
  </si>
  <si>
    <r>
      <rPr>
        <sz val="11"/>
        <color theme="1"/>
        <rFont val="Calibri"/>
        <family val="2"/>
        <scheme val="minor"/>
      </rPr>
      <t xml:space="preserve">Позволяют ли доходы по договору о ГЧП частному партнеру покрывать расходы на эксплуатацию и техническое обслуживание проекта и возвратить вложенный капитал, включая согласованную целевую внутреннюю норму доходности (ВНД), соизмеримую с профилем рисков и выгод проекта? </t>
    </r>
  </si>
  <si>
    <r>
      <rPr>
        <sz val="11"/>
        <color theme="1"/>
        <rFont val="Calibri"/>
        <family val="2"/>
        <scheme val="minor"/>
      </rPr>
      <t>Обеспечивается ли в договоре или основополагающих нормативных актах для выбранной формы реализации ГЧП и отрасли выявление и надлежащее снижение, распределение или разделение (в зависимости от ситуации) существенных рисков и выгод ГЧП?</t>
    </r>
  </si>
  <si>
    <r>
      <rPr>
        <sz val="11"/>
        <color theme="1"/>
        <rFont val="Calibri"/>
        <family val="2"/>
        <scheme val="minor"/>
      </rPr>
      <t>Были ли при разработке ГЧП учтены уроки, извлеченные из преодоления общих проблем, и решения общего характера для проектов ГЧП?</t>
    </r>
  </si>
  <si>
    <r>
      <rPr>
        <sz val="11"/>
        <color theme="1"/>
        <rFont val="Calibri"/>
        <family val="2"/>
        <scheme val="minor"/>
      </rPr>
      <t>Обладает ли проект свойствами тиражируемости и/или масштабируемости, обеспечивающими потенциальную экономию масштаба и предоставляющими более широкие выгоды для всей экономики, такие как, среди прочего, развитие экономики замкнутого цикла?</t>
    </r>
  </si>
  <si>
    <r>
      <rPr>
        <sz val="11"/>
        <color theme="1"/>
        <rFont val="Calibri"/>
        <family val="2"/>
        <scheme val="minor"/>
      </rPr>
      <t>Позволяет ли проект увеличивать доходы и/или сокращать расходы на протяжении всего срока его реализации за счет оптимизированного эксплуатационного планирования, эффективного использования ресурсов, надлежащей коммерциализации и/или применения инновационной бизнес-модели?</t>
    </r>
  </si>
  <si>
    <r>
      <rPr>
        <sz val="11"/>
        <color theme="1"/>
        <rFont val="Calibri"/>
        <family val="2"/>
        <scheme val="minor"/>
      </rPr>
      <t>Разрабатываются ли в стране типовые договоры, предусматривающие, среди прочего, финансовое и экономическое равновесие в течение жизненного цикла проекта, особые права государственного подрядчика на адаптацию услуг, когда это оправдано общественными интересами, а также особые права частного партнера на компенсацию?</t>
    </r>
  </si>
  <si>
    <r>
      <rPr>
        <sz val="11"/>
        <color theme="1"/>
        <rFont val="Calibri"/>
        <family val="2"/>
        <scheme val="minor"/>
      </rPr>
      <t>Гарантировать сведение к минимуму любого воздействия на дома или средства к существованию людей и надлежащую компенсацию такого воздействия.</t>
    </r>
  </si>
  <si>
    <r>
      <rPr>
        <sz val="11"/>
        <color theme="1"/>
        <rFont val="Calibri"/>
        <family val="2"/>
        <scheme val="minor"/>
      </rPr>
      <t>Содействовать простоте тиражирования и наращиванию потенциала путем разработки типовых форм, отражающих уроки, извлеченные из рассматриваемого проекта.</t>
    </r>
  </si>
  <si>
    <r>
      <rPr>
        <sz val="11"/>
        <color theme="1"/>
        <rFont val="Calibri"/>
        <family val="2"/>
        <scheme val="minor"/>
      </rPr>
      <t>EE4.5.1</t>
    </r>
  </si>
  <si>
    <r>
      <rPr>
        <sz val="11"/>
        <color theme="1"/>
        <rFont val="Calibri"/>
        <family val="2"/>
        <scheme val="minor"/>
      </rPr>
      <t>EE4.5.2</t>
    </r>
  </si>
  <si>
    <r>
      <rPr>
        <sz val="11"/>
        <color theme="1"/>
        <rFont val="Calibri"/>
        <family val="2"/>
        <scheme val="minor"/>
      </rPr>
      <t>EE4.5.3</t>
    </r>
  </si>
  <si>
    <r>
      <rPr>
        <sz val="11"/>
        <color theme="1"/>
        <rFont val="Calibri"/>
        <family val="2"/>
        <scheme val="minor"/>
      </rPr>
      <t>EE4.5.4</t>
    </r>
  </si>
  <si>
    <r>
      <rPr>
        <sz val="11"/>
        <color theme="1"/>
        <rFont val="Calibri"/>
        <family val="2"/>
        <scheme val="minor"/>
      </rPr>
      <t>EE4.5.5</t>
    </r>
  </si>
  <si>
    <r>
      <rPr>
        <sz val="11"/>
        <color theme="1"/>
        <rFont val="Calibri"/>
        <family val="2"/>
        <scheme val="minor"/>
      </rPr>
      <t>Если неизбежно приобретение земельного участка в постоянное пользование, соответствует ли перемещение населения по физическим и экономическим причинам Основным принципам и руководящим указаниям ООН, касающимся выселений и перемещений по соображениям развития (2007 год)?</t>
    </r>
  </si>
  <si>
    <r>
      <rPr>
        <sz val="11"/>
        <color rgb="FF000000"/>
        <rFont val="Calibri"/>
        <family val="2"/>
      </rPr>
      <t xml:space="preserve">AE1.1
</t>
    </r>
    <r>
      <rPr>
        <sz val="11"/>
        <color rgb="FFC00000"/>
        <rFont val="Calibri"/>
        <family val="2"/>
      </rPr>
      <t>(*)</t>
    </r>
  </si>
  <si>
    <r>
      <rPr>
        <sz val="11"/>
        <color rgb="FFC00000"/>
        <rFont val="Calibri"/>
        <family val="2"/>
      </rPr>
      <t>(*)</t>
    </r>
    <r>
      <rPr>
        <sz val="11"/>
        <color rgb="FF000000"/>
        <rFont val="Calibri"/>
        <family val="2"/>
      </rPr>
      <t xml:space="preserve"> AE2.2.1</t>
    </r>
  </si>
  <si>
    <r>
      <rPr>
        <sz val="11"/>
        <color rgb="FF000000"/>
        <rFont val="Calibri"/>
        <family val="2"/>
      </rPr>
      <t xml:space="preserve">EE1.1
</t>
    </r>
    <r>
      <rPr>
        <sz val="11"/>
        <color rgb="FFC00000"/>
        <rFont val="Calibri"/>
        <family val="2"/>
      </rPr>
      <t>(*)</t>
    </r>
  </si>
  <si>
    <r>
      <rPr>
        <sz val="11"/>
        <color rgb="FFC00000"/>
        <rFont val="Calibri"/>
        <family val="2"/>
      </rPr>
      <t xml:space="preserve">(*) </t>
    </r>
    <r>
      <rPr>
        <sz val="11"/>
        <color rgb="FF000000"/>
        <rFont val="Calibri"/>
        <family val="2"/>
      </rPr>
      <t>EE2.1.1</t>
    </r>
  </si>
  <si>
    <r>
      <rPr>
        <sz val="11"/>
        <color rgb="FFC00000"/>
        <rFont val="Calibri"/>
        <family val="2"/>
      </rPr>
      <t xml:space="preserve">(*) </t>
    </r>
    <r>
      <rPr>
        <sz val="11"/>
        <color rgb="FF000000"/>
        <rFont val="Calibri"/>
        <family val="2"/>
      </rPr>
      <t>EE2.2.1</t>
    </r>
  </si>
  <si>
    <r>
      <rPr>
        <sz val="11"/>
        <color rgb="FF000000"/>
        <rFont val="Calibri"/>
        <family val="2"/>
      </rPr>
      <t xml:space="preserve">EE4.1
</t>
    </r>
    <r>
      <rPr>
        <sz val="11"/>
        <color rgb="FFC00000"/>
        <rFont val="Calibri"/>
        <family val="2"/>
      </rPr>
      <t>(*)</t>
    </r>
  </si>
  <si>
    <r>
      <rPr>
        <sz val="11"/>
        <color rgb="FFC00000"/>
        <rFont val="Calibri"/>
        <family val="2"/>
      </rPr>
      <t xml:space="preserve">(*) </t>
    </r>
    <r>
      <rPr>
        <sz val="11"/>
        <color rgb="FF000000"/>
        <rFont val="Calibri"/>
        <family val="2"/>
      </rPr>
      <t>ES1.1.2</t>
    </r>
  </si>
  <si>
    <r>
      <rPr>
        <sz val="11"/>
        <color rgb="FFC00000"/>
        <rFont val="Calibri"/>
        <family val="2"/>
      </rPr>
      <t>(*)</t>
    </r>
    <r>
      <rPr>
        <sz val="11"/>
        <color rgb="FF000000"/>
        <rFont val="Calibri"/>
        <family val="2"/>
      </rPr>
      <t xml:space="preserve"> ES2.1.1</t>
    </r>
  </si>
  <si>
    <r>
      <rPr>
        <sz val="11"/>
        <color rgb="FF000000"/>
        <rFont val="Calibri"/>
        <family val="2"/>
      </rPr>
      <t xml:space="preserve">ES5.1
</t>
    </r>
    <r>
      <rPr>
        <sz val="11"/>
        <color rgb="FFC00000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</si>
  <si>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ES4.1
</t>
    </r>
    <r>
      <rPr>
        <sz val="11"/>
        <color rgb="FFC00000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</si>
  <si>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RE3.1
</t>
    </r>
    <r>
      <rPr>
        <sz val="11"/>
        <color rgb="FFC00000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</si>
  <si>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SE1.2
</t>
    </r>
    <r>
      <rPr>
        <sz val="11"/>
        <color rgb="FFC00000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</si>
  <si>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SE3.1
</t>
    </r>
    <r>
      <rPr>
        <sz val="11"/>
        <color rgb="FFC00000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</si>
  <si>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AE5.2
</t>
    </r>
    <r>
      <rPr>
        <sz val="11"/>
        <color rgb="FFC00000"/>
        <rFont val="Calibri"/>
        <family val="2"/>
      </rPr>
      <t>(*)</t>
    </r>
  </si>
  <si>
    <r>
      <rPr>
        <sz val="11"/>
        <color theme="1"/>
        <rFont val="Calibri"/>
        <family val="2"/>
        <scheme val="minor"/>
      </rPr>
      <t>Предусматривает ли проект восстановление (компенсацию) эквивалентных деградировавших земель в результате его реализации на участке, находящемся за пределами границ проекта, но в пределах зоны воздействия проекта?</t>
    </r>
  </si>
  <si>
    <r>
      <rPr>
        <sz val="11"/>
        <color theme="1"/>
        <rFont val="Calibri"/>
        <family val="2"/>
        <scheme val="minor"/>
      </rPr>
      <t>для концессионных ГЧП: являются ли услуги, предоставляемые проектом, достаточно доступными для пользователей и можно ли ожидать сохранения такого уровня ценовой приемлемости в будущем, в том числе, при необходимости, при помощи специальных правил для наиболее уязвимых и неблагополучных слоев населения?
для ГЧП с государственным финансированием: могут ли расходы на услуги, предоставляемые проектом, быть покрыты за счет имеющегося бюджета государственного сектора?</t>
    </r>
  </si>
  <si>
    <r>
      <rPr>
        <sz val="11"/>
        <color theme="1"/>
        <rFont val="Calibri"/>
        <family val="2"/>
        <scheme val="minor"/>
      </rPr>
      <t>Да (базовое заявление)</t>
    </r>
  </si>
  <si>
    <r>
      <rPr>
        <sz val="11"/>
        <color theme="1"/>
        <rFont val="Calibri"/>
        <family val="2"/>
        <scheme val="minor"/>
      </rPr>
      <t>Да (исчерпывающее заявление)</t>
    </r>
  </si>
  <si>
    <r>
      <rPr>
        <sz val="11"/>
        <color theme="1"/>
        <rFont val="Calibri"/>
        <family val="2"/>
        <scheme val="minor"/>
      </rPr>
      <t>Да (исчерпывающее заявление и признание)</t>
    </r>
  </si>
  <si>
    <r>
      <rPr>
        <sz val="11"/>
        <color theme="1"/>
        <rFont val="Calibri"/>
        <family val="2"/>
        <scheme val="minor"/>
      </rPr>
      <t>Обеспечить новый или более совершенный доступ населения к основным услугам.</t>
    </r>
  </si>
  <si>
    <r>
      <rPr>
        <sz val="11"/>
        <color theme="1"/>
        <rFont val="Calibri"/>
        <family val="2"/>
        <scheme val="minor"/>
      </rPr>
      <t xml:space="preserve">Данный критерий применим ко всем проектам, которые предоставляют одну или несколько основных услуг. В связи с этим будет сложно продемонстрировать, что данный критерий неактуален или не применим в случае проекта, претендующего на признание в качестве ГЧП на благо людей в интересах достижения ЦУР. Как следствие проектам, претендующим на признание в качестве ГЧП на благо людей в интересах достижения ЦУР,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 </t>
    </r>
  </si>
  <si>
    <r>
      <rPr>
        <sz val="11"/>
        <color theme="1"/>
        <rFont val="Calibri"/>
        <family val="2"/>
        <scheme val="minor"/>
      </rPr>
      <t>Аспекты данного критерия, вероятно, применимы ко всем проектам ГЧП; в силу этого будет сложно продемонстрировать, что весь этот критерий не применим к ГЧП, претендующему на признание в качестве ГЧП на благо людей в интересах достижения ЦУР. Вместе с тем могут существовать некоторые обстоятельства, когда у любой заинтересованной стороны не возникает никаких проблем с ценовой приемлемостью и/или доступностью, которые необходимо решить. В этих редких обстоятельствах проекты могут отмечать показатели как неприменимые. Всем проектам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</si>
  <si>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 xml:space="preserve">Данный критерий применим ко всем проектам, претендующим на признание в качестве ГЧП на благо людей в интересах достижения ЦУР. 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</si>
  <si>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проектам, предполагающим любое перемещение население, будь то по физическим или экономическим причинам, формальное или неформальное, постоянное или временное. Проекты, претендующие на признание в качестве ГЧП на благо людей в интересах достижения ЦУР, должны принять меры для соответствия обязательным показателям (отмеченным *), и им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</si>
  <si>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 ГЧП. Любому проекту, претендующему на признание в качестве ГЧП на благо людей в интересах достижения ЦУР,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</si>
  <si>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В случае всех ГЧП было бы полезно изучить пути сокращения выбросов ПГ и повышения энергоэффективности. Маловероятно, что ГЧП не окажет никакого воздействия или не сможет сократить выбросы ПГ зданиями и другими объектами, выбросы, образующиеся в ходе строительства и эксплуатации, а также выбросы в результате перевозки материалов, товаров и услуг. Кроме того, маловероятно, что ГЧП не окажет никакого воздействия или не сможет повысить энергоэффективность, будь то за счет повышения энергоэффективности зданий и/или инфраструктуры, таких как аэропорты, автомобильные, железные дороги, медицинские учреждения, а также установки водоподготовки и водоочистные сооружения. Как следствие проектам, претендующим на признание в качестве ГЧП на благо людей в интересах достижения ЦУР,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</si>
  <si>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>В случае всех ГЧП было бы полезно изучить пути полезного повторного использования нежелательных отходов и/или избыточных ресурсов, сокращения образования и удаления твердых отходов и использования ранее освоенных земель (либо бесплодных или деградировавших земель, непригодных для использования в качестве сельскохозяйственных угодий). Как следствие проектам, претендующим на признание в качестве ГЧП на благо людей в интересах достижения ЦУР,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</si>
  <si>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>Сократить общее потребление воды и обеспечить защиту количества и доступности запасов пресной поверхностной воды и подземных вод.</t>
    </r>
  </si>
  <si>
    <r>
      <rPr>
        <sz val="11"/>
        <color theme="1"/>
        <rFont val="Calibri"/>
        <family val="2"/>
        <scheme val="minor"/>
      </rPr>
      <t>Вполне вероятно, что все ГЧП могут прямо или косвенно воздействовать на биоразнообразие. Как следствие проектам, претендующим на признание в качестве ГЧП на благо людей в интересах достижения ЦУР,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</si>
  <si>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>Провести оценку множественных факторов рисков и потенциала противодействия, включая угрозы изменения климата, острые шоки и факторы хронического стресса, позаботиться о выделении достаточных средств для обеспечения потенциала противодействия на уровне проекта и общин и борьбы с бедствиями, а также разработать программу развития, ориентированного на общины.</t>
    </r>
  </si>
  <si>
    <r>
      <rPr>
        <sz val="11"/>
        <color theme="1"/>
        <rFont val="Calibri"/>
        <family val="2"/>
        <scheme val="minor"/>
      </rPr>
      <t>Всем ГЧП на благо людей в интересах достижения ЦУР следует искать способы тиражирования и/или масштабирования идей, концепций и проектов, которые оказались успешными в других местах, и/или делиться знаниями таким образом, чтобы их можно было тиражировать и масштабировать в другом месте. Проектам, претендующим на признание в качестве ГЧП на благо людей в интересах достижения ЦУР,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</si>
  <si>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проектам, если они не задумывались как разовые национальные проекты с учетом размера страны и специфики сектора.</t>
    </r>
  </si>
  <si>
    <r>
      <rPr>
        <sz val="11"/>
        <color theme="1"/>
        <rFont val="Calibri"/>
        <family val="2"/>
        <scheme val="minor"/>
      </rPr>
      <t xml:space="preserve">Данный критерий может быть неактуален или не применим ко всем проектам ГЧП. В таких случаях проекты не должны наказываться за то, что они не следуют этому критерию. </t>
    </r>
  </si>
  <si>
    <r>
      <rPr>
        <sz val="11"/>
        <color theme="1"/>
        <rFont val="Calibri"/>
        <family val="2"/>
        <scheme val="minor"/>
      </rPr>
      <t>Данный критерий применим ко всем ГЧП; следовательно, всем проектам, претендующим на признание в качестве ГЧП на благо людей в интересах достижения ЦУР,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</si>
  <si>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Несмотря на то, что в данный критерий не включены обязательные показатели, всем ГЧП на благо людей в интересах достижения ЦУР следует иметь процесс эффективного рассмотрения жалоб населения и отзывов конечных пользователей/клиентов, и поэтому им настоятельно рекомендуется по мере возможности принять меры для соответствия показателям, включенным в данный критерий.</t>
    </r>
  </si>
  <si>
    <r>
      <rPr>
        <sz val="11"/>
        <color rgb="FFC00000"/>
        <rFont val="Calibri"/>
        <family val="2"/>
      </rPr>
      <t>(*)</t>
    </r>
    <r>
      <rPr>
        <sz val="11"/>
        <color rgb="FF000000"/>
        <rFont val="Calibri"/>
        <family val="2"/>
      </rPr>
      <t xml:space="preserve"> AE2.1.1
</t>
    </r>
    <r>
      <rPr>
        <sz val="11"/>
        <color rgb="FFC00000"/>
        <rFont val="Calibri"/>
        <family val="2"/>
      </rPr>
      <t xml:space="preserve">(*) </t>
    </r>
    <r>
      <rPr>
        <sz val="11"/>
        <color rgb="FF000000"/>
        <rFont val="Calibri"/>
        <family val="2"/>
      </rPr>
      <t xml:space="preserve">AE2.1.2
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</si>
  <si>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проектам, если не отсутствуют возможности учесть исторический контекст равенства и социальной справедливости и способствовать решению соответствующих проблем. Как следствие проектам, претендующим на признание в качестве ГЧП на благо людей в интересах достижения ЦУР,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</si>
  <si>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 xml:space="preserve">Данный критерий применим ко всем проектам ГЧП. Любой проект, претендующий на признание в качестве ГЧП на благо людей в интересах достижения ЦУР, должен принять меры для соответствия обязательным показателям (отмеченным *), и проектам настоятельно рекомендуется принять меры для соответствия всем показателям, включенным в данный критерий. ГЧП на благо людей в интересах достижения ЦУР настоятельно рекомендуется официально принять подход НТК. Хотя строгое соблюдение подхода НТК не требуется для обеспечения соответствия, принципы, содержащиеся в данном подходе, должны в целом соблюдаться. 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</si>
  <si>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 ГЧП. Любой проект, претендующий на признание в качестве ГЧП на благо людей в интересах достижения ЦУР, должен принять меры для соответствия обязательным показателям (отмеченным *), и проектам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</si>
  <si>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Данный критерий применим ко всем проектам, претендующим на признание в качестве ГЧП на благо людей в интересах достижения ЦУР; следовательно, все проекты должны принять меры для соответствия обязательным показателям (отмеченным *), и им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</si>
  <si>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Данный критерий применим ко всем ГЧП, поскольку все они сталкиваются с некоторыми угрозами в связи с изменением климата и другими факторами и могут столкнуться с целым рядом острых шоков или факторов хронического стресса. Как следствие проектам, претендующим на признание в качестве ГЧП на благо людей в интересах достижения ЦУР, следует принять меры для соответствия обязательным показателям (отмеченным *) и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</si>
  <si>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Поскольку ГЧП, как правило, предполагают передачу технологий, навыков или других знаний/ноу-хау, которые способствуют укреплению потенциала правительства, проектов/промышленности и/или общин и ведут к повышению эффективности и наращиванию потенциала всех партнеров и заинтересованных сторон, данный критерий применим ко всем ГЧП. Проекты, претендующие на признание в качестве ГЧП на благо людей в интересах достижения ЦУР, должны принять меры для соответствия обязательным показателям (отмеченным *), и им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</si>
  <si>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 xml:space="preserve">Данный критерий применим ко всем ГЧП; следовательно, все проекты, претендующие на признание в качестве ГЧП на благо людей в интересах достижения ЦУР, должны принять меры для соответствия обязательным показателям (отмеченным *), и им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 </t>
    </r>
  </si>
  <si>
    <r>
      <rPr>
        <sz val="11"/>
        <color theme="1"/>
        <rFont val="Calibri"/>
        <family val="2"/>
        <scheme val="minor"/>
      </rPr>
      <t>Всем ГЧП на благо людей в интересах достижения ЦУР следует предоставлять прозрачную, своевременную, доступную, понятную и качественную информацию о ГЧП на протяжении всего жизненного цикла проекта. Как следствие все проекты, претендующие на признание в качестве ГЧП на благо людей в интересах достижения ЦУР, должны принять меры для соответствия обязательным показателям (отмеченным *), и им настоятельно рекомендуется принять меры для соответствия всем показателям, включенным в данный критерий.</t>
    </r>
  </si>
  <si>
    <r>
      <rPr>
        <sz val="11"/>
        <color theme="1"/>
        <rFont val="Calibri"/>
        <family val="2"/>
        <scheme val="minor"/>
      </rPr>
      <t>Изучаются ли в рамках проекта возможности утилизации нежелательных отходов и/или избыточных ресурсов из другого местного проекта или нахождения местных потребителей для полезного использования/повторного использования его нежелательных отходов и/или избыточных ресурсов?</t>
    </r>
  </si>
  <si>
    <r>
      <rPr>
        <sz val="11"/>
        <color theme="1"/>
        <rFont val="Calibri"/>
        <family val="2"/>
        <scheme val="minor"/>
      </rPr>
      <t>Ведется ли оценка и/или успешная реализация возможностей для передачи знаний/ноу-хау, технологий и навыков от частной стороны к стороне государственного сектора и/или заинтересованным сторонам на уровне местных общин?</t>
    </r>
  </si>
  <si>
    <r>
      <rPr>
        <sz val="11"/>
        <color theme="1"/>
        <rFont val="Calibri"/>
        <family val="2"/>
        <scheme val="minor"/>
      </rPr>
      <t>Ведется ли разработка плана взаимодействия с заинтересованными сторонами (включая участие общественности) с учетом специфических потребностей каждой из заинтересованных сторон и широкого спектра проектных вопросов, требующих решения?</t>
    </r>
  </si>
  <si>
    <r>
      <rPr>
        <sz val="11"/>
        <color theme="1"/>
        <rFont val="Calibri"/>
        <family val="2"/>
        <scheme val="minor"/>
      </rPr>
      <t>В проекте учтены реальные потребности людей исходя из их экономического и социального положения.</t>
    </r>
  </si>
  <si>
    <r>
      <rPr>
        <sz val="11"/>
        <color theme="1"/>
        <rFont val="Calibri"/>
        <family val="2"/>
        <scheme val="minor"/>
      </rPr>
      <t>Для концессионных ГЧП: услуги, предоставляемые проектом, являются достаточно доступными для пользователей и можно ожидать сохранения такого уровня ценовой приемлемости в будущем, в том числе, при необходимости, при помощи специальных правил для наиболее уязвимых и неблагополучных слоев населения. 
Для ГЧП с государственным финансированием: расходы на услуги, предоставляемые проектом, могут быть покрыты за счет имеющегося бюджета государственного сектора.</t>
    </r>
  </si>
  <si>
    <r>
      <rPr>
        <sz val="11"/>
        <color theme="1"/>
        <rFont val="Calibri"/>
        <family val="2"/>
        <scheme val="minor"/>
      </rPr>
      <t>Тщательный анализ потребностей населения, которое проект призван обслуживать, в плане ценовой приемлемости показал, что отсутствуют какие-либо проблемы с ценовой приемлемостью, связанные с проектом.</t>
    </r>
  </si>
  <si>
    <r>
      <rPr>
        <sz val="11"/>
        <color theme="1"/>
        <rFont val="Calibri"/>
        <family val="2"/>
        <scheme val="minor"/>
      </rPr>
      <t>Уровень услуг, предоставляемых в рамках проекта, предполагал определение и удовлетворение потребностей населения, которое проект призван обслуживать, в плане доступности на протяжении всего жизненного цикла проекта и с учетом различных сценариев экономического развития, так что услуги, предоставляемые в рамках проекта, доступны для всех пользователей, включая наиболее уязвимые и неблагополучные слои населения.</t>
    </r>
  </si>
  <si>
    <r>
      <rPr>
        <sz val="11"/>
        <color theme="1"/>
        <rFont val="Calibri"/>
        <family val="2"/>
        <scheme val="minor"/>
      </rPr>
      <t>Тщательный анализ потребностей населения, которое проект призван обслуживать, в плане доступности показал, что отсутствуют какие-либо проблемы с доступностью, связанные с проектом.</t>
    </r>
  </si>
  <si>
    <r>
      <rPr>
        <sz val="11"/>
        <color theme="1"/>
        <rFont val="Calibri"/>
        <family val="2"/>
        <scheme val="minor"/>
      </rPr>
      <t>AE5.2</t>
    </r>
  </si>
  <si>
    <r>
      <rPr>
        <sz val="11"/>
        <color theme="1"/>
        <rFont val="Calibri"/>
        <family val="2"/>
        <scheme val="minor"/>
      </rPr>
      <t xml:space="preserve">Процесс перемещения населения по физическим и экономическим причинам в результате реализации проекта соответствовал Основным принципам и руководящим указаниям ООН, касающимся выселений и перемещений по соображениям развития. </t>
    </r>
  </si>
  <si>
    <r>
      <rPr>
        <sz val="11"/>
        <color theme="1"/>
        <rFont val="Calibri"/>
        <family val="2"/>
        <scheme val="minor"/>
      </rPr>
      <t>В результате реализации проекта приобретение земельного участка в постоянное пользование не производится.</t>
    </r>
  </si>
  <si>
    <r>
      <rPr>
        <sz val="11"/>
        <color theme="1"/>
        <rFont val="Calibri"/>
        <family val="2"/>
        <scheme val="minor"/>
      </rPr>
      <t>Проект в целом соответствует или отвечает принятому ЕЭК ООН Стандарту подхода нулевой терпимости к коррупции в рамках закупок по линии ГЧП (НТК) или принципам, содержащимся в нем.</t>
    </r>
  </si>
  <si>
    <r>
      <rPr>
        <sz val="11"/>
        <color theme="1"/>
        <rFont val="Calibri"/>
        <family val="2"/>
        <scheme val="minor"/>
      </rPr>
      <t>EE2.1.1</t>
    </r>
  </si>
  <si>
    <r>
      <rPr>
        <sz val="11"/>
        <color theme="1"/>
        <rFont val="Calibri"/>
        <family val="2"/>
        <scheme val="minor"/>
      </rPr>
      <t>Проект обеспечивает «ценность для людей», что означает, что проект сулит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</si>
  <si>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Позаботиться, чтобы проект мог обеспечивать «ценность для людей», что означает, что проект сулит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</si>
  <si>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EE2.2.1</t>
    </r>
  </si>
  <si>
    <r>
      <rPr>
        <sz val="11"/>
        <color theme="1"/>
        <rFont val="Calibri"/>
        <family val="2"/>
        <scheme val="minor"/>
      </rPr>
      <t>Обнаруживается позитивная эффективность расходования средств проекта, что означает, что затраты за вычетом выгод отобранной модели договора о ГЧП являются более низкими по сравнению с современной моделью государственных закупок.</t>
    </r>
  </si>
  <si>
    <r>
      <rPr>
        <sz val="11"/>
        <color theme="1"/>
        <rFont val="Calibri"/>
        <family val="2"/>
        <scheme val="minor"/>
      </rPr>
      <t>Позаботиться, чтобы проект мог обеспечивать позитивную эффективность расходования средств, что означает, что затраты за вычетом выгод отобранной модели договора о ГЧП являются более низкими по сравнению с современной моделью государственных закупок.</t>
    </r>
  </si>
  <si>
    <r>
      <rPr>
        <sz val="11"/>
        <color theme="1"/>
        <rFont val="Calibri"/>
        <family val="2"/>
        <scheme val="minor"/>
      </rPr>
      <t>EE4.1</t>
    </r>
  </si>
  <si>
    <r>
      <rPr>
        <sz val="11"/>
        <color theme="1"/>
        <rFont val="Calibri"/>
        <family val="2"/>
        <scheme val="minor"/>
      </rPr>
      <t>Проект создал значительное количество новых рабочих мест на местном уровне в ходе идентификации, разработки и реализации проекта.</t>
    </r>
  </si>
  <si>
    <r>
      <rPr>
        <sz val="11"/>
        <color theme="1"/>
        <rFont val="Calibri"/>
        <family val="2"/>
        <scheme val="minor"/>
      </rPr>
      <t>Позаботиться, чтобы проект создавал значительное количество новых рабочих мест на местном уровне в ходе идентификации, разработки и реализации проекта.</t>
    </r>
  </si>
  <si>
    <r>
      <rPr>
        <sz val="11"/>
        <color theme="1"/>
        <rFont val="Calibri"/>
        <family val="2"/>
        <scheme val="minor"/>
      </rPr>
      <t>В рамках проекта разработан план/определены стратегии сокращения или компенсации выбросов парниковых газов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</si>
  <si>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В рамках проекта изучены возможности утилизации нежелательных отходов и/или избыточных ресурсов из другого местного проекта или нахождения местных потребителей для полезного использования/повторного использования его нежелательных отходов и/или избыточных ресурсов.</t>
    </r>
  </si>
  <si>
    <r>
      <rPr>
        <sz val="11"/>
        <color theme="1"/>
        <rFont val="Calibri"/>
        <family val="2"/>
        <scheme val="minor"/>
      </rPr>
      <t>В рамках проекта не происходит образование каких-либо твердых отходов.</t>
    </r>
  </si>
  <si>
    <r>
      <rPr>
        <sz val="11"/>
        <color theme="1"/>
        <rFont val="Calibri"/>
        <family val="2"/>
        <scheme val="minor"/>
      </rPr>
      <t>В рамках проекта проведена оценка экологического и социального воздействия (ОЭСВ) (или первоначальная экологическая оценка (ПЭО) для проектов категории В).</t>
    </r>
  </si>
  <si>
    <r>
      <rPr>
        <sz val="11"/>
        <color theme="1"/>
        <rFont val="Calibri"/>
        <family val="2"/>
        <scheme val="minor"/>
      </rPr>
      <t>Проект классифицируется как проект «категории C», который не требует проведения ни оценки экологического и социального воздействия (ОЭСВ), ни первоначальной экологической оценки (ПЭО). Анализ воздействия проекта на окружающую среду показывает, что такое воздействие отсутствует.</t>
    </r>
  </si>
  <si>
    <r>
      <rPr>
        <sz val="11"/>
        <color theme="1"/>
        <rFont val="Calibri"/>
        <family val="2"/>
        <scheme val="minor"/>
      </rPr>
      <t>В рамках проекта разработана четко сформулированная стратегия уменьшения и смягчения рисков для проекта, включающая механизм координации действий по реагированию и восстановлению, создаваемый с участием принимающих и затрагиваемых общин.</t>
    </r>
  </si>
  <si>
    <r>
      <rPr>
        <sz val="11"/>
        <color theme="1"/>
        <rFont val="Calibri"/>
        <family val="2"/>
        <scheme val="minor"/>
      </rPr>
      <t>Всем заинтересованным сторонам, включая представителей общественности, легко доступна качественная и актуальная информация о проекте, касающаяся результатов ГЧП на благо людей, она предоставляется прозрачным, своевременным, понятным и доступным образом и включена в договор о ГЧП.</t>
    </r>
  </si>
  <si>
    <r>
      <rPr>
        <sz val="11"/>
        <color theme="1"/>
        <rFont val="Calibri"/>
        <family val="2"/>
        <scheme val="minor"/>
      </rPr>
      <t>Позаботиться, чтобы всем заинтересованным сторонам, включая представителей общественности, была легко доступна качественная и актуальная информация о проекте, касающаяся результатов ГЧП на благо людей, и чтобы она предоставлялась прозрачным, своевременным, понятным и доступным образом и была включена в договор о ГЧП.</t>
    </r>
  </si>
  <si>
    <t>Mandatory</t>
  </si>
  <si>
    <t>Fail:</t>
  </si>
  <si>
    <t>Fail</t>
  </si>
  <si>
    <r>
      <rPr>
        <sz val="11"/>
        <color theme="1"/>
        <rFont val="Calibri"/>
        <family val="2"/>
        <scheme val="minor"/>
      </rPr>
      <t>Не обеспечено соответствие обязательным показателям</t>
    </r>
  </si>
  <si>
    <r>
      <rPr>
        <sz val="11"/>
        <color theme="1"/>
        <rFont val="Calibri"/>
        <family val="2"/>
        <scheme val="minor"/>
      </rPr>
      <t>Рассмотреть возможность создания процесса взаимодействия с заинтересованными сторонами для выявления и учета реальных потребностей людей исходя из их экономического и социального положения</t>
    </r>
  </si>
  <si>
    <r>
      <rPr>
        <sz val="11"/>
        <color theme="1"/>
        <rFont val="Calibri"/>
        <family val="2"/>
        <scheme val="minor"/>
      </rPr>
      <t>Для концессионного ГЧП: рассмотреть возможность проведения предварительной оценки, чтобы понять проблемы ценовой приемлемости, с которыми сталкивается население, которое проект призван обслуживать, в течение жизненного цикла проекта, с тем чтобы проект можно было структурировать и реализовать таким образом, чтобы он был приемлемым по цене для всех, в том числе и для тех, кто больше всего в этом нуждается. 
Для ГЧП с государственным финансированием: рассмотреть возможность проведения оценки того, является ли ГЧП приемлемым по цене, то есть расходы по ГЧП могут быть покрыты с учетом бюджетных ограничений правительства, на основе анализа первичного профицита бюджета правительства, а также совокупной задолженности и внебюджетных обязательств.</t>
    </r>
  </si>
  <si>
    <r>
      <rPr>
        <sz val="11"/>
        <color theme="1"/>
        <rFont val="Calibri"/>
        <family val="2"/>
        <scheme val="minor"/>
      </rPr>
      <t>Рассмотреть возможность определения и удовлетворения потребностей населения, которое проект призван обслуживать, в плане доступности, с тем чтобы обеспечить доступность услуг, предоставляемых в рамках проекта, для всех пользователей, включая наиболее уязвимые и неблагополучные слои населения, на протяжении всего жизненного цикла проекта и с учетом различных сценариев экономического развития.</t>
    </r>
  </si>
  <si>
    <r>
      <rPr>
        <sz val="11"/>
        <color theme="1"/>
        <rFont val="Calibri"/>
        <family val="2"/>
        <scheme val="minor"/>
      </rPr>
      <t>Рассмотреть возможность соблюдения Основных принципов и руководящих указаний ООН, касающихся выселений и перемещений по соображениям развития, в отношении процесса перемещения населения по физическим и экономическим причинам в результате реализации проекта.</t>
    </r>
  </si>
  <si>
    <r>
      <rPr>
        <sz val="11"/>
        <color theme="1"/>
        <rFont val="Calibri"/>
        <family val="2"/>
        <scheme val="minor"/>
      </rPr>
      <t>Рассмотреть возможность соответствия или соблюдения принятого ЕЭК ООН Стандарта подхода нулевой терпимости к коррупции в рамках закупок по линии ГЧП (НТК) или принципов, содержащихся в нем.</t>
    </r>
  </si>
  <si>
    <r>
      <rPr>
        <sz val="11"/>
        <color theme="1"/>
        <rFont val="Calibri"/>
        <family val="2"/>
        <scheme val="minor"/>
      </rPr>
      <t>Рассмотреть возможность разработки плана/определения стратегий сокращения или компенсации выбросов парниковых газов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</si>
  <si>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Рассмотреть вопрос об изучении возможности утилизации нежелательных отходов и/или избыточных ресурсов из другого местного проекта или нахождения местных потребителей для полезного использования/повторного использования его нежелательных отходов и/или избыточных ресурсов.</t>
    </r>
  </si>
  <si>
    <r>
      <rPr>
        <sz val="11"/>
        <color theme="1"/>
        <rFont val="Calibri"/>
        <family val="2"/>
        <scheme val="minor"/>
      </rPr>
      <t>Рассмотреть возможность проведения оценки экологического и социального воздействия (ОЭСВ) (или первоначальной экологической оценки (ПЭО) для проектов категории B).</t>
    </r>
  </si>
  <si>
    <r>
      <rPr>
        <sz val="11"/>
        <color theme="1"/>
        <rFont val="Calibri"/>
        <family val="2"/>
        <scheme val="minor"/>
      </rPr>
      <t>Рассмотреть возможность подготовки четко сформулированной стратегии уменьшения и смягчения рисков для проекта, включающей механизм координации действий по реагированию и восстановлению, создаваемый с участием принимающих и затрагиваемых общин.</t>
    </r>
  </si>
  <si>
    <r>
      <rPr>
        <sz val="11"/>
        <color theme="1"/>
        <rFont val="Calibri"/>
        <family val="2"/>
        <scheme val="minor"/>
      </rPr>
      <t>Рассмотреть вопрос о проведении оценки возможностей для передачи знаний/ноу-хау, технологий и навыков от частной стороны к стороне государственного сектора и/или заинтересованным сторонам на уровне местных общин и в случае выявления реальных возможностей обеспечить их реализацию.</t>
    </r>
  </si>
  <si>
    <r>
      <rPr>
        <sz val="11"/>
        <color theme="1"/>
        <rFont val="Calibri"/>
        <family val="2"/>
        <scheme val="minor"/>
      </rPr>
      <t>Рассмотреть возможность разработки плана взаимодействия с заинтересованными сторонами и участия общественности с учетом специфических потребностей каждой из заинтересованных сторон и широкого спектра требующих решения проектных вопросов, которые связанны с результатами, ориентированными на обеспечение блага людей.</t>
    </r>
  </si>
  <si>
    <r>
      <rPr>
        <sz val="11"/>
        <color theme="1"/>
        <rFont val="Calibri"/>
        <family val="2"/>
        <scheme val="minor"/>
      </rPr>
      <t>Определены ли параметры взаимодействия с заинтересованными сторонами и участия общественности для измерения эффективности и инклюзивности процесса и показателей взаимодействия с заинтересованными сторонами и участия общественности, а также для измерения конкретных результатов, достигнутых по итогам этого процесса?</t>
    </r>
  </si>
  <si>
    <r>
      <rPr>
        <sz val="11"/>
        <color theme="1"/>
        <rFont val="Calibri"/>
        <family val="2"/>
        <scheme val="minor"/>
      </rPr>
      <t>Проводится ли в рамках ГЧП оценочный анализ для определения всех заинтересованных сторон, прямо или косвенно затрагиваемых проектом и/или заинтересованных в нем?</t>
    </r>
  </si>
  <si>
    <r>
      <rPr>
        <sz val="11"/>
        <color theme="1"/>
        <rFont val="Calibri"/>
        <family val="2"/>
        <scheme val="minor"/>
      </rPr>
      <t>Существует(ют) и осуществляется(ются) ли эффективный(е), своевременный(е) и всеохватывающий(е) план(ы) взаимодействия с заинтересованными сторонами и обеспечения участия общественности на протяжении всего срока реализации проекта?</t>
    </r>
  </si>
  <si>
    <r>
      <rPr>
        <sz val="11"/>
        <color theme="1"/>
        <rFont val="Calibri"/>
        <family val="2"/>
        <scheme val="minor"/>
      </rPr>
      <t>Обрабатываются ли документы об утверждении проекта, договора о ГЧП и кандидатуры частного спонсора/акционера в соответствии с законом и в условиях полной прозрачности?</t>
    </r>
  </si>
  <si>
    <r>
      <rPr>
        <sz val="11"/>
        <color theme="1"/>
        <rFont val="Calibri"/>
        <family val="2"/>
        <scheme val="minor"/>
      </rPr>
      <t xml:space="preserve">являются ли затраты за вычетом выгод отобранной модели договора о ГЧП более низкими по сравнению с современной моделью государственных закупок? </t>
    </r>
  </si>
  <si>
    <r>
      <rPr>
        <sz val="11"/>
        <color theme="1"/>
        <rFont val="Calibri"/>
        <family val="2"/>
        <scheme val="minor"/>
      </rPr>
      <t xml:space="preserve">Выявляются ли в рамках проекта пробелы в навыках или способностях местной рабочей силы и разрабатываются ли целевые программы обучения и наращивания потенциала, нацеленные на группы лиц, которые сталкиваются с препятствиями в сфере трудоустройства и на пути профессионального роста на рабочем месте? </t>
    </r>
  </si>
  <si>
    <r>
      <rPr>
        <sz val="11"/>
        <color theme="1"/>
        <rFont val="Calibri"/>
        <family val="2"/>
        <scheme val="minor"/>
      </rPr>
      <t>Осуществляются ли в рамках проекта меры по сокращению (относительно исходных условий) или компенсации выбросов парниковых газов по сравнению с всемирными нормами или широко признанными отраслевыми стандартами (в том числе есть ли стремление потенциально провести его сертификацию в той или иной форме)?</t>
    </r>
  </si>
  <si>
    <r>
      <rPr>
        <sz val="11"/>
        <color theme="1"/>
        <rFont val="Calibri"/>
        <family val="2"/>
        <scheme val="minor"/>
      </rPr>
      <t>Готовится ли оперативный план управления отходами, который направлен на сокращение отходов (включая опасные отходы) на протяжении всего срока реализации проекта?</t>
    </r>
  </si>
  <si>
    <r>
      <rPr>
        <sz val="11"/>
        <color theme="1"/>
        <rFont val="Calibri"/>
        <family val="2"/>
        <scheme val="minor"/>
      </rPr>
      <t>Данный критерий применим ко всем ГЧП, которые используют водные ресурсы или влияют на них. Как следствие проектам, претендующим на признание в качестве ГЧП на благо людей в интересах достижения ЦУР, настоятельно рекомендуется принять меры для соответствия всем показателям, включенным в данный критерий (если не установлено, что показатели, включенные в данный критерий, не применимы).</t>
    </r>
  </si>
  <si>
    <r>
      <rPr>
        <sz val="11"/>
        <color theme="1"/>
        <rFont val="Calibri"/>
        <family val="2"/>
        <scheme val="minor"/>
      </rPr>
      <t>Обеспечивает ли проект сохранение и/или улучшение функциональности местообитаний (сухопутных и/или водных) в рамках партнерства с местными органами (например, с местными природоохранными органами) или признанными на международном уровне инициативами по их сохранению?</t>
    </r>
  </si>
  <si>
    <r>
      <rPr>
        <sz val="11"/>
        <color theme="1"/>
        <rFont val="Calibri"/>
        <family val="2"/>
        <scheme val="minor"/>
      </rPr>
      <t xml:space="preserve">Увеличивает ли ГЧП потенциал правительства и/или проекта/промышленности? </t>
    </r>
  </si>
  <si>
    <r>
      <rPr>
        <sz val="11"/>
        <color theme="1"/>
        <rFont val="Calibri"/>
        <family val="2"/>
        <scheme val="minor"/>
      </rPr>
      <t>Преследует ли проект или намерен ли он преследовать цель добиваться признания, с тем чтобы был признан вклад проекта в обеспечение устойчивости и потенциала противодействия?</t>
    </r>
  </si>
  <si>
    <r>
      <rPr>
        <sz val="11"/>
        <color theme="1"/>
        <rFont val="Calibri"/>
        <family val="2"/>
        <scheme val="minor"/>
      </rPr>
      <t>Изыскиваются ли или реализуются ли какие-либо другие возможности, связанные с ГЧП, для повышения потенциала, эффективности и действенности усилий государственного и частного сектора и/или местной общины?</t>
    </r>
  </si>
  <si>
    <r>
      <rPr>
        <sz val="11"/>
        <color theme="1"/>
        <rFont val="Calibri"/>
        <family val="2"/>
        <scheme val="minor"/>
      </rPr>
      <t xml:space="preserve">учитываются ли они в проектных планах, схемах и процессах и/или влияют ли такие отзывы на процесс принятия решений? </t>
    </r>
  </si>
  <si>
    <r>
      <rPr>
        <sz val="11"/>
        <color theme="1"/>
        <rFont val="Calibri"/>
        <family val="2"/>
        <scheme val="minor"/>
      </rPr>
      <t>запрашиваются ли мнения заинтересованных сторон относительно их удовлетворенности процессом(ами) взаимодействия с ними и обеспечения участия общественности и итоговыми решениями, основанными на их отзывах?</t>
    </r>
  </si>
  <si>
    <r>
      <rPr>
        <sz val="11"/>
        <color theme="1"/>
        <rFont val="Calibri"/>
        <family val="2"/>
        <scheme val="minor"/>
      </rPr>
      <t>В рамках проекта произведена количественная оценка числа людей,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и/или косвенного результата проекта.</t>
    </r>
  </si>
  <si>
    <r>
      <rPr>
        <sz val="11"/>
        <color theme="1"/>
        <rFont val="Calibri"/>
        <family val="2"/>
        <scheme val="minor"/>
      </rPr>
      <t>Рассмотреть возможность произвести количественную оценку числа людей,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и/или косвенного результата проекта.</t>
    </r>
  </si>
  <si>
    <r>
      <rPr>
        <sz val="11"/>
        <color theme="1"/>
        <rFont val="Calibri"/>
        <family val="2"/>
        <scheme val="minor"/>
      </rPr>
      <t>В рамках проекта проведена оценка воздействия на окружающую среду и социальную сферу, а также оценка и сокращение размаха потенциальных прямых и косвенных социальных воздействий (например, прямого воздействия на культурные, исторические, рекреационные или другие ресурсы и услуги в результате реализации проекта и связанной с ним деятельности; воздействия в результате независимого вторичного строительства или действий, которые могут предприниматься в результате реализации проекта; косвенного воздействия на культурные, исторические, рекреационные или другие ресурсы или услуги, важные для местной общины), которые проект окажет на граждан и, в частности, на принимающие общины и затрагиваемое население (т.е. на зону обслуживания проекта).</t>
    </r>
  </si>
  <si>
    <r>
      <rPr>
        <sz val="11"/>
        <color theme="1"/>
        <rFont val="Calibri"/>
        <family val="2"/>
        <scheme val="minor"/>
      </rPr>
      <t>Рассмотреть возможность проведения оценки воздействия на окружающую среду и социальную сферу, а также оценки и сокращения размаха прямых и косвенных социальных воздействий (например, прямого воздействия на культурные, исторические, рекреационные или другие ресурсы и услуги в результате реализации проекта и связанной с ним деятельности; воздействия в результате независимого вторичного строительства или действий, которые могут предприниматься в результате реализации проекта; косвенного воздействия на культурные, исторические, рекреационные или другие ресурсы или услуги, важные для местной общины), которые проект окажет на принимающие и затрагиваемые общины (т.е. на зону обслуживания проекта).</t>
    </r>
  </si>
  <si>
    <r>
      <rPr>
        <sz val="11"/>
        <color theme="1"/>
        <rFont val="Calibri"/>
        <family val="2"/>
        <scheme val="minor"/>
      </rPr>
      <t>Налогово-бюджетная устойчивость договора о ГЧП и кредитоспособность государственного органа были оценены положительно и нашли прозрачное отражение в счетах государственных учреждений.</t>
    </r>
  </si>
  <si>
    <r>
      <rPr>
        <sz val="11"/>
        <color theme="1"/>
        <rFont val="Calibri"/>
        <family val="2"/>
        <scheme val="minor"/>
      </rPr>
      <t>Рассмотреть возможность оценки налогово-бюджетной устойчивости договора о ГЧП и кредитоспособности государственного органа.</t>
    </r>
  </si>
  <si>
    <r>
      <rPr>
        <sz val="11"/>
        <color theme="1"/>
        <rFont val="Calibri"/>
        <family val="2"/>
        <scheme val="minor"/>
      </rPr>
      <t>Проект способствует достижению максимального благотворного эффекта на процесс развития и содействует расширению прав и возможностей женщин на всех этапах ГЧП (идентификация, разработка и реализация).</t>
    </r>
  </si>
  <si>
    <r>
      <rPr>
        <sz val="11"/>
        <color theme="1"/>
        <rFont val="Calibri"/>
        <family val="2"/>
        <scheme val="minor"/>
      </rPr>
      <t>Рассмотреть возможность обеспечения максимального благотворного эффекта на процесс развития и содействия расширению прав и возможностей женщин на протяжении всего процесса закупок по линии проекта, принятия решений по проекту, поддержки предпринимательства и наращивания потенциала, профессиональной подготовки и поддержки, обеспечения гибкости в организации труда и равной оплаты за равный труд.</t>
    </r>
  </si>
  <si>
    <r>
      <rPr>
        <sz val="11"/>
        <color theme="1"/>
        <rFont val="Calibri"/>
        <family val="2"/>
        <scheme val="minor"/>
      </rPr>
      <t>Частный спонсор/акционер проекта обладает надлежащим техническим, финансовым и репутационным статусом для успешного финансирования, осуществления, эксплуатации и технического обслуживания проекта на протяжении всего срока его реализации, включая доступ к необходимым ресурсам для выполнения своих договорных обязательств в рамках различных экономических сценариев и внесения изменений в оказываемые услуги в соответствии с потенциально меняющимися потребностями.</t>
    </r>
  </si>
  <si>
    <r>
      <rPr>
        <sz val="11"/>
        <color theme="1"/>
        <rFont val="Calibri"/>
        <family val="2"/>
        <scheme val="minor"/>
      </rPr>
      <t>Позаботиться, чтобы частный спонсор/акционер проекта обладал надлежащим техническим, финансовым и репутационным статусом для успешного финансирования, осуществления, эксплуатации и технического обслуживания проекта на протяжении всего срока его реализации, включая доступ к необходимым ресурсам для выполнения своих договорных обязательств в рамках различных экономических сценариев и внесения изменений в оказываемые услуги в соответствии с потенциально меняющимися потребностями.</t>
    </r>
  </si>
  <si>
    <r>
      <rPr>
        <sz val="11"/>
        <color theme="1"/>
        <rFont val="Calibri"/>
        <family val="2"/>
        <scheme val="minor"/>
      </rPr>
      <t>В рамках проекта создаются качественные рабочие места, соответствующие показателям МОТ по обеспечению достойного труда.</t>
    </r>
  </si>
  <si>
    <r>
      <rPr>
        <sz val="11"/>
        <color theme="1"/>
        <rFont val="Calibri"/>
        <family val="2"/>
        <scheme val="minor"/>
      </rPr>
      <t>Позаботиться, чтобы в рамках проекта создавались качественные рабочие места, соответствующие показателям МОТ по обеспечению достойного труда.</t>
    </r>
  </si>
  <si>
    <r>
      <rPr>
        <sz val="11"/>
        <color theme="1"/>
        <rFont val="Calibri"/>
        <family val="2"/>
        <scheme val="minor"/>
      </rPr>
      <t>В рамках проекта разрабатывается план/определяются стратегии повышения энергоэффективности/снижения энергопотребления проекта.</t>
    </r>
  </si>
  <si>
    <r>
      <rPr>
        <sz val="11"/>
        <color theme="1"/>
        <rFont val="Calibri"/>
        <family val="2"/>
        <scheme val="minor"/>
      </rPr>
      <t>Рассмотреть возможность разработки плана/определения стратегий повышения энергоэффективности/снижения энергопотребления проекта.</t>
    </r>
  </si>
  <si>
    <r>
      <rPr>
        <sz val="11"/>
        <color theme="1"/>
        <rFont val="Calibri"/>
        <family val="2"/>
        <scheme val="minor"/>
      </rPr>
      <t>В рамках проекта разрабатывается и реализуется план природоохранных мероприятий (ППОМ) в интересах предотвращения и смягчения последствий для зоны воздействия или ее восстановления.</t>
    </r>
  </si>
  <si>
    <r>
      <rPr>
        <sz val="11"/>
        <color theme="1"/>
        <rFont val="Calibri"/>
        <family val="2"/>
        <scheme val="minor"/>
      </rPr>
      <t>Рассмотреть возможность разработки и реализации плана природоохранных мероприятий (ППОМ) в интересах предотвращения и смягчения последствий для зоны воздействия или ее восстановления.</t>
    </r>
  </si>
  <si>
    <r>
      <rPr>
        <sz val="11"/>
        <color theme="1"/>
        <rFont val="Calibri"/>
        <family val="2"/>
        <scheme val="minor"/>
      </rPr>
      <t>Проект увеличивает потенциал правительства и/или проекта/промышленности.</t>
    </r>
  </si>
  <si>
    <r>
      <rPr>
        <sz val="11"/>
        <color theme="1"/>
        <rFont val="Calibri"/>
        <family val="2"/>
        <scheme val="minor"/>
      </rPr>
      <t>Рассмотреть вопрос о проведении оценки и реализации возможностей для увеличения потенциала правительства (например, путем повышения институциональной эффективности и эффективности государственного управления или повышения качества регулирования) и/или проекта/промышленности (например, путем повышения эффективности проекта или промышленности, качества регулирования, прозрачности и/или устранения барьеров, которые могут препятствовать успешному развитию проекта и/или промышленности).</t>
    </r>
  </si>
  <si>
    <r>
      <rPr>
        <sz val="11"/>
        <color theme="1"/>
        <rFont val="Calibri"/>
        <family val="2"/>
        <scheme val="minor"/>
      </rPr>
      <t>В рамках проекта применяются один или несколько инновационных методов, технологий или процессов, которые устраняют или существенно сокращают значительные проблемы, барьеры или ограничения и/или позволяют найти масштабируемые и тиражируемые решения.</t>
    </r>
  </si>
  <si>
    <r>
      <rPr>
        <sz val="11"/>
        <color theme="1"/>
        <rFont val="Calibri"/>
        <family val="2"/>
        <scheme val="minor"/>
      </rPr>
      <t>Рассмотреть возможность применения в рамках проекта одного или нескольких инновационных методов, технологий или процессов, которые устраняют или существенно сокращают значительные проблемы, барьеры или ограничения и/или позволяют найти масштабируемые и тиражируемые решения.</t>
    </r>
  </si>
  <si>
    <r>
      <rPr>
        <sz val="11"/>
        <color theme="1"/>
        <rFont val="Calibri"/>
        <family val="2"/>
        <scheme val="minor"/>
      </rPr>
      <t>Проект предусматривает передачу технологий (например, для развития экономики замкнутого цикла) или ноу-хау, способствующих инклюзивному росту, высокому качеству услуг, устойчивости и тиражируемости.</t>
    </r>
  </si>
  <si>
    <r>
      <rPr>
        <sz val="11"/>
        <color theme="1"/>
        <rFont val="Calibri"/>
        <family val="2"/>
        <scheme val="minor"/>
      </rPr>
      <t>Рассмотреть возможность передачи в рамках проекта технологий (например, для развития экономики замкнутого цикла) или ноу-хау, способствующих инклюзивному росту, высокому качеству услуг, устойчивости и тиражируемости.</t>
    </r>
  </si>
  <si>
    <r>
      <rPr>
        <sz val="11"/>
        <color theme="1"/>
        <rFont val="Calibri"/>
        <family val="2"/>
        <scheme val="minor"/>
      </rPr>
      <t>В рамках проекта проведен оценочный анализ для определения всех заинтересованных сторон, прямо или косвенно затрагиваемых проектом и/или заинтересованных в нем.</t>
    </r>
  </si>
  <si>
    <r>
      <rPr>
        <sz val="11"/>
        <color theme="1"/>
        <rFont val="Calibri"/>
        <family val="2"/>
        <scheme val="minor"/>
      </rPr>
      <t>Рассмотреть возможность проведения оценочного анализа для определения всех заинтересованных сторон, прямо или косвенно затрагиваемых проектом и/или заинтересованных в нем.</t>
    </r>
  </si>
  <si>
    <r>
      <rPr>
        <sz val="11"/>
        <color theme="1"/>
        <rFont val="Calibri"/>
        <family val="2"/>
        <scheme val="minor"/>
      </rPr>
      <t>В рамках проекта осуществляется(ются) эффективный(е), своевременный(е) и всеохватывающий(е) план(ы) взаимодействия с заинтересованными сторонами и обеспечения участия общественности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</si>
  <si>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Рассмотреть возможность осуществления эффективного(ых), своевременного(ых) и всеохватывающего(их) плана(ов) взаимодействия с заинтересованными сторонами и обеспечения участия общественности на протяжении всего срока реализации проекта.</t>
    </r>
  </si>
  <si>
    <r>
      <rPr>
        <sz val="11"/>
        <color theme="1"/>
        <rFont val="Calibri"/>
        <family val="2"/>
        <scheme val="minor"/>
      </rPr>
      <t>В рамках проекта реализованы все возможные меры для обеспечения того, чтобы представители общественности, в том числе защитники окружающей среды, имели возможность свободно выражать свои мнения и участвовать в соответствующих процессах, не опасаясь наказания, преследований или притеснений за свое участие в такой деятельности.</t>
    </r>
  </si>
  <si>
    <r>
      <rPr>
        <sz val="11"/>
        <color theme="1"/>
        <rFont val="Calibri"/>
        <family val="2"/>
        <scheme val="minor"/>
      </rPr>
      <t>Рассмотреть возможность реализации всех возможных мер для обеспечения того, чтобы представители общественности, в том числе защитники окружающей среды, имели возможность свободно выражать свои мнения и участвовать в соответствующих процессах, не опасаясь наказания, преследований или притеснений за свое участие в такой деятельности.</t>
    </r>
  </si>
  <si>
    <r>
      <rPr>
        <b/>
        <sz val="11"/>
        <color theme="0"/>
        <rFont val="Calibri"/>
        <family val="2"/>
        <scheme val="minor"/>
      </rPr>
      <t>Заявление о намерениях</t>
    </r>
  </si>
  <si>
    <r>
      <rPr>
        <b/>
        <sz val="12"/>
        <color theme="1"/>
        <rFont val="Calibri"/>
        <family val="2"/>
        <scheme val="minor"/>
      </rPr>
      <t>Доступ и равенство</t>
    </r>
  </si>
  <si>
    <r>
      <rPr>
        <b/>
        <sz val="12"/>
        <color rgb="FF000000"/>
        <rFont val="Calibri"/>
        <family val="2"/>
        <scheme val="minor"/>
      </rPr>
      <t>Экономическая эффективность и налогово-бюджетная устойчивость</t>
    </r>
  </si>
  <si>
    <r>
      <rPr>
        <b/>
        <sz val="12"/>
        <color rgb="FF000000"/>
        <rFont val="Calibri"/>
        <family val="2"/>
        <scheme val="minor"/>
      </rPr>
      <t>Экологическая устойчивость и потенциал противодействия</t>
    </r>
  </si>
  <si>
    <r>
      <rPr>
        <b/>
        <sz val="12"/>
        <color rgb="FFFFFFFF"/>
        <rFont val="Calibri"/>
        <family val="2"/>
        <scheme val="minor"/>
      </rPr>
      <t>Тиражируемость</t>
    </r>
  </si>
  <si>
    <r>
      <rPr>
        <b/>
        <sz val="12"/>
        <color rgb="FF000000"/>
        <rFont val="Calibri"/>
        <family val="2"/>
        <scheme val="minor"/>
      </rPr>
      <t>Взаимодействие с заинтересованными сторонами</t>
    </r>
  </si>
  <si>
    <r>
      <rPr>
        <b/>
        <sz val="18"/>
        <rFont val="Calibri"/>
        <family val="2"/>
        <scheme val="minor"/>
      </rPr>
      <t>Доступ и равенство</t>
    </r>
  </si>
  <si>
    <r>
      <rPr>
        <b/>
        <sz val="18"/>
        <rFont val="Calibri"/>
        <family val="2"/>
        <scheme val="minor"/>
      </rPr>
      <t>Экономическая эффективность и налогово-бюджетная устойчивость</t>
    </r>
  </si>
  <si>
    <r>
      <rPr>
        <b/>
        <sz val="18"/>
        <rFont val="Calibri"/>
        <family val="2"/>
        <scheme val="minor"/>
      </rPr>
      <t>Экологическая устойчивость и потенциал противодействия</t>
    </r>
  </si>
  <si>
    <r>
      <rPr>
        <b/>
        <sz val="18"/>
        <rFont val="Calibri"/>
        <family val="2"/>
        <scheme val="minor"/>
      </rPr>
      <t>Тиражируемость</t>
    </r>
  </si>
  <si>
    <r>
      <rPr>
        <b/>
        <sz val="11"/>
        <color theme="1"/>
        <rFont val="Calibri"/>
        <family val="2"/>
        <scheme val="minor"/>
      </rPr>
      <t>Балльная оценка RE2:</t>
    </r>
  </si>
  <si>
    <r>
      <rPr>
        <b/>
        <sz val="18"/>
        <rFont val="Calibri"/>
        <family val="2"/>
        <scheme val="minor"/>
      </rPr>
      <t>Взаимодействие с заинтересованными сторонами</t>
    </r>
  </si>
  <si>
    <r>
      <rPr>
        <sz val="12"/>
        <color theme="0"/>
        <rFont val="Calibri"/>
        <family val="2"/>
        <scheme val="minor"/>
      </rPr>
      <t>Критерии</t>
    </r>
  </si>
  <si>
    <r>
      <rPr>
        <sz val="11"/>
        <color theme="0"/>
        <rFont val="Calibri"/>
        <family val="2"/>
        <scheme val="minor"/>
      </rPr>
      <t>Цель</t>
    </r>
  </si>
  <si>
    <r>
      <rPr>
        <sz val="11"/>
        <color theme="0"/>
        <rFont val="Calibri"/>
        <family val="2"/>
        <scheme val="minor"/>
      </rPr>
      <t>Применимость</t>
    </r>
  </si>
  <si>
    <r>
      <rPr>
        <b/>
        <sz val="11"/>
        <color theme="0"/>
        <rFont val="Calibri"/>
        <family val="2"/>
        <scheme val="minor"/>
      </rPr>
      <t>Показатели</t>
    </r>
  </si>
  <si>
    <r>
      <rPr>
        <i/>
        <sz val="9"/>
        <color rgb="FFC00000"/>
        <rFont val="Calibri"/>
        <family val="2"/>
        <scheme val="minor"/>
      </rPr>
      <t>(* обязательный)</t>
    </r>
  </si>
  <si>
    <r>
      <rPr>
        <b/>
        <sz val="11"/>
        <color theme="0"/>
        <rFont val="Calibri"/>
        <family val="2"/>
        <scheme val="minor"/>
      </rPr>
      <t>Ответ</t>
    </r>
  </si>
  <si>
    <r>
      <rPr>
        <b/>
        <sz val="11"/>
        <color theme="1"/>
        <rFont val="Calibri"/>
        <family val="2"/>
        <scheme val="minor"/>
      </rPr>
      <t>Балльная оценка</t>
    </r>
  </si>
  <si>
    <r>
      <rPr>
        <b/>
        <sz val="11"/>
        <color theme="1"/>
        <rFont val="Calibri"/>
        <family val="2"/>
        <scheme val="minor"/>
      </rPr>
      <t>Уровень эффективности</t>
    </r>
  </si>
  <si>
    <r>
      <rPr>
        <sz val="11"/>
        <color theme="1"/>
        <rFont val="Calibri"/>
        <family val="2"/>
        <scheme val="minor"/>
      </rPr>
      <t>Нет</t>
    </r>
  </si>
  <si>
    <r>
      <rPr>
        <sz val="11"/>
        <color theme="1"/>
        <rFont val="Calibri"/>
        <family val="2"/>
        <scheme val="minor"/>
      </rPr>
      <t>ID</t>
    </r>
  </si>
  <si>
    <r>
      <rPr>
        <sz val="11"/>
        <color theme="1"/>
        <rFont val="Calibri"/>
        <family val="2"/>
        <scheme val="minor"/>
      </rPr>
      <t>Choices</t>
    </r>
  </si>
  <si>
    <r>
      <rPr>
        <sz val="11"/>
        <color theme="1"/>
        <rFont val="Calibri"/>
        <family val="2"/>
        <scheme val="minor"/>
      </rPr>
      <t>Да</t>
    </r>
  </si>
  <si>
    <r>
      <rPr>
        <b/>
        <sz val="11"/>
        <color theme="1"/>
        <rFont val="Calibri"/>
        <family val="2"/>
        <scheme val="minor"/>
      </rPr>
      <t>Performance</t>
    </r>
  </si>
  <si>
    <r>
      <rPr>
        <sz val="11"/>
        <color theme="1"/>
        <rFont val="Calibri"/>
        <family val="2"/>
        <scheme val="minor"/>
      </rPr>
      <t>Value</t>
    </r>
  </si>
  <si>
    <r>
      <rPr>
        <sz val="11"/>
        <color theme="1"/>
        <rFont val="Calibri"/>
        <family val="2"/>
        <scheme val="minor"/>
      </rPr>
      <t>Fail</t>
    </r>
  </si>
  <si>
    <r>
      <rPr>
        <sz val="11"/>
        <color theme="1"/>
        <rFont val="Calibri"/>
        <family val="2"/>
        <scheme val="minor"/>
      </rPr>
      <t>НРС</t>
    </r>
  </si>
  <si>
    <r>
      <rPr>
        <sz val="11"/>
        <color theme="1"/>
        <rFont val="Calibri"/>
        <family val="2"/>
        <scheme val="minor"/>
      </rPr>
      <t>Мир</t>
    </r>
  </si>
  <si>
    <r>
      <rPr>
        <sz val="11"/>
        <color theme="1"/>
        <rFont val="Calibri"/>
        <family val="2"/>
        <scheme val="minor"/>
      </rPr>
      <t>ОЭСР</t>
    </r>
  </si>
  <si>
    <t>Швейцария</t>
  </si>
  <si>
    <t>Все прочие экологически неопределенные территории</t>
  </si>
  <si>
    <t>Идентификация</t>
  </si>
  <si>
    <t>Нет</t>
  </si>
  <si>
    <t>Н/П</t>
  </si>
  <si>
    <t>Выявить заинтересованные стороны и планировать взаимодействие с заинтересованными сторонами и обеспечение участия общественности на протяжении всего срока реализации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</si>
</sst>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[$-409]d\-mmm\-yy;@"/>
  </numFmts>
  <fonts count="3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3"/>
      <color rgb="FF338EDD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9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rgb="FF0075A4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395B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AE2F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 tint="0.49995422223578601"/>
      </bottom>
      <diagonal/>
    </border>
    <border>
      <left style="thick">
        <color rgb="FF005677"/>
      </left>
      <right/>
      <top/>
      <bottom/>
      <diagonal/>
    </border>
    <border>
      <left/>
      <right style="thick">
        <color rgb="FF005677"/>
      </right>
      <top/>
      <bottom/>
      <diagonal/>
    </border>
    <border>
      <left style="thick">
        <color rgb="FF005677"/>
      </left>
      <right/>
      <top/>
      <bottom style="thick">
        <color rgb="FF005677"/>
      </bottom>
      <diagonal/>
    </border>
    <border>
      <left/>
      <right/>
      <top/>
      <bottom style="thick">
        <color rgb="FF005677"/>
      </bottom>
      <diagonal/>
    </border>
    <border>
      <left/>
      <right style="thick">
        <color rgb="FF005677"/>
      </right>
      <top/>
      <bottom style="thick">
        <color rgb="FF005677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5677"/>
      </left>
      <right/>
      <top style="thick">
        <color rgb="FF005677"/>
      </top>
      <bottom/>
      <diagonal/>
    </border>
    <border>
      <left/>
      <right/>
      <top style="thick">
        <color rgb="FF005677"/>
      </top>
      <bottom/>
      <diagonal/>
    </border>
    <border>
      <left/>
      <right style="thick">
        <color rgb="FF005677"/>
      </right>
      <top style="thick">
        <color rgb="FF005677"/>
      </top>
      <bottom/>
      <diagonal/>
    </border>
  </borders>
  <cellStyleXfs count="4">
    <xf numFmtId="0" fontId="0" fillId="0" borderId="0"/>
    <xf numFmtId="9" fontId="29" fillId="0" borderId="0" applyFont="0" applyFill="0" applyBorder="0" applyAlignment="0" applyProtection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0" fillId="0" borderId="0" xfId="0" applyFont="1"/>
    <xf numFmtId="0" fontId="7" fillId="0" borderId="0" xfId="0" applyFont="1"/>
    <xf numFmtId="0" fontId="0" fillId="0" borderId="0" xfId="0" applyAlignment="1"/>
    <xf numFmtId="9" fontId="0" fillId="0" borderId="3" xfId="1" applyFont="1" applyBorder="1"/>
    <xf numFmtId="0" fontId="0" fillId="0" borderId="0" xfId="0" applyAlignment="1">
      <alignment horizont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" borderId="0" xfId="0" applyFill="1" applyProtection="1"/>
    <xf numFmtId="0" fontId="3" fillId="5" borderId="8" xfId="2" applyFont="1" applyFill="1" applyBorder="1" applyAlignment="1" applyProtection="1">
      <alignment horizontal="center" vertical="center"/>
    </xf>
    <xf numFmtId="0" fontId="2" fillId="6" borderId="9" xfId="2" applyFont="1" applyFill="1" applyBorder="1" applyAlignment="1" applyProtection="1">
      <alignment horizontal="right" vertical="center"/>
    </xf>
    <xf numFmtId="0" fontId="12" fillId="6" borderId="1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1" xfId="0" applyBorder="1" applyProtection="1"/>
    <xf numFmtId="0" fontId="7" fillId="9" borderId="11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4" borderId="0" xfId="0" applyFill="1" applyBorder="1" applyProtection="1"/>
    <xf numFmtId="0" fontId="0" fillId="10" borderId="0" xfId="0" applyFill="1" applyProtection="1"/>
    <xf numFmtId="0" fontId="7" fillId="10" borderId="0" xfId="0" applyFont="1" applyFill="1" applyBorder="1" applyAlignment="1" applyProtection="1">
      <alignment horizontal="right" vertical="center"/>
    </xf>
    <xf numFmtId="0" fontId="7" fillId="1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0" fillId="10" borderId="0" xfId="0" applyFill="1" applyBorder="1" applyProtection="1"/>
    <xf numFmtId="0" fontId="0" fillId="8" borderId="9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11" borderId="0" xfId="0" applyFill="1" applyProtection="1"/>
    <xf numFmtId="0" fontId="0" fillId="11" borderId="0" xfId="0" applyFill="1" applyBorder="1" applyProtection="1"/>
    <xf numFmtId="0" fontId="7" fillId="11" borderId="0" xfId="0" applyFont="1" applyFill="1" applyBorder="1" applyAlignment="1" applyProtection="1">
      <alignment horizontal="right" vertical="center"/>
    </xf>
    <xf numFmtId="0" fontId="7" fillId="11" borderId="0" xfId="0" applyFont="1" applyFill="1" applyBorder="1" applyAlignment="1" applyProtection="1">
      <alignment horizontal="left" vertical="center"/>
    </xf>
    <xf numFmtId="0" fontId="0" fillId="12" borderId="0" xfId="0" applyFill="1" applyProtection="1"/>
    <xf numFmtId="0" fontId="7" fillId="12" borderId="0" xfId="0" applyFont="1" applyFill="1" applyBorder="1" applyAlignment="1" applyProtection="1">
      <alignment horizontal="right" vertical="center"/>
    </xf>
    <xf numFmtId="0" fontId="7" fillId="12" borderId="0" xfId="0" applyFont="1" applyFill="1" applyBorder="1" applyAlignment="1" applyProtection="1">
      <alignment horizontal="left" vertical="center"/>
    </xf>
    <xf numFmtId="0" fontId="0" fillId="13" borderId="0" xfId="0" applyFill="1" applyProtection="1"/>
    <xf numFmtId="0" fontId="0" fillId="13" borderId="0" xfId="0" applyFill="1" applyBorder="1" applyProtection="1"/>
    <xf numFmtId="0" fontId="7" fillId="13" borderId="0" xfId="0" applyFont="1" applyFill="1" applyBorder="1" applyAlignment="1" applyProtection="1">
      <alignment horizontal="right" vertical="center"/>
    </xf>
    <xf numFmtId="0" fontId="7" fillId="13" borderId="0" xfId="0" applyFont="1" applyFill="1" applyBorder="1" applyAlignment="1" applyProtection="1">
      <alignment horizontal="left" vertical="center"/>
    </xf>
    <xf numFmtId="9" fontId="0" fillId="0" borderId="12" xfId="1" applyNumberFormat="1" applyFont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>
      <alignment horizontal="center"/>
    </xf>
    <xf numFmtId="9" fontId="7" fillId="0" borderId="12" xfId="1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8" fillId="0" borderId="0" xfId="3" applyProtection="1"/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left" vertical="top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9" fontId="0" fillId="0" borderId="12" xfId="1" applyFont="1" applyBorder="1" applyAlignment="1">
      <alignment horizontal="center" vertical="center"/>
    </xf>
    <xf numFmtId="0" fontId="22" fillId="0" borderId="0" xfId="3" applyFont="1"/>
    <xf numFmtId="0" fontId="22" fillId="0" borderId="0" xfId="3" applyFont="1" applyFill="1"/>
    <xf numFmtId="0" fontId="11" fillId="4" borderId="0" xfId="0" applyFont="1" applyFill="1" applyAlignment="1" applyProtection="1">
      <alignment horizontal="center" vertical="center" wrapText="1"/>
    </xf>
    <xf numFmtId="0" fontId="11" fillId="11" borderId="0" xfId="0" applyFont="1" applyFill="1" applyAlignment="1" applyProtection="1">
      <alignment horizontal="center" vertical="center" wrapText="1"/>
    </xf>
    <xf numFmtId="0" fontId="11" fillId="10" borderId="0" xfId="0" applyFont="1" applyFill="1" applyAlignment="1" applyProtection="1">
      <alignment horizontal="center" vertical="center" wrapText="1"/>
    </xf>
    <xf numFmtId="0" fontId="11" fillId="12" borderId="0" xfId="0" applyFont="1" applyFill="1" applyAlignment="1" applyProtection="1">
      <alignment horizontal="center" vertical="center" wrapText="1"/>
    </xf>
    <xf numFmtId="0" fontId="11" fillId="13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0" borderId="0" xfId="0" applyFont="1" applyProtection="1"/>
    <xf numFmtId="0" fontId="0" fillId="0" borderId="0" xfId="0" applyAlignment="1" applyProtection="1">
      <alignment horizontal="center" wrapText="1"/>
    </xf>
    <xf numFmtId="0" fontId="19" fillId="0" borderId="0" xfId="0" applyFont="1" applyProtection="1"/>
    <xf numFmtId="0" fontId="14" fillId="0" borderId="0" xfId="0" applyFont="1" applyProtection="1"/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14" fillId="8" borderId="0" xfId="0" applyFont="1" applyFill="1" applyBorder="1" applyAlignment="1" applyProtection="1">
      <alignment horizontal="right"/>
    </xf>
    <xf numFmtId="0" fontId="17" fillId="8" borderId="0" xfId="0" applyFont="1" applyFill="1" applyBorder="1" applyAlignment="1" applyProtection="1">
      <alignment horizontal="center" wrapText="1"/>
    </xf>
    <xf numFmtId="0" fontId="14" fillId="8" borderId="0" xfId="0" applyFont="1" applyFill="1" applyAlignment="1" applyProtection="1">
      <alignment horizontal="right"/>
    </xf>
    <xf numFmtId="0" fontId="0" fillId="8" borderId="0" xfId="0" applyFill="1" applyProtection="1"/>
    <xf numFmtId="0" fontId="0" fillId="8" borderId="0" xfId="0" applyFill="1" applyAlignment="1" applyProtection="1">
      <alignment wrapText="1"/>
    </xf>
    <xf numFmtId="0" fontId="14" fillId="8" borderId="0" xfId="0" applyFont="1" applyFill="1" applyAlignment="1">
      <alignment horizontal="right" wrapText="1"/>
    </xf>
    <xf numFmtId="0" fontId="0" fillId="8" borderId="0" xfId="0" applyFill="1"/>
    <xf numFmtId="0" fontId="10" fillId="4" borderId="0" xfId="0" applyFont="1" applyFill="1" applyAlignment="1">
      <alignment horizontal="left" vertical="top" wrapText="1"/>
    </xf>
    <xf numFmtId="0" fontId="11" fillId="4" borderId="0" xfId="0" applyFont="1" applyFill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</xf>
    <xf numFmtId="0" fontId="11" fillId="11" borderId="0" xfId="0" applyFont="1" applyFill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right" vertical="center"/>
    </xf>
    <xf numFmtId="0" fontId="11" fillId="10" borderId="0" xfId="0" applyFont="1" applyFill="1" applyAlignment="1" applyProtection="1">
      <alignment horizontal="center" vertical="center" wrapText="1"/>
    </xf>
    <xf numFmtId="0" fontId="7" fillId="14" borderId="18" xfId="0" applyFont="1" applyFill="1" applyBorder="1" applyAlignment="1" applyProtection="1">
      <alignment horizontal="right" vertical="center"/>
    </xf>
    <xf numFmtId="0" fontId="11" fillId="12" borderId="0" xfId="0" applyFont="1" applyFill="1" applyAlignment="1" applyProtection="1">
      <alignment horizontal="center" vertical="center" wrapText="1"/>
    </xf>
    <xf numFmtId="0" fontId="11" fillId="13" borderId="0" xfId="0" applyFont="1" applyFill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10" fillId="4" borderId="0" xfId="0" applyFont="1" applyFill="1" applyAlignment="1">
      <alignment vertical="top" wrapText="1"/>
    </xf>
    <xf numFmtId="0" fontId="8" fillId="0" borderId="0" xfId="3"/>
    <xf numFmtId="0" fontId="0" fillId="8" borderId="13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7" fillId="9" borderId="0" xfId="0" applyFont="1" applyFill="1" applyAlignment="1" applyProtection="1">
      <alignment horizontal="center" vertical="center"/>
    </xf>
    <xf numFmtId="0" fontId="7" fillId="9" borderId="0" xfId="0" applyFont="1" applyFill="1" applyAlignment="1" applyProtection="1">
      <alignment horizontal="right" vertical="center"/>
    </xf>
    <xf numFmtId="0" fontId="7" fillId="9" borderId="19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11" fillId="0" borderId="0" xfId="0" applyFont="1" applyFill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8" fillId="0" borderId="0" xfId="3" applyFill="1"/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8" borderId="13" xfId="0" applyFill="1" applyBorder="1" applyAlignment="1" applyProtection="1">
      <alignment horizontal="center" vertical="center" wrapText="1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15" borderId="12" xfId="0" applyFont="1" applyFill="1" applyBorder="1" applyAlignment="1">
      <alignment horizontal="center"/>
    </xf>
    <xf numFmtId="9" fontId="0" fillId="0" borderId="12" xfId="1" quotePrefix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quotePrefix="1" applyBorder="1" applyAlignment="1">
      <alignment horizontal="center" vertical="center"/>
    </xf>
    <xf numFmtId="9" fontId="0" fillId="0" borderId="0" xfId="1" applyFont="1"/>
    <xf numFmtId="0" fontId="15" fillId="0" borderId="0" xfId="0" applyFont="1" applyFill="1" applyBorder="1" applyAlignment="1">
      <alignment horizontal="right" vertical="top" wrapText="1"/>
    </xf>
    <xf numFmtId="165" fontId="7" fillId="0" borderId="12" xfId="1" applyNumberFormat="1" applyFont="1" applyBorder="1" applyAlignment="1" applyProtection="1">
      <alignment horizontal="center" vertical="center"/>
      <protection hidden="1"/>
    </xf>
    <xf numFmtId="165" fontId="0" fillId="0" borderId="12" xfId="1" applyNumberFormat="1" applyFont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right" vertical="center" wrapText="1"/>
    </xf>
    <xf numFmtId="0" fontId="26" fillId="0" borderId="14" xfId="0" applyFont="1" applyBorder="1" applyAlignment="1" applyProtection="1">
      <alignment horizontal="center" vertical="top"/>
    </xf>
    <xf numFmtId="0" fontId="0" fillId="3" borderId="9" xfId="0" applyFill="1" applyBorder="1" applyAlignment="1" applyProtection="1">
      <alignment horizontal="center" vertical="center" wrapText="1"/>
    </xf>
    <xf numFmtId="0" fontId="6" fillId="8" borderId="0" xfId="0" applyFont="1" applyFill="1" applyAlignment="1" applyProtection="1">
      <alignment horizontal="center" vertical="center"/>
    </xf>
    <xf numFmtId="0" fontId="0" fillId="0" borderId="0" xfId="0" applyFill="1" applyAlignment="1"/>
    <xf numFmtId="0" fontId="1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9" fontId="0" fillId="0" borderId="12" xfId="1" quotePrefix="1" applyNumberFormat="1" applyFont="1" applyBorder="1" applyAlignment="1">
      <alignment horizontal="center" vertical="center"/>
    </xf>
    <xf numFmtId="166" fontId="9" fillId="0" borderId="0" xfId="0" applyNumberFormat="1" applyFont="1" applyAlignment="1" applyProtection="1">
      <alignment horizontal="right"/>
    </xf>
    <xf numFmtId="0" fontId="14" fillId="8" borderId="0" xfId="0" applyFont="1" applyFill="1" applyAlignment="1" applyProtection="1">
      <alignment horizontal="right" wrapText="1"/>
    </xf>
    <xf numFmtId="0" fontId="12" fillId="5" borderId="12" xfId="0" applyFont="1" applyFill="1" applyBorder="1" applyAlignment="1" applyProtection="1">
      <alignment horizontal="left"/>
    </xf>
    <xf numFmtId="0" fontId="25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0" fontId="0" fillId="2" borderId="25" xfId="0" applyFill="1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7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20" fillId="13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11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1" fillId="16" borderId="0" xfId="0" applyFont="1" applyFill="1" applyAlignment="1">
      <alignment horizontal="left" vertical="top" wrapText="1"/>
    </xf>
    <xf numFmtId="0" fontId="7" fillId="9" borderId="18" xfId="0" applyFont="1" applyFill="1" applyBorder="1" applyAlignment="1" applyProtection="1">
      <alignment horizontal="center" vertical="center"/>
    </xf>
    <xf numFmtId="0" fontId="7" fillId="9" borderId="35" xfId="0" applyFont="1" applyFill="1" applyBorder="1" applyAlignment="1" applyProtection="1">
      <alignment horizontal="center" vertical="center"/>
    </xf>
    <xf numFmtId="0" fontId="7" fillId="9" borderId="36" xfId="0" applyFont="1" applyFill="1" applyBorder="1" applyAlignment="1" applyProtection="1">
      <alignment horizontal="center" vertical="center"/>
    </xf>
    <xf numFmtId="0" fontId="7" fillId="9" borderId="3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 wrapText="1"/>
    </xf>
    <xf numFmtId="0" fontId="0" fillId="8" borderId="29" xfId="0" applyFont="1" applyFill="1" applyBorder="1" applyAlignment="1" applyProtection="1">
      <alignment horizontal="left" vertical="center" wrapText="1"/>
    </xf>
    <xf numFmtId="0" fontId="0" fillId="8" borderId="10" xfId="0" applyFont="1" applyFill="1" applyBorder="1" applyAlignment="1" applyProtection="1">
      <alignment horizontal="left" vertical="center" wrapText="1"/>
    </xf>
    <xf numFmtId="0" fontId="0" fillId="8" borderId="29" xfId="0" applyFill="1" applyBorder="1" applyAlignment="1" applyProtection="1">
      <alignment horizontal="left" vertical="center" wrapText="1"/>
    </xf>
    <xf numFmtId="0" fontId="0" fillId="3" borderId="29" xfId="0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0" fillId="17" borderId="29" xfId="0" applyFont="1" applyFill="1" applyBorder="1" applyAlignment="1" applyProtection="1">
      <alignment horizontal="left" vertical="center" wrapText="1"/>
    </xf>
    <xf numFmtId="0" fontId="0" fillId="17" borderId="10" xfId="0" applyFont="1" applyFill="1" applyBorder="1" applyAlignment="1" applyProtection="1">
      <alignment horizontal="left" vertical="center" wrapText="1"/>
    </xf>
    <xf numFmtId="0" fontId="0" fillId="8" borderId="32" xfId="0" applyFill="1" applyBorder="1" applyAlignment="1" applyProtection="1">
      <alignment horizontal="left" vertical="center" wrapText="1"/>
    </xf>
    <xf numFmtId="0" fontId="0" fillId="8" borderId="33" xfId="0" applyFill="1" applyBorder="1" applyAlignment="1" applyProtection="1">
      <alignment horizontal="left" vertical="center" wrapText="1"/>
    </xf>
    <xf numFmtId="0" fontId="0" fillId="8" borderId="34" xfId="0" applyFill="1" applyBorder="1" applyAlignment="1" applyProtection="1">
      <alignment horizontal="left" vertical="center" wrapText="1"/>
    </xf>
    <xf numFmtId="0" fontId="0" fillId="3" borderId="32" xfId="0" applyFill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horizontal="left" vertical="center" wrapText="1"/>
    </xf>
    <xf numFmtId="0" fontId="0" fillId="3" borderId="34" xfId="0" applyFill="1" applyBorder="1" applyAlignment="1" applyProtection="1">
      <alignment horizontal="left" vertical="center" wrapText="1"/>
    </xf>
    <xf numFmtId="0" fontId="0" fillId="8" borderId="32" xfId="0" applyFont="1" applyFill="1" applyBorder="1" applyAlignment="1" applyProtection="1">
      <alignment horizontal="left" vertical="center" wrapText="1"/>
    </xf>
    <xf numFmtId="0" fontId="0" fillId="8" borderId="33" xfId="0" applyFont="1" applyFill="1" applyBorder="1" applyAlignment="1" applyProtection="1">
      <alignment horizontal="left" vertical="center" wrapText="1"/>
    </xf>
    <xf numFmtId="0" fontId="0" fillId="8" borderId="34" xfId="0" applyFont="1" applyFill="1" applyBorder="1" applyAlignment="1" applyProtection="1">
      <alignment horizontal="left" vertical="center" wrapText="1"/>
    </xf>
    <xf numFmtId="0" fontId="0" fillId="3" borderId="32" xfId="0" applyFont="1" applyFill="1" applyBorder="1" applyAlignment="1" applyProtection="1">
      <alignment horizontal="left" vertical="center" wrapText="1"/>
    </xf>
    <xf numFmtId="0" fontId="0" fillId="3" borderId="33" xfId="0" applyFont="1" applyFill="1" applyBorder="1" applyAlignment="1" applyProtection="1">
      <alignment horizontal="left" vertical="center" wrapText="1"/>
    </xf>
    <xf numFmtId="0" fontId="0" fillId="3" borderId="34" xfId="0" applyFont="1" applyFill="1" applyBorder="1" applyAlignment="1" applyProtection="1">
      <alignment horizontal="left" vertical="center" wrapText="1"/>
    </xf>
    <xf numFmtId="0" fontId="11" fillId="11" borderId="0" xfId="0" applyFont="1" applyFill="1" applyAlignment="1" applyProtection="1">
      <alignment horizontal="center" vertical="center" wrapText="1"/>
    </xf>
    <xf numFmtId="0" fontId="7" fillId="9" borderId="36" xfId="0" applyFont="1" applyFill="1" applyBorder="1" applyAlignment="1" applyProtection="1">
      <alignment horizontal="center" vertical="center" wrapText="1"/>
    </xf>
    <xf numFmtId="0" fontId="7" fillId="9" borderId="37" xfId="0" applyFont="1" applyFill="1" applyBorder="1" applyAlignment="1" applyProtection="1">
      <alignment horizontal="center" vertical="center" wrapText="1"/>
    </xf>
    <xf numFmtId="0" fontId="11" fillId="10" borderId="0" xfId="0" applyFont="1" applyFill="1" applyAlignment="1" applyProtection="1">
      <alignment horizontal="center" vertical="center" wrapText="1"/>
    </xf>
    <xf numFmtId="0" fontId="11" fillId="12" borderId="0" xfId="0" applyFont="1" applyFill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left" vertical="center" wrapText="1"/>
    </xf>
    <xf numFmtId="0" fontId="11" fillId="13" borderId="0" xfId="0" applyFont="1" applyFill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0" fillId="18" borderId="2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19" borderId="12" xfId="0" applyFont="1" applyFill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</cellXfs>
  <cellStyles count="4">
    <cellStyle name="Heading 2" xfId="2" builtinId="17"/>
    <cellStyle name="Hyperlink" xfId="3" builtinId="8"/>
    <cellStyle name="Normal" xfId="0" builtinId="0"/>
    <cellStyle name="Percent" xfId="1" builtinId="5"/>
  </cellStyles>
  <dxfs count="7"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  <dxf>
      <alignment horizontal="general" vertical="bottom" textRotation="0" wrapText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1559719</xdr:colOff>
      <xdr:row>0</xdr:row>
      <xdr:rowOff>59531</xdr:rowOff>
    </xdr:from>
    <xdr:to>
      <xdr:col>3</xdr:col>
      <xdr:colOff>55855</xdr:colOff>
      <xdr:row>1</xdr:row>
      <xdr:rowOff>322185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FBA8F0-6CFF-4CD5-9B77-FA3059840A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78" b="18030"/>
        <a:stretch/>
      </xdr:blipFill>
      <xdr:spPr bwMode="auto">
        <a:xfrm>
          <a:off x="6234907" y="59531"/>
          <a:ext cx="1456823" cy="627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7939</xdr:colOff>
      <xdr:row>0</xdr:row>
      <xdr:rowOff>27579</xdr:rowOff>
    </xdr:from>
    <xdr:to>
      <xdr:col>1</xdr:col>
      <xdr:colOff>2416969</xdr:colOff>
      <xdr:row>1</xdr:row>
      <xdr:rowOff>304415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F84266-0AFB-4B31-B22B-665C0B59F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408" y="27579"/>
          <a:ext cx="2409030" cy="641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1518471</xdr:colOff>
      <xdr:row>15</xdr:row>
      <xdr:rowOff>448221</xdr:rowOff>
    </xdr:from>
    <xdr:to>
      <xdr:col>5</xdr:col>
      <xdr:colOff>917062</xdr:colOff>
      <xdr:row>16</xdr:row>
      <xdr:rowOff>603687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77" b="18029"/>
        <a:stretch>
          <a:fillRect/>
        </a:stretch>
      </xdr:blipFill>
      <xdr:spPr bwMode="auto">
        <a:xfrm>
          <a:off x="4547421" y="3653384"/>
          <a:ext cx="1475041" cy="622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00000000}" name="AnswersGen" displayName="AnswersGen" ref="B27:C32" totalsRowShown="0">
  <autoFilter ref="B27:C32" xr:uid="{00000000-0009-0000-0100-00006B000000}"/>
  <tableColumns count="2">
    <tableColumn id="1" xr3:uid="{00000000-0010-0000-0000-000001000000}" name="Choices"/>
    <tableColumn id="2" xr3:uid="{00000000-0010-0000-0000-000002000000}" name="Value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9000000}" name="Countries" displayName="Countries" ref="B2:D197" totalsRowShown="0">
  <autoFilter ref="B2:D197" xr:uid="{00000000-0009-0000-0100-00001D000000}"/>
  <sortState xmlns:xlrd2="http://schemas.microsoft.com/office/spreadsheetml/2017/richdata2" ref="B3:D197">
    <sortCondition ref="B3:B197"/>
  </sortState>
  <tableColumns count="3">
    <tableColumn id="2" xr3:uid="{00000000-0010-0000-0900-000002000000}" name="Country"/>
    <tableColumn id="3" xr3:uid="{00000000-0010-0000-0900-000003000000}" name="Category"/>
    <tableColumn id="4" xr3:uid="{00000000-0010-0000-0900-000004000000}" name="Extra points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01000000}" name="AnswersNA" displayName="AnswersNA" ref="E27:F33" totalsRowShown="0">
  <autoFilter ref="E27:F33" xr:uid="{00000000-0009-0000-0100-00006C000000}"/>
  <tableColumns count="2">
    <tableColumn id="1" xr3:uid="{00000000-0010-0000-0100-000001000000}" name="Choices"/>
    <tableColumn id="2" xr3:uid="{00000000-0010-0000-0100-000002000000}" name="Value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02000000}" name="Biocategories" displayName="Biocategories" ref="B20:C23" totalsRowShown="0">
  <autoFilter ref="B20:C23" xr:uid="{00000000-0009-0000-0100-000062000000}"/>
  <tableColumns count="2">
    <tableColumn id="1" xr3:uid="{00000000-0010-0000-0200-000001000000}" name="Categories"/>
    <tableColumn id="2" xr3:uid="{00000000-0010-0000-0200-000002000000}" name="Handicap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3000000}" name="StatIntent" displayName="StatIntent" ref="B7:C11" totalsRowShown="0">
  <autoFilter ref="B7:C11" xr:uid="{00000000-0009-0000-0100-00002F000000}"/>
  <tableColumns count="2">
    <tableColumn id="1" xr3:uid="{00000000-0010-0000-0300-000001000000}" name="Achievement"/>
    <tableColumn id="2" xr3:uid="{00000000-0010-0000-0300-000002000000}" name="Points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4000000}" name="ProjectStages" displayName="ProjectStages" ref="B14:C17" totalsRowShown="0">
  <autoFilter ref="B14:C17" xr:uid="{00000000-0009-0000-0100-000030000000}"/>
  <tableColumns count="2">
    <tableColumn id="1" xr3:uid="{00000000-0010-0000-0400-000001000000}" name="ID"/>
    <tableColumn id="2" xr3:uid="{00000000-0010-0000-0400-000002000000}" name="Stage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AnswersYN" displayName="AnswersYN" ref="B37:C39" totalsRowShown="0">
  <autoFilter ref="B37:C39" xr:uid="{00000000-0009-0000-0100-000002000000}"/>
  <tableColumns count="2">
    <tableColumn id="1" xr3:uid="{00000000-0010-0000-0500-000001000000}" name="Choices"/>
    <tableColumn id="2" xr3:uid="{00000000-0010-0000-0500-000002000000}" name="Value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Performance" displayName="Performance" ref="B43:C48" totalsRowShown="0">
  <autoFilter ref="B43:C48" xr:uid="{00000000-0009-0000-0100-000003000000}"/>
  <tableColumns count="2">
    <tableColumn id="1" xr3:uid="{00000000-0010-0000-0600-000001000000}" name="Value"/>
    <tableColumn id="2" xr3:uid="{00000000-0010-0000-0600-000002000000}" name="Performance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Fail" displayName="Fail" ref="B51:C52" totalsRowShown="0">
  <autoFilter ref="B51:C52" xr:uid="{00000000-0009-0000-0100-000004000000}"/>
  <tableColumns count="2">
    <tableColumn id="1" xr3:uid="{00000000-0010-0000-0700-000001000000}" name="ID"/>
    <tableColumn id="2" xr3:uid="{00000000-0010-0000-0700-000002000000}" name="Fail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1" displayName="Table1" ref="A2:F31" totalsRowShown="0" dataDxfId="6">
  <autoFilter ref="A2:F31" xr:uid="{00000000-0009-0000-0100-000001000000}"/>
  <sortState xmlns:xlrd2="http://schemas.microsoft.com/office/spreadsheetml/2017/richdata2" ref="A3:D31">
    <sortCondition ref="A3:A31"/>
  </sortState>
  <tableColumns count="6">
    <tableColumn id="1" xr3:uid="{00000000-0010-0000-0800-000001000000}" name="ID-Indicator" dataDxfId="5"/>
    <tableColumn id="2" xr3:uid="{00000000-0010-0000-0800-000002000000}" name="Yes" dataDxfId="4"/>
    <tableColumn id="3" xr3:uid="{00000000-0010-0000-0800-000003000000}" name="No" dataDxfId="3"/>
    <tableColumn id="4" xr3:uid="{00000000-0010-0000-0800-000004000000}" name="NA" dataDxfId="2"/>
    <tableColumn id="5" xr3:uid="{00000000-0010-0000-0800-000005000000}" name="Strengths" dataDxfId="1">
      <calculatedColumnFormula>IF(OR('Access and Equity'!$H$7="",'Access and Equity'!$K$7&lt;0),"",IF('Access and Equity'!$K$7&gt;=0.5,Table1[[#This Row],[Yes]]&amp;CHAR(10)&amp;CHAR(10),""))</calculatedColumnFormula>
    </tableColumn>
    <tableColumn id="6" xr3:uid="{00000000-0010-0000-0800-000006000000}" name="Improvements" dataDxfId="0">
      <calculatedColumnFormula>IF(OR('Access and Equity'!$H$7="",'Access and Equity'!$K$7&lt;0),"",IF('Access and Equity'!$K$7&lt;0.5,Table1[[#This Row],[No]]&amp;CHAR(10)&amp;CHAR(10),""))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3E09-8E29-492B-866C-2715D140349C}">
  <sheetPr>
    <tabColor rgb="FF00B0F0"/>
    <pageSetUpPr fitToPage="1"/>
  </sheetPr>
  <dimension ref="B1:J44"/>
  <sheetViews>
    <sheetView showGridLines="0" tabSelected="1" zoomScale="120" zoomScaleNormal="120" workbookViewId="0"/>
  </sheetViews>
  <sheetFormatPr defaultColWidth="8.73046875" defaultRowHeight="14.25" x14ac:dyDescent="0.45"/>
  <cols>
    <col min="1" max="1" width="2.73046875" style="14" customWidth="1"/>
    <col min="2" max="2" width="62.73046875" style="14" customWidth="1"/>
    <col min="3" max="3" width="41.46484375" style="14" customWidth="1"/>
    <col min="4" max="4" width="8.73046875" style="14" customWidth="1"/>
    <col min="5" max="16384" width="8.73046875" style="14"/>
  </cols>
  <sheetData>
    <row r="1" spans="2:10" ht="29" customHeight="1" x14ac:dyDescent="0.45"/>
    <row r="2" spans="2:10" ht="29" customHeight="1" x14ac:dyDescent="0.45">
      <c r="C2" s="150"/>
      <c r="D2" s="83"/>
      <c r="E2" s="83"/>
      <c r="F2" s="83"/>
      <c r="G2" s="83"/>
      <c r="H2" s="83"/>
      <c r="I2" s="83"/>
      <c r="J2" s="83"/>
    </row>
    <row r="3" spans="2:10" ht="60.75" customHeight="1" x14ac:dyDescent="0.45">
      <c r="B3" s="153" t="s">
        <v>551</v>
      </c>
      <c r="C3" s="154"/>
      <c r="D3" s="83"/>
      <c r="E3" s="83"/>
      <c r="F3" s="83"/>
      <c r="G3" s="83"/>
      <c r="H3" s="83"/>
      <c r="I3" s="83"/>
      <c r="J3" s="83"/>
    </row>
    <row r="4" spans="2:10" ht="38" customHeight="1" x14ac:dyDescent="0.45">
      <c r="B4" s="155" t="s">
        <v>433</v>
      </c>
      <c r="C4" s="155"/>
      <c r="D4" s="83"/>
      <c r="E4" s="83"/>
      <c r="F4" s="83"/>
      <c r="G4" s="83"/>
      <c r="H4" s="83"/>
      <c r="I4" s="83"/>
      <c r="J4" s="83"/>
    </row>
    <row r="5" spans="2:10" x14ac:dyDescent="0.45">
      <c r="C5" s="84"/>
      <c r="D5" s="83"/>
      <c r="E5" s="83"/>
      <c r="F5" s="83"/>
      <c r="G5" s="83"/>
      <c r="H5" s="83"/>
      <c r="I5" s="83"/>
      <c r="J5" s="83"/>
    </row>
    <row r="6" spans="2:10" ht="20" customHeight="1" x14ac:dyDescent="0.45">
      <c r="B6" s="156" t="s">
        <v>368</v>
      </c>
      <c r="C6" s="156"/>
      <c r="D6" s="83"/>
      <c r="E6" s="83"/>
      <c r="F6" s="83"/>
      <c r="G6" s="83"/>
      <c r="H6" s="83"/>
      <c r="I6" s="83"/>
      <c r="J6" s="83"/>
    </row>
    <row r="7" spans="2:10" x14ac:dyDescent="0.45">
      <c r="B7" s="152" t="s">
        <v>264</v>
      </c>
      <c r="C7" s="152"/>
      <c r="D7" s="83"/>
      <c r="E7" s="83"/>
      <c r="F7" s="83"/>
      <c r="G7" s="83"/>
      <c r="H7" s="83"/>
      <c r="I7" s="83"/>
      <c r="J7" s="83"/>
    </row>
    <row r="8" spans="2:10" x14ac:dyDescent="0.45">
      <c r="B8" s="91" t="s">
        <v>265</v>
      </c>
      <c r="C8" s="72" t="s">
        <v>762</v>
      </c>
      <c r="D8" s="83"/>
      <c r="E8" s="83"/>
      <c r="F8" s="83"/>
      <c r="G8" s="83"/>
      <c r="H8" s="83"/>
      <c r="I8" s="83"/>
      <c r="J8" s="83"/>
    </row>
    <row r="9" spans="2:10" x14ac:dyDescent="0.45">
      <c r="B9" s="91"/>
      <c r="C9" s="92"/>
      <c r="D9" s="83"/>
      <c r="E9" s="83"/>
      <c r="F9" s="83"/>
      <c r="G9" s="83"/>
      <c r="H9" s="83"/>
      <c r="I9" s="83"/>
      <c r="J9" s="83"/>
    </row>
    <row r="10" spans="2:10" x14ac:dyDescent="0.45">
      <c r="B10" s="152" t="s">
        <v>266</v>
      </c>
      <c r="C10" s="152"/>
      <c r="D10" s="83"/>
      <c r="E10" s="83"/>
      <c r="F10" s="83"/>
      <c r="G10" s="83"/>
      <c r="H10" s="83"/>
      <c r="I10" s="83"/>
      <c r="J10" s="83"/>
    </row>
    <row r="11" spans="2:10" ht="28.5" x14ac:dyDescent="0.45">
      <c r="B11" s="93" t="s">
        <v>269</v>
      </c>
      <c r="C11" s="87" t="s">
        <v>763</v>
      </c>
      <c r="D11" s="83"/>
      <c r="E11" s="83"/>
      <c r="F11" s="83"/>
      <c r="G11" s="83"/>
      <c r="H11" s="83"/>
      <c r="I11" s="83"/>
      <c r="J11" s="83"/>
    </row>
    <row r="12" spans="2:10" x14ac:dyDescent="0.45">
      <c r="B12" s="94"/>
      <c r="C12" s="94"/>
      <c r="D12" s="83"/>
      <c r="E12" s="83"/>
      <c r="F12" s="83"/>
      <c r="G12" s="83"/>
      <c r="H12" s="83"/>
      <c r="I12" s="83"/>
      <c r="J12" s="83"/>
    </row>
    <row r="13" spans="2:10" x14ac:dyDescent="0.45">
      <c r="B13" s="152" t="s">
        <v>268</v>
      </c>
      <c r="C13" s="152"/>
      <c r="D13" s="83"/>
      <c r="E13" s="83"/>
      <c r="F13" s="83"/>
      <c r="G13" s="83"/>
      <c r="H13" s="83"/>
      <c r="I13" s="83"/>
      <c r="J13" s="83"/>
    </row>
    <row r="14" spans="2:10" x14ac:dyDescent="0.45">
      <c r="B14" s="93" t="s">
        <v>267</v>
      </c>
      <c r="C14" s="87" t="s">
        <v>764</v>
      </c>
      <c r="D14" s="83"/>
      <c r="E14" s="83"/>
      <c r="F14" s="83"/>
      <c r="G14" s="83"/>
      <c r="H14" s="83"/>
      <c r="I14" s="83"/>
      <c r="J14" s="83"/>
    </row>
    <row r="15" spans="2:10" x14ac:dyDescent="0.45">
      <c r="B15" s="94"/>
      <c r="C15" s="94"/>
      <c r="D15" s="83"/>
      <c r="E15" s="83"/>
      <c r="F15" s="83"/>
      <c r="G15" s="83"/>
      <c r="H15" s="83"/>
      <c r="I15" s="83"/>
      <c r="J15" s="83"/>
    </row>
    <row r="16" spans="2:10" x14ac:dyDescent="0.45">
      <c r="B16" s="152" t="s">
        <v>270</v>
      </c>
      <c r="C16" s="152"/>
      <c r="D16" s="83"/>
      <c r="E16" s="83"/>
      <c r="F16" s="83"/>
      <c r="G16" s="83"/>
      <c r="H16" s="83"/>
      <c r="I16" s="83"/>
      <c r="J16" s="83"/>
    </row>
    <row r="17" spans="2:10" s="86" customFormat="1" ht="28.5" x14ac:dyDescent="0.45">
      <c r="B17" s="151" t="s">
        <v>273</v>
      </c>
      <c r="C17" s="88" t="s">
        <v>765</v>
      </c>
      <c r="D17" s="85"/>
      <c r="E17" s="85"/>
      <c r="F17" s="85"/>
      <c r="G17" s="85"/>
      <c r="H17" s="85"/>
      <c r="I17" s="85"/>
      <c r="J17" s="85"/>
    </row>
    <row r="18" spans="2:10" x14ac:dyDescent="0.45">
      <c r="B18" s="94"/>
      <c r="C18" s="94"/>
      <c r="D18" s="83"/>
      <c r="E18" s="83"/>
      <c r="F18" s="83"/>
      <c r="G18" s="83"/>
      <c r="H18" s="83"/>
      <c r="I18" s="83"/>
      <c r="J18" s="83"/>
    </row>
    <row r="19" spans="2:10" s="86" customFormat="1" x14ac:dyDescent="0.45">
      <c r="B19" s="152" t="s">
        <v>732</v>
      </c>
      <c r="C19" s="152"/>
      <c r="D19" s="85"/>
      <c r="E19" s="85"/>
      <c r="F19" s="85"/>
      <c r="G19" s="85"/>
      <c r="H19" s="85"/>
      <c r="I19" s="85"/>
      <c r="J19" s="85"/>
    </row>
    <row r="20" spans="2:10" x14ac:dyDescent="0.45">
      <c r="B20" s="93" t="s">
        <v>272</v>
      </c>
      <c r="C20" s="89" t="s">
        <v>765</v>
      </c>
      <c r="D20" s="83"/>
      <c r="E20" s="83"/>
      <c r="F20" s="83"/>
      <c r="G20" s="83"/>
      <c r="H20" s="83"/>
      <c r="I20" s="83"/>
      <c r="J20" s="83"/>
    </row>
    <row r="21" spans="2:10" x14ac:dyDescent="0.45">
      <c r="B21" s="94"/>
      <c r="C21" s="95"/>
      <c r="D21" s="83"/>
      <c r="E21" s="83"/>
      <c r="F21" s="83"/>
      <c r="G21" s="83"/>
      <c r="H21" s="83"/>
      <c r="I21" s="83"/>
      <c r="J21" s="83"/>
    </row>
    <row r="23" spans="2:10" ht="20" customHeight="1" x14ac:dyDescent="0.45">
      <c r="B23" s="157" t="s">
        <v>367</v>
      </c>
      <c r="C23" s="157"/>
      <c r="D23"/>
    </row>
    <row r="24" spans="2:10" x14ac:dyDescent="0.45">
      <c r="B24" s="158" t="s">
        <v>369</v>
      </c>
      <c r="C24" s="160"/>
    </row>
    <row r="25" spans="2:10" x14ac:dyDescent="0.45">
      <c r="B25" s="167"/>
      <c r="C25" s="168"/>
    </row>
    <row r="26" spans="2:10" x14ac:dyDescent="0.45">
      <c r="B26" s="96"/>
      <c r="C26" s="96"/>
    </row>
    <row r="27" spans="2:10" x14ac:dyDescent="0.45">
      <c r="B27" s="158" t="s">
        <v>370</v>
      </c>
      <c r="C27" s="160"/>
    </row>
    <row r="28" spans="2:10" x14ac:dyDescent="0.45">
      <c r="B28" s="167"/>
      <c r="C28" s="168"/>
    </row>
    <row r="29" spans="2:10" x14ac:dyDescent="0.45">
      <c r="B29" s="96"/>
      <c r="C29" s="96"/>
    </row>
    <row r="30" spans="2:10" x14ac:dyDescent="0.45">
      <c r="B30" s="158" t="s">
        <v>372</v>
      </c>
      <c r="C30" s="160"/>
    </row>
    <row r="31" spans="2:10" ht="34.5" customHeight="1" x14ac:dyDescent="0.45">
      <c r="B31" s="161"/>
      <c r="C31" s="162"/>
    </row>
    <row r="32" spans="2:10" ht="34.5" customHeight="1" x14ac:dyDescent="0.45">
      <c r="B32" s="163"/>
      <c r="C32" s="164"/>
    </row>
    <row r="33" spans="2:3" ht="34.5" customHeight="1" x14ac:dyDescent="0.45">
      <c r="B33" s="165"/>
      <c r="C33" s="166"/>
    </row>
    <row r="34" spans="2:3" x14ac:dyDescent="0.45">
      <c r="B34" s="97"/>
      <c r="C34" s="97"/>
    </row>
    <row r="35" spans="2:3" x14ac:dyDescent="0.45">
      <c r="B35" s="158" t="s">
        <v>365</v>
      </c>
      <c r="C35" s="160"/>
    </row>
    <row r="36" spans="2:3" ht="34.5" customHeight="1" x14ac:dyDescent="0.45">
      <c r="B36" s="161"/>
      <c r="C36" s="162"/>
    </row>
    <row r="37" spans="2:3" ht="34.5" customHeight="1" x14ac:dyDescent="0.45">
      <c r="B37" s="163"/>
      <c r="C37" s="164"/>
    </row>
    <row r="38" spans="2:3" ht="34.5" customHeight="1" x14ac:dyDescent="0.45">
      <c r="B38" s="165"/>
      <c r="C38" s="166"/>
    </row>
    <row r="39" spans="2:3" x14ac:dyDescent="0.45">
      <c r="B39" s="94"/>
      <c r="C39" s="94"/>
    </row>
    <row r="40" spans="2:3" x14ac:dyDescent="0.45">
      <c r="B40" s="158" t="s">
        <v>366</v>
      </c>
      <c r="C40" s="159"/>
    </row>
    <row r="41" spans="2:3" x14ac:dyDescent="0.45">
      <c r="B41" s="90"/>
      <c r="C41" s="90"/>
    </row>
    <row r="42" spans="2:3" x14ac:dyDescent="0.45">
      <c r="B42" s="90"/>
      <c r="C42" s="90"/>
    </row>
    <row r="43" spans="2:3" x14ac:dyDescent="0.45">
      <c r="B43" s="90"/>
      <c r="C43" s="90"/>
    </row>
    <row r="44" spans="2:3" x14ac:dyDescent="0.45">
      <c r="B44" s="94"/>
      <c r="C44" s="94"/>
    </row>
  </sheetData>
  <sheetProtection algorithmName="SHA-512" hashValue="sfqg9zMMCUebmrPQaOco1dNqhTKNRYivBC5XlT+O/kmOIDsUR9pXX86l2uxTOSnC6/qWKrtJHDCSG+tgVH+FWg==" saltValue="D5wbzIunHK3/mHvUqaduTQ==" spinCount="100000" sheet="1" objects="1" scenarios="1"/>
  <mergeCells count="18">
    <mergeCell ref="B23:C23"/>
    <mergeCell ref="B40:C40"/>
    <mergeCell ref="B35:C35"/>
    <mergeCell ref="B36:C38"/>
    <mergeCell ref="B24:C24"/>
    <mergeCell ref="B25:C25"/>
    <mergeCell ref="B30:C30"/>
    <mergeCell ref="B31:C33"/>
    <mergeCell ref="B27:C27"/>
    <mergeCell ref="B28:C28"/>
    <mergeCell ref="B19:C19"/>
    <mergeCell ref="B13:C13"/>
    <mergeCell ref="B3:C3"/>
    <mergeCell ref="B4:C4"/>
    <mergeCell ref="B7:C7"/>
    <mergeCell ref="B10:C10"/>
    <mergeCell ref="B16:C16"/>
    <mergeCell ref="B6:C6"/>
  </mergeCells>
  <dataValidations count="6">
    <dataValidation type="list" allowBlank="1" showInputMessage="1" showErrorMessage="1" errorTitle="Invalid" error="Please choose an option from the list" prompt="Please select a country from the list" sqref="C8" xr:uid="{00000000-0002-0000-0000-000000000000}">
      <formula1>INDIRECT("Countries[Country]")</formula1>
    </dataValidation>
    <dataValidation errorStyle="warning" allowBlank="1" showErrorMessage="1" errorTitle="Invalid" error="Please choose an option from the list" promptTitle="Answer" prompt="Please select a country from the list" sqref="C9" xr:uid="{00000000-0002-0000-0000-000001000000}"/>
    <dataValidation type="list" allowBlank="1" showInputMessage="1" showErrorMessage="1" errorTitle="Invalid" error="Please select an option from the list" prompt="Please select an option from the list" sqref="C20" xr:uid="{00000000-0002-0000-0000-000002000000}">
      <formula1>INDIRECT("StatIntent[Achievement]")</formula1>
    </dataValidation>
    <dataValidation type="list" allowBlank="1" showInputMessage="1" showErrorMessage="1" errorTitle="Invalid" error="Please select an option from the list" prompt="Please select a setting from the list" sqref="C11" xr:uid="{00000000-0002-0000-0000-000003000000}">
      <formula1>INDIRECT("Biocategories[Categories]")</formula1>
    </dataValidation>
    <dataValidation type="list" allowBlank="1" showInputMessage="1" showErrorMessage="1" errorTitle="Invalid" error="Please select an option from the list" prompt="Please select an option from the list" sqref="C14" xr:uid="{00000000-0002-0000-0000-000004000000}">
      <formula1>INDIRECT("ProjectStages[Stage]")</formula1>
    </dataValidation>
    <dataValidation type="list" allowBlank="1" showInputMessage="1" showErrorMessage="1" errorTitle="Invalid" error="Please select an option from the list" prompt="Please select an option from the list" sqref="C17" xr:uid="{00000000-0002-0000-0000-000005000000}">
      <formula1>INDIRECT("AnswersYN[Choices]")</formula1>
    </dataValidation>
  </dataValidations>
  <pageMargins left="0.7" right="0.7" top="0.75" bottom="0.75" header="0.3" footer="0.3"/>
  <pageSetup paperSize="9" scale="8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2DA8-FB74-454A-B111-7B1A50FA93BB}">
  <sheetPr>
    <tabColor theme="0" tint="-0.49995422223578601"/>
  </sheetPr>
  <dimension ref="A1:G31"/>
  <sheetViews>
    <sheetView zoomScale="130" zoomScaleNormal="130" workbookViewId="0">
      <selection activeCell="D1" sqref="D1"/>
    </sheetView>
  </sheetViews>
  <sheetFormatPr defaultColWidth="10.9296875" defaultRowHeight="14.25" x14ac:dyDescent="0.45"/>
  <cols>
    <col min="1" max="1" width="7.46484375" customWidth="1"/>
    <col min="2" max="4" width="15.265625" customWidth="1"/>
    <col min="5" max="5" width="39.1328125" customWidth="1"/>
    <col min="6" max="6" width="31.265625" customWidth="1"/>
    <col min="7" max="7" width="29.59765625" customWidth="1"/>
  </cols>
  <sheetData>
    <row r="1" spans="1:7" ht="16.05" customHeight="1" x14ac:dyDescent="0.45">
      <c r="A1" t="s">
        <v>283</v>
      </c>
      <c r="B1" s="10"/>
      <c r="C1" s="10"/>
      <c r="D1" s="12"/>
      <c r="E1" s="10"/>
      <c r="F1" s="10"/>
      <c r="G1" s="10"/>
    </row>
    <row r="2" spans="1:7" x14ac:dyDescent="0.45">
      <c r="A2" t="s">
        <v>275</v>
      </c>
      <c r="B2" t="s">
        <v>13</v>
      </c>
      <c r="C2" t="s">
        <v>14</v>
      </c>
      <c r="D2" t="s">
        <v>67</v>
      </c>
      <c r="E2" t="s">
        <v>352</v>
      </c>
      <c r="F2" t="s">
        <v>353</v>
      </c>
    </row>
    <row r="3" spans="1:7" x14ac:dyDescent="0.45">
      <c r="A3" s="10" t="s">
        <v>276</v>
      </c>
      <c r="B3" s="10" t="s">
        <v>648</v>
      </c>
      <c r="C3" s="10" t="s">
        <v>678</v>
      </c>
      <c r="D3" s="10"/>
      <c r="E3" s="10" t="str">
        <f>IF(OR('Access and Equity'!$H$7="",'Access and Equity'!$K$7&lt;0),"",IF('Access and Equity'!$K$7&gt;=0.5,Table1[[#This Row],[Yes]]&amp;CHAR(10)&amp;CHAR(10),""))</f>
        <v/>
      </c>
      <c r="F3" s="10" t="str">
        <f>IF(OR('Access and Equity'!$H$7="",'Access and Equity'!$K$7&lt;0),"",IF('Access and Equity'!$K$7&lt;0.5,Table1[[#This Row],[No]]&amp;CHAR(10)&amp;CHAR(10),""))</f>
        <v xml:space="preserve">Рассмотреть возможность создания процесса взаимодействия с заинтересованными сторонами для выявления и учета реальных потребностей людей исходя из их экономического и социального положения
</v>
      </c>
    </row>
    <row r="4" spans="1:7" x14ac:dyDescent="0.45">
      <c r="A4" s="146" t="s">
        <v>279</v>
      </c>
      <c r="B4" s="146" t="s">
        <v>704</v>
      </c>
      <c r="C4" s="146" t="s">
        <v>705</v>
      </c>
      <c r="D4" s="146"/>
      <c r="E4" s="146" t="str">
        <f>IF(OR('Access and Equity'!$H$8="",'Access and Equity'!$K$8&lt;0),"",IF('Access and Equity'!$K$8&gt;=0.5,Table1[[#This Row],[Yes]]&amp;CHAR(10)&amp;CHAR(10),""))</f>
        <v/>
      </c>
      <c r="F4" s="146" t="str">
        <f>IF(OR('Access and Equity'!$H$8="",'Access and Equity'!$K$8&lt;0),"",IF('Access and Equity'!$K$8&lt;0.5,Table1[[#This Row],[No]]&amp;CHAR(10)&amp;CHAR(10),""))</f>
        <v xml:space="preserve">Рассмотреть возможность произвести количественную оценку числа людей,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и/или косвенного результата проекта.
</v>
      </c>
    </row>
    <row r="5" spans="1:7" x14ac:dyDescent="0.45">
      <c r="A5" s="10" t="s">
        <v>401</v>
      </c>
      <c r="B5" s="10" t="s">
        <v>649</v>
      </c>
      <c r="C5" s="10" t="s">
        <v>679</v>
      </c>
      <c r="D5" s="10" t="s">
        <v>650</v>
      </c>
      <c r="E5" s="10" t="str">
        <f>IF(OR('Access and Equity'!$H$19="",'Access and Equity'!$K$19&lt;0),"",IF('Access and Equity'!$K$19&gt;=0.5,Table1[[#This Row],[Yes]]&amp;CHAR(10)&amp;CHAR(10),""))</f>
        <v/>
      </c>
      <c r="F5" s="10" t="str">
        <f>IF(OR('Access and Equity'!$H$19="",'Access and Equity'!$K$19&lt;0),"",IF('Access and Equity'!$K$19&lt;0.5,Table1[[#This Row],[No]]&amp;CHAR(10)&amp;CHAR(10),""))</f>
        <v/>
      </c>
    </row>
    <row r="6" spans="1:7" x14ac:dyDescent="0.45">
      <c r="A6" s="10" t="s">
        <v>408</v>
      </c>
      <c r="B6" s="146" t="s">
        <v>651</v>
      </c>
      <c r="C6" s="146" t="s">
        <v>680</v>
      </c>
      <c r="D6" s="146" t="s">
        <v>652</v>
      </c>
      <c r="E6" s="10" t="str">
        <f>IF(OR('Access and Equity'!$H$22="",'Access and Equity'!$K$22&lt;0),"",IF('Access and Equity'!$K$22&gt;=0.5,Table1[[#This Row],[Yes]]&amp;CHAR(10)&amp;CHAR(10),""))</f>
        <v/>
      </c>
      <c r="F6" s="10" t="str">
        <f>IF(OR('Access and Equity'!$H$22="",'Access and Equity'!$K$22&lt;0),"",IF('Access and Equity'!$K$22&lt;0.5,Table1[[#This Row],[No]]&amp;CHAR(10)&amp;CHAR(10),""))</f>
        <v/>
      </c>
    </row>
    <row r="7" spans="1:7" x14ac:dyDescent="0.45">
      <c r="A7" s="146" t="s">
        <v>17</v>
      </c>
      <c r="B7" s="146" t="s">
        <v>706</v>
      </c>
      <c r="C7" s="146" t="s">
        <v>707</v>
      </c>
      <c r="D7" s="146"/>
      <c r="E7" s="146" t="str">
        <f>IF(OR('Access and Equity'!$H$32="",'Access and Equity'!$K$32&lt;0),"",IF('Access and Equity'!$K$32&gt;=0.5,Table1[[#This Row],[Yes]]&amp;CHAR(10)&amp;CHAR(10),""))</f>
        <v/>
      </c>
      <c r="F7" s="146" t="str">
        <f>IF(OR('Access and Equity'!$H$32="",'Access and Equity'!$K$32&lt;0),"",IF('Access and Equity'!$K$32&lt;0.5,Table1[[#This Row],[No]]&amp;CHAR(10)&amp;CHAR(10),""))</f>
        <v xml:space="preserve">Рассмотреть возможность проведения оценки воздействия на окружающую среду и социальную сферу, а также оценки и сокращения размаха прямых и косвенных социальных воздействий (например, прямого воздействия на культурные, исторические, рекреационные или другие ресурсы и услуги в результате реализации проекта и связанной с ним деятельности; воздействия в результате независимого вторичного строительства или действий, которые могут предприниматься в результате реализации проекта; косвенного воздействия на культурные, исторические, рекреационные или другие ресурсы или услуги, важные для местной общины), которые проект окажет на принимающие и затрагиваемые общины (т.е. на зону обслуживания проекта).
</v>
      </c>
    </row>
    <row r="8" spans="1:7" x14ac:dyDescent="0.45">
      <c r="A8" s="10" t="s">
        <v>653</v>
      </c>
      <c r="B8" s="146" t="s">
        <v>654</v>
      </c>
      <c r="C8" s="146" t="s">
        <v>681</v>
      </c>
      <c r="D8" s="146" t="s">
        <v>655</v>
      </c>
      <c r="E8" s="10" t="str">
        <f>IF(OR('Access and Equity'!$H$53="",'Access and Equity'!$K$53&lt;0),"",IF('Access and Equity'!$K$53&gt;=0.5,Table1[[#This Row],[Yes]]&amp;CHAR(10)&amp;CHAR(10),""))</f>
        <v/>
      </c>
      <c r="F8" s="10" t="str">
        <f>IF(OR('Access and Equity'!$H$53="",'Access and Equity'!$K$53&lt;0),"",IF('Access and Equity'!$K$53&lt;0.5,Table1[[#This Row],[No]]&amp;CHAR(10)&amp;CHAR(10),""))</f>
        <v/>
      </c>
    </row>
    <row r="9" spans="1:7" x14ac:dyDescent="0.45">
      <c r="A9" s="10" t="s">
        <v>291</v>
      </c>
      <c r="B9" s="146" t="s">
        <v>656</v>
      </c>
      <c r="C9" s="146" t="s">
        <v>682</v>
      </c>
      <c r="D9" s="146"/>
      <c r="E9" s="10" t="str">
        <f>IF(OR('Economic Effectiveness'!$H$7="",'Economic Effectiveness'!$K$7&lt;0),"",IF('Economic Effectiveness'!$K$7&gt;=0.5,Table1[[#This Row],[Yes]]&amp;CHAR(10)&amp;CHAR(10),""))</f>
        <v/>
      </c>
      <c r="F9" s="10" t="str">
        <f>IF(OR('Economic Effectiveness'!$H$7="",'Economic Effectiveness'!$K$7&lt;0),"",IF('Economic Effectiveness'!$K$7&lt;0.5,Table1[[#This Row],[No]]&amp;CHAR(10)&amp;CHAR(10),""))</f>
        <v xml:space="preserve">Рассмотреть возможность соответствия или соблюдения принятого ЕЭК ООН Стандарта подхода нулевой терпимости к коррупции в рамках закупок по линии ГЧП (НТК) или принципов, содержащихся в нем.
</v>
      </c>
    </row>
    <row r="10" spans="1:7" x14ac:dyDescent="0.45">
      <c r="A10" s="10" t="s">
        <v>657</v>
      </c>
      <c r="B10" s="146" t="s">
        <v>658</v>
      </c>
      <c r="C10" s="146" t="s">
        <v>659</v>
      </c>
      <c r="D10" s="146"/>
      <c r="E10" s="10" t="str">
        <f>IF(OR('Economic Effectiveness'!$H$22="",'Economic Effectiveness'!$K$22&lt;0),"",IF('Economic Effectiveness'!$K$22&gt;=0.5,Table1[[#This Row],[Yes]]&amp;CHAR(10)&amp;CHAR(10),""))</f>
        <v/>
      </c>
      <c r="F10" s="10" t="str">
        <f>IF(OR('Economic Effectiveness'!$H$22="",'Economic Effectiveness'!$K$22&lt;0),"",IF('Economic Effectiveness'!$K$22&lt;0.5,Table1[[#This Row],[No]]&amp;CHAR(10)&amp;CHAR(10),""))</f>
        <v xml:space="preserve">Позаботиться, чтобы проект мог обеспечивать «ценность для людей», что означает, что проект сулит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проекта.
</v>
      </c>
    </row>
    <row r="11" spans="1:7" x14ac:dyDescent="0.45">
      <c r="A11" s="10" t="s">
        <v>660</v>
      </c>
      <c r="B11" s="146" t="s">
        <v>661</v>
      </c>
      <c r="C11" s="146" t="s">
        <v>662</v>
      </c>
      <c r="D11" s="146"/>
      <c r="E11" s="10" t="str">
        <f>IF(OR('Economic Effectiveness'!$H$25="",'Economic Effectiveness'!$K$25&lt;0),"",IF('Economic Effectiveness'!$K$25&gt;=0.5,Table1[[#This Row],[Yes]]&amp;CHAR(10)&amp;CHAR(10),""))</f>
        <v/>
      </c>
      <c r="F11" s="10" t="str">
        <f>IF(OR('Economic Effectiveness'!$H$25="",'Economic Effectiveness'!$K$25&lt;0),"",IF('Economic Effectiveness'!$K$25&lt;0.5,Table1[[#This Row],[No]]&amp;CHAR(10)&amp;CHAR(10),""))</f>
        <v xml:space="preserve">Позаботиться, чтобы проект мог обеспечивать позитивную эффективность расходования средств, что означает, что затраты за вычетом выгод отобранной модели договора о ГЧП являются более низкими по сравнению с современной моделью государственных закупок.
</v>
      </c>
    </row>
    <row r="12" spans="1:7" x14ac:dyDescent="0.45">
      <c r="A12" s="146" t="s">
        <v>446</v>
      </c>
      <c r="B12" s="146" t="s">
        <v>708</v>
      </c>
      <c r="C12" s="146" t="s">
        <v>709</v>
      </c>
      <c r="D12" s="146"/>
      <c r="E12" s="146" t="str">
        <f>IF(OR('Economic Effectiveness'!$H$28="",'Economic Effectiveness'!$K$28&lt;0),"",IF('Economic Effectiveness'!$K$28&gt;=0.5,Table1[[#This Row],[Yes]]&amp;CHAR(10)&amp;CHAR(10),""))</f>
        <v/>
      </c>
      <c r="F12" s="146" t="str">
        <f>IF(OR('Economic Effectiveness'!$H$28="",'Economic Effectiveness'!$K$28&lt;0),"",IF('Economic Effectiveness'!$K$28&lt;0.5,Table1[[#This Row],[No]]&amp;CHAR(10)&amp;CHAR(10),""))</f>
        <v xml:space="preserve">Рассмотреть возможность оценки налогово-бюджетной устойчивости договора о ГЧП и кредитоспособности государственного органа.
</v>
      </c>
    </row>
    <row r="13" spans="1:7" x14ac:dyDescent="0.45">
      <c r="A13" s="146" t="s">
        <v>35</v>
      </c>
      <c r="B13" s="146" t="s">
        <v>710</v>
      </c>
      <c r="C13" s="146" t="s">
        <v>711</v>
      </c>
      <c r="D13" s="146"/>
      <c r="E13" s="146" t="str">
        <f>IF(OR('Economic Effectiveness'!$H$30="",'Economic Effectiveness'!$K$30&lt;0),"",IF('Economic Effectiveness'!$K$30&gt;=0.5,Table1[[#This Row],[Yes]]&amp;CHAR(10)&amp;CHAR(10),""))</f>
        <v/>
      </c>
      <c r="F13" s="146" t="str">
        <f>IF(OR('Economic Effectiveness'!$H$30="",'Economic Effectiveness'!$K$30&lt;0),"",IF('Economic Effectiveness'!$K$30&lt;0.5,Table1[[#This Row],[No]]&amp;CHAR(10)&amp;CHAR(10),""))</f>
        <v xml:space="preserve">Рассмотреть возможность обеспечения максимального благотворного эффекта на процесс развития и содействия расширению прав и возможностей женщин на протяжении всего процесса закупок по линии проекта, принятия решений по проекту, поддержки предпринимательства и наращивания потенциала, профессиональной подготовки и поддержки, обеспечения гибкости в организации труда и равной оплаты за равный труд.
</v>
      </c>
    </row>
    <row r="14" spans="1:7" x14ac:dyDescent="0.45">
      <c r="A14" s="146" t="s">
        <v>293</v>
      </c>
      <c r="B14" s="146" t="s">
        <v>712</v>
      </c>
      <c r="C14" s="146" t="s">
        <v>713</v>
      </c>
      <c r="D14" s="146"/>
      <c r="E14" s="146" t="str">
        <f>IF(OR('Economic Effectiveness'!$H$38="",'Economic Effectiveness'!$K$38&lt;0),"",IF('Economic Effectiveness'!$K$38&gt;=0.5,Table1[[#This Row],[Yes]]&amp;CHAR(10)&amp;CHAR(10),""))</f>
        <v/>
      </c>
      <c r="F14" s="146" t="str">
        <f>IF(OR('Economic Effectiveness'!$H$38="",'Economic Effectiveness'!$K$38&lt;0),"",IF('Economic Effectiveness'!$K$38&lt;0.5,Table1[[#This Row],[No]]&amp;CHAR(10)&amp;CHAR(10),""))</f>
        <v xml:space="preserve">Позаботиться, чтобы частный спонсор/акционер проекта обладал надлежащим техническим, финансовым и репутационным статусом для успешного финансирования, осуществления, эксплуатации и технического обслуживания проекта на протяжении всего срока его реализации, включая доступ к необходимым ресурсам для выполнения своих договорных обязательств в рамках различных экономических сценариев и внесения изменений в оказываемые услуги в соответствии с потенциально меняющимися потребностями.
</v>
      </c>
    </row>
    <row r="15" spans="1:7" x14ac:dyDescent="0.45">
      <c r="A15" s="10" t="s">
        <v>663</v>
      </c>
      <c r="B15" s="146" t="s">
        <v>664</v>
      </c>
      <c r="C15" s="146" t="s">
        <v>665</v>
      </c>
      <c r="D15" s="146"/>
      <c r="E15" s="10" t="str">
        <f>IF(OR('Economic Effectiveness'!$H$48="",'Economic Effectiveness'!$K$48&lt;0),"",IF('Economic Effectiveness'!$K$48&gt;=0.5,Table1[[#This Row],[Yes]]&amp;CHAR(10)&amp;CHAR(10),""))</f>
        <v/>
      </c>
      <c r="F15" s="10" t="str">
        <f>IF(OR('Economic Effectiveness'!$H$48="",'Economic Effectiveness'!$K$48&lt;0),"",IF('Economic Effectiveness'!$K$48&lt;0.5,Table1[[#This Row],[No]]&amp;CHAR(10)&amp;CHAR(10),""))</f>
        <v xml:space="preserve">Позаботиться, чтобы проект создавал значительное количество новых рабочих мест на местном уровне в ходе идентификации, разработки и реализации проекта.
</v>
      </c>
    </row>
    <row r="16" spans="1:7" x14ac:dyDescent="0.45">
      <c r="A16" s="146" t="s">
        <v>38</v>
      </c>
      <c r="B16" s="146" t="s">
        <v>714</v>
      </c>
      <c r="C16" s="146" t="s">
        <v>715</v>
      </c>
      <c r="D16" s="146"/>
      <c r="E16" s="146" t="str">
        <f>IF(OR('Economic Effectiveness'!$H$49="",'Economic Effectiveness'!$K$49&lt;0),"",IF('Economic Effectiveness'!$K$49&gt;=0.5,Table1[[#This Row],[Yes]]&amp;CHAR(10)&amp;CHAR(10),""))</f>
        <v/>
      </c>
      <c r="F16" s="146" t="str">
        <f>IF(OR('Economic Effectiveness'!$H$49="",'Economic Effectiveness'!$K$49&lt;0),"",IF('Economic Effectiveness'!$K$49&lt;0.5,Table1[[#This Row],[No]]&amp;CHAR(10)&amp;CHAR(10),""))</f>
        <v xml:space="preserve">Позаботиться, чтобы в рамках проекта создавались качественные рабочие места, соответствующие показателям МОТ по обеспечению достойного труда.
</v>
      </c>
    </row>
    <row r="17" spans="1:6" x14ac:dyDescent="0.45">
      <c r="A17" s="10" t="s">
        <v>469</v>
      </c>
      <c r="B17" s="146" t="s">
        <v>666</v>
      </c>
      <c r="C17" s="146" t="s">
        <v>683</v>
      </c>
      <c r="D17" s="146"/>
      <c r="E17" s="10" t="str">
        <f>IF(OR('Environmental Sust. &amp; Res.'!$H$9="",'Environmental Sust. &amp; Res.'!$K$9&lt;0),"",IF('Environmental Sust. &amp; Res.'!$K$9&gt;=0.5,Table1[[#This Row],[Yes]]&amp;CHAR(10)&amp;CHAR(10),""))</f>
        <v/>
      </c>
      <c r="F17" s="10" t="str">
        <f>IF(OR('Environmental Sust. &amp; Res.'!$H$9="",'Environmental Sust. &amp; Res.'!$K$9&lt;0),"",IF('Environmental Sust. &amp; Res.'!$K$9&lt;0.5,Table1[[#This Row],[No]]&amp;CHAR(10)&amp;CHAR(10),""))</f>
        <v xml:space="preserve">Рассмотреть возможность разработки плана/определения стратегий сокращения или компенсации выбросов парниковых газов на протяжении всего срока реализации проекта.
</v>
      </c>
    </row>
    <row r="18" spans="1:6" x14ac:dyDescent="0.45">
      <c r="A18" s="146" t="s">
        <v>472</v>
      </c>
      <c r="B18" s="146" t="s">
        <v>716</v>
      </c>
      <c r="C18" s="146" t="s">
        <v>717</v>
      </c>
      <c r="D18" s="146"/>
      <c r="E18" s="146" t="str">
        <f>IF(OR('Environmental Sust. &amp; Res.'!$H$13="",'Environmental Sust. &amp; Res.'!$K$13&lt;0),"",IF('Environmental Sust. &amp; Res.'!$K$13&gt;=0.5,Table1[[#This Row],[Yes]]&amp;CHAR(10)&amp;CHAR(10),""))</f>
        <v/>
      </c>
      <c r="F18" s="146" t="str">
        <f>IF(OR('Environmental Sust. &amp; Res.'!$H$13="",'Environmental Sust. &amp; Res.'!$K$13&lt;0),"",IF('Environmental Sust. &amp; Res.'!$K$13&lt;0.5,Table1[[#This Row],[No]]&amp;CHAR(10)&amp;CHAR(10),""))</f>
        <v/>
      </c>
    </row>
    <row r="19" spans="1:6" x14ac:dyDescent="0.45">
      <c r="A19" s="10" t="s">
        <v>483</v>
      </c>
      <c r="B19" s="10" t="s">
        <v>667</v>
      </c>
      <c r="C19" s="10" t="s">
        <v>684</v>
      </c>
      <c r="D19" s="10" t="s">
        <v>668</v>
      </c>
      <c r="E19" s="10" t="str">
        <f>IF(OR('Environmental Sust. &amp; Res.'!$H$24="",'Environmental Sust. &amp; Res.'!$K$24&lt;0),"",IF('Environmental Sust. &amp; Res.'!$K$24&gt;=0.5,Table1[[#This Row],[Yes]]&amp;CHAR(10)&amp;CHAR(10),""))</f>
        <v/>
      </c>
      <c r="F19" s="10" t="str">
        <f>IF(OR('Environmental Sust. &amp; Res.'!$H$24="",'Environmental Sust. &amp; Res.'!$K$24&lt;0),"",IF('Environmental Sust. &amp; Res.'!$K$24&lt;0.5,Table1[[#This Row],[No]]&amp;CHAR(10)&amp;CHAR(10),""))</f>
        <v/>
      </c>
    </row>
    <row r="20" spans="1:6" x14ac:dyDescent="0.45">
      <c r="A20" s="10" t="s">
        <v>289</v>
      </c>
      <c r="B20" s="10" t="s">
        <v>669</v>
      </c>
      <c r="C20" s="10" t="s">
        <v>685</v>
      </c>
      <c r="D20" s="10" t="s">
        <v>670</v>
      </c>
      <c r="E20" s="10" t="str">
        <f>IF(OR('Environmental Sust. &amp; Res.'!$H$48="",'Environmental Sust. &amp; Res.'!$K$48&lt;0),"",IF('Environmental Sust. &amp; Res.'!$K$48&gt;=0.5,Table1[[#This Row],[Yes]]&amp;CHAR(10)&amp;CHAR(10),""))</f>
        <v/>
      </c>
      <c r="F20" s="10" t="str">
        <f>IF(OR('Environmental Sust. &amp; Res.'!$H$48="",'Environmental Sust. &amp; Res.'!$K$48&lt;0),"",IF('Environmental Sust. &amp; Res.'!$K$48&lt;0.5,Table1[[#This Row],[No]]&amp;CHAR(10)&amp;CHAR(10),""))</f>
        <v/>
      </c>
    </row>
    <row r="21" spans="1:6" x14ac:dyDescent="0.45">
      <c r="A21" s="146" t="s">
        <v>49</v>
      </c>
      <c r="B21" s="146" t="s">
        <v>718</v>
      </c>
      <c r="C21" s="146" t="s">
        <v>719</v>
      </c>
      <c r="D21" s="146"/>
      <c r="E21" s="146" t="str">
        <f>IF(OR('Environmental Sust. &amp; Res.'!$H$49="",'Environmental Sust. &amp; Res.'!$K$49&lt;0),"",IF('Environmental Sust. &amp; Res.'!$K$49&gt;=0.5,Table1[[#This Row],[Yes]]&amp;CHAR(10)&amp;CHAR(10),""))</f>
        <v/>
      </c>
      <c r="F21" s="146" t="str">
        <f>IF(OR('Environmental Sust. &amp; Res.'!$H$49="",'Environmental Sust. &amp; Res.'!$K$49&lt;0),"",IF('Environmental Sust. &amp; Res.'!$K$49&lt;0.5,Table1[[#This Row],[No]]&amp;CHAR(10)&amp;CHAR(10),""))</f>
        <v xml:space="preserve">Рассмотреть возможность разработки и реализации плана природоохранных мероприятий (ППОМ) в интересах предотвращения и смягчения последствий для зоны воздействия или ее восстановления.
</v>
      </c>
    </row>
    <row r="22" spans="1:6" x14ac:dyDescent="0.45">
      <c r="A22" s="146" t="s">
        <v>294</v>
      </c>
      <c r="B22" s="146" t="s">
        <v>671</v>
      </c>
      <c r="C22" s="146" t="s">
        <v>686</v>
      </c>
      <c r="D22" s="146"/>
      <c r="E22" s="146" t="str">
        <f>IF(OR('Environmental Sust. &amp; Res.'!$H$58="",'Environmental Sust. &amp; Res.'!$K$58&lt;0),"",IF('Environmental Sust. &amp; Res.'!$K$58&gt;=0.5,Table1[[#This Row],[Yes]]&amp;CHAR(10)&amp;CHAR(10),""))</f>
        <v/>
      </c>
      <c r="F22" s="146" t="str">
        <f>IF(OR('Environmental Sust. &amp; Res.'!$H$58="",'Environmental Sust. &amp; Res.'!$K$58&lt;0),"",IF('Environmental Sust. &amp; Res.'!$K$58&lt;0.5,Table1[[#This Row],[No]]&amp;CHAR(10)&amp;CHAR(10),""))</f>
        <v xml:space="preserve">Рассмотреть возможность подготовки четко сформулированной стратегии уменьшения и смягчения рисков для проекта, включающей механизм координации действий по реагированию и восстановлению, создаваемый с участием принимающих и затрагиваемых общин.
</v>
      </c>
    </row>
    <row r="23" spans="1:6" x14ac:dyDescent="0.45">
      <c r="A23" s="146" t="s">
        <v>57</v>
      </c>
      <c r="B23" s="146" t="s">
        <v>354</v>
      </c>
      <c r="C23" s="146" t="s">
        <v>687</v>
      </c>
      <c r="D23" s="146"/>
      <c r="E23" s="146" t="str">
        <f>IF(OR(Replicability!$H$25="",Replicability!$K$25&lt;0),"",IF(Replicability!$K$25&gt;=0.5,Table1[[#This Row],[Yes]]&amp;CHAR(10)&amp;CHAR(10),""))</f>
        <v/>
      </c>
      <c r="F23" s="146" t="str">
        <f>IF(OR(Replicability!$H$25="",Replicability!$K$25&lt;0),"",IF(Replicability!$K$25&lt;0.5,Table1[[#This Row],[No]]&amp;CHAR(10)&amp;CHAR(10),""))</f>
        <v xml:space="preserve">Рассмотреть вопрос о проведении оценки возможностей для передачи знаний/ноу-хау, технологий и навыков от частной стороны к стороне государственного сектора и/или заинтересованным сторонам на уровне местных общин и в случае выявления реальных возможностей обеспечить их реализацию.
</v>
      </c>
    </row>
    <row r="24" spans="1:6" x14ac:dyDescent="0.45">
      <c r="A24" s="146" t="s">
        <v>304</v>
      </c>
      <c r="B24" s="146" t="s">
        <v>720</v>
      </c>
      <c r="C24" s="146" t="s">
        <v>721</v>
      </c>
      <c r="D24" s="146"/>
      <c r="E24" s="146" t="str">
        <f>IF(OR(Replicability!$H$26="",Replicability!$K$26&lt;0),"",IF(Replicability!$K$26&gt;=0.5,Table1[[#This Row],[Yes]]&amp;CHAR(10)&amp;CHAR(10),""))</f>
        <v/>
      </c>
      <c r="F24" s="146" t="str">
        <f>IF(OR(Replicability!$H$26="",Replicability!$K$26&lt;0),"",IF(Replicability!$K$26&lt;0.5,Table1[[#This Row],[No]]&amp;CHAR(10)&amp;CHAR(10),""))</f>
        <v xml:space="preserve">Рассмотреть вопрос о проведении оценки и реализации возможностей для увеличения потенциала правительства (например, путем повышения институциональной эффективности и эффективности государственного управления или повышения качества регулирования) и/или проекта/промышленности (например, путем повышения эффективности проекта или промышленности, качества регулирования, прозрачности и/или устранения барьеров, которые могут препятствовать успешному развитию проекта и/или промышленности).
</v>
      </c>
    </row>
    <row r="25" spans="1:6" x14ac:dyDescent="0.45">
      <c r="A25" s="146" t="s">
        <v>518</v>
      </c>
      <c r="B25" s="146" t="s">
        <v>722</v>
      </c>
      <c r="C25" s="146" t="s">
        <v>723</v>
      </c>
      <c r="D25" s="146"/>
      <c r="E25" s="146" t="str">
        <f>IF(OR(Replicability!$H$35="",Replicability!$K$35&lt;0),"",IF(Replicability!$K$35&gt;=0.5,Table1[[#This Row],[Yes]]&amp;CHAR(10)&amp;CHAR(10),""))</f>
        <v/>
      </c>
      <c r="F25" s="146" t="str">
        <f>IF(OR(Replicability!$H$35="",Replicability!$K$35&lt;0),"",IF(Replicability!$K$35&lt;0.5,Table1[[#This Row],[No]]&amp;CHAR(10)&amp;CHAR(10),""))</f>
        <v/>
      </c>
    </row>
    <row r="26" spans="1:6" x14ac:dyDescent="0.45">
      <c r="A26" s="146" t="s">
        <v>519</v>
      </c>
      <c r="B26" s="146" t="s">
        <v>724</v>
      </c>
      <c r="C26" s="146" t="s">
        <v>725</v>
      </c>
      <c r="D26" s="146"/>
      <c r="E26" s="146" t="str">
        <f>IF(OR(Replicability!$H$36="",Replicability!$K$36&lt;0),"",IF(Replicability!$K$36&gt;=0.5,Table1[[#This Row],[Yes]]&amp;CHAR(10)&amp;CHAR(10),""))</f>
        <v/>
      </c>
      <c r="F26" s="146" t="str">
        <f>IF(OR(Replicability!$H$36="",Replicability!$K$36&lt;0),"",IF(Replicability!$K$36&lt;0.5,Table1[[#This Row],[No]]&amp;CHAR(10)&amp;CHAR(10),""))</f>
        <v/>
      </c>
    </row>
    <row r="27" spans="1:6" x14ac:dyDescent="0.45">
      <c r="A27" s="146" t="s">
        <v>297</v>
      </c>
      <c r="B27" s="146" t="s">
        <v>726</v>
      </c>
      <c r="C27" s="146" t="s">
        <v>727</v>
      </c>
      <c r="D27" s="146"/>
      <c r="E27" s="146" t="str">
        <f>IF(OR('Stakeholder Engagement'!$H$7="",'Stakeholder Engagement'!$K$7&lt;0),"",IF('Stakeholder Engagement'!$K$7&gt;=0.5,Table1[[#This Row],[Yes]]&amp;CHAR(10)&amp;CHAR(10),""))</f>
        <v/>
      </c>
      <c r="F27" s="146" t="str">
        <f>IF(OR('Stakeholder Engagement'!$H$7="",'Stakeholder Engagement'!$K$7&lt;0),"",IF('Stakeholder Engagement'!$K$7&lt;0.5,Table1[[#This Row],[No]]&amp;CHAR(10)&amp;CHAR(10),""))</f>
        <v xml:space="preserve">Рассмотреть возможность проведения оценочного анализа для определения всех заинтересованных сторон, прямо или косвенно затрагиваемых проектом и/или заинтересованных в нем.
</v>
      </c>
    </row>
    <row r="28" spans="1:6" x14ac:dyDescent="0.45">
      <c r="A28" s="146" t="s">
        <v>298</v>
      </c>
      <c r="B28" s="146" t="s">
        <v>355</v>
      </c>
      <c r="C28" s="146" t="s">
        <v>688</v>
      </c>
      <c r="D28" s="146"/>
      <c r="E28" s="146" t="str">
        <f>IF(OR('Stakeholder Engagement'!$H$8="",'Stakeholder Engagement'!$K$8&lt;0),"",IF('Stakeholder Engagement'!$K$8&gt;=0.5,Table1[[#This Row],[Yes]]&amp;CHAR(10)&amp;CHAR(10),""))</f>
        <v/>
      </c>
      <c r="F28" s="146" t="str">
        <f>IF(OR('Stakeholder Engagement'!$H$8="",'Stakeholder Engagement'!$K$8&lt;0),"",IF('Stakeholder Engagement'!$K$8&lt;0.5,Table1[[#This Row],[No]]&amp;CHAR(10)&amp;CHAR(10),""))</f>
        <v xml:space="preserve">Рассмотреть возможность разработки плана взаимодействия с заинтересованными сторонами и участия общественности с учетом специфических потребностей каждой из заинтересованных сторон и широкого спектра требующих решения проектных вопросов, которые связанны с результатами, ориентированными на обеспечение блага людей.
</v>
      </c>
    </row>
    <row r="29" spans="1:6" x14ac:dyDescent="0.45">
      <c r="A29" s="146" t="s">
        <v>299</v>
      </c>
      <c r="B29" s="146" t="s">
        <v>728</v>
      </c>
      <c r="C29" s="146" t="s">
        <v>729</v>
      </c>
      <c r="D29" s="146"/>
      <c r="E29" s="146" t="str">
        <f>IF(OR('Stakeholder Engagement'!$H$18="",'Stakeholder Engagement'!$K$18&lt;0),"",IF('Stakeholder Engagement'!$K$18&gt;=0.5,Table1[[#This Row],[Yes]]&amp;CHAR(10)&amp;CHAR(10),""))</f>
        <v/>
      </c>
      <c r="F29" s="146" t="str">
        <f>IF(OR('Stakeholder Engagement'!$H$18="",'Stakeholder Engagement'!$K$18&lt;0),"",IF('Stakeholder Engagement'!$K$18&lt;0.5,Table1[[#This Row],[No]]&amp;CHAR(10)&amp;CHAR(10),""))</f>
        <v xml:space="preserve">Рассмотреть возможность осуществления эффективного(ых), своевременного(ых) и всеохватывающего(их) плана(ов) взаимодействия с заинтересованными сторонами и обеспечения участия общественности на протяжении всего срока реализации проекта.
</v>
      </c>
    </row>
    <row r="30" spans="1:6" x14ac:dyDescent="0.45">
      <c r="A30" s="146" t="s">
        <v>300</v>
      </c>
      <c r="B30" s="146" t="s">
        <v>730</v>
      </c>
      <c r="C30" s="146" t="s">
        <v>731</v>
      </c>
      <c r="D30" s="146"/>
      <c r="E30" s="146" t="str">
        <f>IF(OR('Stakeholder Engagement'!$H$19="",'Stakeholder Engagement'!$K$19&lt;0),"",IF('Stakeholder Engagement'!$K$19&gt;=0.5,Table1[[#This Row],[Yes]]&amp;CHAR(10)&amp;CHAR(10),""))</f>
        <v/>
      </c>
      <c r="F30" s="146" t="str">
        <f>IF(OR('Stakeholder Engagement'!$H$19="",'Stakeholder Engagement'!$K$19&lt;0),"",IF('Stakeholder Engagement'!$K$19&lt;0.5,Table1[[#This Row],[No]]&amp;CHAR(10)&amp;CHAR(10),""))</f>
        <v xml:space="preserve">Рассмотреть возможность реализации всех возможных мер для обеспечения того, чтобы представители общественности, в том числе защитники окружающей среды, имели возможность свободно выражать свои мнения и участвовать в соответствующих процессах, не опасаясь наказания, преследований или притеснений за свое участие в такой деятельности.
</v>
      </c>
    </row>
    <row r="31" spans="1:6" x14ac:dyDescent="0.45">
      <c r="A31" s="146" t="s">
        <v>301</v>
      </c>
      <c r="B31" s="146" t="s">
        <v>672</v>
      </c>
      <c r="C31" s="146" t="s">
        <v>673</v>
      </c>
      <c r="D31" s="146"/>
      <c r="E31" s="146" t="str">
        <f>IF(OR('Stakeholder Engagement'!$H$31="",'Stakeholder Engagement'!$K$31&lt;0),"",IF('Stakeholder Engagement'!$K$31&gt;=0.5,Table1[[#This Row],[Yes]]&amp;CHAR(10)&amp;CHAR(10),""))</f>
        <v/>
      </c>
      <c r="F31" s="146" t="str">
        <f>IF(OR('Stakeholder Engagement'!$H$31="",'Stakeholder Engagement'!$K$31&lt;0),"",IF('Stakeholder Engagement'!$K$31&lt;0.5,Table1[[#This Row],[No]]&amp;CHAR(10)&amp;CHAR(10),""))</f>
        <v xml:space="preserve">Позаботиться, чтобы всем заинтересованным сторонам, включая представителей общественности, была легко доступна качественная и актуальная информация о проекте, касающаяся результатов ГЧП на благо людей, и чтобы она предоставлялась прозрачным, своевременным, понятным и доступным образом и была включена в договор о ГЧП.
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DB19-C2B5-466E-AD1F-EC86477A4F2E}">
  <sheetPr>
    <tabColor theme="0" tint="-0.49995422223578601"/>
  </sheetPr>
  <dimension ref="B2:D197"/>
  <sheetViews>
    <sheetView workbookViewId="0">
      <selection activeCell="C196" sqref="C196"/>
    </sheetView>
  </sheetViews>
  <sheetFormatPr defaultColWidth="8.796875" defaultRowHeight="14.25" x14ac:dyDescent="0.45"/>
  <cols>
    <col min="1" max="1" width="2.59765625" customWidth="1"/>
    <col min="2" max="2" width="16" customWidth="1"/>
    <col min="3" max="3" width="10.265625" customWidth="1"/>
    <col min="4" max="4" width="13.265625" bestFit="1" customWidth="1"/>
  </cols>
  <sheetData>
    <row r="2" spans="2:4" x14ac:dyDescent="0.45">
      <c r="B2" t="s">
        <v>259</v>
      </c>
      <c r="C2" t="s">
        <v>260</v>
      </c>
      <c r="D2" t="s">
        <v>321</v>
      </c>
    </row>
    <row r="3" spans="2:4" x14ac:dyDescent="0.45">
      <c r="B3" t="s">
        <v>68</v>
      </c>
      <c r="C3" t="s">
        <v>759</v>
      </c>
      <c r="D3" s="136">
        <v>0.03</v>
      </c>
    </row>
    <row r="4" spans="2:4" x14ac:dyDescent="0.45">
      <c r="B4" t="s">
        <v>69</v>
      </c>
      <c r="C4" t="s">
        <v>760</v>
      </c>
      <c r="D4" s="136">
        <v>0.02</v>
      </c>
    </row>
    <row r="5" spans="2:4" x14ac:dyDescent="0.45">
      <c r="B5" t="s">
        <v>70</v>
      </c>
      <c r="C5" t="s">
        <v>760</v>
      </c>
      <c r="D5" s="136">
        <v>0.02</v>
      </c>
    </row>
    <row r="6" spans="2:4" x14ac:dyDescent="0.45">
      <c r="B6" t="s">
        <v>71</v>
      </c>
      <c r="C6" t="s">
        <v>760</v>
      </c>
      <c r="D6" s="136">
        <v>0.02</v>
      </c>
    </row>
    <row r="7" spans="2:4" x14ac:dyDescent="0.45">
      <c r="B7" t="s">
        <v>72</v>
      </c>
      <c r="C7" t="s">
        <v>759</v>
      </c>
      <c r="D7" s="136">
        <v>0.03</v>
      </c>
    </row>
    <row r="8" spans="2:4" x14ac:dyDescent="0.45">
      <c r="B8" t="s">
        <v>73</v>
      </c>
      <c r="C8" t="s">
        <v>760</v>
      </c>
      <c r="D8" s="136">
        <v>0.02</v>
      </c>
    </row>
    <row r="9" spans="2:4" x14ac:dyDescent="0.45">
      <c r="B9" t="s">
        <v>74</v>
      </c>
      <c r="C9" t="s">
        <v>760</v>
      </c>
      <c r="D9" s="136">
        <v>0.02</v>
      </c>
    </row>
    <row r="10" spans="2:4" x14ac:dyDescent="0.45">
      <c r="B10" t="s">
        <v>75</v>
      </c>
      <c r="C10" t="s">
        <v>760</v>
      </c>
      <c r="D10" s="136">
        <v>0.02</v>
      </c>
    </row>
    <row r="11" spans="2:4" x14ac:dyDescent="0.45">
      <c r="B11" t="s">
        <v>76</v>
      </c>
      <c r="C11" t="s">
        <v>761</v>
      </c>
      <c r="D11" s="136">
        <v>0.01</v>
      </c>
    </row>
    <row r="12" spans="2:4" x14ac:dyDescent="0.45">
      <c r="B12" t="s">
        <v>77</v>
      </c>
      <c r="C12" t="s">
        <v>761</v>
      </c>
      <c r="D12" s="136">
        <v>0.01</v>
      </c>
    </row>
    <row r="13" spans="2:4" x14ac:dyDescent="0.45">
      <c r="B13" t="s">
        <v>78</v>
      </c>
      <c r="C13" t="s">
        <v>760</v>
      </c>
      <c r="D13" s="136">
        <v>0.02</v>
      </c>
    </row>
    <row r="14" spans="2:4" x14ac:dyDescent="0.45">
      <c r="B14" t="s">
        <v>79</v>
      </c>
      <c r="C14" t="s">
        <v>760</v>
      </c>
      <c r="D14" s="136">
        <v>0.02</v>
      </c>
    </row>
    <row r="15" spans="2:4" x14ac:dyDescent="0.45">
      <c r="B15" t="s">
        <v>80</v>
      </c>
      <c r="C15" t="s">
        <v>760</v>
      </c>
      <c r="D15" s="136">
        <v>0.02</v>
      </c>
    </row>
    <row r="16" spans="2:4" x14ac:dyDescent="0.45">
      <c r="B16" t="s">
        <v>81</v>
      </c>
      <c r="C16" t="s">
        <v>759</v>
      </c>
      <c r="D16" s="136">
        <v>0.03</v>
      </c>
    </row>
    <row r="17" spans="2:4" x14ac:dyDescent="0.45">
      <c r="B17" t="s">
        <v>82</v>
      </c>
      <c r="C17" t="s">
        <v>760</v>
      </c>
      <c r="D17" s="136">
        <v>0.02</v>
      </c>
    </row>
    <row r="18" spans="2:4" x14ac:dyDescent="0.45">
      <c r="B18" t="s">
        <v>83</v>
      </c>
      <c r="C18" t="s">
        <v>760</v>
      </c>
      <c r="D18" s="136">
        <v>0.02</v>
      </c>
    </row>
    <row r="19" spans="2:4" x14ac:dyDescent="0.45">
      <c r="B19" t="s">
        <v>84</v>
      </c>
      <c r="C19" t="s">
        <v>761</v>
      </c>
      <c r="D19" s="136">
        <v>0.01</v>
      </c>
    </row>
    <row r="20" spans="2:4" x14ac:dyDescent="0.45">
      <c r="B20" t="s">
        <v>85</v>
      </c>
      <c r="C20" t="s">
        <v>760</v>
      </c>
      <c r="D20" s="136">
        <v>0.02</v>
      </c>
    </row>
    <row r="21" spans="2:4" x14ac:dyDescent="0.45">
      <c r="B21" t="s">
        <v>86</v>
      </c>
      <c r="C21" t="s">
        <v>759</v>
      </c>
      <c r="D21" s="136">
        <v>0.03</v>
      </c>
    </row>
    <row r="22" spans="2:4" x14ac:dyDescent="0.45">
      <c r="B22" t="s">
        <v>87</v>
      </c>
      <c r="C22" t="s">
        <v>759</v>
      </c>
      <c r="D22" s="136">
        <v>0.03</v>
      </c>
    </row>
    <row r="23" spans="2:4" x14ac:dyDescent="0.45">
      <c r="B23" t="s">
        <v>357</v>
      </c>
      <c r="C23" t="s">
        <v>760</v>
      </c>
      <c r="D23" s="136">
        <v>0.02</v>
      </c>
    </row>
    <row r="24" spans="2:4" x14ac:dyDescent="0.45">
      <c r="B24" t="s">
        <v>88</v>
      </c>
      <c r="C24" t="s">
        <v>760</v>
      </c>
      <c r="D24" s="136">
        <v>0.02</v>
      </c>
    </row>
    <row r="25" spans="2:4" x14ac:dyDescent="0.45">
      <c r="B25" t="s">
        <v>89</v>
      </c>
      <c r="C25" t="s">
        <v>760</v>
      </c>
      <c r="D25" s="136">
        <v>0.02</v>
      </c>
    </row>
    <row r="26" spans="2:4" x14ac:dyDescent="0.45">
      <c r="B26" t="s">
        <v>90</v>
      </c>
      <c r="C26" t="s">
        <v>760</v>
      </c>
      <c r="D26" s="136">
        <v>0.02</v>
      </c>
    </row>
    <row r="27" spans="2:4" x14ac:dyDescent="0.45">
      <c r="B27" t="s">
        <v>91</v>
      </c>
      <c r="C27" t="s">
        <v>760</v>
      </c>
      <c r="D27" s="136">
        <v>0.02</v>
      </c>
    </row>
    <row r="28" spans="2:4" x14ac:dyDescent="0.45">
      <c r="B28" t="s">
        <v>92</v>
      </c>
      <c r="C28" t="s">
        <v>760</v>
      </c>
      <c r="D28" s="136">
        <v>0.02</v>
      </c>
    </row>
    <row r="29" spans="2:4" x14ac:dyDescent="0.45">
      <c r="B29" t="s">
        <v>93</v>
      </c>
      <c r="C29" t="s">
        <v>759</v>
      </c>
      <c r="D29" s="136">
        <v>0.03</v>
      </c>
    </row>
    <row r="30" spans="2:4" x14ac:dyDescent="0.45">
      <c r="B30" t="s">
        <v>94</v>
      </c>
      <c r="C30" t="s">
        <v>759</v>
      </c>
      <c r="D30" s="136">
        <v>0.03</v>
      </c>
    </row>
    <row r="31" spans="2:4" x14ac:dyDescent="0.45">
      <c r="B31" t="s">
        <v>358</v>
      </c>
      <c r="C31" t="s">
        <v>760</v>
      </c>
      <c r="D31" s="136">
        <v>0.02</v>
      </c>
    </row>
    <row r="32" spans="2:4" x14ac:dyDescent="0.45">
      <c r="B32" t="s">
        <v>95</v>
      </c>
      <c r="C32" t="s">
        <v>759</v>
      </c>
      <c r="D32" s="136">
        <v>0.03</v>
      </c>
    </row>
    <row r="33" spans="2:4" x14ac:dyDescent="0.45">
      <c r="B33" t="s">
        <v>96</v>
      </c>
      <c r="C33" t="s">
        <v>760</v>
      </c>
      <c r="D33" s="136">
        <v>0.02</v>
      </c>
    </row>
    <row r="34" spans="2:4" x14ac:dyDescent="0.45">
      <c r="B34" t="s">
        <v>97</v>
      </c>
      <c r="C34" t="s">
        <v>761</v>
      </c>
      <c r="D34" s="136">
        <v>0.01</v>
      </c>
    </row>
    <row r="35" spans="2:4" x14ac:dyDescent="0.45">
      <c r="B35" t="s">
        <v>98</v>
      </c>
      <c r="C35" t="s">
        <v>759</v>
      </c>
      <c r="D35" s="136">
        <v>0.03</v>
      </c>
    </row>
    <row r="36" spans="2:4" x14ac:dyDescent="0.45">
      <c r="B36" t="s">
        <v>99</v>
      </c>
      <c r="C36" t="s">
        <v>759</v>
      </c>
      <c r="D36" s="136">
        <v>0.03</v>
      </c>
    </row>
    <row r="37" spans="2:4" x14ac:dyDescent="0.45">
      <c r="B37" t="s">
        <v>100</v>
      </c>
      <c r="C37" t="s">
        <v>761</v>
      </c>
      <c r="D37" s="136">
        <v>0.01</v>
      </c>
    </row>
    <row r="38" spans="2:4" x14ac:dyDescent="0.45">
      <c r="B38" t="s">
        <v>101</v>
      </c>
      <c r="C38" t="s">
        <v>760</v>
      </c>
      <c r="D38" s="136">
        <v>0.02</v>
      </c>
    </row>
    <row r="39" spans="2:4" x14ac:dyDescent="0.45">
      <c r="B39" t="s">
        <v>102</v>
      </c>
      <c r="C39" t="s">
        <v>761</v>
      </c>
      <c r="D39" s="136">
        <v>0.01</v>
      </c>
    </row>
    <row r="40" spans="2:4" x14ac:dyDescent="0.45">
      <c r="B40" t="s">
        <v>103</v>
      </c>
      <c r="C40" t="s">
        <v>759</v>
      </c>
      <c r="D40" s="136">
        <v>0.03</v>
      </c>
    </row>
    <row r="41" spans="2:4" x14ac:dyDescent="0.45">
      <c r="B41" t="s">
        <v>104</v>
      </c>
      <c r="C41" t="s">
        <v>760</v>
      </c>
      <c r="D41" s="136">
        <v>0.02</v>
      </c>
    </row>
    <row r="42" spans="2:4" x14ac:dyDescent="0.45">
      <c r="B42" t="s">
        <v>359</v>
      </c>
      <c r="C42" t="s">
        <v>759</v>
      </c>
      <c r="D42" s="136">
        <v>0.03</v>
      </c>
    </row>
    <row r="43" spans="2:4" x14ac:dyDescent="0.45">
      <c r="B43" t="s">
        <v>105</v>
      </c>
      <c r="C43" t="s">
        <v>760</v>
      </c>
      <c r="D43" s="136">
        <v>0.02</v>
      </c>
    </row>
    <row r="44" spans="2:4" x14ac:dyDescent="0.45">
      <c r="B44" t="s">
        <v>106</v>
      </c>
      <c r="C44" t="s">
        <v>760</v>
      </c>
      <c r="D44" s="136">
        <v>0.02</v>
      </c>
    </row>
    <row r="45" spans="2:4" x14ac:dyDescent="0.45">
      <c r="B45" t="s">
        <v>107</v>
      </c>
      <c r="C45" t="s">
        <v>760</v>
      </c>
      <c r="D45" s="136">
        <v>0.02</v>
      </c>
    </row>
    <row r="46" spans="2:4" x14ac:dyDescent="0.45">
      <c r="B46" t="s">
        <v>108</v>
      </c>
      <c r="C46" t="s">
        <v>760</v>
      </c>
      <c r="D46" s="136">
        <v>0.02</v>
      </c>
    </row>
    <row r="47" spans="2:4" x14ac:dyDescent="0.45">
      <c r="B47" t="s">
        <v>109</v>
      </c>
      <c r="C47" t="s">
        <v>760</v>
      </c>
      <c r="D47" s="136">
        <v>0.02</v>
      </c>
    </row>
    <row r="48" spans="2:4" x14ac:dyDescent="0.45">
      <c r="B48" t="s">
        <v>110</v>
      </c>
      <c r="C48" t="s">
        <v>761</v>
      </c>
      <c r="D48" s="136">
        <v>0.01</v>
      </c>
    </row>
    <row r="49" spans="2:4" x14ac:dyDescent="0.45">
      <c r="B49" t="s">
        <v>111</v>
      </c>
      <c r="C49" t="s">
        <v>761</v>
      </c>
      <c r="D49" s="136">
        <v>0.01</v>
      </c>
    </row>
    <row r="50" spans="2:4" x14ac:dyDescent="0.45">
      <c r="B50" t="s">
        <v>112</v>
      </c>
      <c r="C50" t="s">
        <v>759</v>
      </c>
      <c r="D50" s="136">
        <v>0.03</v>
      </c>
    </row>
    <row r="51" spans="2:4" x14ac:dyDescent="0.45">
      <c r="B51" t="s">
        <v>113</v>
      </c>
      <c r="C51" t="s">
        <v>760</v>
      </c>
      <c r="D51" s="136">
        <v>0.02</v>
      </c>
    </row>
    <row r="52" spans="2:4" x14ac:dyDescent="0.45">
      <c r="B52" t="s">
        <v>114</v>
      </c>
      <c r="C52" t="s">
        <v>760</v>
      </c>
      <c r="D52" s="136">
        <v>0.02</v>
      </c>
    </row>
    <row r="53" spans="2:4" x14ac:dyDescent="0.45">
      <c r="B53" t="s">
        <v>115</v>
      </c>
      <c r="C53" t="s">
        <v>760</v>
      </c>
      <c r="D53" s="136">
        <v>0.02</v>
      </c>
    </row>
    <row r="54" spans="2:4" x14ac:dyDescent="0.45">
      <c r="B54" t="s">
        <v>116</v>
      </c>
      <c r="C54" t="s">
        <v>760</v>
      </c>
      <c r="D54" s="136">
        <v>0.02</v>
      </c>
    </row>
    <row r="55" spans="2:4" x14ac:dyDescent="0.45">
      <c r="B55" t="s">
        <v>117</v>
      </c>
      <c r="C55" t="s">
        <v>760</v>
      </c>
      <c r="D55" s="136">
        <v>0.02</v>
      </c>
    </row>
    <row r="56" spans="2:4" x14ac:dyDescent="0.45">
      <c r="B56" t="s">
        <v>118</v>
      </c>
      <c r="C56" t="s">
        <v>760</v>
      </c>
      <c r="D56" s="136">
        <v>0.02</v>
      </c>
    </row>
    <row r="57" spans="2:4" x14ac:dyDescent="0.45">
      <c r="B57" t="s">
        <v>119</v>
      </c>
      <c r="C57" t="s">
        <v>759</v>
      </c>
      <c r="D57" s="136">
        <v>0.03</v>
      </c>
    </row>
    <row r="58" spans="2:4" x14ac:dyDescent="0.45">
      <c r="B58" t="s">
        <v>121</v>
      </c>
      <c r="C58" t="s">
        <v>761</v>
      </c>
      <c r="D58" s="136">
        <v>0.01</v>
      </c>
    </row>
    <row r="59" spans="2:4" x14ac:dyDescent="0.45">
      <c r="B59" t="s">
        <v>122</v>
      </c>
      <c r="C59" t="s">
        <v>760</v>
      </c>
      <c r="D59" s="136">
        <v>0.02</v>
      </c>
    </row>
    <row r="60" spans="2:4" x14ac:dyDescent="0.45">
      <c r="B60" t="s">
        <v>123</v>
      </c>
      <c r="C60" t="s">
        <v>759</v>
      </c>
      <c r="D60" s="136">
        <v>0.03</v>
      </c>
    </row>
    <row r="61" spans="2:4" x14ac:dyDescent="0.45">
      <c r="B61" t="s">
        <v>124</v>
      </c>
      <c r="C61" t="s">
        <v>760</v>
      </c>
      <c r="D61" s="136">
        <v>0.02</v>
      </c>
    </row>
    <row r="62" spans="2:4" x14ac:dyDescent="0.45">
      <c r="B62" t="s">
        <v>125</v>
      </c>
      <c r="C62" t="s">
        <v>761</v>
      </c>
      <c r="D62" s="136">
        <v>0.01</v>
      </c>
    </row>
    <row r="63" spans="2:4" x14ac:dyDescent="0.45">
      <c r="B63" t="s">
        <v>126</v>
      </c>
      <c r="C63" t="s">
        <v>761</v>
      </c>
      <c r="D63" s="136">
        <v>0.01</v>
      </c>
    </row>
    <row r="64" spans="2:4" x14ac:dyDescent="0.45">
      <c r="B64" t="s">
        <v>127</v>
      </c>
      <c r="C64" t="s">
        <v>760</v>
      </c>
      <c r="D64" s="136">
        <v>0.02</v>
      </c>
    </row>
    <row r="65" spans="2:4" x14ac:dyDescent="0.45">
      <c r="B65" t="s">
        <v>360</v>
      </c>
      <c r="C65" t="s">
        <v>759</v>
      </c>
      <c r="D65" s="136">
        <v>0.03</v>
      </c>
    </row>
    <row r="66" spans="2:4" x14ac:dyDescent="0.45">
      <c r="B66" t="s">
        <v>128</v>
      </c>
      <c r="C66" t="s">
        <v>760</v>
      </c>
      <c r="D66" s="136">
        <v>0.02</v>
      </c>
    </row>
    <row r="67" spans="2:4" x14ac:dyDescent="0.45">
      <c r="B67" t="s">
        <v>129</v>
      </c>
      <c r="C67" t="s">
        <v>761</v>
      </c>
      <c r="D67" s="136">
        <v>0.01</v>
      </c>
    </row>
    <row r="68" spans="2:4" x14ac:dyDescent="0.45">
      <c r="B68" t="s">
        <v>130</v>
      </c>
      <c r="C68" t="s">
        <v>760</v>
      </c>
      <c r="D68" s="136">
        <v>0.02</v>
      </c>
    </row>
    <row r="69" spans="2:4" x14ac:dyDescent="0.45">
      <c r="B69" t="s">
        <v>131</v>
      </c>
      <c r="C69" t="s">
        <v>761</v>
      </c>
      <c r="D69" s="136">
        <v>0.01</v>
      </c>
    </row>
    <row r="70" spans="2:4" x14ac:dyDescent="0.45">
      <c r="B70" t="s">
        <v>132</v>
      </c>
      <c r="C70" t="s">
        <v>760</v>
      </c>
      <c r="D70" s="136">
        <v>0.02</v>
      </c>
    </row>
    <row r="71" spans="2:4" x14ac:dyDescent="0.45">
      <c r="B71" t="s">
        <v>133</v>
      </c>
      <c r="C71" t="s">
        <v>760</v>
      </c>
      <c r="D71" s="136">
        <v>0.02</v>
      </c>
    </row>
    <row r="72" spans="2:4" x14ac:dyDescent="0.45">
      <c r="B72" t="s">
        <v>134</v>
      </c>
      <c r="C72" t="s">
        <v>759</v>
      </c>
      <c r="D72" s="136">
        <v>0.03</v>
      </c>
    </row>
    <row r="73" spans="2:4" x14ac:dyDescent="0.45">
      <c r="B73" t="s">
        <v>135</v>
      </c>
      <c r="C73" t="s">
        <v>759</v>
      </c>
      <c r="D73" s="136">
        <v>0.03</v>
      </c>
    </row>
    <row r="74" spans="2:4" x14ac:dyDescent="0.45">
      <c r="B74" t="s">
        <v>136</v>
      </c>
      <c r="C74" t="s">
        <v>760</v>
      </c>
      <c r="D74" s="136">
        <v>0.02</v>
      </c>
    </row>
    <row r="75" spans="2:4" x14ac:dyDescent="0.45">
      <c r="B75" t="s">
        <v>137</v>
      </c>
      <c r="C75" t="s">
        <v>759</v>
      </c>
      <c r="D75" s="136">
        <v>0.03</v>
      </c>
    </row>
    <row r="76" spans="2:4" x14ac:dyDescent="0.45">
      <c r="B76" t="s">
        <v>138</v>
      </c>
      <c r="C76" t="s">
        <v>760</v>
      </c>
      <c r="D76" s="136">
        <v>0.02</v>
      </c>
    </row>
    <row r="77" spans="2:4" x14ac:dyDescent="0.45">
      <c r="B77" t="s">
        <v>139</v>
      </c>
      <c r="C77" t="s">
        <v>760</v>
      </c>
      <c r="D77" s="136">
        <v>0.02</v>
      </c>
    </row>
    <row r="78" spans="2:4" x14ac:dyDescent="0.45">
      <c r="B78" t="s">
        <v>140</v>
      </c>
      <c r="C78" t="s">
        <v>761</v>
      </c>
      <c r="D78" s="136">
        <v>0.01</v>
      </c>
    </row>
    <row r="79" spans="2:4" x14ac:dyDescent="0.45">
      <c r="B79" t="s">
        <v>141</v>
      </c>
      <c r="C79" t="s">
        <v>761</v>
      </c>
      <c r="D79" s="136">
        <v>0.01</v>
      </c>
    </row>
    <row r="80" spans="2:4" x14ac:dyDescent="0.45">
      <c r="B80" t="s">
        <v>142</v>
      </c>
      <c r="C80" t="s">
        <v>760</v>
      </c>
      <c r="D80" s="136">
        <v>0.02</v>
      </c>
    </row>
    <row r="81" spans="2:4" x14ac:dyDescent="0.45">
      <c r="B81" t="s">
        <v>143</v>
      </c>
      <c r="C81" t="s">
        <v>760</v>
      </c>
      <c r="D81" s="136">
        <v>0.02</v>
      </c>
    </row>
    <row r="82" spans="2:4" x14ac:dyDescent="0.45">
      <c r="B82" t="s">
        <v>144</v>
      </c>
      <c r="C82" t="s">
        <v>760</v>
      </c>
      <c r="D82" s="136">
        <v>0.02</v>
      </c>
    </row>
    <row r="83" spans="2:4" x14ac:dyDescent="0.45">
      <c r="B83" t="s">
        <v>145</v>
      </c>
      <c r="C83" t="s">
        <v>760</v>
      </c>
      <c r="D83" s="136">
        <v>0.02</v>
      </c>
    </row>
    <row r="84" spans="2:4" x14ac:dyDescent="0.45">
      <c r="B84" t="s">
        <v>146</v>
      </c>
      <c r="C84" t="s">
        <v>761</v>
      </c>
      <c r="D84" s="136">
        <v>0.01</v>
      </c>
    </row>
    <row r="85" spans="2:4" x14ac:dyDescent="0.45">
      <c r="B85" t="s">
        <v>147</v>
      </c>
      <c r="C85" t="s">
        <v>761</v>
      </c>
      <c r="D85" s="136">
        <v>0.01</v>
      </c>
    </row>
    <row r="86" spans="2:4" x14ac:dyDescent="0.45">
      <c r="B86" t="s">
        <v>148</v>
      </c>
      <c r="C86" t="s">
        <v>761</v>
      </c>
      <c r="D86" s="136">
        <v>0.01</v>
      </c>
    </row>
    <row r="87" spans="2:4" x14ac:dyDescent="0.45">
      <c r="B87" t="s">
        <v>149</v>
      </c>
      <c r="C87" t="s">
        <v>760</v>
      </c>
      <c r="D87" s="136">
        <v>0.02</v>
      </c>
    </row>
    <row r="88" spans="2:4" x14ac:dyDescent="0.45">
      <c r="B88" t="s">
        <v>150</v>
      </c>
      <c r="C88" t="s">
        <v>761</v>
      </c>
      <c r="D88" s="136">
        <v>0.01</v>
      </c>
    </row>
    <row r="89" spans="2:4" x14ac:dyDescent="0.45">
      <c r="B89" t="s">
        <v>151</v>
      </c>
      <c r="C89" t="s">
        <v>760</v>
      </c>
      <c r="D89" s="136">
        <v>0.02</v>
      </c>
    </row>
    <row r="90" spans="2:4" x14ac:dyDescent="0.45">
      <c r="B90" t="s">
        <v>152</v>
      </c>
      <c r="C90" t="s">
        <v>760</v>
      </c>
      <c r="D90" s="136">
        <v>0.02</v>
      </c>
    </row>
    <row r="91" spans="2:4" x14ac:dyDescent="0.45">
      <c r="B91" t="s">
        <v>153</v>
      </c>
      <c r="C91" t="s">
        <v>760</v>
      </c>
      <c r="D91" s="136">
        <v>0.02</v>
      </c>
    </row>
    <row r="92" spans="2:4" x14ac:dyDescent="0.45">
      <c r="B92" t="s">
        <v>154</v>
      </c>
      <c r="C92" t="s">
        <v>759</v>
      </c>
      <c r="D92" s="136">
        <v>0.03</v>
      </c>
    </row>
    <row r="93" spans="2:4" x14ac:dyDescent="0.45">
      <c r="B93" t="s">
        <v>155</v>
      </c>
      <c r="C93" t="s">
        <v>760</v>
      </c>
      <c r="D93" s="136">
        <v>0.02</v>
      </c>
    </row>
    <row r="94" spans="2:4" x14ac:dyDescent="0.45">
      <c r="B94" t="s">
        <v>156</v>
      </c>
      <c r="C94" t="s">
        <v>761</v>
      </c>
      <c r="D94" s="136">
        <v>0.01</v>
      </c>
    </row>
    <row r="95" spans="2:4" x14ac:dyDescent="0.45">
      <c r="B95" t="s">
        <v>157</v>
      </c>
      <c r="C95" t="s">
        <v>760</v>
      </c>
      <c r="D95" s="136">
        <v>0.02</v>
      </c>
    </row>
    <row r="96" spans="2:4" x14ac:dyDescent="0.45">
      <c r="B96" t="s">
        <v>158</v>
      </c>
      <c r="C96" t="s">
        <v>760</v>
      </c>
      <c r="D96" s="136">
        <v>0.02</v>
      </c>
    </row>
    <row r="97" spans="2:4" x14ac:dyDescent="0.45">
      <c r="B97" t="s">
        <v>159</v>
      </c>
      <c r="C97" t="s">
        <v>759</v>
      </c>
      <c r="D97" s="136">
        <v>0.03</v>
      </c>
    </row>
    <row r="98" spans="2:4" x14ac:dyDescent="0.45">
      <c r="B98" t="s">
        <v>160</v>
      </c>
      <c r="C98" t="s">
        <v>761</v>
      </c>
      <c r="D98" s="136">
        <v>0.01</v>
      </c>
    </row>
    <row r="99" spans="2:4" x14ac:dyDescent="0.45">
      <c r="B99" t="s">
        <v>161</v>
      </c>
      <c r="C99" t="s">
        <v>760</v>
      </c>
      <c r="D99" s="136">
        <v>0.02</v>
      </c>
    </row>
    <row r="100" spans="2:4" x14ac:dyDescent="0.45">
      <c r="B100" t="s">
        <v>162</v>
      </c>
      <c r="C100" t="s">
        <v>759</v>
      </c>
      <c r="D100" s="136">
        <v>0.03</v>
      </c>
    </row>
    <row r="101" spans="2:4" x14ac:dyDescent="0.45">
      <c r="B101" t="s">
        <v>163</v>
      </c>
      <c r="C101" t="s">
        <v>759</v>
      </c>
      <c r="D101" s="136">
        <v>0.03</v>
      </c>
    </row>
    <row r="102" spans="2:4" x14ac:dyDescent="0.45">
      <c r="B102" t="s">
        <v>164</v>
      </c>
      <c r="C102" t="s">
        <v>760</v>
      </c>
      <c r="D102" s="136">
        <v>0.02</v>
      </c>
    </row>
    <row r="103" spans="2:4" x14ac:dyDescent="0.45">
      <c r="B103" t="s">
        <v>165</v>
      </c>
      <c r="C103" t="s">
        <v>760</v>
      </c>
      <c r="D103" s="136">
        <v>0.02</v>
      </c>
    </row>
    <row r="104" spans="2:4" x14ac:dyDescent="0.45">
      <c r="B104" t="s">
        <v>166</v>
      </c>
      <c r="C104" s="8" t="s">
        <v>761</v>
      </c>
      <c r="D104" s="136">
        <v>0.01</v>
      </c>
    </row>
    <row r="105" spans="2:4" x14ac:dyDescent="0.45">
      <c r="B105" t="s">
        <v>167</v>
      </c>
      <c r="C105" t="s">
        <v>761</v>
      </c>
      <c r="D105" s="136">
        <v>0.01</v>
      </c>
    </row>
    <row r="106" spans="2:4" x14ac:dyDescent="0.45">
      <c r="B106" t="s">
        <v>168</v>
      </c>
      <c r="C106" t="s">
        <v>759</v>
      </c>
      <c r="D106" s="136">
        <v>0.03</v>
      </c>
    </row>
    <row r="107" spans="2:4" x14ac:dyDescent="0.45">
      <c r="B107" t="s">
        <v>169</v>
      </c>
      <c r="C107" t="s">
        <v>759</v>
      </c>
      <c r="D107" s="136">
        <v>0.03</v>
      </c>
    </row>
    <row r="108" spans="2:4" x14ac:dyDescent="0.45">
      <c r="B108" t="s">
        <v>170</v>
      </c>
      <c r="C108" t="s">
        <v>760</v>
      </c>
      <c r="D108" s="136">
        <v>0.02</v>
      </c>
    </row>
    <row r="109" spans="2:4" x14ac:dyDescent="0.45">
      <c r="B109" t="s">
        <v>171</v>
      </c>
      <c r="C109" t="s">
        <v>760</v>
      </c>
      <c r="D109" s="136">
        <v>0.02</v>
      </c>
    </row>
    <row r="110" spans="2:4" x14ac:dyDescent="0.45">
      <c r="B110" t="s">
        <v>172</v>
      </c>
      <c r="C110" t="s">
        <v>759</v>
      </c>
      <c r="D110" s="136">
        <v>0.03</v>
      </c>
    </row>
    <row r="111" spans="2:4" x14ac:dyDescent="0.45">
      <c r="B111" t="s">
        <v>173</v>
      </c>
      <c r="C111" t="s">
        <v>760</v>
      </c>
      <c r="D111" s="136">
        <v>0.02</v>
      </c>
    </row>
    <row r="112" spans="2:4" x14ac:dyDescent="0.45">
      <c r="B112" t="s">
        <v>174</v>
      </c>
      <c r="C112" t="s">
        <v>760</v>
      </c>
      <c r="D112" s="136">
        <v>0.02</v>
      </c>
    </row>
    <row r="113" spans="2:4" x14ac:dyDescent="0.45">
      <c r="B113" t="s">
        <v>175</v>
      </c>
      <c r="C113" t="s">
        <v>759</v>
      </c>
      <c r="D113" s="136">
        <v>0.03</v>
      </c>
    </row>
    <row r="114" spans="2:4" x14ac:dyDescent="0.45">
      <c r="B114" t="s">
        <v>176</v>
      </c>
      <c r="C114" t="s">
        <v>760</v>
      </c>
      <c r="D114" s="136">
        <v>0.02</v>
      </c>
    </row>
    <row r="115" spans="2:4" x14ac:dyDescent="0.45">
      <c r="B115" t="s">
        <v>177</v>
      </c>
      <c r="C115" t="s">
        <v>761</v>
      </c>
      <c r="D115" s="136">
        <v>0.01</v>
      </c>
    </row>
    <row r="116" spans="2:4" x14ac:dyDescent="0.45">
      <c r="B116" t="s">
        <v>178</v>
      </c>
      <c r="C116" t="s">
        <v>760</v>
      </c>
      <c r="D116" s="136">
        <v>0.02</v>
      </c>
    </row>
    <row r="117" spans="2:4" x14ac:dyDescent="0.45">
      <c r="B117" t="s">
        <v>179</v>
      </c>
      <c r="C117" t="s">
        <v>760</v>
      </c>
      <c r="D117" s="136">
        <v>0.02</v>
      </c>
    </row>
    <row r="118" spans="2:4" x14ac:dyDescent="0.45">
      <c r="B118" t="s">
        <v>180</v>
      </c>
      <c r="C118" t="s">
        <v>760</v>
      </c>
      <c r="D118" s="136">
        <v>0.02</v>
      </c>
    </row>
    <row r="119" spans="2:4" x14ac:dyDescent="0.45">
      <c r="B119" t="s">
        <v>181</v>
      </c>
      <c r="C119" t="s">
        <v>760</v>
      </c>
      <c r="D119" s="136">
        <v>0.02</v>
      </c>
    </row>
    <row r="120" spans="2:4" x14ac:dyDescent="0.45">
      <c r="B120" t="s">
        <v>182</v>
      </c>
      <c r="C120" t="s">
        <v>760</v>
      </c>
      <c r="D120" s="136">
        <v>0.02</v>
      </c>
    </row>
    <row r="121" spans="2:4" x14ac:dyDescent="0.45">
      <c r="B121" t="s">
        <v>183</v>
      </c>
      <c r="C121" t="s">
        <v>760</v>
      </c>
      <c r="D121" s="136">
        <v>0.02</v>
      </c>
    </row>
    <row r="122" spans="2:4" x14ac:dyDescent="0.45">
      <c r="B122" t="s">
        <v>184</v>
      </c>
      <c r="C122" t="s">
        <v>759</v>
      </c>
      <c r="D122" s="136">
        <v>0.03</v>
      </c>
    </row>
    <row r="123" spans="2:4" x14ac:dyDescent="0.45">
      <c r="B123" t="s">
        <v>185</v>
      </c>
      <c r="C123" t="s">
        <v>759</v>
      </c>
      <c r="D123" s="136">
        <v>0.03</v>
      </c>
    </row>
    <row r="124" spans="2:4" x14ac:dyDescent="0.45">
      <c r="B124" t="s">
        <v>186</v>
      </c>
      <c r="C124" t="s">
        <v>760</v>
      </c>
      <c r="D124" s="136">
        <v>0.02</v>
      </c>
    </row>
    <row r="125" spans="2:4" x14ac:dyDescent="0.45">
      <c r="B125" t="s">
        <v>187</v>
      </c>
      <c r="C125" t="s">
        <v>760</v>
      </c>
      <c r="D125" s="136">
        <v>0.02</v>
      </c>
    </row>
    <row r="126" spans="2:4" x14ac:dyDescent="0.45">
      <c r="B126" t="s">
        <v>188</v>
      </c>
      <c r="C126" t="s">
        <v>759</v>
      </c>
      <c r="D126" s="136">
        <v>0.03</v>
      </c>
    </row>
    <row r="127" spans="2:4" x14ac:dyDescent="0.45">
      <c r="B127" t="s">
        <v>189</v>
      </c>
      <c r="C127" t="s">
        <v>761</v>
      </c>
      <c r="D127" s="136">
        <v>0.01</v>
      </c>
    </row>
    <row r="128" spans="2:4" x14ac:dyDescent="0.45">
      <c r="B128" t="s">
        <v>190</v>
      </c>
      <c r="C128" t="s">
        <v>761</v>
      </c>
      <c r="D128" s="136">
        <v>0.01</v>
      </c>
    </row>
    <row r="129" spans="2:4" x14ac:dyDescent="0.45">
      <c r="B129" t="s">
        <v>191</v>
      </c>
      <c r="C129" t="s">
        <v>760</v>
      </c>
      <c r="D129" s="136">
        <v>0.02</v>
      </c>
    </row>
    <row r="130" spans="2:4" x14ac:dyDescent="0.45">
      <c r="B130" t="s">
        <v>192</v>
      </c>
      <c r="C130" t="s">
        <v>759</v>
      </c>
      <c r="D130" s="136">
        <v>0.03</v>
      </c>
    </row>
    <row r="131" spans="2:4" x14ac:dyDescent="0.45">
      <c r="B131" t="s">
        <v>193</v>
      </c>
      <c r="C131" t="s">
        <v>760</v>
      </c>
      <c r="D131" s="136">
        <v>0.02</v>
      </c>
    </row>
    <row r="132" spans="2:4" x14ac:dyDescent="0.45">
      <c r="B132" t="s">
        <v>361</v>
      </c>
      <c r="C132" t="s">
        <v>760</v>
      </c>
      <c r="D132" s="136">
        <v>0.02</v>
      </c>
    </row>
    <row r="133" spans="2:4" x14ac:dyDescent="0.45">
      <c r="B133" t="s">
        <v>194</v>
      </c>
      <c r="C133" t="s">
        <v>761</v>
      </c>
      <c r="D133" s="136">
        <v>0.01</v>
      </c>
    </row>
    <row r="134" spans="2:4" x14ac:dyDescent="0.45">
      <c r="B134" t="s">
        <v>195</v>
      </c>
      <c r="C134" t="s">
        <v>760</v>
      </c>
      <c r="D134" s="136">
        <v>0.02</v>
      </c>
    </row>
    <row r="135" spans="2:4" x14ac:dyDescent="0.45">
      <c r="B135" t="s">
        <v>371</v>
      </c>
      <c r="C135" t="s">
        <v>760</v>
      </c>
      <c r="D135" s="136">
        <v>0.02</v>
      </c>
    </row>
    <row r="136" spans="2:4" x14ac:dyDescent="0.45">
      <c r="B136" t="s">
        <v>196</v>
      </c>
      <c r="C136" t="s">
        <v>760</v>
      </c>
      <c r="D136" s="136">
        <v>0.02</v>
      </c>
    </row>
    <row r="137" spans="2:4" x14ac:dyDescent="0.45">
      <c r="B137" t="s">
        <v>197</v>
      </c>
      <c r="C137" t="s">
        <v>760</v>
      </c>
      <c r="D137" s="136">
        <v>0.02</v>
      </c>
    </row>
    <row r="138" spans="2:4" x14ac:dyDescent="0.45">
      <c r="B138" t="s">
        <v>198</v>
      </c>
      <c r="C138" t="s">
        <v>760</v>
      </c>
      <c r="D138" s="136">
        <v>0.02</v>
      </c>
    </row>
    <row r="139" spans="2:4" x14ac:dyDescent="0.45">
      <c r="B139" t="s">
        <v>199</v>
      </c>
      <c r="C139" t="s">
        <v>760</v>
      </c>
      <c r="D139" s="136">
        <v>0.02</v>
      </c>
    </row>
    <row r="140" spans="2:4" x14ac:dyDescent="0.45">
      <c r="B140" t="s">
        <v>200</v>
      </c>
      <c r="C140" t="s">
        <v>760</v>
      </c>
      <c r="D140" s="136">
        <v>0.02</v>
      </c>
    </row>
    <row r="141" spans="2:4" x14ac:dyDescent="0.45">
      <c r="B141" t="s">
        <v>201</v>
      </c>
      <c r="C141" t="s">
        <v>760</v>
      </c>
      <c r="D141" s="136">
        <v>0.02</v>
      </c>
    </row>
    <row r="142" spans="2:4" x14ac:dyDescent="0.45">
      <c r="B142" t="s">
        <v>202</v>
      </c>
      <c r="C142" t="s">
        <v>760</v>
      </c>
      <c r="D142" s="136">
        <v>0.02</v>
      </c>
    </row>
    <row r="143" spans="2:4" x14ac:dyDescent="0.45">
      <c r="B143" t="s">
        <v>203</v>
      </c>
      <c r="C143" t="s">
        <v>761</v>
      </c>
      <c r="D143" s="136">
        <v>0.01</v>
      </c>
    </row>
    <row r="144" spans="2:4" x14ac:dyDescent="0.45">
      <c r="B144" t="s">
        <v>204</v>
      </c>
      <c r="C144" t="s">
        <v>761</v>
      </c>
      <c r="D144" s="136">
        <v>0.01</v>
      </c>
    </row>
    <row r="145" spans="2:4" x14ac:dyDescent="0.45">
      <c r="B145" t="s">
        <v>205</v>
      </c>
      <c r="C145" t="s">
        <v>760</v>
      </c>
      <c r="D145" s="136">
        <v>0.02</v>
      </c>
    </row>
    <row r="146" spans="2:4" x14ac:dyDescent="0.45">
      <c r="B146" t="s">
        <v>207</v>
      </c>
      <c r="C146" t="s">
        <v>760</v>
      </c>
      <c r="D146" s="136">
        <v>0.02</v>
      </c>
    </row>
    <row r="147" spans="2:4" x14ac:dyDescent="0.45">
      <c r="B147" t="s">
        <v>208</v>
      </c>
      <c r="C147" t="s">
        <v>760</v>
      </c>
      <c r="D147" s="136">
        <v>0.02</v>
      </c>
    </row>
    <row r="148" spans="2:4" x14ac:dyDescent="0.45">
      <c r="B148" t="s">
        <v>209</v>
      </c>
      <c r="C148" t="s">
        <v>759</v>
      </c>
      <c r="D148" s="136">
        <v>0.03</v>
      </c>
    </row>
    <row r="149" spans="2:4" x14ac:dyDescent="0.45">
      <c r="B149" t="s">
        <v>210</v>
      </c>
      <c r="C149" t="s">
        <v>760</v>
      </c>
      <c r="D149" s="136">
        <v>0.02</v>
      </c>
    </row>
    <row r="150" spans="2:4" x14ac:dyDescent="0.45">
      <c r="B150" t="s">
        <v>211</v>
      </c>
      <c r="C150" t="s">
        <v>760</v>
      </c>
      <c r="D150" s="136">
        <v>0.02</v>
      </c>
    </row>
    <row r="151" spans="2:4" x14ac:dyDescent="0.45">
      <c r="B151" t="s">
        <v>212</v>
      </c>
      <c r="C151" t="s">
        <v>760</v>
      </c>
      <c r="D151" s="136">
        <v>0.02</v>
      </c>
    </row>
    <row r="152" spans="2:4" x14ac:dyDescent="0.45">
      <c r="B152" t="s">
        <v>213</v>
      </c>
      <c r="C152" t="s">
        <v>760</v>
      </c>
      <c r="D152" s="136">
        <v>0.02</v>
      </c>
    </row>
    <row r="153" spans="2:4" x14ac:dyDescent="0.45">
      <c r="B153" t="s">
        <v>214</v>
      </c>
      <c r="C153" t="s">
        <v>760</v>
      </c>
      <c r="D153" s="136">
        <v>0.02</v>
      </c>
    </row>
    <row r="154" spans="2:4" x14ac:dyDescent="0.45">
      <c r="B154" t="s">
        <v>215</v>
      </c>
      <c r="C154" t="s">
        <v>759</v>
      </c>
      <c r="D154" s="136">
        <v>0.03</v>
      </c>
    </row>
    <row r="155" spans="2:4" x14ac:dyDescent="0.45">
      <c r="B155" t="s">
        <v>216</v>
      </c>
      <c r="C155" t="s">
        <v>760</v>
      </c>
      <c r="D155" s="136">
        <v>0.02</v>
      </c>
    </row>
    <row r="156" spans="2:4" x14ac:dyDescent="0.45">
      <c r="B156" t="s">
        <v>217</v>
      </c>
      <c r="C156" t="s">
        <v>759</v>
      </c>
      <c r="D156" s="136">
        <v>0.03</v>
      </c>
    </row>
    <row r="157" spans="2:4" x14ac:dyDescent="0.45">
      <c r="B157" t="s">
        <v>218</v>
      </c>
      <c r="C157" t="s">
        <v>760</v>
      </c>
      <c r="D157" s="136">
        <v>0.02</v>
      </c>
    </row>
    <row r="158" spans="2:4" x14ac:dyDescent="0.45">
      <c r="B158" t="s">
        <v>219</v>
      </c>
      <c r="C158" t="s">
        <v>760</v>
      </c>
      <c r="D158" s="136">
        <v>0.02</v>
      </c>
    </row>
    <row r="159" spans="2:4" x14ac:dyDescent="0.45">
      <c r="B159" t="s">
        <v>220</v>
      </c>
      <c r="C159" t="s">
        <v>759</v>
      </c>
      <c r="D159" s="136">
        <v>0.03</v>
      </c>
    </row>
    <row r="160" spans="2:4" x14ac:dyDescent="0.45">
      <c r="B160" t="s">
        <v>221</v>
      </c>
      <c r="C160" t="s">
        <v>760</v>
      </c>
      <c r="D160" s="136">
        <v>0.02</v>
      </c>
    </row>
    <row r="161" spans="2:4" x14ac:dyDescent="0.45">
      <c r="B161" t="s">
        <v>222</v>
      </c>
      <c r="C161" t="s">
        <v>761</v>
      </c>
      <c r="D161" s="136">
        <v>0.01</v>
      </c>
    </row>
    <row r="162" spans="2:4" x14ac:dyDescent="0.45">
      <c r="B162" t="s">
        <v>223</v>
      </c>
      <c r="C162" t="s">
        <v>761</v>
      </c>
      <c r="D162" s="136">
        <v>0.01</v>
      </c>
    </row>
    <row r="163" spans="2:4" x14ac:dyDescent="0.45">
      <c r="B163" t="s">
        <v>224</v>
      </c>
      <c r="C163" t="s">
        <v>759</v>
      </c>
      <c r="D163" s="136">
        <v>0.03</v>
      </c>
    </row>
    <row r="164" spans="2:4" x14ac:dyDescent="0.45">
      <c r="B164" t="s">
        <v>225</v>
      </c>
      <c r="C164" t="s">
        <v>759</v>
      </c>
      <c r="D164" s="136">
        <v>0.03</v>
      </c>
    </row>
    <row r="165" spans="2:4" x14ac:dyDescent="0.45">
      <c r="B165" t="s">
        <v>226</v>
      </c>
      <c r="C165" t="s">
        <v>760</v>
      </c>
      <c r="D165" s="136">
        <v>0.02</v>
      </c>
    </row>
    <row r="166" spans="2:4" x14ac:dyDescent="0.45">
      <c r="B166" t="s">
        <v>227</v>
      </c>
      <c r="C166" t="s">
        <v>759</v>
      </c>
      <c r="D166" s="136">
        <v>0.03</v>
      </c>
    </row>
    <row r="167" spans="2:4" x14ac:dyDescent="0.45">
      <c r="B167" t="s">
        <v>229</v>
      </c>
      <c r="C167" s="8" t="s">
        <v>761</v>
      </c>
      <c r="D167" s="136">
        <v>0.01</v>
      </c>
    </row>
    <row r="168" spans="2:4" x14ac:dyDescent="0.45">
      <c r="B168" t="s">
        <v>230</v>
      </c>
      <c r="C168" t="s">
        <v>760</v>
      </c>
      <c r="D168" s="136">
        <v>0.02</v>
      </c>
    </row>
    <row r="169" spans="2:4" x14ac:dyDescent="0.45">
      <c r="B169" t="s">
        <v>231</v>
      </c>
      <c r="C169" t="s">
        <v>759</v>
      </c>
      <c r="D169" s="136">
        <v>0.03</v>
      </c>
    </row>
    <row r="170" spans="2:4" x14ac:dyDescent="0.45">
      <c r="B170" t="s">
        <v>232</v>
      </c>
      <c r="C170" t="s">
        <v>760</v>
      </c>
      <c r="D170" s="136">
        <v>0.02</v>
      </c>
    </row>
    <row r="171" spans="2:4" x14ac:dyDescent="0.45">
      <c r="B171" t="s">
        <v>234</v>
      </c>
      <c r="C171" t="s">
        <v>761</v>
      </c>
      <c r="D171" s="136">
        <v>0.01</v>
      </c>
    </row>
    <row r="172" spans="2:4" x14ac:dyDescent="0.45">
      <c r="B172" t="s">
        <v>235</v>
      </c>
      <c r="C172" t="s">
        <v>761</v>
      </c>
      <c r="D172" s="136">
        <v>0.01</v>
      </c>
    </row>
    <row r="173" spans="2:4" x14ac:dyDescent="0.45">
      <c r="B173" t="s">
        <v>236</v>
      </c>
      <c r="C173" t="s">
        <v>760</v>
      </c>
      <c r="D173" s="136">
        <v>0.02</v>
      </c>
    </row>
    <row r="174" spans="2:4" x14ac:dyDescent="0.45">
      <c r="B174" t="s">
        <v>237</v>
      </c>
      <c r="C174" t="s">
        <v>760</v>
      </c>
      <c r="D174" s="136">
        <v>0.02</v>
      </c>
    </row>
    <row r="175" spans="2:4" x14ac:dyDescent="0.45">
      <c r="B175" t="s">
        <v>238</v>
      </c>
      <c r="C175" t="s">
        <v>759</v>
      </c>
      <c r="D175" s="136">
        <v>0.03</v>
      </c>
    </row>
    <row r="176" spans="2:4" x14ac:dyDescent="0.45">
      <c r="B176" t="s">
        <v>239</v>
      </c>
      <c r="C176" t="s">
        <v>760</v>
      </c>
      <c r="D176" s="136">
        <v>0.02</v>
      </c>
    </row>
    <row r="177" spans="2:4" x14ac:dyDescent="0.45">
      <c r="B177" t="s">
        <v>240</v>
      </c>
      <c r="C177" t="s">
        <v>759</v>
      </c>
      <c r="D177" s="136">
        <v>0.03</v>
      </c>
    </row>
    <row r="178" spans="2:4" x14ac:dyDescent="0.45">
      <c r="B178" t="s">
        <v>241</v>
      </c>
      <c r="C178" t="s">
        <v>759</v>
      </c>
      <c r="D178" s="136">
        <v>0.03</v>
      </c>
    </row>
    <row r="179" spans="2:4" x14ac:dyDescent="0.45">
      <c r="B179" t="s">
        <v>242</v>
      </c>
      <c r="C179" t="s">
        <v>760</v>
      </c>
      <c r="D179" s="136">
        <v>0.02</v>
      </c>
    </row>
    <row r="180" spans="2:4" x14ac:dyDescent="0.45">
      <c r="B180" t="s">
        <v>243</v>
      </c>
      <c r="C180" t="s">
        <v>760</v>
      </c>
      <c r="D180" s="136">
        <v>0.02</v>
      </c>
    </row>
    <row r="181" spans="2:4" x14ac:dyDescent="0.45">
      <c r="B181" t="s">
        <v>244</v>
      </c>
      <c r="C181" t="s">
        <v>760</v>
      </c>
      <c r="D181" s="136">
        <v>0.02</v>
      </c>
    </row>
    <row r="182" spans="2:4" x14ac:dyDescent="0.45">
      <c r="B182" t="s">
        <v>245</v>
      </c>
      <c r="C182" t="s">
        <v>761</v>
      </c>
      <c r="D182" s="136">
        <v>0.01</v>
      </c>
    </row>
    <row r="183" spans="2:4" x14ac:dyDescent="0.45">
      <c r="B183" t="s">
        <v>246</v>
      </c>
      <c r="C183" t="s">
        <v>760</v>
      </c>
      <c r="D183" s="136">
        <v>0.02</v>
      </c>
    </row>
    <row r="184" spans="2:4" x14ac:dyDescent="0.45">
      <c r="B184" t="s">
        <v>247</v>
      </c>
      <c r="C184" t="s">
        <v>759</v>
      </c>
      <c r="D184" s="136">
        <v>0.03</v>
      </c>
    </row>
    <row r="185" spans="2:4" x14ac:dyDescent="0.45">
      <c r="B185" t="s">
        <v>248</v>
      </c>
      <c r="C185" t="s">
        <v>759</v>
      </c>
      <c r="D185" s="136">
        <v>0.03</v>
      </c>
    </row>
    <row r="186" spans="2:4" x14ac:dyDescent="0.45">
      <c r="B186" t="s">
        <v>249</v>
      </c>
      <c r="C186" t="s">
        <v>760</v>
      </c>
      <c r="D186" s="136">
        <v>0.02</v>
      </c>
    </row>
    <row r="187" spans="2:4" x14ac:dyDescent="0.45">
      <c r="B187" t="s">
        <v>251</v>
      </c>
      <c r="C187" t="s">
        <v>760</v>
      </c>
      <c r="D187" s="136">
        <v>0.02</v>
      </c>
    </row>
    <row r="188" spans="2:4" x14ac:dyDescent="0.45">
      <c r="B188" t="s">
        <v>362</v>
      </c>
      <c r="C188" t="s">
        <v>761</v>
      </c>
      <c r="D188" s="136">
        <v>0.01</v>
      </c>
    </row>
    <row r="189" spans="2:4" x14ac:dyDescent="0.45">
      <c r="B189" t="s">
        <v>363</v>
      </c>
      <c r="C189" t="s">
        <v>262</v>
      </c>
      <c r="D189" s="136">
        <v>0.01</v>
      </c>
    </row>
    <row r="190" spans="2:4" x14ac:dyDescent="0.45">
      <c r="B190" t="s">
        <v>252</v>
      </c>
      <c r="C190" t="s">
        <v>760</v>
      </c>
      <c r="D190" s="136">
        <v>0.02</v>
      </c>
    </row>
    <row r="191" spans="2:4" x14ac:dyDescent="0.45">
      <c r="B191" t="s">
        <v>253</v>
      </c>
      <c r="C191" t="s">
        <v>760</v>
      </c>
      <c r="D191" s="136">
        <v>0.02</v>
      </c>
    </row>
    <row r="192" spans="2:4" x14ac:dyDescent="0.45">
      <c r="B192" t="s">
        <v>254</v>
      </c>
      <c r="C192" t="s">
        <v>759</v>
      </c>
      <c r="D192" s="136">
        <v>0.03</v>
      </c>
    </row>
    <row r="193" spans="2:4" x14ac:dyDescent="0.45">
      <c r="B193" t="s">
        <v>364</v>
      </c>
      <c r="C193" t="s">
        <v>760</v>
      </c>
      <c r="D193" s="136">
        <v>0.02</v>
      </c>
    </row>
    <row r="194" spans="2:4" x14ac:dyDescent="0.45">
      <c r="B194" t="s">
        <v>255</v>
      </c>
      <c r="C194" t="s">
        <v>760</v>
      </c>
      <c r="D194" s="136">
        <v>0.02</v>
      </c>
    </row>
    <row r="195" spans="2:4" x14ac:dyDescent="0.45">
      <c r="B195" t="s">
        <v>256</v>
      </c>
      <c r="C195" t="s">
        <v>759</v>
      </c>
      <c r="D195" s="136">
        <v>0.03</v>
      </c>
    </row>
    <row r="196" spans="2:4" x14ac:dyDescent="0.45">
      <c r="B196" t="s">
        <v>257</v>
      </c>
      <c r="C196" t="s">
        <v>261</v>
      </c>
      <c r="D196" s="136">
        <v>0.03</v>
      </c>
    </row>
    <row r="197" spans="2:4" x14ac:dyDescent="0.45">
      <c r="B197" t="s">
        <v>258</v>
      </c>
      <c r="C197" t="s">
        <v>263</v>
      </c>
      <c r="D197" s="136">
        <v>0.02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87DA-D252-4DCC-880C-89A2C80F0A25}">
  <sheetPr>
    <tabColor rgb="FF00B0F0"/>
  </sheetPr>
  <dimension ref="B2:D26"/>
  <sheetViews>
    <sheetView showGridLines="0" workbookViewId="0"/>
  </sheetViews>
  <sheetFormatPr defaultRowHeight="14.25" x14ac:dyDescent="0.45"/>
  <cols>
    <col min="1" max="1" width="2.59765625" customWidth="1"/>
    <col min="2" max="2" width="29.3984375" customWidth="1"/>
    <col min="3" max="3" width="4.1328125" bestFit="1" customWidth="1"/>
    <col min="4" max="4" width="44.3984375" bestFit="1" customWidth="1"/>
  </cols>
  <sheetData>
    <row r="2" spans="2:4" ht="23.25" x14ac:dyDescent="0.45">
      <c r="B2" s="170" t="s">
        <v>547</v>
      </c>
      <c r="C2" s="170"/>
      <c r="D2" s="170"/>
    </row>
    <row r="3" spans="2:4" x14ac:dyDescent="0.45">
      <c r="B3" s="171" t="s">
        <v>546</v>
      </c>
      <c r="C3" s="171"/>
      <c r="D3" s="171"/>
    </row>
    <row r="5" spans="2:4" ht="15" customHeight="1" x14ac:dyDescent="0.45">
      <c r="B5" s="109" t="s">
        <v>733</v>
      </c>
      <c r="C5" s="73" t="s">
        <v>329</v>
      </c>
      <c r="D5" s="75" t="s">
        <v>349</v>
      </c>
    </row>
    <row r="6" spans="2:4" ht="15" customHeight="1" x14ac:dyDescent="0.45">
      <c r="B6" s="109"/>
      <c r="C6" s="73" t="s">
        <v>330</v>
      </c>
      <c r="D6" s="75" t="s">
        <v>373</v>
      </c>
    </row>
    <row r="7" spans="2:4" ht="15" customHeight="1" x14ac:dyDescent="0.45">
      <c r="B7" s="109"/>
      <c r="C7" s="73" t="s">
        <v>331</v>
      </c>
      <c r="D7" s="75" t="s">
        <v>374</v>
      </c>
    </row>
    <row r="8" spans="2:4" ht="15" customHeight="1" x14ac:dyDescent="0.45">
      <c r="B8" s="109"/>
      <c r="C8" s="73" t="s">
        <v>332</v>
      </c>
      <c r="D8" s="75" t="s">
        <v>375</v>
      </c>
    </row>
    <row r="9" spans="2:4" ht="15" customHeight="1" x14ac:dyDescent="0.45">
      <c r="B9" s="98"/>
      <c r="C9" s="73" t="s">
        <v>425</v>
      </c>
      <c r="D9" s="110" t="s">
        <v>573</v>
      </c>
    </row>
    <row r="10" spans="2:4" ht="15" customHeight="1" x14ac:dyDescent="0.45">
      <c r="B10" s="172" t="s">
        <v>734</v>
      </c>
      <c r="C10" s="73" t="s">
        <v>333</v>
      </c>
      <c r="D10" s="75" t="s">
        <v>376</v>
      </c>
    </row>
    <row r="11" spans="2:4" ht="15" customHeight="1" x14ac:dyDescent="0.45">
      <c r="B11" s="172"/>
      <c r="C11" s="73" t="s">
        <v>334</v>
      </c>
      <c r="D11" s="75" t="s">
        <v>377</v>
      </c>
    </row>
    <row r="12" spans="2:4" ht="15" customHeight="1" x14ac:dyDescent="0.45">
      <c r="B12" s="172"/>
      <c r="C12" s="73" t="s">
        <v>335</v>
      </c>
      <c r="D12" s="75" t="s">
        <v>350</v>
      </c>
    </row>
    <row r="13" spans="2:4" ht="15" customHeight="1" x14ac:dyDescent="0.45">
      <c r="B13" s="172"/>
      <c r="C13" s="73" t="s">
        <v>336</v>
      </c>
      <c r="D13" s="75" t="s">
        <v>378</v>
      </c>
    </row>
    <row r="14" spans="2:4" ht="15" customHeight="1" x14ac:dyDescent="0.45">
      <c r="B14" s="173" t="s">
        <v>735</v>
      </c>
      <c r="C14" s="73" t="s">
        <v>337</v>
      </c>
      <c r="D14" s="75" t="s">
        <v>379</v>
      </c>
    </row>
    <row r="15" spans="2:4" ht="15" customHeight="1" x14ac:dyDescent="0.45">
      <c r="B15" s="173"/>
      <c r="C15" s="73" t="s">
        <v>338</v>
      </c>
      <c r="D15" s="75" t="s">
        <v>380</v>
      </c>
    </row>
    <row r="16" spans="2:4" ht="15" customHeight="1" x14ac:dyDescent="0.45">
      <c r="B16" s="173"/>
      <c r="C16" s="73" t="s">
        <v>339</v>
      </c>
      <c r="D16" s="75" t="s">
        <v>464</v>
      </c>
    </row>
    <row r="17" spans="2:4" ht="15" customHeight="1" x14ac:dyDescent="0.45">
      <c r="B17" s="173"/>
      <c r="C17" s="73" t="s">
        <v>340</v>
      </c>
      <c r="D17" s="76" t="s">
        <v>351</v>
      </c>
    </row>
    <row r="18" spans="2:4" ht="15" customHeight="1" x14ac:dyDescent="0.45">
      <c r="B18" s="173"/>
      <c r="C18" s="73" t="s">
        <v>341</v>
      </c>
      <c r="D18" s="75" t="s">
        <v>466</v>
      </c>
    </row>
    <row r="19" spans="2:4" ht="15" customHeight="1" x14ac:dyDescent="0.45">
      <c r="B19" s="174" t="s">
        <v>736</v>
      </c>
      <c r="C19" s="73" t="s">
        <v>342</v>
      </c>
      <c r="D19" s="124" t="s">
        <v>381</v>
      </c>
    </row>
    <row r="20" spans="2:4" ht="15" customHeight="1" x14ac:dyDescent="0.45">
      <c r="B20" s="174"/>
      <c r="C20" s="73" t="s">
        <v>343</v>
      </c>
      <c r="D20" s="124" t="s">
        <v>517</v>
      </c>
    </row>
    <row r="21" spans="2:4" ht="15" customHeight="1" x14ac:dyDescent="0.45">
      <c r="B21" s="174"/>
      <c r="C21" s="73" t="s">
        <v>344</v>
      </c>
      <c r="D21" s="124" t="s">
        <v>382</v>
      </c>
    </row>
    <row r="22" spans="2:4" ht="15" customHeight="1" x14ac:dyDescent="0.45">
      <c r="B22" s="174"/>
      <c r="C22" s="73" t="s">
        <v>516</v>
      </c>
      <c r="D22" s="124" t="s">
        <v>383</v>
      </c>
    </row>
    <row r="23" spans="2:4" ht="15" customHeight="1" x14ac:dyDescent="0.45">
      <c r="B23" s="169" t="s">
        <v>737</v>
      </c>
      <c r="C23" s="73" t="s">
        <v>345</v>
      </c>
      <c r="D23" s="75" t="s">
        <v>384</v>
      </c>
    </row>
    <row r="24" spans="2:4" ht="15" customHeight="1" x14ac:dyDescent="0.45">
      <c r="B24" s="169"/>
      <c r="C24" s="73" t="s">
        <v>346</v>
      </c>
      <c r="D24" s="75" t="s">
        <v>385</v>
      </c>
    </row>
    <row r="25" spans="2:4" ht="15" customHeight="1" x14ac:dyDescent="0.45">
      <c r="B25" s="169"/>
      <c r="C25" s="73" t="s">
        <v>347</v>
      </c>
      <c r="D25" s="75" t="s">
        <v>386</v>
      </c>
    </row>
    <row r="26" spans="2:4" ht="15" customHeight="1" x14ac:dyDescent="0.45">
      <c r="B26" s="169"/>
      <c r="C26" s="73" t="s">
        <v>348</v>
      </c>
      <c r="D26" s="75" t="s">
        <v>387</v>
      </c>
    </row>
  </sheetData>
  <sheetProtection algorithmName="SHA-512" hashValue="J/m8dYGfy4LXEZXW59ifu8iZ/B9ktaMYM8hzYzOAs3QiNf0oMy/PGgK+q+Om11nSBow8fxNjizVSOYSLKfM3Bw==" saltValue="xg8sz0IveSz1wb0Ag2O9Sw==" spinCount="100000" sheet="1" objects="1" scenarios="1"/>
  <mergeCells count="6">
    <mergeCell ref="B23:B26"/>
    <mergeCell ref="B2:D2"/>
    <mergeCell ref="B3:D3"/>
    <mergeCell ref="B10:B13"/>
    <mergeCell ref="B14:B18"/>
    <mergeCell ref="B19:B22"/>
  </mergeCells>
  <hyperlinks>
    <hyperlink ref="D5" location="BenchmarkAE1" display="ПРЕДОСТАВЛЕНИЕ ОСНОВНЫХ УСЛУГ" xr:uid="{00000000-0004-0000-0100-000000000000}"/>
    <hyperlink ref="D6" location="BenchmarkAE2" display="ПОВЫШЕНИЕ УРОВНЯ ЦЕНОВОЙ ПРИЕМЛЕМОСТИ И РАСШИРЕНИЕ ВСЕОБЩЕГО ДОСТУПА" xr:uid="{00000000-0004-0000-0100-000001000000}"/>
    <hyperlink ref="D7" location="BenchmarkAE3" display="ПОВЫШЕНИЕ УРОВНЯ РАВЕНСТВА И СОЦИАЛЬНОЙ СПРАВЕДЛИВОСТИ" xr:uid="{00000000-0004-0000-0100-000002000000}"/>
    <hyperlink ref="D8" location="BenchmarkAE4" display="ПЛАНИРОВАНИЕ ДОЛГОСРОЧНОГО ДОСТУПА И РАВЕНСТВА" xr:uid="{00000000-0004-0000-0100-000003000000}"/>
    <hyperlink ref="D10" location="BenchmarkEE1" display="НЕДОПУЩЕНИЕ КОРРУПЦИИ И ПООЩРЕНИЕ ПРОЗРАЧНЫХ ЗАКУПОК" xr:uid="{00000000-0004-0000-0100-000004000000}"/>
    <hyperlink ref="D11" location="BenchmarkEE2" display="ОБЕСПЕЧЕНИЕ МАКСИМАЛЬНОЙ ЭКОНОМИЧЕСКОЙ ЖИЗНЕСПОСОБНОСТИ И НАЛОГОВО-БЮДЖЕТНОЙ УСТОЙЧИВОСТИ" xr:uid="{00000000-0004-0000-0100-000005000000}"/>
    <hyperlink ref="D12" location="BenchmarkEE3" display="ОБЕСПЕЧЕНИЕ МАКСИМАЛЬНОЙ ДОЛГОСРОЧНОЙ ФИНАНСОВОЙ ЖИЗНЕСПОСОБНОСТИ" xr:uid="{00000000-0004-0000-0100-000006000000}"/>
    <hyperlink ref="D13" location="BenchmarkEE4" display="ПОВЫШЕНИЕ УРОВНЯ ЗАНЯТОСТИ И РАСШИРЕНИЕ ЭКОНОМИЧЕСКИХ ВОЗМОЖНОСТЕЙ" xr:uid="{00000000-0004-0000-0100-000007000000}"/>
    <hyperlink ref="D14" location="BenchmarkES1" display="СОКРАЩЕНИЕ ВЫБРОСОВ ПАРНИКОВЫХ ГАЗОВ И ПОВЫШЕНИЕ ЭНЕРГОЭФФЕКТИВНОСТИ" xr:uid="{00000000-0004-0000-0100-000008000000}"/>
    <hyperlink ref="D15" location="BenchmarkES2" display="СОКРАЩЕНИЕ ОТХОДОВ И ВОССТАНОВЛЕНИЕ ДЕГРАДИРОВАВШИХ ЗЕМЕЛЬ" xr:uid="{00000000-0004-0000-0100-000009000000}"/>
    <hyperlink ref="D16" location="BenchmarkES3" display="ПОТРЕБЛЕНИЕ ВОДЫ И СБРОС СТОЧНЫХ ВОД" xr:uid="{00000000-0004-0000-0100-00000A000000}"/>
    <hyperlink ref="D17" location="BenchmarkES4" display="ЗАЩИТА БИОРАЗНООБРАЗИЯ" xr:uid="{00000000-0004-0000-0100-00000B000000}"/>
    <hyperlink ref="D18" location="BenchmarkES5" display="ОЦЕНКА РИСКОВ И ПОДГОТОВКА К БОРЬБЕ С БЕДСТВИЯМИ" xr:uid="{00000000-0004-0000-0100-00000C000000}"/>
    <hyperlink ref="D23" location="BenchmarkSE1" display="ПЛАН ВЗАИМОДЕЙСТВИЯ С ЗАИНТЕРЕСОВАННЫМИ СТОРОНАМИ И ОБЕСПЕЧЕНИЯ УЧАСТИЯ ОБЩЕСТВЕННОСТИ" xr:uid="{00000000-0004-0000-0100-00000D000000}"/>
    <hyperlink ref="D24" location="BenchmarkSE2" display="ОБЕСПЕЧЕНИЕ МАКСИМАЛЬНОГО ВЗАИМОДЕЙСТВИЯ С ЗАИНТЕРЕСОВАННЫМИ СТОРОНАМИ И УЧАСТИЯ ОБЩЕСТВЕННОСТИ" xr:uid="{00000000-0004-0000-0100-00000E000000}"/>
    <hyperlink ref="D25" location="BenchmarkSE3" display="ПРЕДОСТАВЛЕНИЕ ПРОЗРАЧНОЙ И КАЧЕСТВЕННОЙ ИНФОРМАЦИИ О ПРОЕКТЕ" xr:uid="{00000000-0004-0000-0100-00000F000000}"/>
    <hyperlink ref="D26" location="BenchmarkSE4" display="ЭФФЕКТИВНОЕ РАССМОТРЕНИЕ ЖАЛОБ НАСЕЛЕНИЯ И ОТЗЫВОВ КОНЕЧНЫХ ПОЛЬЗОВАТЕЛЕЙ" xr:uid="{00000000-0004-0000-0100-000010000000}"/>
    <hyperlink ref="D9" location="BenchmarkAE5" display="ПРЕДОТВРАЩЕНИЕ/СВЕДЕНИЕ К МИНИМУМУ И СОКРАЩЕНИЕ МАСШТАБОВ ПЕРЕМЕЩЕНИЯ НАСЕЛЕНИЯ ПО ФИЗИЧЕСКИМ И ЭКОНОМИЧЕСКИМ ПРИЧИНАМ" xr:uid="{00000000-0004-0000-0100-000011000000}"/>
    <hyperlink ref="D19" location="BenchmarkRE1" display="ПООЩРЕНИЕ ТИРАЖИРУЕМОСТИ И МАСШТАБИРУЕМОСТИ" xr:uid="{00000000-0004-0000-0100-000012000000}"/>
    <hyperlink ref="D20" location="BenchmarkRE2" display="УНИФИКАЦИЯ ПОДГОТОВКИ ГЧП И СООТВЕТСТВУЮЩИХ ТЕНДЕРОВ" xr:uid="{00000000-0004-0000-0100-000013000000}"/>
    <hyperlink ref="D21" location="BenchmarkRE3" display="УКРЕПЛЕНИЕ ПОТЕНЦИАЛА ПРАВИТЕЛЬСТВ, ПРОМЫШЛЕННОСТИ И ОБЩИН" xr:uid="{00000000-0004-0000-0100-000014000000}"/>
    <hyperlink ref="D22" location="BenchmarkRE4" display="ПОДДЕРЖКА ИННОВАЦИЙ И ПЕРЕДАЧИ ТЕХНОЛОГИЙ" xr:uid="{00000000-0004-0000-0100-000015000000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E4C0E-A994-41BC-B201-B8D431DB45E2}">
  <sheetPr>
    <tabColor rgb="FFFFD966"/>
    <pageSetUpPr fitToPage="1"/>
  </sheetPr>
  <dimension ref="B1:Q57"/>
  <sheetViews>
    <sheetView showGridLines="0" zoomScale="85" zoomScaleNormal="85" workbookViewId="0"/>
  </sheetViews>
  <sheetFormatPr defaultColWidth="8.73046875" defaultRowHeight="27" customHeight="1" x14ac:dyDescent="0.45"/>
  <cols>
    <col min="1" max="1" width="2.46484375" style="14" customWidth="1"/>
    <col min="2" max="2" width="1" style="14" customWidth="1"/>
    <col min="3" max="3" width="15.59765625" style="14" customWidth="1"/>
    <col min="4" max="4" width="41.46484375" style="14" customWidth="1"/>
    <col min="5" max="7" width="20.73046875" style="14" customWidth="1"/>
    <col min="8" max="8" width="15.73046875" style="14" customWidth="1"/>
    <col min="9" max="9" width="1" style="14" customWidth="1"/>
    <col min="10" max="10" width="2.3984375" style="14" customWidth="1"/>
    <col min="11" max="14" width="13.73046875" style="14" hidden="1" customWidth="1"/>
    <col min="15" max="17" width="0" style="14" hidden="1" customWidth="1"/>
    <col min="18" max="16384" width="8.73046875" style="14"/>
  </cols>
  <sheetData>
    <row r="1" spans="2:17" ht="13.5" customHeight="1" x14ac:dyDescent="0.45">
      <c r="C1" s="179"/>
      <c r="D1" s="179"/>
      <c r="E1" s="179"/>
      <c r="F1" s="179"/>
      <c r="G1" s="179"/>
      <c r="H1" s="179"/>
    </row>
    <row r="2" spans="2:17" ht="40.049999999999997" customHeight="1" thickBot="1" x14ac:dyDescent="0.5">
      <c r="B2" s="77"/>
      <c r="C2" s="180" t="s">
        <v>738</v>
      </c>
      <c r="D2" s="180"/>
      <c r="E2" s="180"/>
      <c r="F2" s="180"/>
      <c r="G2" s="180"/>
      <c r="H2" s="180"/>
      <c r="I2" s="15"/>
    </row>
    <row r="3" spans="2:17" ht="27" customHeight="1" x14ac:dyDescent="0.45">
      <c r="B3" s="77"/>
      <c r="C3" s="16" t="s">
        <v>548</v>
      </c>
      <c r="D3" s="187" t="s">
        <v>311</v>
      </c>
      <c r="E3" s="187"/>
      <c r="F3" s="187"/>
      <c r="G3" s="187"/>
      <c r="H3" s="188"/>
      <c r="I3" s="15"/>
    </row>
    <row r="4" spans="2:17" ht="31.5" customHeight="1" x14ac:dyDescent="0.45">
      <c r="B4" s="77"/>
      <c r="C4" s="17" t="s">
        <v>2</v>
      </c>
      <c r="D4" s="181" t="s">
        <v>620</v>
      </c>
      <c r="E4" s="181"/>
      <c r="F4" s="181"/>
      <c r="G4" s="181"/>
      <c r="H4" s="182"/>
      <c r="I4" s="15"/>
      <c r="M4" s="57"/>
    </row>
    <row r="5" spans="2:17" ht="93.4" customHeight="1" x14ac:dyDescent="0.45">
      <c r="B5" s="77"/>
      <c r="C5" s="17" t="s">
        <v>3</v>
      </c>
      <c r="D5" s="189" t="s">
        <v>621</v>
      </c>
      <c r="E5" s="189"/>
      <c r="F5" s="189"/>
      <c r="G5" s="189"/>
      <c r="H5" s="190"/>
      <c r="I5" s="15"/>
    </row>
    <row r="6" spans="2:17" ht="27" customHeight="1" x14ac:dyDescent="0.45">
      <c r="B6" s="77"/>
      <c r="C6" s="185" t="s">
        <v>312</v>
      </c>
      <c r="D6" s="186"/>
      <c r="E6" s="186"/>
      <c r="F6" s="186"/>
      <c r="G6" s="186"/>
      <c r="H6" s="18" t="s">
        <v>6</v>
      </c>
      <c r="I6" s="15"/>
      <c r="K6" s="19" t="s">
        <v>427</v>
      </c>
      <c r="L6" s="19" t="s">
        <v>428</v>
      </c>
      <c r="M6" s="116" t="s">
        <v>432</v>
      </c>
      <c r="N6" s="19" t="s">
        <v>426</v>
      </c>
      <c r="P6" s="19" t="s">
        <v>674</v>
      </c>
      <c r="Q6" s="19" t="s">
        <v>676</v>
      </c>
    </row>
    <row r="7" spans="2:17" ht="39.4" customHeight="1" x14ac:dyDescent="0.45">
      <c r="B7" s="77"/>
      <c r="C7" s="141" t="s">
        <v>601</v>
      </c>
      <c r="D7" s="183" t="s">
        <v>574</v>
      </c>
      <c r="E7" s="183"/>
      <c r="F7" s="183"/>
      <c r="G7" s="183"/>
      <c r="H7" s="58">
        <v>1</v>
      </c>
      <c r="I7" s="15"/>
      <c r="K7" s="145">
        <f>VLOOKUP(H7,AnswersGen[#All],2,FALSE)</f>
        <v>0</v>
      </c>
      <c r="L7" s="21">
        <v>10</v>
      </c>
      <c r="M7" s="145">
        <f>IF(K7&gt;=0,L7,0)</f>
        <v>10</v>
      </c>
      <c r="N7" s="145">
        <f>K7*M7</f>
        <v>0</v>
      </c>
      <c r="P7" s="21" t="b">
        <v>1</v>
      </c>
      <c r="Q7" s="145" t="b">
        <f>IF(AND(P7,AND(K7&gt;=0,K7&lt;0.5)),TRUE,FALSE)</f>
        <v>1</v>
      </c>
    </row>
    <row r="8" spans="2:17" ht="39.4" customHeight="1" collapsed="1" x14ac:dyDescent="0.45">
      <c r="B8" s="77"/>
      <c r="C8" s="22" t="s">
        <v>279</v>
      </c>
      <c r="D8" s="184" t="s">
        <v>575</v>
      </c>
      <c r="E8" s="184"/>
      <c r="F8" s="184"/>
      <c r="G8" s="184"/>
      <c r="H8" s="60">
        <v>1</v>
      </c>
      <c r="I8" s="15"/>
      <c r="K8" s="145">
        <f>VLOOKUP(H8,AnswersGen[#All],2,FALSE)</f>
        <v>0</v>
      </c>
      <c r="L8" s="21">
        <v>10</v>
      </c>
      <c r="M8" s="145">
        <f t="shared" ref="M8:M10" si="0">IF(K8&gt;=0,L8,0)</f>
        <v>10</v>
      </c>
      <c r="N8" s="145">
        <f t="shared" ref="N8:N10" si="1">K8*M8</f>
        <v>0</v>
      </c>
      <c r="P8" s="21" t="b">
        <v>0</v>
      </c>
      <c r="Q8" s="145" t="b">
        <f>IF(AND(P8,AND(K8&gt;=0,K8&lt;0.5)),TRUE,FALSE)</f>
        <v>0</v>
      </c>
    </row>
    <row r="9" spans="2:17" ht="39.4" customHeight="1" collapsed="1" x14ac:dyDescent="0.45">
      <c r="B9" s="77"/>
      <c r="C9" s="20" t="s">
        <v>15</v>
      </c>
      <c r="D9" s="183" t="s">
        <v>404</v>
      </c>
      <c r="E9" s="183"/>
      <c r="F9" s="183"/>
      <c r="G9" s="183"/>
      <c r="H9" s="58">
        <v>1</v>
      </c>
      <c r="I9" s="15"/>
      <c r="K9" s="145">
        <f>VLOOKUP(H9,AnswersGen[#All],2,FALSE)</f>
        <v>0</v>
      </c>
      <c r="L9" s="21">
        <v>5</v>
      </c>
      <c r="M9" s="145">
        <f t="shared" si="0"/>
        <v>5</v>
      </c>
      <c r="N9" s="145">
        <f t="shared" si="1"/>
        <v>0</v>
      </c>
      <c r="P9" s="21" t="b">
        <v>0</v>
      </c>
      <c r="Q9" s="145" t="b">
        <f>IF(AND(P9,AND(K9&gt;=0,K9&lt;0.5)),TRUE,FALSE)</f>
        <v>0</v>
      </c>
    </row>
    <row r="10" spans="2:17" ht="39.4" customHeight="1" collapsed="1" x14ac:dyDescent="0.45">
      <c r="B10" s="77"/>
      <c r="C10" s="22" t="s">
        <v>16</v>
      </c>
      <c r="D10" s="184" t="s">
        <v>403</v>
      </c>
      <c r="E10" s="184"/>
      <c r="F10" s="184"/>
      <c r="G10" s="184"/>
      <c r="H10" s="60" t="s">
        <v>766</v>
      </c>
      <c r="I10" s="15"/>
      <c r="K10" s="145">
        <f>VLOOKUP(H10,AnswersNA[#All],2,FALSE)</f>
        <v>-1</v>
      </c>
      <c r="L10" s="21">
        <v>5</v>
      </c>
      <c r="M10" s="145">
        <f t="shared" si="0"/>
        <v>0</v>
      </c>
      <c r="N10" s="145">
        <f t="shared" si="1"/>
        <v>0</v>
      </c>
      <c r="P10" s="21" t="b">
        <v>0</v>
      </c>
      <c r="Q10" s="145" t="b">
        <f t="shared" ref="Q10" si="2">IF(AND(P10,AND(K10&gt;=0,K10&lt;0.5)),TRUE,FALSE)</f>
        <v>0</v>
      </c>
    </row>
    <row r="11" spans="2:17" ht="27" customHeight="1" thickBot="1" x14ac:dyDescent="0.5">
      <c r="B11" s="77"/>
      <c r="C11" s="143" t="s">
        <v>310</v>
      </c>
      <c r="D11" s="23"/>
      <c r="E11" s="23"/>
      <c r="F11" s="24" t="s">
        <v>420</v>
      </c>
      <c r="G11" s="175" t="str">
        <f>IF(M11&gt;0,ROUND(100*N11/M11,0)&amp;"% ("&amp;IF(N11/M11&gt;=0.8,VLOOKUP(5,Performance[#All],2,FALSE),IF(N11/M11&gt;=0.6,VLOOKUP(4,Performance[#All],2,FALSE),IF(N11/M11&gt;=0.4,VLOOKUP(3,Performance[#All],2,FALSE),IF(N11/M11&gt;=0.2,VLOOKUP(2,Performance[#All],2,FALSE),VLOOKUP(1,Performance[#All],2,FALSE)))))&amp;")","Н/П")</f>
        <v>0% (Неудовлетворительно)</v>
      </c>
      <c r="H11" s="176"/>
      <c r="I11" s="15"/>
      <c r="K11" s="114" t="s">
        <v>429</v>
      </c>
      <c r="L11" s="113">
        <f>SUM(L7:L10)</f>
        <v>30</v>
      </c>
      <c r="M11" s="113">
        <f t="shared" ref="M11:N11" si="3">SUM(M7:M10)</f>
        <v>25</v>
      </c>
      <c r="N11" s="113">
        <f t="shared" si="3"/>
        <v>0</v>
      </c>
      <c r="P11" s="114" t="s">
        <v>675</v>
      </c>
      <c r="Q11" s="113" t="b">
        <f>OR(Q7:Q10)</f>
        <v>1</v>
      </c>
    </row>
    <row r="12" spans="2:17" ht="10.050000000000001" customHeight="1" x14ac:dyDescent="0.45">
      <c r="B12" s="77"/>
      <c r="C12" s="15"/>
      <c r="D12" s="25"/>
      <c r="E12" s="25"/>
      <c r="F12" s="25"/>
      <c r="G12" s="25"/>
      <c r="H12" s="26"/>
      <c r="I12" s="15"/>
    </row>
    <row r="13" spans="2:17" ht="10.050000000000001" customHeight="1" thickBot="1" x14ac:dyDescent="0.5">
      <c r="B13" s="77"/>
      <c r="C13" s="15"/>
      <c r="D13" s="25"/>
      <c r="E13" s="25"/>
      <c r="F13" s="25"/>
      <c r="G13" s="25"/>
      <c r="H13" s="26"/>
      <c r="I13" s="15"/>
      <c r="M13" s="27"/>
    </row>
    <row r="14" spans="2:17" ht="27" customHeight="1" x14ac:dyDescent="0.45">
      <c r="B14" s="77"/>
      <c r="C14" s="16" t="s">
        <v>548</v>
      </c>
      <c r="D14" s="187" t="s">
        <v>388</v>
      </c>
      <c r="E14" s="187"/>
      <c r="F14" s="187"/>
      <c r="G14" s="187"/>
      <c r="H14" s="188"/>
      <c r="I14" s="15"/>
    </row>
    <row r="15" spans="2:17" ht="29.25" customHeight="1" x14ac:dyDescent="0.45">
      <c r="B15" s="77"/>
      <c r="C15" s="17" t="s">
        <v>2</v>
      </c>
      <c r="D15" s="181" t="s">
        <v>25</v>
      </c>
      <c r="E15" s="181"/>
      <c r="F15" s="181"/>
      <c r="G15" s="181"/>
      <c r="H15" s="182"/>
      <c r="I15" s="15"/>
    </row>
    <row r="16" spans="2:17" ht="96.75" customHeight="1" x14ac:dyDescent="0.45">
      <c r="B16" s="77"/>
      <c r="C16" s="17" t="s">
        <v>3</v>
      </c>
      <c r="D16" s="189" t="s">
        <v>622</v>
      </c>
      <c r="E16" s="189"/>
      <c r="F16" s="189"/>
      <c r="G16" s="189"/>
      <c r="H16" s="190"/>
      <c r="I16" s="15"/>
    </row>
    <row r="17" spans="2:17" ht="27" customHeight="1" x14ac:dyDescent="0.45">
      <c r="B17" s="77"/>
      <c r="C17" s="185" t="s">
        <v>312</v>
      </c>
      <c r="D17" s="186"/>
      <c r="E17" s="186"/>
      <c r="F17" s="186"/>
      <c r="G17" s="186"/>
      <c r="H17" s="18" t="s">
        <v>6</v>
      </c>
      <c r="I17" s="15"/>
      <c r="K17" s="19" t="s">
        <v>427</v>
      </c>
      <c r="L17" s="19" t="s">
        <v>428</v>
      </c>
      <c r="M17" s="116" t="s">
        <v>432</v>
      </c>
      <c r="N17" s="19" t="s">
        <v>426</v>
      </c>
      <c r="P17" s="19" t="s">
        <v>674</v>
      </c>
      <c r="Q17" s="19" t="s">
        <v>676</v>
      </c>
    </row>
    <row r="18" spans="2:17" ht="44.25" customHeight="1" x14ac:dyDescent="0.45">
      <c r="B18" s="77"/>
      <c r="C18" s="20" t="s">
        <v>401</v>
      </c>
      <c r="D18" s="183" t="s">
        <v>407</v>
      </c>
      <c r="E18" s="183"/>
      <c r="F18" s="183"/>
      <c r="G18" s="183"/>
      <c r="H18" s="111"/>
      <c r="I18" s="15"/>
      <c r="K18" s="145"/>
      <c r="L18" s="21"/>
      <c r="M18" s="145"/>
      <c r="N18" s="145"/>
      <c r="P18" s="21"/>
      <c r="Q18" s="145"/>
    </row>
    <row r="19" spans="2:17" ht="97.15" customHeight="1" x14ac:dyDescent="0.45">
      <c r="B19" s="99"/>
      <c r="C19" s="142" t="s">
        <v>636</v>
      </c>
      <c r="D19" s="191" t="s">
        <v>616</v>
      </c>
      <c r="E19" s="192"/>
      <c r="F19" s="192"/>
      <c r="G19" s="193"/>
      <c r="H19" s="58" t="s">
        <v>766</v>
      </c>
      <c r="I19" s="15"/>
      <c r="K19" s="145">
        <f>VLOOKUP(H19,AnswersNA[#All],2,FALSE)</f>
        <v>-1</v>
      </c>
      <c r="L19" s="21">
        <v>10</v>
      </c>
      <c r="M19" s="145">
        <f>IF(K19&gt;=0,L19,0)</f>
        <v>0</v>
      </c>
      <c r="N19" s="145">
        <f>K19*M19</f>
        <v>0</v>
      </c>
      <c r="P19" s="21" t="b">
        <v>1</v>
      </c>
      <c r="Q19" s="145" t="b">
        <f>IF(AND(P19,AND(K19&gt;=0,K19&lt;0.5)),TRUE,FALSE)</f>
        <v>0</v>
      </c>
    </row>
    <row r="20" spans="2:17" ht="72" customHeight="1" x14ac:dyDescent="0.45">
      <c r="B20" s="99"/>
      <c r="C20" s="107" t="s">
        <v>405</v>
      </c>
      <c r="D20" s="191" t="s">
        <v>576</v>
      </c>
      <c r="E20" s="192"/>
      <c r="F20" s="192"/>
      <c r="G20" s="193"/>
      <c r="H20" s="58" t="s">
        <v>766</v>
      </c>
      <c r="I20" s="15"/>
      <c r="K20" s="145">
        <f>VLOOKUP(H20,AnswersNA[#All],2,FALSE)</f>
        <v>-1</v>
      </c>
      <c r="L20" s="21">
        <v>5</v>
      </c>
      <c r="M20" s="145">
        <f>IF(K20&gt;=0,L20,0)</f>
        <v>0</v>
      </c>
      <c r="N20" s="145">
        <f>K20*M20</f>
        <v>0</v>
      </c>
      <c r="P20" s="21" t="b">
        <v>0</v>
      </c>
      <c r="Q20" s="145" t="b">
        <f>IF(AND(P20,AND(K20&gt;=0,K20&lt;0.5)),TRUE,FALSE)</f>
        <v>0</v>
      </c>
    </row>
    <row r="21" spans="2:17" ht="51.5" customHeight="1" x14ac:dyDescent="0.45">
      <c r="B21" s="77"/>
      <c r="C21" s="22" t="s">
        <v>280</v>
      </c>
      <c r="D21" s="184" t="s">
        <v>406</v>
      </c>
      <c r="E21" s="184"/>
      <c r="F21" s="184"/>
      <c r="G21" s="184"/>
      <c r="H21" s="112"/>
      <c r="I21" s="15"/>
      <c r="K21" s="145"/>
      <c r="L21" s="21"/>
      <c r="M21" s="145"/>
      <c r="N21" s="145"/>
      <c r="P21" s="21"/>
      <c r="Q21" s="145"/>
    </row>
    <row r="22" spans="2:17" ht="33.5" customHeight="1" x14ac:dyDescent="0.45">
      <c r="B22" s="99"/>
      <c r="C22" s="108" t="s">
        <v>602</v>
      </c>
      <c r="D22" s="194" t="s">
        <v>410</v>
      </c>
      <c r="E22" s="195"/>
      <c r="F22" s="195"/>
      <c r="G22" s="196"/>
      <c r="H22" s="60" t="s">
        <v>22</v>
      </c>
      <c r="I22" s="15"/>
      <c r="K22" s="145">
        <f>VLOOKUP(H22,AnswersNA[#All],2,FALSE)</f>
        <v>-1</v>
      </c>
      <c r="L22" s="21">
        <v>10</v>
      </c>
      <c r="M22" s="145">
        <f>IF(K22&gt;=0,L22,0)</f>
        <v>0</v>
      </c>
      <c r="N22" s="145">
        <f>K22*M22</f>
        <v>0</v>
      </c>
      <c r="P22" s="21" t="b">
        <v>1</v>
      </c>
      <c r="Q22" s="145" t="b">
        <f t="shared" ref="Q22:Q23" si="4">IF(AND(P22,AND(K22&gt;=0,K22&lt;0.5)),TRUE,FALSE)</f>
        <v>0</v>
      </c>
    </row>
    <row r="23" spans="2:17" ht="42.5" customHeight="1" x14ac:dyDescent="0.45">
      <c r="B23" s="99"/>
      <c r="C23" s="108" t="s">
        <v>409</v>
      </c>
      <c r="D23" s="194" t="s">
        <v>411</v>
      </c>
      <c r="E23" s="195"/>
      <c r="F23" s="195"/>
      <c r="G23" s="196"/>
      <c r="H23" s="60" t="s">
        <v>22</v>
      </c>
      <c r="I23" s="15"/>
      <c r="K23" s="145">
        <f>VLOOKUP(H23,AnswersNA[#All],2,FALSE)</f>
        <v>-1</v>
      </c>
      <c r="L23" s="21">
        <v>5</v>
      </c>
      <c r="M23" s="145">
        <f>IF(K23&gt;=0,L23,0)</f>
        <v>0</v>
      </c>
      <c r="N23" s="145">
        <f>K23*M23</f>
        <v>0</v>
      </c>
      <c r="P23" s="21" t="b">
        <v>0</v>
      </c>
      <c r="Q23" s="145" t="b">
        <f t="shared" si="4"/>
        <v>0</v>
      </c>
    </row>
    <row r="24" spans="2:17" ht="27" customHeight="1" thickBot="1" x14ac:dyDescent="0.5">
      <c r="B24" s="77"/>
      <c r="C24" s="143" t="s">
        <v>310</v>
      </c>
      <c r="D24" s="23"/>
      <c r="E24" s="23"/>
      <c r="F24" s="24" t="s">
        <v>421</v>
      </c>
      <c r="G24" s="175" t="str">
        <f>IF(M24&gt;0,ROUND(100*N24/M24,0)&amp;"% ("&amp;IF(N24/M24&gt;=0.8,VLOOKUP(5,Performance[#All],2,FALSE),IF(N24/M24&gt;=0.6,VLOOKUP(4,Performance[#All],2,FALSE),IF(N24/M24&gt;=0.4,VLOOKUP(3,Performance[#All],2,FALSE),IF(N24/M24&gt;=0.2,VLOOKUP(2,Performance[#All],2,FALSE),VLOOKUP(1,Performance[#All],2,FALSE)))))&amp;")","Н/П")</f>
        <v>Н/П</v>
      </c>
      <c r="H24" s="176"/>
      <c r="I24" s="15"/>
      <c r="K24" s="114" t="s">
        <v>429</v>
      </c>
      <c r="L24" s="113">
        <f>SUM(L18:L23)</f>
        <v>30</v>
      </c>
      <c r="M24" s="113">
        <f>SUM(M18:M23)</f>
        <v>0</v>
      </c>
      <c r="N24" s="113">
        <f>SUM(N18:N23)</f>
        <v>0</v>
      </c>
      <c r="P24" s="114" t="s">
        <v>675</v>
      </c>
      <c r="Q24" s="113" t="b">
        <f>OR(Q18:Q23)</f>
        <v>0</v>
      </c>
    </row>
    <row r="25" spans="2:17" ht="15" customHeight="1" x14ac:dyDescent="0.45">
      <c r="B25" s="77"/>
      <c r="C25" s="15"/>
      <c r="D25" s="25"/>
      <c r="E25" s="25"/>
      <c r="F25" s="25"/>
      <c r="G25" s="25"/>
      <c r="H25" s="26"/>
      <c r="I25" s="15"/>
    </row>
    <row r="26" spans="2:17" ht="23" customHeight="1" thickBot="1" x14ac:dyDescent="0.5">
      <c r="B26" s="77"/>
      <c r="C26" s="15"/>
      <c r="D26" s="25"/>
      <c r="E26" s="25"/>
      <c r="F26" s="25"/>
      <c r="G26" s="25"/>
      <c r="H26" s="26"/>
      <c r="I26" s="15"/>
    </row>
    <row r="27" spans="2:17" ht="27" customHeight="1" x14ac:dyDescent="0.45">
      <c r="B27" s="77"/>
      <c r="C27" s="16" t="s">
        <v>548</v>
      </c>
      <c r="D27" s="187" t="s">
        <v>389</v>
      </c>
      <c r="E27" s="187"/>
      <c r="F27" s="187"/>
      <c r="G27" s="187"/>
      <c r="H27" s="188"/>
      <c r="I27" s="15"/>
    </row>
    <row r="28" spans="2:17" ht="30.4" customHeight="1" x14ac:dyDescent="0.45">
      <c r="B28" s="77"/>
      <c r="C28" s="17" t="s">
        <v>2</v>
      </c>
      <c r="D28" s="181" t="s">
        <v>26</v>
      </c>
      <c r="E28" s="181"/>
      <c r="F28" s="181"/>
      <c r="G28" s="181"/>
      <c r="H28" s="182"/>
      <c r="I28" s="15"/>
    </row>
    <row r="29" spans="2:17" ht="53.25" customHeight="1" x14ac:dyDescent="0.45">
      <c r="B29" s="77"/>
      <c r="C29" s="17" t="s">
        <v>3</v>
      </c>
      <c r="D29" s="189" t="s">
        <v>637</v>
      </c>
      <c r="E29" s="189"/>
      <c r="F29" s="189"/>
      <c r="G29" s="189"/>
      <c r="H29" s="190"/>
      <c r="I29" s="15"/>
    </row>
    <row r="30" spans="2:17" ht="27" customHeight="1" x14ac:dyDescent="0.45">
      <c r="B30" s="77"/>
      <c r="C30" s="185" t="s">
        <v>312</v>
      </c>
      <c r="D30" s="186"/>
      <c r="E30" s="186"/>
      <c r="F30" s="186"/>
      <c r="G30" s="186"/>
      <c r="H30" s="18" t="s">
        <v>6</v>
      </c>
      <c r="I30" s="15"/>
      <c r="K30" s="19" t="s">
        <v>427</v>
      </c>
      <c r="L30" s="19" t="s">
        <v>428</v>
      </c>
      <c r="M30" s="116" t="s">
        <v>432</v>
      </c>
      <c r="N30" s="19" t="s">
        <v>426</v>
      </c>
      <c r="P30" s="19" t="s">
        <v>674</v>
      </c>
      <c r="Q30" s="19" t="s">
        <v>676</v>
      </c>
    </row>
    <row r="31" spans="2:17" ht="41.55" customHeight="1" x14ac:dyDescent="0.45">
      <c r="B31" s="77"/>
      <c r="C31" s="20" t="s">
        <v>18</v>
      </c>
      <c r="D31" s="183" t="s">
        <v>577</v>
      </c>
      <c r="E31" s="183"/>
      <c r="F31" s="183"/>
      <c r="G31" s="183"/>
      <c r="H31" s="58" t="s">
        <v>766</v>
      </c>
      <c r="I31" s="15"/>
      <c r="K31" s="145">
        <f>VLOOKUP(H31,AnswersNA[#All],2,FALSE)</f>
        <v>-1</v>
      </c>
      <c r="L31" s="21">
        <v>5</v>
      </c>
      <c r="M31" s="145">
        <f>IF(K31&gt;=0,L31,0)</f>
        <v>0</v>
      </c>
      <c r="N31" s="145">
        <f>K31*M31</f>
        <v>0</v>
      </c>
      <c r="P31" s="21" t="b">
        <v>0</v>
      </c>
      <c r="Q31" s="145" t="b">
        <f>IF(AND(P31,AND(K31&gt;=0,K31&lt;0.5)),TRUE,FALSE)</f>
        <v>0</v>
      </c>
    </row>
    <row r="32" spans="2:17" ht="48" customHeight="1" collapsed="1" x14ac:dyDescent="0.45">
      <c r="B32" s="77"/>
      <c r="C32" s="22" t="s">
        <v>17</v>
      </c>
      <c r="D32" s="184" t="s">
        <v>578</v>
      </c>
      <c r="E32" s="184"/>
      <c r="F32" s="184"/>
      <c r="G32" s="184"/>
      <c r="H32" s="65">
        <v>1</v>
      </c>
      <c r="I32" s="15"/>
      <c r="K32" s="145">
        <f>VLOOKUP(H32,AnswersGen[#All],2,FALSE)</f>
        <v>0</v>
      </c>
      <c r="L32" s="21">
        <v>10</v>
      </c>
      <c r="M32" s="145">
        <f>IF(K32&gt;=0,L32,0)</f>
        <v>10</v>
      </c>
      <c r="N32" s="145">
        <f>K32*M32</f>
        <v>0</v>
      </c>
      <c r="P32" s="21" t="b">
        <v>0</v>
      </c>
      <c r="Q32" s="145" t="b">
        <f>IF(AND(P32,AND(K32&gt;=0,K32&lt;0.5)),TRUE,FALSE)</f>
        <v>0</v>
      </c>
    </row>
    <row r="33" spans="2:17" ht="23.65" collapsed="1" thickBot="1" x14ac:dyDescent="0.5">
      <c r="B33" s="77"/>
      <c r="C33" s="63"/>
      <c r="D33" s="23"/>
      <c r="E33" s="23"/>
      <c r="F33" s="24" t="s">
        <v>422</v>
      </c>
      <c r="G33" s="175" t="str">
        <f>IF(M33&gt;0,ROUND(100*N33/M33,0)&amp;"% ("&amp;IF(N33/M33&gt;=0.8,VLOOKUP(5,Performance[#All],2,FALSE),IF(N33/M33&gt;=0.6,VLOOKUP(4,Performance[#All],2,FALSE),IF(N33/M33&gt;=0.4,VLOOKUP(3,Performance[#All],2,FALSE),IF(N33/M33&gt;=0.2,VLOOKUP(2,Performance[#All],2,FALSE),VLOOKUP(1,Performance[#All],2,FALSE)))))&amp;")","Н/П")</f>
        <v>0% (Неудовлетворительно)</v>
      </c>
      <c r="H33" s="176"/>
      <c r="I33" s="15"/>
      <c r="K33" s="114" t="s">
        <v>429</v>
      </c>
      <c r="L33" s="113">
        <f>SUM(L31:L32)</f>
        <v>15</v>
      </c>
      <c r="M33" s="113">
        <f t="shared" ref="M33:N33" si="5">SUM(M31:M32)</f>
        <v>10</v>
      </c>
      <c r="N33" s="113">
        <f t="shared" si="5"/>
        <v>0</v>
      </c>
      <c r="P33" s="114" t="s">
        <v>675</v>
      </c>
      <c r="Q33" s="113" t="b">
        <f>OR(Q31:Q32)</f>
        <v>0</v>
      </c>
    </row>
    <row r="34" spans="2:17" ht="14.55" customHeight="1" x14ac:dyDescent="0.45">
      <c r="B34" s="77"/>
      <c r="C34" s="15"/>
      <c r="D34" s="25"/>
      <c r="E34" s="25"/>
      <c r="F34" s="25"/>
      <c r="G34" s="25"/>
      <c r="H34" s="26"/>
      <c r="I34" s="15"/>
    </row>
    <row r="35" spans="2:17" ht="21" customHeight="1" thickBot="1" x14ac:dyDescent="0.5">
      <c r="B35" s="77"/>
      <c r="C35" s="15"/>
      <c r="D35" s="25"/>
      <c r="E35" s="25"/>
      <c r="F35" s="25"/>
      <c r="G35" s="25"/>
      <c r="H35" s="26"/>
      <c r="I35" s="15"/>
    </row>
    <row r="36" spans="2:17" ht="27" customHeight="1" x14ac:dyDescent="0.45">
      <c r="B36" s="77"/>
      <c r="C36" s="16" t="s">
        <v>548</v>
      </c>
      <c r="D36" s="187" t="s">
        <v>390</v>
      </c>
      <c r="E36" s="187"/>
      <c r="F36" s="187"/>
      <c r="G36" s="187"/>
      <c r="H36" s="188"/>
      <c r="I36" s="15"/>
    </row>
    <row r="37" spans="2:17" ht="26.25" customHeight="1" x14ac:dyDescent="0.45">
      <c r="B37" s="77"/>
      <c r="C37" s="17" t="s">
        <v>2</v>
      </c>
      <c r="D37" s="181" t="s">
        <v>28</v>
      </c>
      <c r="E37" s="181"/>
      <c r="F37" s="181"/>
      <c r="G37" s="181"/>
      <c r="H37" s="182"/>
      <c r="I37" s="15"/>
    </row>
    <row r="38" spans="2:17" ht="28.5" customHeight="1" x14ac:dyDescent="0.45">
      <c r="B38" s="77"/>
      <c r="C38" s="17" t="s">
        <v>3</v>
      </c>
      <c r="D38" s="189" t="s">
        <v>623</v>
      </c>
      <c r="E38" s="189"/>
      <c r="F38" s="189"/>
      <c r="G38" s="189"/>
      <c r="H38" s="190"/>
      <c r="I38" s="15"/>
    </row>
    <row r="39" spans="2:17" ht="27" customHeight="1" x14ac:dyDescent="0.45">
      <c r="B39" s="77"/>
      <c r="C39" s="185" t="s">
        <v>312</v>
      </c>
      <c r="D39" s="186"/>
      <c r="E39" s="186"/>
      <c r="F39" s="186"/>
      <c r="G39" s="186"/>
      <c r="H39" s="18" t="s">
        <v>6</v>
      </c>
      <c r="I39" s="15"/>
      <c r="K39" s="19" t="s">
        <v>427</v>
      </c>
      <c r="L39" s="19" t="s">
        <v>428</v>
      </c>
      <c r="M39" s="116" t="s">
        <v>432</v>
      </c>
      <c r="N39" s="19" t="s">
        <v>426</v>
      </c>
      <c r="P39" s="19" t="s">
        <v>674</v>
      </c>
      <c r="Q39" s="19" t="s">
        <v>676</v>
      </c>
    </row>
    <row r="40" spans="2:17" ht="43.9" customHeight="1" x14ac:dyDescent="0.45">
      <c r="B40" s="77"/>
      <c r="C40" s="20" t="s">
        <v>281</v>
      </c>
      <c r="D40" s="183" t="s">
        <v>412</v>
      </c>
      <c r="E40" s="183"/>
      <c r="F40" s="183"/>
      <c r="G40" s="183"/>
      <c r="H40" s="64">
        <v>1</v>
      </c>
      <c r="I40" s="15"/>
      <c r="K40" s="145">
        <f>VLOOKUP(H40,AnswersGen[#All],2,FALSE)</f>
        <v>0</v>
      </c>
      <c r="L40" s="21">
        <v>3</v>
      </c>
      <c r="M40" s="145">
        <f>IF(K40&gt;=0,L40,0)</f>
        <v>3</v>
      </c>
      <c r="N40" s="145">
        <f>K40*M40</f>
        <v>0</v>
      </c>
      <c r="P40" s="21" t="b">
        <v>0</v>
      </c>
      <c r="Q40" s="145" t="b">
        <f>IF(AND(P40,AND(K40&gt;=0,K40&lt;0.5)),TRUE,FALSE)</f>
        <v>0</v>
      </c>
    </row>
    <row r="41" spans="2:17" ht="43.9" customHeight="1" collapsed="1" x14ac:dyDescent="0.45">
      <c r="B41" s="77"/>
      <c r="C41" s="22" t="s">
        <v>282</v>
      </c>
      <c r="D41" s="184" t="s">
        <v>580</v>
      </c>
      <c r="E41" s="184"/>
      <c r="F41" s="184"/>
      <c r="G41" s="184"/>
      <c r="H41" s="118"/>
      <c r="I41" s="15"/>
      <c r="K41" s="145"/>
      <c r="L41" s="21"/>
      <c r="M41" s="145"/>
      <c r="N41" s="145"/>
      <c r="P41" s="21"/>
      <c r="Q41" s="145"/>
    </row>
    <row r="42" spans="2:17" ht="43.9" customHeight="1" x14ac:dyDescent="0.45">
      <c r="B42" s="140"/>
      <c r="C42" s="108" t="s">
        <v>584</v>
      </c>
      <c r="D42" s="194" t="s">
        <v>581</v>
      </c>
      <c r="E42" s="195"/>
      <c r="F42" s="195"/>
      <c r="G42" s="196"/>
      <c r="H42" s="65">
        <v>1</v>
      </c>
      <c r="I42" s="15"/>
      <c r="K42" s="145">
        <f>VLOOKUP(H42,AnswersGen[#All],2,FALSE)</f>
        <v>0</v>
      </c>
      <c r="L42" s="21">
        <v>2</v>
      </c>
      <c r="M42" s="145">
        <f>IF(K42&gt;=0,L42,0)</f>
        <v>2</v>
      </c>
      <c r="N42" s="145">
        <f>K42*M42</f>
        <v>0</v>
      </c>
      <c r="P42" s="21" t="b">
        <v>0</v>
      </c>
      <c r="Q42" s="145" t="b">
        <f>IF(AND(P42,AND(K42&gt;=0,K42&lt;0.5)),TRUE,FALSE)</f>
        <v>0</v>
      </c>
    </row>
    <row r="43" spans="2:17" ht="43.9" customHeight="1" x14ac:dyDescent="0.45">
      <c r="B43" s="140"/>
      <c r="C43" s="108" t="s">
        <v>579</v>
      </c>
      <c r="D43" s="194" t="s">
        <v>582</v>
      </c>
      <c r="E43" s="195"/>
      <c r="F43" s="195"/>
      <c r="G43" s="196"/>
      <c r="H43" s="65">
        <v>1</v>
      </c>
      <c r="I43" s="15"/>
      <c r="K43" s="145">
        <f>VLOOKUP(H43,AnswersGen[#All],2,FALSE)</f>
        <v>0</v>
      </c>
      <c r="L43" s="21">
        <v>2</v>
      </c>
      <c r="M43" s="145">
        <f>IF(K43&gt;=0,L43,0)</f>
        <v>2</v>
      </c>
      <c r="N43" s="145">
        <f>K43*M43</f>
        <v>0</v>
      </c>
      <c r="P43" s="21" t="b">
        <v>0</v>
      </c>
      <c r="Q43" s="145" t="b">
        <f>IF(AND(P43,AND(K43&gt;=0,K43&lt;0.5)),TRUE,FALSE)</f>
        <v>0</v>
      </c>
    </row>
    <row r="44" spans="2:17" ht="43.9" customHeight="1" collapsed="1" x14ac:dyDescent="0.45">
      <c r="B44" s="77"/>
      <c r="C44" s="20" t="s">
        <v>19</v>
      </c>
      <c r="D44" s="183" t="s">
        <v>413</v>
      </c>
      <c r="E44" s="183"/>
      <c r="F44" s="183"/>
      <c r="G44" s="183"/>
      <c r="H44" s="64">
        <v>1</v>
      </c>
      <c r="I44" s="15"/>
      <c r="K44" s="145">
        <f>VLOOKUP(H44,AnswersGen[#All],2,FALSE)</f>
        <v>0</v>
      </c>
      <c r="L44" s="21">
        <v>3</v>
      </c>
      <c r="M44" s="145">
        <f>IF(K44&gt;=0,L44,0)</f>
        <v>3</v>
      </c>
      <c r="N44" s="145">
        <f>K44*M44</f>
        <v>0</v>
      </c>
      <c r="P44" s="21" t="b">
        <v>0</v>
      </c>
      <c r="Q44" s="145" t="b">
        <f>IF(AND(P44,AND(K44&gt;=0,K44&lt;0.5)),TRUE,FALSE)</f>
        <v>0</v>
      </c>
    </row>
    <row r="45" spans="2:17" ht="27" customHeight="1" thickBot="1" x14ac:dyDescent="0.5">
      <c r="B45" s="77"/>
      <c r="C45" s="63"/>
      <c r="D45" s="23"/>
      <c r="E45" s="23"/>
      <c r="F45" s="24" t="s">
        <v>423</v>
      </c>
      <c r="G45" s="175" t="str">
        <f>IF(M45&gt;0,ROUND(100*N45/M45,0)&amp;"% ("&amp;IF(N45/M45&gt;=0.8,VLOOKUP(5,Performance[#All],2,FALSE),IF(N45/M45&gt;=0.6,VLOOKUP(4,Performance[#All],2,FALSE),IF(N45/M45&gt;=0.4,VLOOKUP(3,Performance[#All],2,FALSE),IF(N45/M45&gt;=0.2,VLOOKUP(2,Performance[#All],2,FALSE),VLOOKUP(1,Performance[#All],2,FALSE)))))&amp;")","Н/П")</f>
        <v>0% (Неудовлетворительно)</v>
      </c>
      <c r="H45" s="176"/>
      <c r="I45" s="15"/>
      <c r="K45" s="114" t="s">
        <v>429</v>
      </c>
      <c r="L45" s="113">
        <f>SUM(L40:L44)</f>
        <v>10</v>
      </c>
      <c r="M45" s="113">
        <f t="shared" ref="M45:N45" si="6">SUM(M40:M44)</f>
        <v>10</v>
      </c>
      <c r="N45" s="113">
        <f t="shared" si="6"/>
        <v>0</v>
      </c>
      <c r="P45" s="114" t="s">
        <v>675</v>
      </c>
      <c r="Q45" s="113" t="b">
        <f>OR(Q40:Q44)</f>
        <v>0</v>
      </c>
    </row>
    <row r="46" spans="2:17" ht="18" customHeight="1" x14ac:dyDescent="0.45">
      <c r="B46" s="77"/>
      <c r="C46" s="15"/>
      <c r="D46" s="15"/>
      <c r="E46" s="15"/>
      <c r="F46" s="15"/>
      <c r="G46" s="28"/>
      <c r="H46" s="28"/>
      <c r="I46" s="15"/>
    </row>
    <row r="47" spans="2:17" ht="15.5" customHeight="1" thickBot="1" x14ac:dyDescent="0.5">
      <c r="B47" s="77"/>
      <c r="C47" s="15"/>
      <c r="D47" s="15"/>
      <c r="E47" s="15"/>
      <c r="F47" s="15"/>
      <c r="G47" s="28"/>
      <c r="H47" s="28"/>
      <c r="I47" s="15"/>
    </row>
    <row r="48" spans="2:17" ht="27" customHeight="1" x14ac:dyDescent="0.45">
      <c r="B48" s="99"/>
      <c r="C48" s="16" t="s">
        <v>548</v>
      </c>
      <c r="D48" s="187" t="s">
        <v>572</v>
      </c>
      <c r="E48" s="187"/>
      <c r="F48" s="187"/>
      <c r="G48" s="187"/>
      <c r="H48" s="188"/>
      <c r="I48" s="15"/>
    </row>
    <row r="49" spans="2:17" ht="27" customHeight="1" x14ac:dyDescent="0.45">
      <c r="B49" s="99"/>
      <c r="C49" s="17" t="s">
        <v>2</v>
      </c>
      <c r="D49" s="181" t="s">
        <v>593</v>
      </c>
      <c r="E49" s="181"/>
      <c r="F49" s="181"/>
      <c r="G49" s="181"/>
      <c r="H49" s="182"/>
      <c r="I49" s="15"/>
    </row>
    <row r="50" spans="2:17" ht="79.150000000000006" customHeight="1" x14ac:dyDescent="0.45">
      <c r="B50" s="99"/>
      <c r="C50" s="17" t="s">
        <v>3</v>
      </c>
      <c r="D50" s="189" t="s">
        <v>624</v>
      </c>
      <c r="E50" s="189"/>
      <c r="F50" s="189"/>
      <c r="G50" s="189"/>
      <c r="H50" s="190"/>
      <c r="I50" s="15"/>
    </row>
    <row r="51" spans="2:17" ht="27" customHeight="1" x14ac:dyDescent="0.45">
      <c r="B51" s="99"/>
      <c r="C51" s="185" t="s">
        <v>312</v>
      </c>
      <c r="D51" s="186"/>
      <c r="E51" s="186"/>
      <c r="F51" s="186"/>
      <c r="G51" s="186"/>
      <c r="H51" s="18" t="s">
        <v>6</v>
      </c>
      <c r="I51" s="15"/>
      <c r="K51" s="19" t="s">
        <v>427</v>
      </c>
      <c r="L51" s="19" t="s">
        <v>428</v>
      </c>
      <c r="M51" s="116" t="s">
        <v>432</v>
      </c>
      <c r="N51" s="19" t="s">
        <v>426</v>
      </c>
      <c r="P51" s="19" t="s">
        <v>674</v>
      </c>
      <c r="Q51" s="19" t="s">
        <v>676</v>
      </c>
    </row>
    <row r="52" spans="2:17" ht="46.05" customHeight="1" x14ac:dyDescent="0.45">
      <c r="B52" s="99"/>
      <c r="C52" s="20" t="s">
        <v>402</v>
      </c>
      <c r="D52" s="183" t="s">
        <v>414</v>
      </c>
      <c r="E52" s="183"/>
      <c r="F52" s="183"/>
      <c r="G52" s="183"/>
      <c r="H52" s="58" t="s">
        <v>766</v>
      </c>
      <c r="I52" s="15"/>
      <c r="K52" s="145">
        <f>VLOOKUP(H52,AnswersNA[#All],2,FALSE)</f>
        <v>-1</v>
      </c>
      <c r="L52" s="21">
        <v>5</v>
      </c>
      <c r="M52" s="145">
        <f>IF(K52&gt;=0,L52,0)</f>
        <v>0</v>
      </c>
      <c r="N52" s="145">
        <f>K52*M52</f>
        <v>0</v>
      </c>
      <c r="P52" s="21" t="b">
        <v>0</v>
      </c>
      <c r="Q52" s="145" t="b">
        <f>IF(AND(P52,AND(K52&gt;=0,K52&lt;0.5)),TRUE,FALSE)</f>
        <v>0</v>
      </c>
    </row>
    <row r="53" spans="2:17" ht="46.05" customHeight="1" x14ac:dyDescent="0.45">
      <c r="B53" s="99"/>
      <c r="C53" s="144" t="s">
        <v>614</v>
      </c>
      <c r="D53" s="184" t="s">
        <v>600</v>
      </c>
      <c r="E53" s="184"/>
      <c r="F53" s="184"/>
      <c r="G53" s="184"/>
      <c r="H53" s="60" t="s">
        <v>766</v>
      </c>
      <c r="I53" s="15"/>
      <c r="K53" s="145">
        <f>VLOOKUP(H53,AnswersNA[#All],2,FALSE)</f>
        <v>-1</v>
      </c>
      <c r="L53" s="21">
        <v>10</v>
      </c>
      <c r="M53" s="145">
        <f>IF(K53&gt;=0,L53,0)</f>
        <v>0</v>
      </c>
      <c r="N53" s="145">
        <f>K53*M53</f>
        <v>0</v>
      </c>
      <c r="P53" s="21" t="b">
        <v>1</v>
      </c>
      <c r="Q53" s="145" t="b">
        <f>IF(AND(P53,AND(K53&gt;=0,K53&lt;0.5)),TRUE,FALSE)</f>
        <v>0</v>
      </c>
    </row>
    <row r="54" spans="2:17" ht="27" customHeight="1" thickBot="1" x14ac:dyDescent="0.5">
      <c r="B54" s="99"/>
      <c r="C54" s="143" t="s">
        <v>310</v>
      </c>
      <c r="D54" s="23"/>
      <c r="E54" s="23"/>
      <c r="F54" s="24" t="s">
        <v>424</v>
      </c>
      <c r="G54" s="175" t="str">
        <f>IF(M54&gt;0,ROUND(100*N54/M54,0)&amp;"% ("&amp;IF(N54/M54&gt;=0.8,VLOOKUP(5,Performance[#All],2,FALSE),IF(N54/M54&gt;=0.6,VLOOKUP(4,Performance[#All],2,FALSE),IF(N54/M54&gt;=0.4,VLOOKUP(3,Performance[#All],2,FALSE),IF(N54/M54&gt;=0.2,VLOOKUP(2,Performance[#All],2,FALSE),VLOOKUP(1,Performance[#All],2,FALSE)))))&amp;")","Н/П")</f>
        <v>Н/П</v>
      </c>
      <c r="H54" s="176"/>
      <c r="I54" s="15"/>
      <c r="K54" s="114" t="s">
        <v>429</v>
      </c>
      <c r="L54" s="113">
        <f>SUM(L52:L53)</f>
        <v>15</v>
      </c>
      <c r="M54" s="113">
        <f t="shared" ref="M54:N54" si="7">SUM(M52:M53)</f>
        <v>0</v>
      </c>
      <c r="N54" s="113">
        <f t="shared" si="7"/>
        <v>0</v>
      </c>
      <c r="P54" s="114" t="s">
        <v>675</v>
      </c>
      <c r="Q54" s="113" t="b">
        <f>OR(Q52:Q53)</f>
        <v>0</v>
      </c>
    </row>
    <row r="55" spans="2:17" ht="27" customHeight="1" thickBot="1" x14ac:dyDescent="0.5">
      <c r="B55" s="99"/>
      <c r="C55" s="15"/>
      <c r="D55" s="15"/>
      <c r="E55" s="15"/>
      <c r="F55" s="15"/>
      <c r="G55" s="28"/>
      <c r="H55" s="28"/>
      <c r="I55" s="15"/>
    </row>
    <row r="56" spans="2:17" ht="27" customHeight="1" thickBot="1" x14ac:dyDescent="0.5">
      <c r="B56" s="99"/>
      <c r="C56" s="15"/>
      <c r="D56" s="15"/>
      <c r="E56" s="15"/>
      <c r="F56" s="115" t="s">
        <v>431</v>
      </c>
      <c r="G56" s="177" t="str">
        <f>IF(Q57,"0% ("&amp;VLOOKUP(1,Fail[#All],2,FALSE)&amp;")",IF(M57&gt;0,ROUND(100*N57/M57,0)&amp;"% ("&amp;IF(N57/M57&gt;=0.8,VLOOKUP(5,Performance[#All],2,FALSE),IF(N57/M57&gt;=0.6,VLOOKUP(4,Performance[#All],2,FALSE),IF(N57/M57&gt;=0.4,VLOOKUP(3,Performance[#All],2,FALSE),IF(N57/M57&gt;=0.2,VLOOKUP(2,Performance[#All],2,FALSE),VLOOKUP(1,Performance[#All],2,FALSE)))))&amp;")","Н/П"))</f>
        <v>0% (Не обеспечено соответствие обязательным показателям)</v>
      </c>
      <c r="H56" s="178"/>
      <c r="I56" s="15"/>
      <c r="L56" s="19" t="s">
        <v>428</v>
      </c>
      <c r="M56" s="116" t="s">
        <v>432</v>
      </c>
      <c r="N56" s="19" t="s">
        <v>426</v>
      </c>
      <c r="Q56" s="19" t="s">
        <v>676</v>
      </c>
    </row>
    <row r="57" spans="2:17" ht="27" customHeight="1" x14ac:dyDescent="0.45">
      <c r="K57" s="114" t="s">
        <v>430</v>
      </c>
      <c r="L57" s="113">
        <f>L11+L24+L33+L45+L54</f>
        <v>100</v>
      </c>
      <c r="M57" s="113">
        <f>M11+M24+M33+M45+M54</f>
        <v>45</v>
      </c>
      <c r="N57" s="113">
        <f>N11+N24+N33+N45+N54</f>
        <v>0</v>
      </c>
      <c r="P57" s="114" t="s">
        <v>675</v>
      </c>
      <c r="Q57" s="113" t="b">
        <f>OR(Q11,Q24,Q33,Q45,Q54)</f>
        <v>1</v>
      </c>
    </row>
  </sheetData>
  <sheetProtection algorithmName="SHA-512" hashValue="IH5Sv0Uwk9xgXKIwoXYr8gniei1An2hyKV9nZ0rOy1wC3Y34BttXWcAlXjg2BjYWf12J1XCHD+T5FtIdV6z3kg==" saltValue="d3cxUqIKj00pSQyszhhO1g==" spinCount="100000" sheet="1" objects="1" scenarios="1"/>
  <mergeCells count="47">
    <mergeCell ref="D40:G40"/>
    <mergeCell ref="D41:G41"/>
    <mergeCell ref="D44:G44"/>
    <mergeCell ref="D38:H38"/>
    <mergeCell ref="D36:H36"/>
    <mergeCell ref="D37:H37"/>
    <mergeCell ref="C39:G39"/>
    <mergeCell ref="D42:G42"/>
    <mergeCell ref="D43:G43"/>
    <mergeCell ref="D53:G53"/>
    <mergeCell ref="D48:H48"/>
    <mergeCell ref="D49:H49"/>
    <mergeCell ref="D50:H50"/>
    <mergeCell ref="C51:G51"/>
    <mergeCell ref="D52:G52"/>
    <mergeCell ref="D27:H27"/>
    <mergeCell ref="D28:H28"/>
    <mergeCell ref="D19:G19"/>
    <mergeCell ref="D22:G22"/>
    <mergeCell ref="D23:G23"/>
    <mergeCell ref="G24:H24"/>
    <mergeCell ref="D20:G20"/>
    <mergeCell ref="D5:H5"/>
    <mergeCell ref="D8:G8"/>
    <mergeCell ref="D9:G9"/>
    <mergeCell ref="D10:G10"/>
    <mergeCell ref="D16:H16"/>
    <mergeCell ref="G11:H11"/>
    <mergeCell ref="D15:H15"/>
    <mergeCell ref="D14:H14"/>
    <mergeCell ref="D7:G7"/>
    <mergeCell ref="G33:H33"/>
    <mergeCell ref="G45:H45"/>
    <mergeCell ref="G54:H54"/>
    <mergeCell ref="G56:H56"/>
    <mergeCell ref="C1:H1"/>
    <mergeCell ref="C2:H2"/>
    <mergeCell ref="D4:H4"/>
    <mergeCell ref="D31:G31"/>
    <mergeCell ref="D32:G32"/>
    <mergeCell ref="C30:G30"/>
    <mergeCell ref="C17:G17"/>
    <mergeCell ref="D3:H3"/>
    <mergeCell ref="C6:G6"/>
    <mergeCell ref="D29:H29"/>
    <mergeCell ref="D18:G18"/>
    <mergeCell ref="D21:G21"/>
  </mergeCells>
  <dataValidations count="6">
    <dataValidation type="list" errorStyle="warning" allowBlank="1" showInputMessage="1" showErrorMessage="1" errorTitle="Invalid" error="Please choose an option from the list" promptTitle="Answer" prompt="Please select an answer from the list" sqref="H7:H9" xr:uid="{00000000-0002-0000-0200-000000000000}">
      <formula1>INDIRECT("AnswersGen[Choices]")</formula1>
    </dataValidation>
    <dataValidation type="list" errorStyle="warning" allowBlank="1" showInputMessage="1" showErrorMessage="1" errorTitle="Invalid" error="Please choose an option from the list" promptTitle="Answer" prompt="Please select an answer from the list" sqref="H10 H31 H19:H20 H22:H23 H52:H53" xr:uid="{00000000-0002-0000-0200-000001000000}">
      <formula1>INDIRECT("AnswersNA[Choices]")</formula1>
    </dataValidation>
    <dataValidation type="list" allowBlank="1" showInputMessage="1" showErrorMessage="1" errorTitle="Invalid" error="Please choose an option from the list" promptTitle="Answer" prompt="Please select an answer from the list" sqref="H32 H42:H44 H40" xr:uid="{00000000-0002-0000-0200-000002000000}">
      <formula1>INDIRECT("AnswersGen[Choices]")</formula1>
    </dataValidation>
    <dataValidation errorStyle="warning" allowBlank="1" promptTitle="Answer" prompt="Please select an answer from the list" sqref="H18" xr:uid="{00000000-0002-0000-0200-000003000000}"/>
    <dataValidation errorStyle="warning" allowBlank="1" errorTitle="Invalid" error="Please choose an option from the list" promptTitle="Answer" prompt="Please select an answer from the list" sqref="H21" xr:uid="{00000000-0002-0000-0200-000004000000}"/>
    <dataValidation allowBlank="1" errorTitle="Invalid" error="Please choose an option from the list" promptTitle="Answer" prompt="Please select an answer from the list" sqref="H41" xr:uid="{00000000-0002-0000-0200-000005000000}"/>
  </dataValidations>
  <printOptions horizontalCentered="1"/>
  <pageMargins left="0.7" right="0.7" top="0.75" bottom="0.75" header="0.3" footer="0.3"/>
  <pageSetup paperSize="9" scale="59" fitToHeight="0" orientation="portrait" r:id="rId1"/>
  <headerFooter>
    <oddHeader>&amp;L&amp;G&amp;C&amp;"Calibri (Body),Bold"&amp;23&amp;K338EDDPeople-first PPP Impact Assessment Tool</oddHeader>
  </headerFooter>
  <rowBreaks count="3" manualBreakCount="3">
    <brk id="13" max="16383" man="1"/>
    <brk id="26" max="16383" man="1"/>
    <brk id="3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47BE-9D5D-FA46-8B62-5CF38AC26405}">
  <sheetPr>
    <tabColor theme="0" tint="-0.24994659260841701"/>
    <pageSetUpPr fitToPage="1"/>
  </sheetPr>
  <dimension ref="B1:Q61"/>
  <sheetViews>
    <sheetView showGridLines="0" zoomScale="85" zoomScaleNormal="85" workbookViewId="0"/>
  </sheetViews>
  <sheetFormatPr defaultColWidth="8.73046875" defaultRowHeight="27" customHeight="1" x14ac:dyDescent="0.45"/>
  <cols>
    <col min="1" max="1" width="2.46484375" style="14" customWidth="1"/>
    <col min="2" max="2" width="1" style="14" customWidth="1"/>
    <col min="3" max="3" width="15.1328125" style="14" customWidth="1"/>
    <col min="4" max="4" width="41.46484375" style="14" customWidth="1"/>
    <col min="5" max="7" width="20.73046875" style="14" customWidth="1"/>
    <col min="8" max="8" width="15.73046875" style="14" customWidth="1"/>
    <col min="9" max="9" width="1" style="14" customWidth="1"/>
    <col min="10" max="10" width="2.3984375" style="14" customWidth="1"/>
    <col min="11" max="14" width="13.73046875" style="14" hidden="1" customWidth="1"/>
    <col min="15" max="17" width="0" style="14" hidden="1" customWidth="1"/>
    <col min="18" max="16384" width="8.73046875" style="14"/>
  </cols>
  <sheetData>
    <row r="1" spans="2:17" ht="13.5" customHeight="1" x14ac:dyDescent="0.45">
      <c r="C1" s="179"/>
      <c r="D1" s="179"/>
      <c r="E1" s="179"/>
      <c r="F1" s="179"/>
      <c r="G1" s="179"/>
      <c r="H1" s="179"/>
    </row>
    <row r="2" spans="2:17" ht="40.049999999999997" customHeight="1" thickBot="1" x14ac:dyDescent="0.5">
      <c r="B2" s="78"/>
      <c r="C2" s="203" t="s">
        <v>739</v>
      </c>
      <c r="D2" s="203"/>
      <c r="E2" s="203"/>
      <c r="F2" s="203"/>
      <c r="G2" s="203"/>
      <c r="H2" s="203"/>
      <c r="I2" s="37"/>
    </row>
    <row r="3" spans="2:17" ht="27" customHeight="1" x14ac:dyDescent="0.45">
      <c r="B3" s="78"/>
      <c r="C3" s="16" t="s">
        <v>548</v>
      </c>
      <c r="D3" s="187" t="s">
        <v>391</v>
      </c>
      <c r="E3" s="187"/>
      <c r="F3" s="187"/>
      <c r="G3" s="187"/>
      <c r="H3" s="188"/>
      <c r="I3" s="37"/>
    </row>
    <row r="4" spans="2:17" ht="31.9" customHeight="1" x14ac:dyDescent="0.45">
      <c r="B4" s="78"/>
      <c r="C4" s="17" t="s">
        <v>2</v>
      </c>
      <c r="D4" s="181" t="s">
        <v>302</v>
      </c>
      <c r="E4" s="181"/>
      <c r="F4" s="181"/>
      <c r="G4" s="181"/>
      <c r="H4" s="182"/>
      <c r="I4" s="37"/>
    </row>
    <row r="5" spans="2:17" ht="68.650000000000006" customHeight="1" x14ac:dyDescent="0.45">
      <c r="B5" s="78"/>
      <c r="C5" s="17" t="s">
        <v>3</v>
      </c>
      <c r="D5" s="189" t="s">
        <v>638</v>
      </c>
      <c r="E5" s="189"/>
      <c r="F5" s="189"/>
      <c r="G5" s="189"/>
      <c r="H5" s="190"/>
      <c r="I5" s="37"/>
    </row>
    <row r="6" spans="2:17" ht="27" customHeight="1" x14ac:dyDescent="0.45">
      <c r="B6" s="78"/>
      <c r="C6" s="185" t="s">
        <v>312</v>
      </c>
      <c r="D6" s="186"/>
      <c r="E6" s="186"/>
      <c r="F6" s="186"/>
      <c r="G6" s="186"/>
      <c r="H6" s="18" t="s">
        <v>6</v>
      </c>
      <c r="I6" s="37"/>
      <c r="K6" s="19" t="s">
        <v>427</v>
      </c>
      <c r="L6" s="19" t="s">
        <v>428</v>
      </c>
      <c r="M6" s="116" t="s">
        <v>432</v>
      </c>
      <c r="N6" s="19" t="s">
        <v>426</v>
      </c>
      <c r="P6" s="19" t="s">
        <v>674</v>
      </c>
      <c r="Q6" s="19" t="s">
        <v>676</v>
      </c>
    </row>
    <row r="7" spans="2:17" ht="46.5" customHeight="1" x14ac:dyDescent="0.45">
      <c r="B7" s="78"/>
      <c r="C7" s="141" t="s">
        <v>603</v>
      </c>
      <c r="D7" s="183" t="s">
        <v>583</v>
      </c>
      <c r="E7" s="183"/>
      <c r="F7" s="183"/>
      <c r="G7" s="183"/>
      <c r="H7" s="64">
        <v>1</v>
      </c>
      <c r="I7" s="37"/>
      <c r="K7" s="145">
        <f>VLOOKUP(H7,AnswersGen[#All],2,FALSE)</f>
        <v>0</v>
      </c>
      <c r="L7" s="21">
        <v>10</v>
      </c>
      <c r="M7" s="145">
        <f>IF(K7&gt;=0,L7,0)</f>
        <v>10</v>
      </c>
      <c r="N7" s="145">
        <f>K7*M7</f>
        <v>0</v>
      </c>
      <c r="P7" s="21" t="b">
        <v>1</v>
      </c>
      <c r="Q7" s="145" t="b">
        <f>IF(AND(P7,AND(K7&gt;=0,K7&lt;0.5)),TRUE,FALSE)</f>
        <v>1</v>
      </c>
    </row>
    <row r="8" spans="2:17" ht="41" customHeight="1" collapsed="1" x14ac:dyDescent="0.45">
      <c r="B8" s="78"/>
      <c r="C8" s="22" t="s">
        <v>29</v>
      </c>
      <c r="D8" s="184" t="s">
        <v>692</v>
      </c>
      <c r="E8" s="184"/>
      <c r="F8" s="184"/>
      <c r="G8" s="184"/>
      <c r="H8" s="60">
        <v>1</v>
      </c>
      <c r="I8" s="37"/>
      <c r="K8" s="145">
        <f>VLOOKUP(H8,AnswersGen[#All],2,FALSE)</f>
        <v>0</v>
      </c>
      <c r="L8" s="21">
        <v>2</v>
      </c>
      <c r="M8" s="145">
        <f t="shared" ref="M8:M10" si="0">IF(K8&gt;=0,L8,0)</f>
        <v>2</v>
      </c>
      <c r="N8" s="145">
        <f t="shared" ref="N8:N10" si="1">K8*M8</f>
        <v>0</v>
      </c>
      <c r="P8" s="21" t="b">
        <v>0</v>
      </c>
      <c r="Q8" s="145" t="b">
        <f>IF(AND(P8,AND(K8&gt;=0,K8&lt;0.5)),TRUE,FALSE)</f>
        <v>0</v>
      </c>
    </row>
    <row r="9" spans="2:17" ht="28.5" customHeight="1" collapsed="1" x14ac:dyDescent="0.45">
      <c r="B9" s="78"/>
      <c r="C9" s="20" t="s">
        <v>30</v>
      </c>
      <c r="D9" s="183" t="s">
        <v>434</v>
      </c>
      <c r="E9" s="183"/>
      <c r="F9" s="183"/>
      <c r="G9" s="183"/>
      <c r="H9" s="117"/>
      <c r="I9" s="37"/>
      <c r="K9" s="145"/>
      <c r="L9" s="21"/>
      <c r="M9" s="145"/>
      <c r="N9" s="145"/>
      <c r="P9" s="21"/>
      <c r="Q9" s="145"/>
    </row>
    <row r="10" spans="2:17" ht="29.55" customHeight="1" x14ac:dyDescent="0.45">
      <c r="B10" s="101"/>
      <c r="C10" s="107" t="s">
        <v>435</v>
      </c>
      <c r="D10" s="191" t="s">
        <v>437</v>
      </c>
      <c r="E10" s="192"/>
      <c r="F10" s="192"/>
      <c r="G10" s="193"/>
      <c r="H10" s="64">
        <v>1</v>
      </c>
      <c r="I10" s="37"/>
      <c r="K10" s="145">
        <f>VLOOKUP(H10,AnswersGen[#All],2,FALSE)</f>
        <v>0</v>
      </c>
      <c r="L10" s="21">
        <v>2</v>
      </c>
      <c r="M10" s="145">
        <f t="shared" si="0"/>
        <v>2</v>
      </c>
      <c r="N10" s="145">
        <f t="shared" si="1"/>
        <v>0</v>
      </c>
      <c r="P10" s="21" t="b">
        <v>0</v>
      </c>
      <c r="Q10" s="145" t="b">
        <f t="shared" ref="Q10" si="2">IF(AND(P10,AND(K10&gt;=0,K10&lt;0.5)),TRUE,FALSE)</f>
        <v>0</v>
      </c>
    </row>
    <row r="11" spans="2:17" ht="50.55" customHeight="1" x14ac:dyDescent="0.45">
      <c r="B11" s="101"/>
      <c r="C11" s="107" t="s">
        <v>436</v>
      </c>
      <c r="D11" s="191" t="s">
        <v>438</v>
      </c>
      <c r="E11" s="192"/>
      <c r="F11" s="192"/>
      <c r="G11" s="193"/>
      <c r="H11" s="64">
        <v>1</v>
      </c>
      <c r="I11" s="37"/>
      <c r="K11" s="145">
        <f>VLOOKUP(H11,AnswersGen[#All],2,FALSE)</f>
        <v>0</v>
      </c>
      <c r="L11" s="21">
        <v>2</v>
      </c>
      <c r="M11" s="145">
        <f t="shared" ref="M11:M13" si="3">IF(K11&gt;=0,L11,0)</f>
        <v>2</v>
      </c>
      <c r="N11" s="145">
        <f t="shared" ref="N11:N13" si="4">K11*M11</f>
        <v>0</v>
      </c>
      <c r="P11" s="21" t="b">
        <v>0</v>
      </c>
      <c r="Q11" s="145" t="b">
        <f t="shared" ref="Q11:Q13" si="5">IF(AND(P11,AND(K11&gt;=0,K11&lt;0.5)),TRUE,FALSE)</f>
        <v>0</v>
      </c>
    </row>
    <row r="12" spans="2:17" ht="39" customHeight="1" x14ac:dyDescent="0.45">
      <c r="B12" s="101"/>
      <c r="C12" s="22" t="s">
        <v>31</v>
      </c>
      <c r="D12" s="194" t="s">
        <v>439</v>
      </c>
      <c r="E12" s="195"/>
      <c r="F12" s="195"/>
      <c r="G12" s="196"/>
      <c r="H12" s="65">
        <v>1</v>
      </c>
      <c r="I12" s="37"/>
      <c r="K12" s="145">
        <f>VLOOKUP(H12,AnswersGen[#All],2,FALSE)</f>
        <v>0</v>
      </c>
      <c r="L12" s="21">
        <v>5</v>
      </c>
      <c r="M12" s="145">
        <f t="shared" si="3"/>
        <v>5</v>
      </c>
      <c r="N12" s="145">
        <f t="shared" si="4"/>
        <v>0</v>
      </c>
      <c r="P12" s="21" t="b">
        <v>0</v>
      </c>
      <c r="Q12" s="145" t="b">
        <f t="shared" si="5"/>
        <v>0</v>
      </c>
    </row>
    <row r="13" spans="2:17" ht="39.5" customHeight="1" x14ac:dyDescent="0.45">
      <c r="B13" s="78"/>
      <c r="C13" s="20" t="s">
        <v>32</v>
      </c>
      <c r="D13" s="183" t="s">
        <v>585</v>
      </c>
      <c r="E13" s="183"/>
      <c r="F13" s="183"/>
      <c r="G13" s="183"/>
      <c r="H13" s="58">
        <v>1</v>
      </c>
      <c r="I13" s="37"/>
      <c r="K13" s="145">
        <f>VLOOKUP(H13,AnswersGen[#All],2,FALSE)</f>
        <v>0</v>
      </c>
      <c r="L13" s="21">
        <v>4</v>
      </c>
      <c r="M13" s="145">
        <f t="shared" si="3"/>
        <v>4</v>
      </c>
      <c r="N13" s="145">
        <f t="shared" si="4"/>
        <v>0</v>
      </c>
      <c r="P13" s="21" t="b">
        <v>0</v>
      </c>
      <c r="Q13" s="145" t="b">
        <f t="shared" si="5"/>
        <v>0</v>
      </c>
    </row>
    <row r="14" spans="2:17" ht="20" customHeight="1" thickBot="1" x14ac:dyDescent="0.5">
      <c r="B14" s="78"/>
      <c r="C14" s="143" t="s">
        <v>310</v>
      </c>
      <c r="D14" s="23"/>
      <c r="E14" s="23"/>
      <c r="F14" s="24" t="s">
        <v>555</v>
      </c>
      <c r="G14" s="175" t="str">
        <f>IF(M14&gt;0,ROUND(100*N14/M14,0)&amp;"% ("&amp;IF(N14/M14&gt;=0.8,VLOOKUP(5,Performance[#All],2,FALSE),IF(N14/M14&gt;=0.6,VLOOKUP(4,Performance[#All],2,FALSE),IF(N14/M14&gt;=0.4,VLOOKUP(3,Performance[#All],2,FALSE),IF(N14/M14&gt;=0.2,VLOOKUP(2,Performance[#All],2,FALSE),VLOOKUP(1,Performance[#All],2,FALSE)))))&amp;")","Н/П")</f>
        <v>0% (Неудовлетворительно)</v>
      </c>
      <c r="H14" s="176"/>
      <c r="I14" s="37"/>
      <c r="K14" s="114" t="s">
        <v>429</v>
      </c>
      <c r="L14" s="113">
        <f>SUM(L7:L13)</f>
        <v>25</v>
      </c>
      <c r="M14" s="113">
        <f>SUM(M7:M13)</f>
        <v>25</v>
      </c>
      <c r="N14" s="113">
        <f>SUM(N7:N13)</f>
        <v>0</v>
      </c>
      <c r="P14" s="114" t="s">
        <v>675</v>
      </c>
      <c r="Q14" s="113" t="b">
        <f>OR(Q7:Q13)</f>
        <v>1</v>
      </c>
    </row>
    <row r="15" spans="2:17" ht="12" customHeight="1" x14ac:dyDescent="0.45">
      <c r="B15" s="78"/>
      <c r="C15" s="37"/>
      <c r="D15" s="39"/>
      <c r="E15" s="39"/>
      <c r="F15" s="39"/>
      <c r="G15" s="39"/>
      <c r="H15" s="40"/>
      <c r="I15" s="37"/>
    </row>
    <row r="16" spans="2:17" ht="13.5" customHeight="1" thickBot="1" x14ac:dyDescent="0.5">
      <c r="B16" s="78"/>
      <c r="C16" s="37"/>
      <c r="D16" s="39"/>
      <c r="E16" s="39"/>
      <c r="F16" s="39"/>
      <c r="G16" s="39"/>
      <c r="H16" s="40"/>
      <c r="I16" s="37"/>
    </row>
    <row r="17" spans="2:17" ht="30" customHeight="1" x14ac:dyDescent="0.45">
      <c r="B17" s="78"/>
      <c r="C17" s="16" t="s">
        <v>548</v>
      </c>
      <c r="D17" s="187" t="s">
        <v>392</v>
      </c>
      <c r="E17" s="187"/>
      <c r="F17" s="187"/>
      <c r="G17" s="187"/>
      <c r="H17" s="188"/>
      <c r="I17" s="37"/>
    </row>
    <row r="18" spans="2:17" ht="31.9" customHeight="1" x14ac:dyDescent="0.45">
      <c r="B18" s="78"/>
      <c r="C18" s="17" t="s">
        <v>2</v>
      </c>
      <c r="D18" s="181" t="s">
        <v>40</v>
      </c>
      <c r="E18" s="181"/>
      <c r="F18" s="181"/>
      <c r="G18" s="181"/>
      <c r="H18" s="182"/>
      <c r="I18" s="37"/>
    </row>
    <row r="19" spans="2:17" ht="52.5" customHeight="1" x14ac:dyDescent="0.45">
      <c r="B19" s="78"/>
      <c r="C19" s="17" t="s">
        <v>3</v>
      </c>
      <c r="D19" s="189" t="s">
        <v>639</v>
      </c>
      <c r="E19" s="189"/>
      <c r="F19" s="189"/>
      <c r="G19" s="189"/>
      <c r="H19" s="190"/>
      <c r="I19" s="37"/>
    </row>
    <row r="20" spans="2:17" ht="27" customHeight="1" x14ac:dyDescent="0.45">
      <c r="B20" s="78"/>
      <c r="C20" s="185" t="s">
        <v>312</v>
      </c>
      <c r="D20" s="186"/>
      <c r="E20" s="186"/>
      <c r="F20" s="186"/>
      <c r="G20" s="186"/>
      <c r="H20" s="18" t="s">
        <v>6</v>
      </c>
      <c r="I20" s="37"/>
      <c r="K20" s="19" t="s">
        <v>427</v>
      </c>
      <c r="L20" s="19" t="s">
        <v>428</v>
      </c>
      <c r="M20" s="116" t="s">
        <v>432</v>
      </c>
      <c r="N20" s="19" t="s">
        <v>426</v>
      </c>
      <c r="P20" s="19" t="s">
        <v>674</v>
      </c>
      <c r="Q20" s="19" t="s">
        <v>676</v>
      </c>
    </row>
    <row r="21" spans="2:17" ht="40.049999999999997" customHeight="1" x14ac:dyDescent="0.45">
      <c r="B21" s="78"/>
      <c r="C21" s="20" t="s">
        <v>292</v>
      </c>
      <c r="D21" s="183" t="s">
        <v>440</v>
      </c>
      <c r="E21" s="183"/>
      <c r="F21" s="183"/>
      <c r="G21" s="183"/>
      <c r="H21" s="117"/>
      <c r="I21" s="37"/>
      <c r="K21" s="145"/>
      <c r="L21" s="21"/>
      <c r="M21" s="145"/>
      <c r="N21" s="145"/>
      <c r="P21" s="21"/>
      <c r="Q21" s="145"/>
    </row>
    <row r="22" spans="2:17" ht="40.049999999999997" customHeight="1" x14ac:dyDescent="0.45">
      <c r="B22" s="101"/>
      <c r="C22" s="107" t="s">
        <v>604</v>
      </c>
      <c r="D22" s="191" t="s">
        <v>442</v>
      </c>
      <c r="E22" s="192"/>
      <c r="F22" s="192"/>
      <c r="G22" s="193"/>
      <c r="H22" s="64">
        <v>1</v>
      </c>
      <c r="I22" s="37"/>
      <c r="K22" s="145">
        <f>VLOOKUP(H22,AnswersGen[#All],2,FALSE)</f>
        <v>0</v>
      </c>
      <c r="L22" s="21">
        <v>7</v>
      </c>
      <c r="M22" s="145">
        <f t="shared" ref="M22" si="6">IF(K22&gt;=0,L22,0)</f>
        <v>7</v>
      </c>
      <c r="N22" s="145">
        <f t="shared" ref="N22" si="7">K22*M22</f>
        <v>0</v>
      </c>
      <c r="P22" s="21" t="b">
        <v>1</v>
      </c>
      <c r="Q22" s="145" t="b">
        <f t="shared" ref="Q22" si="8">IF(AND(P22,AND(K22&gt;=0,K22&lt;0.5)),TRUE,FALSE)</f>
        <v>1</v>
      </c>
    </row>
    <row r="23" spans="2:17" ht="40.049999999999997" customHeight="1" x14ac:dyDescent="0.45">
      <c r="B23" s="101"/>
      <c r="C23" s="107" t="s">
        <v>441</v>
      </c>
      <c r="D23" s="191" t="s">
        <v>443</v>
      </c>
      <c r="E23" s="192"/>
      <c r="F23" s="192"/>
      <c r="G23" s="193"/>
      <c r="H23" s="64">
        <v>1</v>
      </c>
      <c r="I23" s="37"/>
      <c r="K23" s="145">
        <f>VLOOKUP(H23,AnswersGen[#All],2,FALSE)</f>
        <v>0</v>
      </c>
      <c r="L23" s="21">
        <v>1</v>
      </c>
      <c r="M23" s="145">
        <f t="shared" ref="M23:M25" si="9">IF(K23&gt;=0,L23,0)</f>
        <v>1</v>
      </c>
      <c r="N23" s="145">
        <f t="shared" ref="N23:N25" si="10">K23*M23</f>
        <v>0</v>
      </c>
      <c r="P23" s="21" t="b">
        <v>0</v>
      </c>
      <c r="Q23" s="145" t="b">
        <f t="shared" ref="Q23" si="11">IF(AND(P23,AND(K23&gt;=0,K23&lt;0.5)),TRUE,FALSE)</f>
        <v>0</v>
      </c>
    </row>
    <row r="24" spans="2:17" ht="40.049999999999997" customHeight="1" collapsed="1" x14ac:dyDescent="0.45">
      <c r="B24" s="78"/>
      <c r="C24" s="22" t="s">
        <v>33</v>
      </c>
      <c r="D24" s="184" t="s">
        <v>444</v>
      </c>
      <c r="E24" s="184"/>
      <c r="F24" s="184"/>
      <c r="G24" s="184"/>
      <c r="H24" s="118"/>
      <c r="I24" s="37"/>
      <c r="K24" s="145"/>
      <c r="L24" s="21"/>
      <c r="M24" s="145"/>
      <c r="N24" s="145"/>
      <c r="P24" s="21"/>
      <c r="Q24" s="145"/>
    </row>
    <row r="25" spans="2:17" ht="40.049999999999997" customHeight="1" x14ac:dyDescent="0.45">
      <c r="B25" s="101"/>
      <c r="C25" s="108" t="s">
        <v>605</v>
      </c>
      <c r="D25" s="194" t="s">
        <v>693</v>
      </c>
      <c r="E25" s="195"/>
      <c r="F25" s="195"/>
      <c r="G25" s="196"/>
      <c r="H25" s="65">
        <v>1</v>
      </c>
      <c r="I25" s="37"/>
      <c r="K25" s="145">
        <f>VLOOKUP(H25,AnswersGen[#All],2,FALSE)</f>
        <v>0</v>
      </c>
      <c r="L25" s="21">
        <v>7</v>
      </c>
      <c r="M25" s="145">
        <f t="shared" si="9"/>
        <v>7</v>
      </c>
      <c r="N25" s="145">
        <f t="shared" si="10"/>
        <v>0</v>
      </c>
      <c r="P25" s="21" t="b">
        <v>1</v>
      </c>
      <c r="Q25" s="145" t="b">
        <f t="shared" ref="Q25:Q26" si="12">IF(AND(P25,AND(K25&gt;=0,K25&lt;0.5)),TRUE,FALSE)</f>
        <v>1</v>
      </c>
    </row>
    <row r="26" spans="2:17" ht="58.5" customHeight="1" x14ac:dyDescent="0.45">
      <c r="B26" s="101"/>
      <c r="C26" s="108" t="s">
        <v>445</v>
      </c>
      <c r="D26" s="194" t="s">
        <v>586</v>
      </c>
      <c r="E26" s="195"/>
      <c r="F26" s="195"/>
      <c r="G26" s="196"/>
      <c r="H26" s="65">
        <v>1</v>
      </c>
      <c r="I26" s="37"/>
      <c r="K26" s="145">
        <f>VLOOKUP(H26,AnswersGen[#All],2,FALSE)</f>
        <v>0</v>
      </c>
      <c r="L26" s="21">
        <v>1</v>
      </c>
      <c r="M26" s="145">
        <f t="shared" ref="M26:M28" si="13">IF(K26&gt;=0,L26,0)</f>
        <v>1</v>
      </c>
      <c r="N26" s="145">
        <f t="shared" ref="N26:N28" si="14">K26*M26</f>
        <v>0</v>
      </c>
      <c r="P26" s="21" t="b">
        <v>0</v>
      </c>
      <c r="Q26" s="145" t="b">
        <f t="shared" si="12"/>
        <v>0</v>
      </c>
    </row>
    <row r="27" spans="2:17" ht="33" customHeight="1" collapsed="1" x14ac:dyDescent="0.45">
      <c r="B27" s="78"/>
      <c r="C27" s="20" t="s">
        <v>34</v>
      </c>
      <c r="D27" s="183" t="s">
        <v>448</v>
      </c>
      <c r="E27" s="183"/>
      <c r="F27" s="183"/>
      <c r="G27" s="183"/>
      <c r="H27" s="117"/>
      <c r="I27" s="37"/>
      <c r="K27" s="145"/>
      <c r="L27" s="21"/>
      <c r="M27" s="145"/>
      <c r="N27" s="145"/>
      <c r="P27" s="21"/>
      <c r="Q27" s="145"/>
    </row>
    <row r="28" spans="2:17" ht="30.5" customHeight="1" x14ac:dyDescent="0.45">
      <c r="B28" s="101"/>
      <c r="C28" s="107" t="s">
        <v>446</v>
      </c>
      <c r="D28" s="191" t="s">
        <v>449</v>
      </c>
      <c r="E28" s="192"/>
      <c r="F28" s="192"/>
      <c r="G28" s="193"/>
      <c r="H28" s="64">
        <v>1</v>
      </c>
      <c r="I28" s="37"/>
      <c r="K28" s="145">
        <f>VLOOKUP(H28,AnswersGen[#All],2,FALSE)</f>
        <v>0</v>
      </c>
      <c r="L28" s="21">
        <v>7</v>
      </c>
      <c r="M28" s="145">
        <f t="shared" si="13"/>
        <v>7</v>
      </c>
      <c r="N28" s="145">
        <f t="shared" si="14"/>
        <v>0</v>
      </c>
      <c r="P28" s="21" t="b">
        <v>0</v>
      </c>
      <c r="Q28" s="145" t="b">
        <f t="shared" ref="Q28:Q30" si="15">IF(AND(P28,AND(K28&gt;=0,K28&lt;0.5)),TRUE,FALSE)</f>
        <v>0</v>
      </c>
    </row>
    <row r="29" spans="2:17" ht="60" customHeight="1" x14ac:dyDescent="0.45">
      <c r="B29" s="101"/>
      <c r="C29" s="107" t="s">
        <v>447</v>
      </c>
      <c r="D29" s="191" t="s">
        <v>450</v>
      </c>
      <c r="E29" s="192"/>
      <c r="F29" s="192"/>
      <c r="G29" s="193"/>
      <c r="H29" s="64">
        <v>1</v>
      </c>
      <c r="I29" s="37"/>
      <c r="K29" s="145">
        <f>VLOOKUP(H29,AnswersGen[#All],2,FALSE)</f>
        <v>0</v>
      </c>
      <c r="L29" s="21">
        <v>1</v>
      </c>
      <c r="M29" s="145">
        <f t="shared" ref="M29:M30" si="16">IF(K29&gt;=0,L29,0)</f>
        <v>1</v>
      </c>
      <c r="N29" s="145">
        <f t="shared" ref="N29:N30" si="17">K29*M29</f>
        <v>0</v>
      </c>
      <c r="P29" s="21" t="b">
        <v>0</v>
      </c>
      <c r="Q29" s="145" t="b">
        <f t="shared" si="15"/>
        <v>0</v>
      </c>
    </row>
    <row r="30" spans="2:17" ht="32" customHeight="1" x14ac:dyDescent="0.45">
      <c r="B30" s="78"/>
      <c r="C30" s="22" t="s">
        <v>35</v>
      </c>
      <c r="D30" s="184" t="s">
        <v>451</v>
      </c>
      <c r="E30" s="184"/>
      <c r="F30" s="184"/>
      <c r="G30" s="184"/>
      <c r="H30" s="65">
        <v>1</v>
      </c>
      <c r="I30" s="37"/>
      <c r="K30" s="145">
        <f>VLOOKUP(H30,AnswersGen[#All],2,FALSE)</f>
        <v>0</v>
      </c>
      <c r="L30" s="21">
        <v>6</v>
      </c>
      <c r="M30" s="145">
        <f t="shared" si="16"/>
        <v>6</v>
      </c>
      <c r="N30" s="145">
        <f t="shared" si="17"/>
        <v>0</v>
      </c>
      <c r="P30" s="21" t="b">
        <v>0</v>
      </c>
      <c r="Q30" s="145" t="b">
        <f t="shared" si="15"/>
        <v>0</v>
      </c>
    </row>
    <row r="31" spans="2:17" ht="20" customHeight="1" thickBot="1" x14ac:dyDescent="0.5">
      <c r="B31" s="78"/>
      <c r="C31" s="143" t="s">
        <v>310</v>
      </c>
      <c r="D31" s="23"/>
      <c r="E31" s="23"/>
      <c r="F31" s="24" t="s">
        <v>556</v>
      </c>
      <c r="G31" s="175" t="str">
        <f>IF(M31&gt;0,ROUND(100*N31/M31,0)&amp;"% ("&amp;IF(N31/M31&gt;=0.8,VLOOKUP(5,Performance[#All],2,FALSE),IF(N31/M31&gt;=0.6,VLOOKUP(4,Performance[#All],2,FALSE),IF(N31/M31&gt;=0.4,VLOOKUP(3,Performance[#All],2,FALSE),IF(N31/M31&gt;=0.2,VLOOKUP(2,Performance[#All],2,FALSE),VLOOKUP(1,Performance[#All],2,FALSE)))))&amp;")","Н/П")</f>
        <v>0% (Неудовлетворительно)</v>
      </c>
      <c r="H31" s="176"/>
      <c r="I31" s="37"/>
      <c r="K31" s="114" t="s">
        <v>429</v>
      </c>
      <c r="L31" s="113">
        <f>SUM(L21:L30)</f>
        <v>30</v>
      </c>
      <c r="M31" s="113">
        <f>SUM(M21:M30)</f>
        <v>30</v>
      </c>
      <c r="N31" s="113">
        <f>SUM(N21:N30)</f>
        <v>0</v>
      </c>
      <c r="P31" s="114" t="s">
        <v>675</v>
      </c>
      <c r="Q31" s="113" t="b">
        <f>OR(Q21:Q30)</f>
        <v>1</v>
      </c>
    </row>
    <row r="32" spans="2:17" ht="10.050000000000001" customHeight="1" x14ac:dyDescent="0.45">
      <c r="B32" s="78"/>
      <c r="C32" s="37"/>
      <c r="D32" s="39"/>
      <c r="E32" s="39"/>
      <c r="F32" s="39"/>
      <c r="G32" s="39"/>
      <c r="H32" s="40"/>
      <c r="I32" s="37"/>
    </row>
    <row r="33" spans="2:17" ht="10.050000000000001" customHeight="1" thickBot="1" x14ac:dyDescent="0.5">
      <c r="B33" s="78"/>
      <c r="C33" s="37"/>
      <c r="D33" s="39"/>
      <c r="E33" s="39"/>
      <c r="F33" s="39"/>
      <c r="G33" s="39"/>
      <c r="H33" s="40"/>
      <c r="I33" s="37"/>
    </row>
    <row r="34" spans="2:17" ht="30" customHeight="1" x14ac:dyDescent="0.45">
      <c r="B34" s="78"/>
      <c r="C34" s="16" t="s">
        <v>548</v>
      </c>
      <c r="D34" s="187" t="s">
        <v>313</v>
      </c>
      <c r="E34" s="187"/>
      <c r="F34" s="187"/>
      <c r="G34" s="187"/>
      <c r="H34" s="188"/>
      <c r="I34" s="37"/>
    </row>
    <row r="35" spans="2:17" ht="32.25" customHeight="1" x14ac:dyDescent="0.45">
      <c r="B35" s="78"/>
      <c r="C35" s="17" t="s">
        <v>2</v>
      </c>
      <c r="D35" s="181" t="s">
        <v>41</v>
      </c>
      <c r="E35" s="181"/>
      <c r="F35" s="181"/>
      <c r="G35" s="181"/>
      <c r="H35" s="182"/>
      <c r="I35" s="37"/>
    </row>
    <row r="36" spans="2:17" ht="43.15" customHeight="1" x14ac:dyDescent="0.45">
      <c r="B36" s="78"/>
      <c r="C36" s="17" t="s">
        <v>3</v>
      </c>
      <c r="D36" s="189" t="s">
        <v>625</v>
      </c>
      <c r="E36" s="189"/>
      <c r="F36" s="189"/>
      <c r="G36" s="189"/>
      <c r="H36" s="190"/>
      <c r="I36" s="37"/>
    </row>
    <row r="37" spans="2:17" ht="27" customHeight="1" x14ac:dyDescent="0.45">
      <c r="B37" s="78"/>
      <c r="C37" s="185" t="s">
        <v>312</v>
      </c>
      <c r="D37" s="186"/>
      <c r="E37" s="186"/>
      <c r="F37" s="186"/>
      <c r="G37" s="186"/>
      <c r="H37" s="18" t="s">
        <v>6</v>
      </c>
      <c r="I37" s="37"/>
      <c r="K37" s="19" t="s">
        <v>427</v>
      </c>
      <c r="L37" s="19" t="s">
        <v>428</v>
      </c>
      <c r="M37" s="116" t="s">
        <v>432</v>
      </c>
      <c r="N37" s="19" t="s">
        <v>426</v>
      </c>
      <c r="P37" s="19" t="s">
        <v>674</v>
      </c>
      <c r="Q37" s="19" t="s">
        <v>676</v>
      </c>
    </row>
    <row r="38" spans="2:17" ht="60" customHeight="1" x14ac:dyDescent="0.45">
      <c r="B38" s="78"/>
      <c r="C38" s="20" t="s">
        <v>293</v>
      </c>
      <c r="D38" s="183" t="s">
        <v>452</v>
      </c>
      <c r="E38" s="183"/>
      <c r="F38" s="183"/>
      <c r="G38" s="183"/>
      <c r="H38" s="64">
        <v>1</v>
      </c>
      <c r="I38" s="37"/>
      <c r="K38" s="145">
        <f>VLOOKUP(H38,AnswersGen[#All],2,FALSE)</f>
        <v>0</v>
      </c>
      <c r="L38" s="21">
        <v>10</v>
      </c>
      <c r="M38" s="145">
        <f t="shared" ref="M38" si="18">IF(K38&gt;=0,L38,0)</f>
        <v>10</v>
      </c>
      <c r="N38" s="145">
        <f t="shared" ref="N38" si="19">K38*M38</f>
        <v>0</v>
      </c>
      <c r="P38" s="21" t="b">
        <v>0</v>
      </c>
      <c r="Q38" s="145" t="b">
        <f t="shared" ref="Q38" si="20">IF(AND(P38,AND(K38&gt;=0,K38&lt;0.5)),TRUE,FALSE)</f>
        <v>0</v>
      </c>
    </row>
    <row r="39" spans="2:17" ht="60" customHeight="1" collapsed="1" x14ac:dyDescent="0.45">
      <c r="B39" s="78"/>
      <c r="C39" s="22" t="s">
        <v>36</v>
      </c>
      <c r="D39" s="184" t="s">
        <v>587</v>
      </c>
      <c r="E39" s="184"/>
      <c r="F39" s="184"/>
      <c r="G39" s="184"/>
      <c r="H39" s="65">
        <v>1</v>
      </c>
      <c r="I39" s="37"/>
      <c r="K39" s="145">
        <f>VLOOKUP(H39,AnswersGen[#All],2,FALSE)</f>
        <v>0</v>
      </c>
      <c r="L39" s="21">
        <v>5</v>
      </c>
      <c r="M39" s="145">
        <f t="shared" ref="M39:M40" si="21">IF(K39&gt;=0,L39,0)</f>
        <v>5</v>
      </c>
      <c r="N39" s="145">
        <f t="shared" ref="N39:N40" si="22">K39*M39</f>
        <v>0</v>
      </c>
      <c r="P39" s="21" t="b">
        <v>0</v>
      </c>
      <c r="Q39" s="145" t="b">
        <f t="shared" ref="Q39" si="23">IF(AND(P39,AND(K39&gt;=0,K39&lt;0.5)),TRUE,FALSE)</f>
        <v>0</v>
      </c>
    </row>
    <row r="40" spans="2:17" ht="48.4" customHeight="1" collapsed="1" x14ac:dyDescent="0.45">
      <c r="B40" s="78"/>
      <c r="C40" s="20" t="s">
        <v>37</v>
      </c>
      <c r="D40" s="183" t="s">
        <v>588</v>
      </c>
      <c r="E40" s="183"/>
      <c r="F40" s="183"/>
      <c r="G40" s="183"/>
      <c r="H40" s="64">
        <v>1</v>
      </c>
      <c r="I40" s="37"/>
      <c r="K40" s="145">
        <f>VLOOKUP(H40,AnswersGen[#All],2,FALSE)</f>
        <v>0</v>
      </c>
      <c r="L40" s="21">
        <v>5</v>
      </c>
      <c r="M40" s="145">
        <f t="shared" si="21"/>
        <v>5</v>
      </c>
      <c r="N40" s="145">
        <f t="shared" si="22"/>
        <v>0</v>
      </c>
      <c r="P40" s="21" t="b">
        <v>0</v>
      </c>
      <c r="Q40" s="145" t="b">
        <f t="shared" ref="Q40" si="24">IF(AND(P40,AND(K40&gt;=0,K40&lt;0.5)),TRUE,FALSE)</f>
        <v>0</v>
      </c>
    </row>
    <row r="41" spans="2:17" ht="20" customHeight="1" collapsed="1" thickBot="1" x14ac:dyDescent="0.5">
      <c r="B41" s="78"/>
      <c r="C41" s="63"/>
      <c r="D41" s="23"/>
      <c r="E41" s="23"/>
      <c r="F41" s="24" t="s">
        <v>557</v>
      </c>
      <c r="G41" s="175" t="str">
        <f>IF(M41&gt;0,ROUND(100*N41/M41,0)&amp;"% ("&amp;IF(N41/M41&gt;=0.8,VLOOKUP(5,Performance[#All],2,FALSE),IF(N41/M41&gt;=0.6,VLOOKUP(4,Performance[#All],2,FALSE),IF(N41/M41&gt;=0.4,VLOOKUP(3,Performance[#All],2,FALSE),IF(N41/M41&gt;=0.2,VLOOKUP(2,Performance[#All],2,FALSE),VLOOKUP(1,Performance[#All],2,FALSE)))))&amp;")","Н/П")</f>
        <v>0% (Неудовлетворительно)</v>
      </c>
      <c r="H41" s="176"/>
      <c r="I41" s="37"/>
      <c r="K41" s="114" t="s">
        <v>429</v>
      </c>
      <c r="L41" s="113">
        <f>SUM(L38:L40)</f>
        <v>20</v>
      </c>
      <c r="M41" s="113">
        <f t="shared" ref="M41:N41" si="25">SUM(M38:M40)</f>
        <v>20</v>
      </c>
      <c r="N41" s="113">
        <f t="shared" si="25"/>
        <v>0</v>
      </c>
      <c r="P41" s="114" t="s">
        <v>675</v>
      </c>
      <c r="Q41" s="113" t="b">
        <f>OR(Q38:Q40)</f>
        <v>0</v>
      </c>
    </row>
    <row r="42" spans="2:17" ht="10.050000000000001" customHeight="1" x14ac:dyDescent="0.45">
      <c r="B42" s="78"/>
      <c r="C42" s="37"/>
      <c r="D42" s="39"/>
      <c r="E42" s="39"/>
      <c r="F42" s="39"/>
      <c r="G42" s="39"/>
      <c r="H42" s="40"/>
      <c r="I42" s="37"/>
    </row>
    <row r="43" spans="2:17" ht="10.050000000000001" customHeight="1" thickBot="1" x14ac:dyDescent="0.5">
      <c r="B43" s="78"/>
      <c r="C43" s="37"/>
      <c r="D43" s="39"/>
      <c r="E43" s="39"/>
      <c r="F43" s="39"/>
      <c r="G43" s="39"/>
      <c r="H43" s="40"/>
      <c r="I43" s="37"/>
    </row>
    <row r="44" spans="2:17" ht="27" customHeight="1" x14ac:dyDescent="0.45">
      <c r="B44" s="78"/>
      <c r="C44" s="16" t="s">
        <v>548</v>
      </c>
      <c r="D44" s="187" t="s">
        <v>393</v>
      </c>
      <c r="E44" s="187"/>
      <c r="F44" s="187"/>
      <c r="G44" s="187"/>
      <c r="H44" s="188"/>
      <c r="I44" s="37"/>
    </row>
    <row r="45" spans="2:17" ht="40.049999999999997" customHeight="1" x14ac:dyDescent="0.45">
      <c r="B45" s="78"/>
      <c r="C45" s="17" t="s">
        <v>2</v>
      </c>
      <c r="D45" s="181" t="s">
        <v>42</v>
      </c>
      <c r="E45" s="181"/>
      <c r="F45" s="181"/>
      <c r="G45" s="181"/>
      <c r="H45" s="182"/>
      <c r="I45" s="37"/>
    </row>
    <row r="46" spans="2:17" ht="44.25" customHeight="1" x14ac:dyDescent="0.45">
      <c r="B46" s="78"/>
      <c r="C46" s="17" t="s">
        <v>3</v>
      </c>
      <c r="D46" s="189" t="s">
        <v>640</v>
      </c>
      <c r="E46" s="189"/>
      <c r="F46" s="189"/>
      <c r="G46" s="189"/>
      <c r="H46" s="190"/>
      <c r="I46" s="37"/>
    </row>
    <row r="47" spans="2:17" ht="29.55" customHeight="1" x14ac:dyDescent="0.45">
      <c r="B47" s="78"/>
      <c r="C47" s="185" t="s">
        <v>312</v>
      </c>
      <c r="D47" s="186"/>
      <c r="E47" s="186"/>
      <c r="F47" s="186"/>
      <c r="G47" s="186"/>
      <c r="H47" s="18" t="s">
        <v>6</v>
      </c>
      <c r="I47" s="37"/>
      <c r="K47" s="19" t="s">
        <v>427</v>
      </c>
      <c r="L47" s="19" t="s">
        <v>428</v>
      </c>
      <c r="M47" s="116" t="s">
        <v>432</v>
      </c>
      <c r="N47" s="19" t="s">
        <v>426</v>
      </c>
      <c r="P47" s="19" t="s">
        <v>674</v>
      </c>
      <c r="Q47" s="19" t="s">
        <v>676</v>
      </c>
    </row>
    <row r="48" spans="2:17" ht="38.549999999999997" customHeight="1" x14ac:dyDescent="0.45">
      <c r="B48" s="78"/>
      <c r="C48" s="141" t="s">
        <v>606</v>
      </c>
      <c r="D48" s="183" t="s">
        <v>453</v>
      </c>
      <c r="E48" s="183"/>
      <c r="F48" s="183"/>
      <c r="G48" s="183"/>
      <c r="H48" s="59">
        <v>1</v>
      </c>
      <c r="I48" s="37"/>
      <c r="K48" s="145">
        <f>VLOOKUP(H48,AnswersGen[#All],2,FALSE)</f>
        <v>0</v>
      </c>
      <c r="L48" s="21">
        <v>7</v>
      </c>
      <c r="M48" s="145">
        <f t="shared" ref="M48:M50" si="26">IF(K48&gt;=0,L48,0)</f>
        <v>7</v>
      </c>
      <c r="N48" s="145">
        <f t="shared" ref="N48:N50" si="27">K48*M48</f>
        <v>0</v>
      </c>
      <c r="P48" s="21" t="b">
        <v>1</v>
      </c>
      <c r="Q48" s="145" t="b">
        <f t="shared" ref="Q48:Q49" si="28">IF(AND(P48,AND(K48&gt;=0,K48&lt;0.5)),TRUE,FALSE)</f>
        <v>1</v>
      </c>
    </row>
    <row r="49" spans="2:17" ht="28.05" customHeight="1" collapsed="1" x14ac:dyDescent="0.45">
      <c r="B49" s="78"/>
      <c r="C49" s="22" t="s">
        <v>38</v>
      </c>
      <c r="D49" s="184" t="s">
        <v>454</v>
      </c>
      <c r="E49" s="184"/>
      <c r="F49" s="184"/>
      <c r="G49" s="184"/>
      <c r="H49" s="60">
        <v>1</v>
      </c>
      <c r="I49" s="37"/>
      <c r="K49" s="145">
        <f>VLOOKUP(H49,AnswersGen[#All],2,FALSE)</f>
        <v>0</v>
      </c>
      <c r="L49" s="21">
        <v>7</v>
      </c>
      <c r="M49" s="145">
        <f t="shared" si="26"/>
        <v>7</v>
      </c>
      <c r="N49" s="145">
        <f t="shared" si="27"/>
        <v>0</v>
      </c>
      <c r="P49" s="21" t="b">
        <v>0</v>
      </c>
      <c r="Q49" s="145" t="b">
        <f t="shared" si="28"/>
        <v>0</v>
      </c>
    </row>
    <row r="50" spans="2:17" ht="38.549999999999997" customHeight="1" x14ac:dyDescent="0.45">
      <c r="B50" s="78"/>
      <c r="C50" s="20" t="s">
        <v>39</v>
      </c>
      <c r="D50" s="183" t="s">
        <v>694</v>
      </c>
      <c r="E50" s="183"/>
      <c r="F50" s="183"/>
      <c r="G50" s="183"/>
      <c r="H50" s="64">
        <v>1</v>
      </c>
      <c r="I50" s="37"/>
      <c r="K50" s="145">
        <f>VLOOKUP(H50,AnswersGen[#All],2,FALSE)</f>
        <v>0</v>
      </c>
      <c r="L50" s="21">
        <v>3</v>
      </c>
      <c r="M50" s="145">
        <f t="shared" si="26"/>
        <v>3</v>
      </c>
      <c r="N50" s="145">
        <f t="shared" si="27"/>
        <v>0</v>
      </c>
      <c r="P50" s="21" t="b">
        <v>0</v>
      </c>
      <c r="Q50" s="145" t="b">
        <f t="shared" ref="Q50" si="29">IF(AND(P50,AND(K50&gt;=0,K50&lt;0.5)),TRUE,FALSE)</f>
        <v>0</v>
      </c>
    </row>
    <row r="51" spans="2:17" ht="38.549999999999997" customHeight="1" collapsed="1" x14ac:dyDescent="0.45">
      <c r="B51" s="78"/>
      <c r="C51" s="35" t="s">
        <v>43</v>
      </c>
      <c r="D51" s="197" t="s">
        <v>455</v>
      </c>
      <c r="E51" s="198"/>
      <c r="F51" s="198"/>
      <c r="G51" s="199"/>
      <c r="H51" s="64">
        <v>1</v>
      </c>
      <c r="I51" s="37"/>
      <c r="K51" s="145">
        <f>VLOOKUP(H51,AnswersGen[#All],2,FALSE)</f>
        <v>0</v>
      </c>
      <c r="L51" s="21">
        <v>3</v>
      </c>
      <c r="M51" s="145">
        <f t="shared" ref="M51:M57" si="30">IF(K51&gt;=0,L51,0)</f>
        <v>3</v>
      </c>
      <c r="N51" s="145">
        <f t="shared" ref="N51:N57" si="31">K51*M51</f>
        <v>0</v>
      </c>
      <c r="P51" s="21" t="b">
        <v>0</v>
      </c>
      <c r="Q51" s="145" t="b">
        <f t="shared" ref="Q51" si="32">IF(AND(P51,AND(K51&gt;=0,K51&lt;0.5)),TRUE,FALSE)</f>
        <v>0</v>
      </c>
    </row>
    <row r="52" spans="2:17" ht="31.5" customHeight="1" x14ac:dyDescent="0.45">
      <c r="B52" s="78"/>
      <c r="C52" s="36" t="s">
        <v>44</v>
      </c>
      <c r="D52" s="200" t="s">
        <v>456</v>
      </c>
      <c r="E52" s="201"/>
      <c r="F52" s="201"/>
      <c r="G52" s="202"/>
      <c r="H52" s="119"/>
      <c r="I52" s="37"/>
      <c r="K52" s="145"/>
      <c r="L52" s="21"/>
      <c r="M52" s="145"/>
      <c r="N52" s="145"/>
      <c r="P52" s="21"/>
      <c r="Q52" s="145"/>
    </row>
    <row r="53" spans="2:17" ht="31.5" customHeight="1" x14ac:dyDescent="0.45">
      <c r="B53" s="101"/>
      <c r="C53" s="120" t="s">
        <v>595</v>
      </c>
      <c r="D53" s="200" t="s">
        <v>457</v>
      </c>
      <c r="E53" s="201"/>
      <c r="F53" s="201"/>
      <c r="G53" s="202"/>
      <c r="H53" s="13">
        <v>1</v>
      </c>
      <c r="I53" s="37"/>
      <c r="K53" s="145">
        <f>VLOOKUP(H53,AnswersGen[#All],2,FALSE)</f>
        <v>0</v>
      </c>
      <c r="L53" s="21">
        <v>1</v>
      </c>
      <c r="M53" s="145">
        <f t="shared" si="30"/>
        <v>1</v>
      </c>
      <c r="N53" s="145">
        <f t="shared" si="31"/>
        <v>0</v>
      </c>
      <c r="P53" s="21" t="b">
        <v>0</v>
      </c>
      <c r="Q53" s="145" t="b">
        <f t="shared" ref="Q53:Q54" si="33">IF(AND(P53,AND(K53&gt;=0,K53&lt;0.5)),TRUE,FALSE)</f>
        <v>0</v>
      </c>
    </row>
    <row r="54" spans="2:17" ht="31.5" customHeight="1" x14ac:dyDescent="0.45">
      <c r="B54" s="101"/>
      <c r="C54" s="120" t="s">
        <v>596</v>
      </c>
      <c r="D54" s="200" t="s">
        <v>458</v>
      </c>
      <c r="E54" s="201"/>
      <c r="F54" s="201"/>
      <c r="G54" s="202"/>
      <c r="H54" s="13">
        <v>1</v>
      </c>
      <c r="I54" s="37"/>
      <c r="K54" s="145">
        <f>VLOOKUP(H54,AnswersGen[#All],2,FALSE)</f>
        <v>0</v>
      </c>
      <c r="L54" s="21">
        <v>1</v>
      </c>
      <c r="M54" s="145">
        <f t="shared" si="30"/>
        <v>1</v>
      </c>
      <c r="N54" s="145">
        <f t="shared" si="31"/>
        <v>0</v>
      </c>
      <c r="P54" s="21" t="b">
        <v>0</v>
      </c>
      <c r="Q54" s="145" t="b">
        <f t="shared" si="33"/>
        <v>0</v>
      </c>
    </row>
    <row r="55" spans="2:17" ht="31.5" customHeight="1" x14ac:dyDescent="0.45">
      <c r="B55" s="101"/>
      <c r="C55" s="120" t="s">
        <v>597</v>
      </c>
      <c r="D55" s="200" t="s">
        <v>459</v>
      </c>
      <c r="E55" s="201"/>
      <c r="F55" s="201"/>
      <c r="G55" s="202"/>
      <c r="H55" s="13">
        <v>1</v>
      </c>
      <c r="I55" s="37"/>
      <c r="K55" s="145">
        <f>VLOOKUP(H55,AnswersGen[#All],2,FALSE)</f>
        <v>0</v>
      </c>
      <c r="L55" s="21">
        <v>1</v>
      </c>
      <c r="M55" s="145">
        <f t="shared" si="30"/>
        <v>1</v>
      </c>
      <c r="N55" s="145">
        <f t="shared" si="31"/>
        <v>0</v>
      </c>
      <c r="P55" s="21" t="b">
        <v>0</v>
      </c>
      <c r="Q55" s="145" t="b">
        <f t="shared" ref="Q55:Q57" si="34">IF(AND(P55,AND(K55&gt;=0,K55&lt;0.5)),TRUE,FALSE)</f>
        <v>0</v>
      </c>
    </row>
    <row r="56" spans="2:17" ht="31.5" customHeight="1" x14ac:dyDescent="0.45">
      <c r="B56" s="101"/>
      <c r="C56" s="120" t="s">
        <v>598</v>
      </c>
      <c r="D56" s="200" t="s">
        <v>460</v>
      </c>
      <c r="E56" s="201"/>
      <c r="F56" s="201"/>
      <c r="G56" s="202"/>
      <c r="H56" s="13">
        <v>1</v>
      </c>
      <c r="I56" s="37"/>
      <c r="K56" s="145">
        <f>VLOOKUP(H56,AnswersGen[#All],2,FALSE)</f>
        <v>0</v>
      </c>
      <c r="L56" s="21">
        <v>1</v>
      </c>
      <c r="M56" s="145">
        <f t="shared" si="30"/>
        <v>1</v>
      </c>
      <c r="N56" s="145">
        <f t="shared" si="31"/>
        <v>0</v>
      </c>
      <c r="P56" s="21" t="b">
        <v>0</v>
      </c>
      <c r="Q56" s="145" t="b">
        <f t="shared" si="34"/>
        <v>0</v>
      </c>
    </row>
    <row r="57" spans="2:17" ht="31.5" customHeight="1" x14ac:dyDescent="0.45">
      <c r="B57" s="101"/>
      <c r="C57" s="120" t="s">
        <v>599</v>
      </c>
      <c r="D57" s="200" t="s">
        <v>461</v>
      </c>
      <c r="E57" s="201"/>
      <c r="F57" s="201"/>
      <c r="G57" s="202"/>
      <c r="H57" s="13">
        <v>1</v>
      </c>
      <c r="I57" s="37"/>
      <c r="K57" s="145">
        <f>VLOOKUP(H57,AnswersGen[#All],2,FALSE)</f>
        <v>0</v>
      </c>
      <c r="L57" s="21">
        <v>1</v>
      </c>
      <c r="M57" s="145">
        <f t="shared" si="30"/>
        <v>1</v>
      </c>
      <c r="N57" s="145">
        <f t="shared" si="31"/>
        <v>0</v>
      </c>
      <c r="P57" s="21" t="b">
        <v>0</v>
      </c>
      <c r="Q57" s="145" t="b">
        <f t="shared" si="34"/>
        <v>0</v>
      </c>
    </row>
    <row r="58" spans="2:17" ht="20" customHeight="1" thickBot="1" x14ac:dyDescent="0.5">
      <c r="B58" s="78"/>
      <c r="C58" s="143" t="s">
        <v>310</v>
      </c>
      <c r="D58" s="23"/>
      <c r="E58" s="23"/>
      <c r="F58" s="24" t="s">
        <v>558</v>
      </c>
      <c r="G58" s="175" t="str">
        <f>IF(M58&gt;0,ROUND(100*N58/M58,0)&amp;"% ("&amp;IF(N58/M58&gt;=0.8,VLOOKUP(5,Performance[#All],2,FALSE),IF(N58/M58&gt;=0.6,VLOOKUP(4,Performance[#All],2,FALSE),IF(N58/M58&gt;=0.4,VLOOKUP(3,Performance[#All],2,FALSE),IF(N58/M58&gt;=0.2,VLOOKUP(2,Performance[#All],2,FALSE),VLOOKUP(1,Performance[#All],2,FALSE)))))&amp;")","Н/П")</f>
        <v>0% (Неудовлетворительно)</v>
      </c>
      <c r="H58" s="176"/>
      <c r="I58" s="37"/>
      <c r="K58" s="114" t="s">
        <v>429</v>
      </c>
      <c r="L58" s="113">
        <f>SUM(L48:L57)</f>
        <v>25</v>
      </c>
      <c r="M58" s="113">
        <f t="shared" ref="M58:N58" si="35">SUM(M48:M57)</f>
        <v>25</v>
      </c>
      <c r="N58" s="113">
        <f t="shared" si="35"/>
        <v>0</v>
      </c>
      <c r="P58" s="114" t="s">
        <v>675</v>
      </c>
      <c r="Q58" s="113" t="b">
        <f>OR(Q48:Q57)</f>
        <v>1</v>
      </c>
    </row>
    <row r="59" spans="2:17" ht="26.55" customHeight="1" thickBot="1" x14ac:dyDescent="0.5">
      <c r="B59" s="78"/>
      <c r="C59" s="37"/>
      <c r="D59" s="37"/>
      <c r="E59" s="37"/>
      <c r="F59" s="37"/>
      <c r="G59" s="38"/>
      <c r="H59" s="38"/>
      <c r="I59" s="37"/>
    </row>
    <row r="60" spans="2:17" ht="27" customHeight="1" thickBot="1" x14ac:dyDescent="0.5">
      <c r="B60" s="78"/>
      <c r="C60" s="37"/>
      <c r="D60" s="37"/>
      <c r="E60" s="37"/>
      <c r="F60" s="115" t="s">
        <v>462</v>
      </c>
      <c r="G60" s="177" t="str">
        <f>IF(Q61,"0% ("&amp;VLOOKUP(1,Fail[#All],2,FALSE)&amp;")",IF(M61&gt;0,ROUND(100*N61/M61,0)&amp;"% ("&amp;IF(N61/M61&gt;=0.8,VLOOKUP(5,Performance[#All],2,FALSE),IF(N61/M61&gt;=0.6,VLOOKUP(4,Performance[#All],2,FALSE),IF(N61/M61&gt;=0.4,VLOOKUP(3,Performance[#All],2,FALSE),IF(N61/M61&gt;=0.2,VLOOKUP(2,Performance[#All],2,FALSE),VLOOKUP(1,Performance[#All],2,FALSE)))))&amp;")","Н/П"))</f>
        <v>0% (Не обеспечено соответствие обязательным показателям)</v>
      </c>
      <c r="H60" s="178"/>
      <c r="I60" s="37"/>
      <c r="L60" s="19" t="s">
        <v>428</v>
      </c>
      <c r="M60" s="116" t="s">
        <v>432</v>
      </c>
      <c r="N60" s="19" t="s">
        <v>426</v>
      </c>
      <c r="Q60" s="19" t="s">
        <v>676</v>
      </c>
    </row>
    <row r="61" spans="2:17" ht="24" customHeight="1" x14ac:dyDescent="0.45">
      <c r="B61" s="122"/>
      <c r="C61" s="121"/>
      <c r="D61" s="121"/>
      <c r="E61" s="121"/>
      <c r="F61" s="121"/>
      <c r="G61" s="32"/>
      <c r="H61" s="32"/>
      <c r="I61" s="121"/>
      <c r="K61" s="114" t="s">
        <v>430</v>
      </c>
      <c r="L61" s="113">
        <f>L14+L31+L41+L58</f>
        <v>100</v>
      </c>
      <c r="M61" s="113">
        <f>M14+M31+M41+M58</f>
        <v>100</v>
      </c>
      <c r="N61" s="113">
        <f>N14+N31+N41+N58</f>
        <v>0</v>
      </c>
      <c r="P61" s="114" t="s">
        <v>675</v>
      </c>
      <c r="Q61" s="113" t="b">
        <f>OR(Q14,Q31,Q41,Q58)</f>
        <v>1</v>
      </c>
    </row>
  </sheetData>
  <sheetProtection algorithmName="SHA-512" hashValue="8r4aNtP/TDfw0IGthCQxpkkrE7RjtzsBlO1xoTZl9bJf6C5HkvEIC860a8mxJC9rBukQRN89hHiav3Gmm8VIjg==" saltValue="/AQCrWIK+n1t5v55HWb2bw==" spinCount="100000" sheet="1" objects="1" scenarios="1"/>
  <mergeCells count="53">
    <mergeCell ref="D5:H5"/>
    <mergeCell ref="C1:H1"/>
    <mergeCell ref="C2:H2"/>
    <mergeCell ref="D3:H3"/>
    <mergeCell ref="D4:H4"/>
    <mergeCell ref="D8:G8"/>
    <mergeCell ref="D9:G9"/>
    <mergeCell ref="C6:G6"/>
    <mergeCell ref="D13:G13"/>
    <mergeCell ref="D10:G10"/>
    <mergeCell ref="D11:G11"/>
    <mergeCell ref="D12:G12"/>
    <mergeCell ref="D7:G7"/>
    <mergeCell ref="D27:G27"/>
    <mergeCell ref="D26:G26"/>
    <mergeCell ref="D28:G28"/>
    <mergeCell ref="D29:G29"/>
    <mergeCell ref="G31:H31"/>
    <mergeCell ref="D40:G40"/>
    <mergeCell ref="D44:H44"/>
    <mergeCell ref="G41:H41"/>
    <mergeCell ref="D30:G30"/>
    <mergeCell ref="D34:H34"/>
    <mergeCell ref="D35:H35"/>
    <mergeCell ref="D36:H36"/>
    <mergeCell ref="C37:G37"/>
    <mergeCell ref="D38:G38"/>
    <mergeCell ref="D39:G39"/>
    <mergeCell ref="D22:G22"/>
    <mergeCell ref="D23:G23"/>
    <mergeCell ref="D25:G25"/>
    <mergeCell ref="G14:H14"/>
    <mergeCell ref="D21:G21"/>
    <mergeCell ref="D18:H18"/>
    <mergeCell ref="D17:H17"/>
    <mergeCell ref="D19:H19"/>
    <mergeCell ref="C20:G20"/>
    <mergeCell ref="D24:G24"/>
    <mergeCell ref="G58:H58"/>
    <mergeCell ref="G60:H60"/>
    <mergeCell ref="D53:G53"/>
    <mergeCell ref="D54:G54"/>
    <mergeCell ref="D55:G55"/>
    <mergeCell ref="D56:G56"/>
    <mergeCell ref="D57:G57"/>
    <mergeCell ref="D51:G51"/>
    <mergeCell ref="D52:G52"/>
    <mergeCell ref="D45:H45"/>
    <mergeCell ref="D46:H46"/>
    <mergeCell ref="C47:G47"/>
    <mergeCell ref="D48:G48"/>
    <mergeCell ref="D49:G49"/>
    <mergeCell ref="D50:G50"/>
  </mergeCells>
  <dataValidations count="4">
    <dataValidation type="list" allowBlank="1" showInputMessage="1" showErrorMessage="1" errorTitle="Invalid" error="Please choose an option from the list" promptTitle="Answer" prompt="Please select an answer from the list" sqref="H7:H8 H38:H40 H25:H26 H28:H30 H10:H13 H22:H23 H48:H51" xr:uid="{00000000-0002-0000-0300-000000000000}">
      <formula1>INDIRECT("AnswersGen[Choices]")</formula1>
    </dataValidation>
    <dataValidation type="list" allowBlank="1" showInputMessage="1" showErrorMessage="1" errorTitle="Invalid" error="Please choose an option from the list" sqref="H53:H57" xr:uid="{00000000-0002-0000-0300-000001000000}">
      <formula1>INDIRECT("AnswersGen[Choices]")</formula1>
    </dataValidation>
    <dataValidation allowBlank="1" errorTitle="Invalid" error="Please choose an option from the list" promptTitle="Answer" prompt="Please select an answer from the list" sqref="H9 H21 H24 H27" xr:uid="{00000000-0002-0000-0300-000002000000}"/>
    <dataValidation allowBlank="1" errorTitle="Invalid" error="Please choose an option from the list" sqref="H52" xr:uid="{00000000-0002-0000-0300-000003000000}"/>
  </dataValidations>
  <printOptions horizontalCentered="1"/>
  <pageMargins left="0.7" right="0.7" top="0.75" bottom="0.75" header="0.3" footer="0.3"/>
  <pageSetup paperSize="9" scale="59" fitToHeight="0" orientation="portrait" r:id="rId1"/>
  <headerFooter>
    <oddHeader>&amp;L&amp;G&amp;C&amp;"Calibri (Body),Bold"&amp;23&amp;K338EDDPeople-first PPP Impact Assessment Tool</oddHeader>
  </headerFooter>
  <rowBreaks count="3" manualBreakCount="3">
    <brk id="16" max="16383" man="1"/>
    <brk id="33" max="16383" man="1"/>
    <brk id="4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349B-D8FB-174B-ABC5-FCEC71A7F3CF}">
  <sheetPr>
    <tabColor rgb="FFA8D08D"/>
    <pageSetUpPr fitToPage="1"/>
  </sheetPr>
  <dimension ref="B1:R71"/>
  <sheetViews>
    <sheetView showGridLines="0" zoomScale="85" zoomScaleNormal="85" workbookViewId="0"/>
  </sheetViews>
  <sheetFormatPr defaultColWidth="8.73046875" defaultRowHeight="27" customHeight="1" x14ac:dyDescent="0.45"/>
  <cols>
    <col min="1" max="1" width="2.3984375" style="14" customWidth="1"/>
    <col min="2" max="2" width="1" style="14" customWidth="1"/>
    <col min="3" max="3" width="13.59765625" style="14" customWidth="1"/>
    <col min="4" max="4" width="41.46484375" style="14" customWidth="1"/>
    <col min="5" max="7" width="20.73046875" style="14" customWidth="1"/>
    <col min="8" max="8" width="15.73046875" style="14" customWidth="1"/>
    <col min="9" max="9" width="1" style="14" customWidth="1"/>
    <col min="10" max="10" width="2.3984375" style="14" customWidth="1"/>
    <col min="11" max="15" width="13.73046875" style="14" hidden="1" customWidth="1"/>
    <col min="16" max="18" width="0" style="14" hidden="1" customWidth="1"/>
    <col min="19" max="16384" width="8.73046875" style="14"/>
  </cols>
  <sheetData>
    <row r="1" spans="2:18" ht="13.5" customHeight="1" x14ac:dyDescent="0.45">
      <c r="C1" s="179"/>
      <c r="D1" s="179"/>
      <c r="E1" s="179"/>
      <c r="F1" s="179"/>
      <c r="G1" s="179"/>
      <c r="H1" s="179"/>
    </row>
    <row r="2" spans="2:18" ht="40.049999999999997" customHeight="1" thickBot="1" x14ac:dyDescent="0.5">
      <c r="B2" s="79"/>
      <c r="C2" s="206" t="s">
        <v>740</v>
      </c>
      <c r="D2" s="206"/>
      <c r="E2" s="206"/>
      <c r="F2" s="206"/>
      <c r="G2" s="206"/>
      <c r="H2" s="206"/>
      <c r="I2" s="29"/>
    </row>
    <row r="3" spans="2:18" ht="30" customHeight="1" x14ac:dyDescent="0.45">
      <c r="B3" s="79"/>
      <c r="C3" s="16" t="s">
        <v>548</v>
      </c>
      <c r="D3" s="187" t="s">
        <v>395</v>
      </c>
      <c r="E3" s="187"/>
      <c r="F3" s="187"/>
      <c r="G3" s="187"/>
      <c r="H3" s="188"/>
      <c r="I3" s="29"/>
      <c r="K3" s="100" t="s">
        <v>323</v>
      </c>
    </row>
    <row r="4" spans="2:18" ht="31.5" customHeight="1" x14ac:dyDescent="0.45">
      <c r="B4" s="79"/>
      <c r="C4" s="17" t="s">
        <v>2</v>
      </c>
      <c r="D4" s="181" t="s">
        <v>53</v>
      </c>
      <c r="E4" s="181"/>
      <c r="F4" s="181"/>
      <c r="G4" s="181"/>
      <c r="H4" s="182"/>
      <c r="I4" s="29"/>
      <c r="K4" s="66">
        <f>IF('Home page'!$C$11="",0,VLOOKUP('Home page'!$C$11,Biocategories[#All],2,FALSE))</f>
        <v>0</v>
      </c>
    </row>
    <row r="5" spans="2:18" ht="131.65" customHeight="1" x14ac:dyDescent="0.45">
      <c r="B5" s="79"/>
      <c r="C5" s="17" t="s">
        <v>3</v>
      </c>
      <c r="D5" s="189" t="s">
        <v>626</v>
      </c>
      <c r="E5" s="189"/>
      <c r="F5" s="189"/>
      <c r="G5" s="189"/>
      <c r="H5" s="190"/>
      <c r="I5" s="29"/>
    </row>
    <row r="6" spans="2:18" ht="28.5" customHeight="1" x14ac:dyDescent="0.45">
      <c r="B6" s="79"/>
      <c r="C6" s="185" t="s">
        <v>312</v>
      </c>
      <c r="D6" s="186"/>
      <c r="E6" s="186"/>
      <c r="F6" s="186"/>
      <c r="G6" s="186"/>
      <c r="H6" s="18" t="s">
        <v>6</v>
      </c>
      <c r="I6" s="29"/>
      <c r="K6" s="19" t="s">
        <v>427</v>
      </c>
      <c r="L6" s="19" t="s">
        <v>428</v>
      </c>
      <c r="M6" s="116" t="s">
        <v>432</v>
      </c>
      <c r="N6" s="19" t="s">
        <v>426</v>
      </c>
      <c r="O6" s="19" t="s">
        <v>570</v>
      </c>
      <c r="Q6" s="19" t="s">
        <v>674</v>
      </c>
      <c r="R6" s="19" t="s">
        <v>676</v>
      </c>
    </row>
    <row r="7" spans="2:18" ht="20" customHeight="1" x14ac:dyDescent="0.45">
      <c r="B7" s="103"/>
      <c r="C7" s="20" t="s">
        <v>284</v>
      </c>
      <c r="D7" s="183" t="s">
        <v>467</v>
      </c>
      <c r="E7" s="183"/>
      <c r="F7" s="183"/>
      <c r="G7" s="183"/>
      <c r="H7" s="117"/>
      <c r="I7" s="29"/>
      <c r="K7" s="145"/>
      <c r="L7" s="21"/>
      <c r="M7" s="145"/>
      <c r="N7" s="145"/>
      <c r="O7" s="145"/>
      <c r="Q7" s="21"/>
      <c r="R7" s="145"/>
    </row>
    <row r="8" spans="2:18" ht="31.5" customHeight="1" x14ac:dyDescent="0.45">
      <c r="B8" s="79"/>
      <c r="C8" s="107" t="s">
        <v>468</v>
      </c>
      <c r="D8" s="183" t="s">
        <v>474</v>
      </c>
      <c r="E8" s="183"/>
      <c r="F8" s="183"/>
      <c r="G8" s="183"/>
      <c r="H8" s="64">
        <v>1</v>
      </c>
      <c r="I8" s="29"/>
      <c r="K8" s="145">
        <f>VLOOKUP(H8,AnswersGen[#All],2,FALSE)</f>
        <v>0</v>
      </c>
      <c r="L8" s="21">
        <v>3</v>
      </c>
      <c r="M8" s="145">
        <f t="shared" ref="M8:M15" si="0">IF(K8&gt;=0,L8,0)</f>
        <v>3</v>
      </c>
      <c r="N8" s="145">
        <f>K8*M8</f>
        <v>0</v>
      </c>
      <c r="O8" s="145">
        <f>N8*(1-$K$4)</f>
        <v>0</v>
      </c>
      <c r="Q8" s="21" t="b">
        <v>0</v>
      </c>
      <c r="R8" s="145" t="b">
        <f>IF(AND(Q8,AND(K8&gt;=0,K8&lt;0.5)),TRUE,FALSE)</f>
        <v>0</v>
      </c>
    </row>
    <row r="9" spans="2:18" ht="31.5" customHeight="1" collapsed="1" x14ac:dyDescent="0.45">
      <c r="B9" s="79"/>
      <c r="C9" s="107" t="s">
        <v>607</v>
      </c>
      <c r="D9" s="183" t="s">
        <v>475</v>
      </c>
      <c r="E9" s="183"/>
      <c r="F9" s="183"/>
      <c r="G9" s="183"/>
      <c r="H9" s="64">
        <v>1</v>
      </c>
      <c r="I9" s="29"/>
      <c r="K9" s="145">
        <f>VLOOKUP(H9,AnswersGen[#All],2,FALSE)</f>
        <v>0</v>
      </c>
      <c r="L9" s="21">
        <v>7</v>
      </c>
      <c r="M9" s="145">
        <f t="shared" ref="M9" si="1">IF(K9&gt;=0,L9,0)</f>
        <v>7</v>
      </c>
      <c r="N9" s="145">
        <f t="shared" ref="N9:N15" si="2">K9*M9</f>
        <v>0</v>
      </c>
      <c r="O9" s="145">
        <f t="shared" ref="O9:O15" si="3">N9*(1-$K$4)</f>
        <v>0</v>
      </c>
      <c r="Q9" s="21" t="b">
        <v>1</v>
      </c>
      <c r="R9" s="145" t="b">
        <f t="shared" ref="R9:R10" si="4">IF(AND(Q9,AND(K9&gt;=0,K9&lt;0.5)),TRUE,FALSE)</f>
        <v>1</v>
      </c>
    </row>
    <row r="10" spans="2:18" ht="45" customHeight="1" collapsed="1" x14ac:dyDescent="0.45">
      <c r="B10" s="79"/>
      <c r="C10" s="107" t="s">
        <v>470</v>
      </c>
      <c r="D10" s="183" t="s">
        <v>695</v>
      </c>
      <c r="E10" s="183"/>
      <c r="F10" s="183"/>
      <c r="G10" s="183"/>
      <c r="H10" s="64">
        <v>1</v>
      </c>
      <c r="I10" s="29"/>
      <c r="K10" s="145">
        <f>VLOOKUP(H10,AnswersGen[#All],2,FALSE)</f>
        <v>0</v>
      </c>
      <c r="L10" s="21">
        <v>4</v>
      </c>
      <c r="M10" s="145">
        <f t="shared" si="0"/>
        <v>4</v>
      </c>
      <c r="N10" s="145">
        <f t="shared" si="2"/>
        <v>0</v>
      </c>
      <c r="O10" s="145">
        <f t="shared" si="3"/>
        <v>0</v>
      </c>
      <c r="Q10" s="21" t="b">
        <v>0</v>
      </c>
      <c r="R10" s="145" t="b">
        <f t="shared" si="4"/>
        <v>0</v>
      </c>
    </row>
    <row r="11" spans="2:18" ht="27" customHeight="1" x14ac:dyDescent="0.45">
      <c r="B11" s="103"/>
      <c r="C11" s="22" t="s">
        <v>285</v>
      </c>
      <c r="D11" s="194" t="s">
        <v>477</v>
      </c>
      <c r="E11" s="195"/>
      <c r="F11" s="195"/>
      <c r="G11" s="196"/>
      <c r="H11" s="112"/>
      <c r="I11" s="29"/>
      <c r="K11" s="145"/>
      <c r="L11" s="21"/>
      <c r="M11" s="145"/>
      <c r="N11" s="145"/>
      <c r="O11" s="145"/>
      <c r="Q11" s="21"/>
      <c r="R11" s="145"/>
    </row>
    <row r="12" spans="2:18" ht="32.549999999999997" customHeight="1" x14ac:dyDescent="0.45">
      <c r="B12" s="103"/>
      <c r="C12" s="120" t="s">
        <v>471</v>
      </c>
      <c r="D12" s="194" t="s">
        <v>478</v>
      </c>
      <c r="E12" s="195"/>
      <c r="F12" s="195"/>
      <c r="G12" s="196"/>
      <c r="H12" s="60" t="s">
        <v>22</v>
      </c>
      <c r="I12" s="29"/>
      <c r="K12" s="145">
        <f>VLOOKUP(H12,AnswersNA[#All],2,FALSE)</f>
        <v>-1</v>
      </c>
      <c r="L12" s="21">
        <v>3</v>
      </c>
      <c r="M12" s="145">
        <f t="shared" ref="M12" si="5">IF(K12&gt;=0,L12,0)</f>
        <v>0</v>
      </c>
      <c r="N12" s="145">
        <f t="shared" si="2"/>
        <v>0</v>
      </c>
      <c r="O12" s="145">
        <f t="shared" si="3"/>
        <v>0</v>
      </c>
      <c r="Q12" s="21" t="b">
        <v>0</v>
      </c>
      <c r="R12" s="145" t="b">
        <f t="shared" ref="R12" si="6">IF(AND(Q12,AND(K12&gt;=0,K12&lt;0.5)),TRUE,FALSE)</f>
        <v>0</v>
      </c>
    </row>
    <row r="13" spans="2:18" ht="39.5" customHeight="1" collapsed="1" x14ac:dyDescent="0.45">
      <c r="B13" s="79"/>
      <c r="C13" s="120" t="s">
        <v>472</v>
      </c>
      <c r="D13" s="184" t="s">
        <v>479</v>
      </c>
      <c r="E13" s="184"/>
      <c r="F13" s="184"/>
      <c r="G13" s="184"/>
      <c r="H13" s="60" t="s">
        <v>22</v>
      </c>
      <c r="I13" s="29"/>
      <c r="K13" s="145">
        <f>VLOOKUP(H13,AnswersNA[#All],2,FALSE)</f>
        <v>-1</v>
      </c>
      <c r="L13" s="21">
        <v>7</v>
      </c>
      <c r="M13" s="145">
        <f t="shared" si="0"/>
        <v>0</v>
      </c>
      <c r="N13" s="145">
        <f t="shared" si="2"/>
        <v>0</v>
      </c>
      <c r="O13" s="145">
        <f t="shared" si="3"/>
        <v>0</v>
      </c>
      <c r="Q13" s="21" t="b">
        <v>0</v>
      </c>
      <c r="R13" s="145" t="b">
        <f t="shared" ref="R13:R15" si="7">IF(AND(Q13,AND(K13&gt;=0,K13&lt;0.5)),TRUE,FALSE)</f>
        <v>0</v>
      </c>
    </row>
    <row r="14" spans="2:18" ht="32.549999999999997" customHeight="1" collapsed="1" x14ac:dyDescent="0.45">
      <c r="B14" s="79"/>
      <c r="C14" s="120" t="s">
        <v>473</v>
      </c>
      <c r="D14" s="184" t="s">
        <v>480</v>
      </c>
      <c r="E14" s="184"/>
      <c r="F14" s="184"/>
      <c r="G14" s="184"/>
      <c r="H14" s="60" t="s">
        <v>22</v>
      </c>
      <c r="I14" s="29"/>
      <c r="K14" s="145">
        <f>VLOOKUP(H14,AnswersNA[#All],2,FALSE)</f>
        <v>-1</v>
      </c>
      <c r="L14" s="21">
        <v>4</v>
      </c>
      <c r="M14" s="145">
        <f t="shared" si="0"/>
        <v>0</v>
      </c>
      <c r="N14" s="145">
        <f t="shared" si="2"/>
        <v>0</v>
      </c>
      <c r="O14" s="145">
        <f t="shared" si="3"/>
        <v>0</v>
      </c>
      <c r="Q14" s="21" t="b">
        <v>0</v>
      </c>
      <c r="R14" s="145" t="b">
        <f t="shared" si="7"/>
        <v>0</v>
      </c>
    </row>
    <row r="15" spans="2:18" ht="64.05" customHeight="1" collapsed="1" x14ac:dyDescent="0.45">
      <c r="B15" s="79"/>
      <c r="C15" s="120" t="s">
        <v>476</v>
      </c>
      <c r="D15" s="184" t="s">
        <v>481</v>
      </c>
      <c r="E15" s="184"/>
      <c r="F15" s="184"/>
      <c r="G15" s="184"/>
      <c r="H15" s="60" t="s">
        <v>22</v>
      </c>
      <c r="I15" s="29"/>
      <c r="K15" s="145">
        <f>VLOOKUP(H15,AnswersNA[#All],2,FALSE)</f>
        <v>-1</v>
      </c>
      <c r="L15" s="21">
        <v>2</v>
      </c>
      <c r="M15" s="145">
        <f t="shared" si="0"/>
        <v>0</v>
      </c>
      <c r="N15" s="145">
        <f t="shared" si="2"/>
        <v>0</v>
      </c>
      <c r="O15" s="145">
        <f t="shared" si="3"/>
        <v>0</v>
      </c>
      <c r="Q15" s="21" t="b">
        <v>0</v>
      </c>
      <c r="R15" s="145" t="b">
        <f t="shared" si="7"/>
        <v>0</v>
      </c>
    </row>
    <row r="16" spans="2:18" ht="20" customHeight="1" collapsed="1" thickBot="1" x14ac:dyDescent="0.5">
      <c r="B16" s="79"/>
      <c r="C16" s="143" t="s">
        <v>310</v>
      </c>
      <c r="D16" s="23"/>
      <c r="E16" s="23"/>
      <c r="F16" s="104" t="s">
        <v>552</v>
      </c>
      <c r="G16" s="175" t="str">
        <f>IF(M16&gt;0,ROUND(100*N16/M16,0)&amp;"% ("&amp;IF(N16/M16&gt;=0.8,VLOOKUP(5,Performance[#All],2,FALSE),IF(N16/M16&gt;=0.6,VLOOKUP(4,Performance[#All],2,FALSE),IF(N16/M16&gt;=0.4,VLOOKUP(3,Performance[#All],2,FALSE),IF(N16/M16&gt;=0.2,VLOOKUP(2,Performance[#All],2,FALSE),VLOOKUP(1,Performance[#All],2,FALSE)))))&amp;")","Н/П")</f>
        <v>0% (Неудовлетворительно)</v>
      </c>
      <c r="H16" s="176"/>
      <c r="I16" s="29"/>
      <c r="K16" s="114" t="s">
        <v>429</v>
      </c>
      <c r="L16" s="113">
        <f>SUM(L7:L15)</f>
        <v>30</v>
      </c>
      <c r="M16" s="113">
        <f t="shared" ref="M16:O16" si="8">SUM(M7:M15)</f>
        <v>14</v>
      </c>
      <c r="N16" s="113">
        <f t="shared" si="8"/>
        <v>0</v>
      </c>
      <c r="O16" s="113">
        <f t="shared" si="8"/>
        <v>0</v>
      </c>
      <c r="Q16" s="114" t="s">
        <v>675</v>
      </c>
      <c r="R16" s="113" t="b">
        <f>OR(R7:R15)</f>
        <v>1</v>
      </c>
    </row>
    <row r="17" spans="2:18" ht="10.050000000000001" customHeight="1" x14ac:dyDescent="0.45">
      <c r="B17" s="79"/>
      <c r="C17" s="29"/>
      <c r="D17" s="30"/>
      <c r="E17" s="30"/>
      <c r="F17" s="30"/>
      <c r="G17" s="30"/>
      <c r="H17" s="31"/>
      <c r="I17" s="29"/>
    </row>
    <row r="18" spans="2:18" ht="10.050000000000001" customHeight="1" thickBot="1" x14ac:dyDescent="0.5">
      <c r="B18" s="79"/>
      <c r="C18" s="29"/>
      <c r="D18" s="30"/>
      <c r="E18" s="30"/>
      <c r="F18" s="30"/>
      <c r="G18" s="30"/>
      <c r="H18" s="31"/>
      <c r="I18" s="29"/>
    </row>
    <row r="19" spans="2:18" ht="20" customHeight="1" x14ac:dyDescent="0.45">
      <c r="B19" s="79"/>
      <c r="C19" s="16" t="s">
        <v>548</v>
      </c>
      <c r="D19" s="187" t="s">
        <v>394</v>
      </c>
      <c r="E19" s="187"/>
      <c r="F19" s="187"/>
      <c r="G19" s="187"/>
      <c r="H19" s="188"/>
      <c r="I19" s="29"/>
    </row>
    <row r="20" spans="2:18" ht="43.15" customHeight="1" x14ac:dyDescent="0.45">
      <c r="B20" s="79"/>
      <c r="C20" s="17" t="s">
        <v>2</v>
      </c>
      <c r="D20" s="181" t="s">
        <v>286</v>
      </c>
      <c r="E20" s="181"/>
      <c r="F20" s="181"/>
      <c r="G20" s="181"/>
      <c r="H20" s="182"/>
      <c r="I20" s="29"/>
    </row>
    <row r="21" spans="2:18" ht="83.25" customHeight="1" x14ac:dyDescent="0.45">
      <c r="B21" s="79"/>
      <c r="C21" s="17" t="s">
        <v>3</v>
      </c>
      <c r="D21" s="189" t="s">
        <v>627</v>
      </c>
      <c r="E21" s="189"/>
      <c r="F21" s="189"/>
      <c r="G21" s="189"/>
      <c r="H21" s="190"/>
      <c r="I21" s="29"/>
    </row>
    <row r="22" spans="2:18" ht="28.5" customHeight="1" x14ac:dyDescent="0.45">
      <c r="B22" s="79"/>
      <c r="C22" s="185" t="s">
        <v>312</v>
      </c>
      <c r="D22" s="186"/>
      <c r="E22" s="186"/>
      <c r="F22" s="186"/>
      <c r="G22" s="186"/>
      <c r="H22" s="18" t="s">
        <v>6</v>
      </c>
      <c r="I22" s="29"/>
      <c r="K22" s="19" t="s">
        <v>427</v>
      </c>
      <c r="L22" s="19" t="s">
        <v>428</v>
      </c>
      <c r="M22" s="116" t="s">
        <v>432</v>
      </c>
      <c r="N22" s="19" t="s">
        <v>426</v>
      </c>
      <c r="O22" s="19" t="s">
        <v>570</v>
      </c>
      <c r="Q22" s="19" t="s">
        <v>674</v>
      </c>
      <c r="R22" s="19" t="s">
        <v>676</v>
      </c>
    </row>
    <row r="23" spans="2:18" ht="28.5" customHeight="1" x14ac:dyDescent="0.45">
      <c r="B23" s="103"/>
      <c r="C23" s="20" t="s">
        <v>45</v>
      </c>
      <c r="D23" s="183" t="s">
        <v>482</v>
      </c>
      <c r="E23" s="183"/>
      <c r="F23" s="183"/>
      <c r="G23" s="183"/>
      <c r="H23" s="117"/>
      <c r="I23" s="29"/>
      <c r="K23" s="145"/>
      <c r="L23" s="21"/>
      <c r="M23" s="145"/>
      <c r="N23" s="145"/>
      <c r="O23" s="145"/>
      <c r="Q23" s="21"/>
      <c r="R23" s="145"/>
    </row>
    <row r="24" spans="2:18" ht="43.05" customHeight="1" x14ac:dyDescent="0.45">
      <c r="B24" s="79"/>
      <c r="C24" s="107" t="s">
        <v>608</v>
      </c>
      <c r="D24" s="183" t="s">
        <v>645</v>
      </c>
      <c r="E24" s="183"/>
      <c r="F24" s="183"/>
      <c r="G24" s="183"/>
      <c r="H24" s="58" t="s">
        <v>22</v>
      </c>
      <c r="I24" s="29"/>
      <c r="K24" s="145">
        <f>VLOOKUP(H24,AnswersNA[#All],2,FALSE)</f>
        <v>-1</v>
      </c>
      <c r="L24" s="21">
        <v>4</v>
      </c>
      <c r="M24" s="145">
        <f t="shared" ref="M24:M26" si="9">IF(K24&gt;=0,L24,0)</f>
        <v>0</v>
      </c>
      <c r="N24" s="145">
        <f>K24*M24</f>
        <v>0</v>
      </c>
      <c r="O24" s="145">
        <f t="shared" ref="O24:O30" si="10">N24*(1-$K$4)</f>
        <v>0</v>
      </c>
      <c r="Q24" s="21" t="b">
        <v>1</v>
      </c>
      <c r="R24" s="145" t="b">
        <f>IF(AND(Q24,AND(K24&gt;=0,K24&lt;0.5)),TRUE,FALSE)</f>
        <v>0</v>
      </c>
    </row>
    <row r="25" spans="2:18" ht="43.05" customHeight="1" collapsed="1" x14ac:dyDescent="0.45">
      <c r="B25" s="79"/>
      <c r="C25" s="107" t="s">
        <v>484</v>
      </c>
      <c r="D25" s="183" t="s">
        <v>488</v>
      </c>
      <c r="E25" s="183"/>
      <c r="F25" s="183"/>
      <c r="G25" s="183"/>
      <c r="H25" s="58" t="s">
        <v>22</v>
      </c>
      <c r="I25" s="29"/>
      <c r="K25" s="145">
        <f>VLOOKUP(H25,AnswersNA[#All],2,FALSE)</f>
        <v>-1</v>
      </c>
      <c r="L25" s="21">
        <v>2</v>
      </c>
      <c r="M25" s="145">
        <f t="shared" si="9"/>
        <v>0</v>
      </c>
      <c r="N25" s="145">
        <f t="shared" ref="N25:N30" si="11">K25*M25</f>
        <v>0</v>
      </c>
      <c r="O25" s="145">
        <f t="shared" si="10"/>
        <v>0</v>
      </c>
      <c r="Q25" s="21" t="b">
        <v>0</v>
      </c>
      <c r="R25" s="145" t="b">
        <f t="shared" ref="R25:R26" si="12">IF(AND(Q25,AND(K25&gt;=0,K25&lt;0.5)),TRUE,FALSE)</f>
        <v>0</v>
      </c>
    </row>
    <row r="26" spans="2:18" ht="43.05" customHeight="1" collapsed="1" x14ac:dyDescent="0.45">
      <c r="B26" s="79"/>
      <c r="C26" s="107" t="s">
        <v>485</v>
      </c>
      <c r="D26" s="183" t="s">
        <v>696</v>
      </c>
      <c r="E26" s="183"/>
      <c r="F26" s="183"/>
      <c r="G26" s="183"/>
      <c r="H26" s="58" t="s">
        <v>22</v>
      </c>
      <c r="I26" s="29"/>
      <c r="K26" s="145">
        <f>VLOOKUP(H26,AnswersNA[#All],2,FALSE)</f>
        <v>-1</v>
      </c>
      <c r="L26" s="21">
        <v>3</v>
      </c>
      <c r="M26" s="145">
        <f t="shared" si="9"/>
        <v>0</v>
      </c>
      <c r="N26" s="145">
        <f t="shared" si="11"/>
        <v>0</v>
      </c>
      <c r="O26" s="145">
        <f t="shared" si="10"/>
        <v>0</v>
      </c>
      <c r="Q26" s="21" t="b">
        <v>0</v>
      </c>
      <c r="R26" s="145" t="b">
        <f t="shared" si="12"/>
        <v>0</v>
      </c>
    </row>
    <row r="27" spans="2:18" ht="43.05" customHeight="1" x14ac:dyDescent="0.45">
      <c r="B27" s="79"/>
      <c r="C27" s="107" t="s">
        <v>486</v>
      </c>
      <c r="D27" s="183" t="s">
        <v>489</v>
      </c>
      <c r="E27" s="183"/>
      <c r="F27" s="183"/>
      <c r="G27" s="183"/>
      <c r="H27" s="58" t="s">
        <v>22</v>
      </c>
      <c r="I27" s="29"/>
      <c r="K27" s="145">
        <f>VLOOKUP(H27,AnswersNA[#All],2,FALSE)</f>
        <v>-1</v>
      </c>
      <c r="L27" s="21">
        <v>2</v>
      </c>
      <c r="M27" s="145">
        <f t="shared" ref="M27" si="13">IF(K27&gt;=0,L27,0)</f>
        <v>0</v>
      </c>
      <c r="N27" s="145">
        <f t="shared" si="11"/>
        <v>0</v>
      </c>
      <c r="O27" s="145">
        <f t="shared" si="10"/>
        <v>0</v>
      </c>
      <c r="Q27" s="21"/>
      <c r="R27" s="145"/>
    </row>
    <row r="28" spans="2:18" ht="43.05" customHeight="1" collapsed="1" x14ac:dyDescent="0.45">
      <c r="B28" s="79"/>
      <c r="C28" s="107" t="s">
        <v>487</v>
      </c>
      <c r="D28" s="183" t="s">
        <v>490</v>
      </c>
      <c r="E28" s="183"/>
      <c r="F28" s="183"/>
      <c r="G28" s="183"/>
      <c r="H28" s="58" t="s">
        <v>22</v>
      </c>
      <c r="I28" s="29"/>
      <c r="K28" s="145">
        <f>VLOOKUP(H28,AnswersNA[#All],2,FALSE)</f>
        <v>-1</v>
      </c>
      <c r="L28" s="21">
        <v>2</v>
      </c>
      <c r="M28" s="145">
        <f t="shared" ref="M28:M30" si="14">IF(K28&gt;=0,L28,0)</f>
        <v>0</v>
      </c>
      <c r="N28" s="145">
        <f t="shared" si="11"/>
        <v>0</v>
      </c>
      <c r="O28" s="145">
        <f t="shared" si="10"/>
        <v>0</v>
      </c>
      <c r="Q28" s="21" t="b">
        <v>0</v>
      </c>
      <c r="R28" s="145" t="b">
        <f t="shared" ref="R28:R30" si="15">IF(AND(Q28,AND(K28&gt;=0,K28&lt;0.5)),TRUE,FALSE)</f>
        <v>0</v>
      </c>
    </row>
    <row r="29" spans="2:18" ht="31.05" customHeight="1" collapsed="1" x14ac:dyDescent="0.45">
      <c r="B29" s="79"/>
      <c r="C29" s="22" t="s">
        <v>46</v>
      </c>
      <c r="D29" s="184" t="s">
        <v>315</v>
      </c>
      <c r="E29" s="184"/>
      <c r="F29" s="184"/>
      <c r="G29" s="184"/>
      <c r="H29" s="60" t="s">
        <v>22</v>
      </c>
      <c r="I29" s="29"/>
      <c r="K29" s="145">
        <f>VLOOKUP(H29,AnswersNA[#All],2,FALSE)</f>
        <v>-1</v>
      </c>
      <c r="L29" s="21">
        <v>2</v>
      </c>
      <c r="M29" s="145">
        <f t="shared" si="14"/>
        <v>0</v>
      </c>
      <c r="N29" s="145">
        <f t="shared" si="11"/>
        <v>0</v>
      </c>
      <c r="O29" s="145">
        <f t="shared" si="10"/>
        <v>0</v>
      </c>
      <c r="Q29" s="21" t="b">
        <v>0</v>
      </c>
      <c r="R29" s="145" t="b">
        <f t="shared" si="15"/>
        <v>0</v>
      </c>
    </row>
    <row r="30" spans="2:18" ht="41" customHeight="1" x14ac:dyDescent="0.45">
      <c r="B30" s="79"/>
      <c r="C30" s="20" t="s">
        <v>287</v>
      </c>
      <c r="D30" s="183" t="s">
        <v>615</v>
      </c>
      <c r="E30" s="183"/>
      <c r="F30" s="183"/>
      <c r="G30" s="183"/>
      <c r="H30" s="64" t="s">
        <v>22</v>
      </c>
      <c r="I30" s="29"/>
      <c r="K30" s="145">
        <f>VLOOKUP(H30,AnswersNA[#All],2,FALSE)</f>
        <v>-1</v>
      </c>
      <c r="L30" s="21">
        <v>2</v>
      </c>
      <c r="M30" s="145">
        <f t="shared" si="14"/>
        <v>0</v>
      </c>
      <c r="N30" s="145">
        <f t="shared" si="11"/>
        <v>0</v>
      </c>
      <c r="O30" s="145">
        <f t="shared" si="10"/>
        <v>0</v>
      </c>
      <c r="Q30" s="21" t="b">
        <v>0</v>
      </c>
      <c r="R30" s="145" t="b">
        <f t="shared" si="15"/>
        <v>0</v>
      </c>
    </row>
    <row r="31" spans="2:18" ht="20.55" customHeight="1" collapsed="1" thickBot="1" x14ac:dyDescent="0.5">
      <c r="B31" s="79"/>
      <c r="C31" s="143" t="s">
        <v>310</v>
      </c>
      <c r="D31" s="23"/>
      <c r="E31" s="23"/>
      <c r="F31" s="102" t="s">
        <v>562</v>
      </c>
      <c r="G31" s="175" t="str">
        <f>IF(M31&gt;0,ROUND(100*N31/M31,0)&amp;"% ("&amp;IF(N31/M31&gt;=0.8,VLOOKUP(5,Performance[#All],2,FALSE),IF(N31/M31&gt;=0.6,VLOOKUP(4,Performance[#All],2,FALSE),IF(N31/M31&gt;=0.4,VLOOKUP(3,Performance[#All],2,FALSE),IF(N31/M31&gt;=0.2,VLOOKUP(2,Performance[#All],2,FALSE),VLOOKUP(1,Performance[#All],2,FALSE)))))&amp;")","Н/П")</f>
        <v>Н/П</v>
      </c>
      <c r="H31" s="176"/>
      <c r="I31" s="29"/>
      <c r="K31" s="114" t="s">
        <v>429</v>
      </c>
      <c r="L31" s="113">
        <f>SUM(L23:L30)</f>
        <v>17</v>
      </c>
      <c r="M31" s="113">
        <f t="shared" ref="M31:O31" si="16">SUM(M23:M30)</f>
        <v>0</v>
      </c>
      <c r="N31" s="113">
        <f t="shared" si="16"/>
        <v>0</v>
      </c>
      <c r="O31" s="113">
        <f t="shared" si="16"/>
        <v>0</v>
      </c>
      <c r="Q31" s="114" t="s">
        <v>675</v>
      </c>
      <c r="R31" s="113" t="b">
        <f>OR(R23:R30)</f>
        <v>0</v>
      </c>
    </row>
    <row r="32" spans="2:18" ht="10.050000000000001" customHeight="1" x14ac:dyDescent="0.45">
      <c r="B32" s="79"/>
      <c r="C32" s="29"/>
      <c r="D32" s="30"/>
      <c r="E32" s="30"/>
      <c r="F32" s="30"/>
      <c r="G32" s="30"/>
      <c r="H32" s="31"/>
      <c r="I32" s="29"/>
    </row>
    <row r="33" spans="2:18" ht="10.050000000000001" customHeight="1" thickBot="1" x14ac:dyDescent="0.5">
      <c r="B33" s="79"/>
      <c r="C33" s="29"/>
      <c r="D33" s="30"/>
      <c r="E33" s="30"/>
      <c r="F33" s="30"/>
      <c r="G33" s="30"/>
      <c r="H33" s="31"/>
      <c r="I33" s="29"/>
    </row>
    <row r="34" spans="2:18" ht="23.25" customHeight="1" x14ac:dyDescent="0.45">
      <c r="B34" s="79"/>
      <c r="C34" s="16" t="s">
        <v>548</v>
      </c>
      <c r="D34" s="187" t="s">
        <v>463</v>
      </c>
      <c r="E34" s="187"/>
      <c r="F34" s="187"/>
      <c r="G34" s="187"/>
      <c r="H34" s="188"/>
      <c r="I34" s="29"/>
    </row>
    <row r="35" spans="2:18" ht="31.05" customHeight="1" x14ac:dyDescent="0.45">
      <c r="B35" s="79"/>
      <c r="C35" s="17" t="s">
        <v>2</v>
      </c>
      <c r="D35" s="181" t="s">
        <v>628</v>
      </c>
      <c r="E35" s="181"/>
      <c r="F35" s="181"/>
      <c r="G35" s="181"/>
      <c r="H35" s="182"/>
      <c r="I35" s="29"/>
    </row>
    <row r="36" spans="2:18" ht="55.9" customHeight="1" x14ac:dyDescent="0.45">
      <c r="B36" s="79"/>
      <c r="C36" s="17" t="s">
        <v>3</v>
      </c>
      <c r="D36" s="189" t="s">
        <v>697</v>
      </c>
      <c r="E36" s="189"/>
      <c r="F36" s="189"/>
      <c r="G36" s="189"/>
      <c r="H36" s="190"/>
      <c r="I36" s="29"/>
    </row>
    <row r="37" spans="2:18" ht="28.5" customHeight="1" x14ac:dyDescent="0.45">
      <c r="B37" s="79"/>
      <c r="C37" s="185" t="s">
        <v>312</v>
      </c>
      <c r="D37" s="186"/>
      <c r="E37" s="186"/>
      <c r="F37" s="186"/>
      <c r="G37" s="186"/>
      <c r="H37" s="18" t="s">
        <v>6</v>
      </c>
      <c r="I37" s="29"/>
      <c r="K37" s="19" t="s">
        <v>427</v>
      </c>
      <c r="L37" s="19" t="s">
        <v>428</v>
      </c>
      <c r="M37" s="116" t="s">
        <v>432</v>
      </c>
      <c r="N37" s="19" t="s">
        <v>426</v>
      </c>
      <c r="O37" s="19" t="s">
        <v>570</v>
      </c>
      <c r="Q37" s="19" t="s">
        <v>674</v>
      </c>
      <c r="R37" s="19" t="s">
        <v>676</v>
      </c>
    </row>
    <row r="38" spans="2:18" ht="45.5" customHeight="1" x14ac:dyDescent="0.45">
      <c r="B38" s="79"/>
      <c r="C38" s="20" t="s">
        <v>288</v>
      </c>
      <c r="D38" s="183" t="s">
        <v>491</v>
      </c>
      <c r="E38" s="183"/>
      <c r="F38" s="183"/>
      <c r="G38" s="183"/>
      <c r="H38" s="58" t="s">
        <v>22</v>
      </c>
      <c r="I38" s="29"/>
      <c r="K38" s="145">
        <f>VLOOKUP(H38,AnswersNA[#All],2,FALSE)</f>
        <v>-1</v>
      </c>
      <c r="L38" s="21">
        <v>7</v>
      </c>
      <c r="M38" s="145">
        <f t="shared" ref="M38:M40" si="17">IF(K38&gt;=0,L38,0)</f>
        <v>0</v>
      </c>
      <c r="N38" s="145">
        <f>K38*M38</f>
        <v>0</v>
      </c>
      <c r="O38" s="145">
        <f t="shared" ref="O38:O40" si="18">N38*(1-$K$4)</f>
        <v>0</v>
      </c>
      <c r="Q38" s="21" t="b">
        <v>0</v>
      </c>
      <c r="R38" s="145" t="b">
        <f t="shared" ref="R38" si="19">IF(AND(Q38,AND(K38&gt;=0,K38&lt;0.5)),TRUE,FALSE)</f>
        <v>0</v>
      </c>
    </row>
    <row r="39" spans="2:18" ht="45.5" customHeight="1" collapsed="1" x14ac:dyDescent="0.45">
      <c r="B39" s="79"/>
      <c r="C39" s="22" t="s">
        <v>47</v>
      </c>
      <c r="D39" s="184" t="s">
        <v>492</v>
      </c>
      <c r="E39" s="184"/>
      <c r="F39" s="184"/>
      <c r="G39" s="184"/>
      <c r="H39" s="60" t="s">
        <v>22</v>
      </c>
      <c r="I39" s="29"/>
      <c r="K39" s="145">
        <f>VLOOKUP(H39,AnswersNA[#All],2,FALSE)</f>
        <v>-1</v>
      </c>
      <c r="L39" s="21">
        <v>5</v>
      </c>
      <c r="M39" s="145">
        <f t="shared" si="17"/>
        <v>0</v>
      </c>
      <c r="N39" s="145">
        <f t="shared" ref="N39:N40" si="20">K39*M39</f>
        <v>0</v>
      </c>
      <c r="O39" s="145">
        <f t="shared" si="18"/>
        <v>0</v>
      </c>
      <c r="Q39" s="21" t="b">
        <v>0</v>
      </c>
      <c r="R39" s="145" t="b">
        <f t="shared" ref="R39" si="21">IF(AND(Q39,AND(K39&gt;=0,K39&lt;0.5)),TRUE,FALSE)</f>
        <v>0</v>
      </c>
    </row>
    <row r="40" spans="2:18" ht="45.5" customHeight="1" collapsed="1" x14ac:dyDescent="0.45">
      <c r="B40" s="79"/>
      <c r="C40" s="20" t="s">
        <v>48</v>
      </c>
      <c r="D40" s="191" t="s">
        <v>493</v>
      </c>
      <c r="E40" s="192"/>
      <c r="F40" s="192"/>
      <c r="G40" s="193"/>
      <c r="H40" s="64">
        <v>1</v>
      </c>
      <c r="I40" s="29"/>
      <c r="K40" s="145">
        <f>VLOOKUP(H40,AnswersGen[#All],2,FALSE)</f>
        <v>0</v>
      </c>
      <c r="L40" s="21">
        <v>3</v>
      </c>
      <c r="M40" s="145">
        <f t="shared" si="17"/>
        <v>3</v>
      </c>
      <c r="N40" s="145">
        <f t="shared" si="20"/>
        <v>0</v>
      </c>
      <c r="O40" s="145">
        <f t="shared" si="18"/>
        <v>0</v>
      </c>
      <c r="Q40" s="21" t="b">
        <v>0</v>
      </c>
      <c r="R40" s="145" t="b">
        <f t="shared" ref="R40" si="22">IF(AND(Q40,AND(K40&gt;=0,K40&lt;0.5)),TRUE,FALSE)</f>
        <v>0</v>
      </c>
    </row>
    <row r="41" spans="2:18" ht="23.65" thickBot="1" x14ac:dyDescent="0.5">
      <c r="B41" s="79"/>
      <c r="C41" s="63"/>
      <c r="D41" s="23"/>
      <c r="E41" s="23"/>
      <c r="F41" s="24" t="s">
        <v>561</v>
      </c>
      <c r="G41" s="175" t="str">
        <f>IF(M41&gt;0,ROUND(100*N41/M41,0)&amp;"% ("&amp;IF(N41/M41&gt;=0.8,VLOOKUP(5,Performance[#All],2,FALSE),IF(N41/M41&gt;=0.6,VLOOKUP(4,Performance[#All],2,FALSE),IF(N41/M41&gt;=0.4,VLOOKUP(3,Performance[#All],2,FALSE),IF(N41/M41&gt;=0.2,VLOOKUP(2,Performance[#All],2,FALSE),VLOOKUP(1,Performance[#All],2,FALSE)))))&amp;")","Н/П")</f>
        <v>0% (Неудовлетворительно)</v>
      </c>
      <c r="H41" s="176"/>
      <c r="I41" s="29"/>
      <c r="K41" s="114" t="s">
        <v>429</v>
      </c>
      <c r="L41" s="113">
        <f>SUM(L38:L40)</f>
        <v>15</v>
      </c>
      <c r="M41" s="113">
        <f t="shared" ref="M41:O41" si="23">SUM(M38:M40)</f>
        <v>3</v>
      </c>
      <c r="N41" s="113">
        <f t="shared" si="23"/>
        <v>0</v>
      </c>
      <c r="O41" s="113">
        <f t="shared" si="23"/>
        <v>0</v>
      </c>
      <c r="Q41" s="114" t="s">
        <v>675</v>
      </c>
      <c r="R41" s="113" t="b">
        <f>OR(R38:R40)</f>
        <v>0</v>
      </c>
    </row>
    <row r="42" spans="2:18" ht="10.050000000000001" customHeight="1" x14ac:dyDescent="0.45">
      <c r="B42" s="79"/>
      <c r="C42" s="29"/>
      <c r="D42" s="30"/>
      <c r="E42" s="30"/>
      <c r="F42" s="30"/>
      <c r="G42" s="30"/>
      <c r="H42" s="31"/>
      <c r="I42" s="29"/>
    </row>
    <row r="43" spans="2:18" ht="10.050000000000001" customHeight="1" thickBot="1" x14ac:dyDescent="0.5">
      <c r="B43" s="79"/>
      <c r="C43" s="29"/>
      <c r="D43" s="30"/>
      <c r="E43" s="30"/>
      <c r="F43" s="30"/>
      <c r="G43" s="30"/>
      <c r="H43" s="31"/>
      <c r="I43" s="29"/>
    </row>
    <row r="44" spans="2:18" ht="23.25" x14ac:dyDescent="0.45">
      <c r="B44" s="79"/>
      <c r="C44" s="16" t="s">
        <v>548</v>
      </c>
      <c r="D44" s="187" t="s">
        <v>314</v>
      </c>
      <c r="E44" s="187"/>
      <c r="F44" s="187"/>
      <c r="G44" s="187"/>
      <c r="H44" s="188"/>
      <c r="I44" s="29"/>
    </row>
    <row r="45" spans="2:18" ht="28.05" customHeight="1" x14ac:dyDescent="0.45">
      <c r="B45" s="79"/>
      <c r="C45" s="17" t="s">
        <v>2</v>
      </c>
      <c r="D45" s="181" t="s">
        <v>54</v>
      </c>
      <c r="E45" s="181"/>
      <c r="F45" s="181"/>
      <c r="G45" s="181"/>
      <c r="H45" s="182"/>
      <c r="I45" s="29"/>
    </row>
    <row r="46" spans="2:18" ht="55.15" customHeight="1" x14ac:dyDescent="0.45">
      <c r="B46" s="79"/>
      <c r="C46" s="17" t="s">
        <v>3</v>
      </c>
      <c r="D46" s="189" t="s">
        <v>629</v>
      </c>
      <c r="E46" s="189"/>
      <c r="F46" s="189"/>
      <c r="G46" s="189"/>
      <c r="H46" s="190"/>
      <c r="I46" s="29"/>
    </row>
    <row r="47" spans="2:18" ht="28.5" customHeight="1" x14ac:dyDescent="0.45">
      <c r="B47" s="79"/>
      <c r="C47" s="185" t="s">
        <v>312</v>
      </c>
      <c r="D47" s="186"/>
      <c r="E47" s="186"/>
      <c r="F47" s="186"/>
      <c r="G47" s="186"/>
      <c r="H47" s="18" t="s">
        <v>6</v>
      </c>
      <c r="I47" s="29"/>
      <c r="K47" s="19" t="s">
        <v>427</v>
      </c>
      <c r="L47" s="19" t="s">
        <v>428</v>
      </c>
      <c r="M47" s="116" t="s">
        <v>432</v>
      </c>
      <c r="N47" s="19" t="s">
        <v>426</v>
      </c>
      <c r="O47" s="19" t="s">
        <v>570</v>
      </c>
      <c r="Q47" s="19" t="s">
        <v>674</v>
      </c>
      <c r="R47" s="19" t="s">
        <v>676</v>
      </c>
    </row>
    <row r="48" spans="2:18" ht="34.9" customHeight="1" x14ac:dyDescent="0.45">
      <c r="B48" s="79"/>
      <c r="C48" s="141" t="s">
        <v>610</v>
      </c>
      <c r="D48" s="183" t="s">
        <v>494</v>
      </c>
      <c r="E48" s="183"/>
      <c r="F48" s="183"/>
      <c r="G48" s="183"/>
      <c r="H48" s="58" t="s">
        <v>22</v>
      </c>
      <c r="I48" s="29"/>
      <c r="K48" s="145">
        <f>VLOOKUP(H48,AnswersNA[#All],2,FALSE)</f>
        <v>-1</v>
      </c>
      <c r="L48" s="21">
        <v>10</v>
      </c>
      <c r="M48" s="145">
        <f t="shared" ref="M48:M50" si="24">IF(K48&gt;=0,L48,0)</f>
        <v>0</v>
      </c>
      <c r="N48" s="145">
        <f>K48*M48</f>
        <v>0</v>
      </c>
      <c r="O48" s="145">
        <f t="shared" ref="O48:O50" si="25">N48*(1-$K$4)</f>
        <v>0</v>
      </c>
      <c r="Q48" s="21" t="b">
        <v>1</v>
      </c>
      <c r="R48" s="145" t="b">
        <f t="shared" ref="R48:R50" si="26">IF(AND(Q48,AND(K48&gt;=0,K48&lt;0.5)),TRUE,FALSE)</f>
        <v>0</v>
      </c>
    </row>
    <row r="49" spans="2:18" ht="38" customHeight="1" collapsed="1" x14ac:dyDescent="0.45">
      <c r="B49" s="79"/>
      <c r="C49" s="22" t="s">
        <v>49</v>
      </c>
      <c r="D49" s="184" t="s">
        <v>495</v>
      </c>
      <c r="E49" s="184"/>
      <c r="F49" s="184"/>
      <c r="G49" s="184"/>
      <c r="H49" s="65">
        <v>1</v>
      </c>
      <c r="I49" s="29"/>
      <c r="K49" s="145">
        <f>VLOOKUP(H49,AnswersGen[#All],2,FALSE)</f>
        <v>0</v>
      </c>
      <c r="L49" s="21">
        <v>7</v>
      </c>
      <c r="M49" s="145">
        <f t="shared" si="24"/>
        <v>7</v>
      </c>
      <c r="N49" s="145">
        <f t="shared" ref="N49:N50" si="27">K49*M49</f>
        <v>0</v>
      </c>
      <c r="O49" s="145">
        <f t="shared" si="25"/>
        <v>0</v>
      </c>
      <c r="Q49" s="21" t="b">
        <v>0</v>
      </c>
      <c r="R49" s="145" t="b">
        <f t="shared" si="26"/>
        <v>0</v>
      </c>
    </row>
    <row r="50" spans="2:18" ht="38" customHeight="1" collapsed="1" x14ac:dyDescent="0.45">
      <c r="B50" s="79"/>
      <c r="C50" s="20" t="s">
        <v>290</v>
      </c>
      <c r="D50" s="183" t="s">
        <v>698</v>
      </c>
      <c r="E50" s="183"/>
      <c r="F50" s="183"/>
      <c r="G50" s="183"/>
      <c r="H50" s="64">
        <v>1</v>
      </c>
      <c r="I50" s="29"/>
      <c r="K50" s="145">
        <f>VLOOKUP(H50,AnswersGen[#All],2,FALSE)</f>
        <v>0</v>
      </c>
      <c r="L50" s="21">
        <v>3</v>
      </c>
      <c r="M50" s="145">
        <f t="shared" si="24"/>
        <v>3</v>
      </c>
      <c r="N50" s="145">
        <f t="shared" si="27"/>
        <v>0</v>
      </c>
      <c r="O50" s="145">
        <f t="shared" si="25"/>
        <v>0</v>
      </c>
      <c r="Q50" s="21" t="b">
        <v>0</v>
      </c>
      <c r="R50" s="145" t="b">
        <f t="shared" si="26"/>
        <v>0</v>
      </c>
    </row>
    <row r="51" spans="2:18" ht="23.65" collapsed="1" thickBot="1" x14ac:dyDescent="0.5">
      <c r="B51" s="79"/>
      <c r="C51" s="143" t="s">
        <v>310</v>
      </c>
      <c r="D51" s="23"/>
      <c r="E51" s="23"/>
      <c r="F51" s="24" t="s">
        <v>560</v>
      </c>
      <c r="G51" s="175" t="str">
        <f>IF(M51&gt;0,ROUND(100*N51/M51,0)&amp;"% ("&amp;IF(N51/M51&gt;=0.8,VLOOKUP(5,Performance[#All],2,FALSE),IF(N51/M51&gt;=0.6,VLOOKUP(4,Performance[#All],2,FALSE),IF(N51/M51&gt;=0.4,VLOOKUP(3,Performance[#All],2,FALSE),IF(N51/M51&gt;=0.2,VLOOKUP(2,Performance[#All],2,FALSE),VLOOKUP(1,Performance[#All],2,FALSE)))))&amp;")","Н/П")</f>
        <v>0% (Неудовлетворительно)</v>
      </c>
      <c r="H51" s="176"/>
      <c r="I51" s="29"/>
      <c r="K51" s="114" t="s">
        <v>429</v>
      </c>
      <c r="L51" s="113">
        <f>SUM(L48:L50)</f>
        <v>20</v>
      </c>
      <c r="M51" s="113">
        <f t="shared" ref="M51:N51" si="28">SUM(M48:M50)</f>
        <v>10</v>
      </c>
      <c r="N51" s="113">
        <f t="shared" si="28"/>
        <v>0</v>
      </c>
      <c r="O51" s="113">
        <f t="shared" ref="O51" si="29">SUM(O48:O50)</f>
        <v>0</v>
      </c>
      <c r="Q51" s="114" t="s">
        <v>675</v>
      </c>
      <c r="R51" s="113" t="b">
        <f>OR(R48:R50)</f>
        <v>0</v>
      </c>
    </row>
    <row r="52" spans="2:18" ht="10.050000000000001" customHeight="1" x14ac:dyDescent="0.45">
      <c r="B52" s="79"/>
      <c r="C52" s="29"/>
      <c r="D52" s="30"/>
      <c r="E52" s="30"/>
      <c r="F52" s="30"/>
      <c r="G52" s="30"/>
      <c r="H52" s="31"/>
      <c r="I52" s="29"/>
    </row>
    <row r="53" spans="2:18" ht="10.050000000000001" customHeight="1" thickBot="1" x14ac:dyDescent="0.5">
      <c r="B53" s="79"/>
      <c r="C53" s="29"/>
      <c r="D53" s="30"/>
      <c r="E53" s="30"/>
      <c r="F53" s="30"/>
      <c r="G53" s="30"/>
      <c r="H53" s="31"/>
      <c r="I53" s="29"/>
    </row>
    <row r="54" spans="2:18" ht="27" customHeight="1" x14ac:dyDescent="0.45">
      <c r="B54" s="79"/>
      <c r="C54" s="16" t="s">
        <v>548</v>
      </c>
      <c r="D54" s="187" t="s">
        <v>465</v>
      </c>
      <c r="E54" s="187"/>
      <c r="F54" s="187"/>
      <c r="G54" s="187"/>
      <c r="H54" s="188"/>
      <c r="I54" s="29"/>
    </row>
    <row r="55" spans="2:18" ht="46.5" customHeight="1" x14ac:dyDescent="0.45">
      <c r="B55" s="79"/>
      <c r="C55" s="17" t="s">
        <v>2</v>
      </c>
      <c r="D55" s="181" t="s">
        <v>630</v>
      </c>
      <c r="E55" s="181"/>
      <c r="F55" s="181"/>
      <c r="G55" s="181"/>
      <c r="H55" s="182"/>
      <c r="I55" s="29"/>
    </row>
    <row r="56" spans="2:18" ht="72.75" customHeight="1" x14ac:dyDescent="0.45">
      <c r="B56" s="79"/>
      <c r="C56" s="17" t="s">
        <v>3</v>
      </c>
      <c r="D56" s="189" t="s">
        <v>641</v>
      </c>
      <c r="E56" s="189"/>
      <c r="F56" s="189"/>
      <c r="G56" s="189"/>
      <c r="H56" s="190"/>
      <c r="I56" s="29"/>
      <c r="K56" s="33"/>
    </row>
    <row r="57" spans="2:18" ht="27" customHeight="1" x14ac:dyDescent="0.45">
      <c r="B57" s="79"/>
      <c r="C57" s="185" t="s">
        <v>312</v>
      </c>
      <c r="D57" s="186"/>
      <c r="E57" s="186"/>
      <c r="F57" s="186"/>
      <c r="G57" s="186"/>
      <c r="H57" s="18" t="s">
        <v>6</v>
      </c>
      <c r="I57" s="29"/>
      <c r="K57" s="19" t="s">
        <v>427</v>
      </c>
      <c r="L57" s="19" t="s">
        <v>428</v>
      </c>
      <c r="M57" s="116" t="s">
        <v>432</v>
      </c>
      <c r="N57" s="19" t="s">
        <v>426</v>
      </c>
      <c r="O57" s="19" t="s">
        <v>570</v>
      </c>
      <c r="Q57" s="19" t="s">
        <v>674</v>
      </c>
      <c r="R57" s="19" t="s">
        <v>676</v>
      </c>
    </row>
    <row r="58" spans="2:18" ht="42" customHeight="1" x14ac:dyDescent="0.45">
      <c r="B58" s="79"/>
      <c r="C58" s="141" t="s">
        <v>609</v>
      </c>
      <c r="D58" s="183" t="s">
        <v>496</v>
      </c>
      <c r="E58" s="183"/>
      <c r="F58" s="183"/>
      <c r="G58" s="183"/>
      <c r="H58" s="64">
        <v>1</v>
      </c>
      <c r="I58" s="29"/>
      <c r="K58" s="145">
        <f>VLOOKUP(H58,AnswersGen[#All],2,FALSE)</f>
        <v>0</v>
      </c>
      <c r="L58" s="21">
        <v>7</v>
      </c>
      <c r="M58" s="145">
        <f t="shared" ref="M58:M60" si="30">IF(K58&gt;=0,L58,0)</f>
        <v>7</v>
      </c>
      <c r="N58" s="145">
        <f>K58*M58</f>
        <v>0</v>
      </c>
      <c r="O58" s="145">
        <f t="shared" ref="O58:O67" si="31">N58*(1-$K$4)</f>
        <v>0</v>
      </c>
      <c r="Q58" s="21" t="b">
        <v>1</v>
      </c>
      <c r="R58" s="145" t="b">
        <f>IF(AND(Q58,AND(K58&gt;=0,K58&lt;0.5)),TRUE,FALSE)</f>
        <v>1</v>
      </c>
    </row>
    <row r="59" spans="2:18" ht="28.5" customHeight="1" collapsed="1" x14ac:dyDescent="0.45">
      <c r="B59" s="79"/>
      <c r="C59" s="22" t="s">
        <v>50</v>
      </c>
      <c r="D59" s="184" t="s">
        <v>497</v>
      </c>
      <c r="E59" s="184"/>
      <c r="F59" s="184"/>
      <c r="G59" s="184"/>
      <c r="H59" s="123"/>
      <c r="I59" s="29"/>
      <c r="K59" s="145"/>
      <c r="L59" s="21"/>
      <c r="M59" s="145"/>
      <c r="N59" s="145"/>
      <c r="O59" s="145"/>
      <c r="Q59" s="21"/>
      <c r="R59" s="145"/>
    </row>
    <row r="60" spans="2:18" ht="28.5" customHeight="1" x14ac:dyDescent="0.45">
      <c r="B60" s="103"/>
      <c r="C60" s="108" t="s">
        <v>498</v>
      </c>
      <c r="D60" s="194" t="s">
        <v>500</v>
      </c>
      <c r="E60" s="195"/>
      <c r="F60" s="195"/>
      <c r="G60" s="196"/>
      <c r="H60" s="62">
        <v>1</v>
      </c>
      <c r="I60" s="29"/>
      <c r="K60" s="145">
        <f>VLOOKUP(H60,AnswersGen[#All],2,FALSE)</f>
        <v>0</v>
      </c>
      <c r="L60" s="21">
        <v>2</v>
      </c>
      <c r="M60" s="145">
        <f t="shared" si="30"/>
        <v>2</v>
      </c>
      <c r="N60" s="145">
        <f>K60*M60</f>
        <v>0</v>
      </c>
      <c r="O60" s="145">
        <f t="shared" si="31"/>
        <v>0</v>
      </c>
      <c r="Q60" s="21" t="b">
        <v>0</v>
      </c>
      <c r="R60" s="145" t="b">
        <f t="shared" ref="R60:R61" si="32">IF(AND(Q60,AND(K60&gt;=0,K60&lt;0.5)),TRUE,FALSE)</f>
        <v>0</v>
      </c>
    </row>
    <row r="61" spans="2:18" ht="28.5" customHeight="1" x14ac:dyDescent="0.45">
      <c r="B61" s="103"/>
      <c r="C61" s="108" t="s">
        <v>499</v>
      </c>
      <c r="D61" s="194" t="s">
        <v>501</v>
      </c>
      <c r="E61" s="195"/>
      <c r="F61" s="195"/>
      <c r="G61" s="196"/>
      <c r="H61" s="62">
        <v>1</v>
      </c>
      <c r="I61" s="29"/>
      <c r="K61" s="145">
        <f>VLOOKUP(H61,AnswersGen[#All],2,FALSE)</f>
        <v>0</v>
      </c>
      <c r="L61" s="21">
        <v>2</v>
      </c>
      <c r="M61" s="145">
        <f t="shared" ref="M61:M64" si="33">IF(K61&gt;=0,L61,0)</f>
        <v>2</v>
      </c>
      <c r="N61" s="145">
        <f>K61*M61</f>
        <v>0</v>
      </c>
      <c r="O61" s="145">
        <f t="shared" si="31"/>
        <v>0</v>
      </c>
      <c r="Q61" s="21" t="b">
        <v>0</v>
      </c>
      <c r="R61" s="145" t="b">
        <f t="shared" si="32"/>
        <v>0</v>
      </c>
    </row>
    <row r="62" spans="2:18" ht="35" customHeight="1" collapsed="1" x14ac:dyDescent="0.45">
      <c r="B62" s="79"/>
      <c r="C62" s="20" t="s">
        <v>51</v>
      </c>
      <c r="D62" s="183" t="s">
        <v>502</v>
      </c>
      <c r="E62" s="183"/>
      <c r="F62" s="183"/>
      <c r="G62" s="183"/>
      <c r="H62" s="64">
        <v>1</v>
      </c>
      <c r="I62" s="29"/>
      <c r="K62" s="145">
        <f>VLOOKUP(H62,AnswersGen[#All],2,FALSE)</f>
        <v>0</v>
      </c>
      <c r="L62" s="21">
        <v>1</v>
      </c>
      <c r="M62" s="145">
        <f t="shared" si="33"/>
        <v>1</v>
      </c>
      <c r="N62" s="145">
        <f>K62*M62</f>
        <v>0</v>
      </c>
      <c r="O62" s="145">
        <f t="shared" si="31"/>
        <v>0</v>
      </c>
      <c r="Q62" s="21" t="b">
        <v>0</v>
      </c>
      <c r="R62" s="145" t="b">
        <f>IF(AND(Q62,AND(K62&gt;=0,K62&lt;0.5)),TRUE,FALSE)</f>
        <v>0</v>
      </c>
    </row>
    <row r="63" spans="2:18" ht="30.5" customHeight="1" x14ac:dyDescent="0.45">
      <c r="B63" s="79"/>
      <c r="C63" s="22" t="s">
        <v>52</v>
      </c>
      <c r="D63" s="184" t="s">
        <v>503</v>
      </c>
      <c r="E63" s="184"/>
      <c r="F63" s="184"/>
      <c r="G63" s="184"/>
      <c r="H63" s="123"/>
      <c r="I63" s="29"/>
      <c r="K63" s="145"/>
      <c r="L63" s="21"/>
      <c r="M63" s="145"/>
      <c r="N63" s="145"/>
      <c r="O63" s="145"/>
      <c r="Q63" s="21"/>
      <c r="R63" s="145"/>
    </row>
    <row r="64" spans="2:18" ht="35.549999999999997" customHeight="1" x14ac:dyDescent="0.45">
      <c r="B64" s="103"/>
      <c r="C64" s="108" t="s">
        <v>504</v>
      </c>
      <c r="D64" s="194" t="s">
        <v>508</v>
      </c>
      <c r="E64" s="195"/>
      <c r="F64" s="195"/>
      <c r="G64" s="196"/>
      <c r="H64" s="62">
        <v>1</v>
      </c>
      <c r="I64" s="29"/>
      <c r="K64" s="145">
        <f>VLOOKUP(H64,AnswersGen[#All],2,FALSE)</f>
        <v>0</v>
      </c>
      <c r="L64" s="21">
        <v>2</v>
      </c>
      <c r="M64" s="145">
        <f t="shared" si="33"/>
        <v>2</v>
      </c>
      <c r="N64" s="145">
        <f>K64*M64</f>
        <v>0</v>
      </c>
      <c r="O64" s="145">
        <f t="shared" si="31"/>
        <v>0</v>
      </c>
      <c r="Q64" s="21" t="b">
        <v>0</v>
      </c>
      <c r="R64" s="145" t="b">
        <f t="shared" ref="R64:R66" si="34">IF(AND(Q64,AND(K64&gt;=0,K64&lt;0.5)),TRUE,FALSE)</f>
        <v>0</v>
      </c>
    </row>
    <row r="65" spans="2:18" ht="30.5" customHeight="1" x14ac:dyDescent="0.45">
      <c r="B65" s="103"/>
      <c r="C65" s="108" t="s">
        <v>505</v>
      </c>
      <c r="D65" s="194" t="s">
        <v>509</v>
      </c>
      <c r="E65" s="195"/>
      <c r="F65" s="195"/>
      <c r="G65" s="196"/>
      <c r="H65" s="62">
        <v>1</v>
      </c>
      <c r="I65" s="29"/>
      <c r="K65" s="145">
        <f>VLOOKUP(H65,AnswersGen[#All],2,FALSE)</f>
        <v>0</v>
      </c>
      <c r="L65" s="21">
        <v>2</v>
      </c>
      <c r="M65" s="145">
        <f t="shared" ref="M65:M67" si="35">IF(K65&gt;=0,L65,0)</f>
        <v>2</v>
      </c>
      <c r="N65" s="145">
        <f>K65*M65</f>
        <v>0</v>
      </c>
      <c r="O65" s="145">
        <f t="shared" si="31"/>
        <v>0</v>
      </c>
      <c r="Q65" s="21" t="b">
        <v>0</v>
      </c>
      <c r="R65" s="145" t="b">
        <f t="shared" si="34"/>
        <v>0</v>
      </c>
    </row>
    <row r="66" spans="2:18" ht="30.5" customHeight="1" x14ac:dyDescent="0.45">
      <c r="B66" s="103"/>
      <c r="C66" s="108" t="s">
        <v>506</v>
      </c>
      <c r="D66" s="194" t="s">
        <v>510</v>
      </c>
      <c r="E66" s="195"/>
      <c r="F66" s="195"/>
      <c r="G66" s="196"/>
      <c r="H66" s="62">
        <v>1</v>
      </c>
      <c r="I66" s="29"/>
      <c r="K66" s="145">
        <f>VLOOKUP(H66,AnswersGen[#All],2,FALSE)</f>
        <v>0</v>
      </c>
      <c r="L66" s="21">
        <v>2</v>
      </c>
      <c r="M66" s="145">
        <f t="shared" si="35"/>
        <v>2</v>
      </c>
      <c r="N66" s="145">
        <f>K66*M66</f>
        <v>0</v>
      </c>
      <c r="O66" s="145">
        <f t="shared" si="31"/>
        <v>0</v>
      </c>
      <c r="Q66" s="21" t="b">
        <v>0</v>
      </c>
      <c r="R66" s="145" t="b">
        <f t="shared" si="34"/>
        <v>0</v>
      </c>
    </row>
    <row r="67" spans="2:18" ht="35.549999999999997" customHeight="1" x14ac:dyDescent="0.45">
      <c r="B67" s="103"/>
      <c r="C67" s="108" t="s">
        <v>507</v>
      </c>
      <c r="D67" s="194" t="s">
        <v>511</v>
      </c>
      <c r="E67" s="195"/>
      <c r="F67" s="195"/>
      <c r="G67" s="196"/>
      <c r="H67" s="62">
        <v>1</v>
      </c>
      <c r="I67" s="29"/>
      <c r="K67" s="145">
        <f>VLOOKUP(H67,AnswersGen[#All],2,FALSE)</f>
        <v>0</v>
      </c>
      <c r="L67" s="21">
        <v>2</v>
      </c>
      <c r="M67" s="145">
        <f t="shared" si="35"/>
        <v>2</v>
      </c>
      <c r="N67" s="145">
        <f>K67*M67</f>
        <v>0</v>
      </c>
      <c r="O67" s="145">
        <f t="shared" si="31"/>
        <v>0</v>
      </c>
      <c r="Q67" s="21" t="b">
        <v>0</v>
      </c>
      <c r="R67" s="145" t="b">
        <f t="shared" ref="R67" si="36">IF(AND(Q67,AND(K67&gt;=0,K67&lt;0.5)),TRUE,FALSE)</f>
        <v>0</v>
      </c>
    </row>
    <row r="68" spans="2:18" ht="27" customHeight="1" thickBot="1" x14ac:dyDescent="0.5">
      <c r="B68" s="79"/>
      <c r="C68" s="143" t="s">
        <v>310</v>
      </c>
      <c r="D68" s="23"/>
      <c r="E68" s="23"/>
      <c r="F68" s="24" t="s">
        <v>559</v>
      </c>
      <c r="G68" s="175" t="str">
        <f>IF(M68&gt;0,ROUND(100*N68/M68,0)&amp;"% ("&amp;IF(N68/M68&gt;=0.8,VLOOKUP(5,Performance[#All],2,FALSE),IF(N68/M68&gt;=0.6,VLOOKUP(4,Performance[#All],2,FALSE),IF(N68/M68&gt;=0.4,VLOOKUP(3,Performance[#All],2,FALSE),IF(N68/M68&gt;=0.2,VLOOKUP(2,Performance[#All],2,FALSE),VLOOKUP(1,Performance[#All],2,FALSE)))))&amp;")","Н/П")</f>
        <v>0% (Неудовлетворительно)</v>
      </c>
      <c r="H68" s="176"/>
      <c r="I68" s="29"/>
      <c r="K68" s="114" t="s">
        <v>429</v>
      </c>
      <c r="L68" s="113">
        <f>SUM(L58:L67)</f>
        <v>20</v>
      </c>
      <c r="M68" s="113">
        <f t="shared" ref="M68:O68" si="37">SUM(M58:M67)</f>
        <v>20</v>
      </c>
      <c r="N68" s="113">
        <f t="shared" si="37"/>
        <v>0</v>
      </c>
      <c r="O68" s="113">
        <f t="shared" si="37"/>
        <v>0</v>
      </c>
      <c r="Q68" s="114" t="s">
        <v>675</v>
      </c>
      <c r="R68" s="113" t="b">
        <f>OR(R58:R67)</f>
        <v>1</v>
      </c>
    </row>
    <row r="69" spans="2:18" ht="27" customHeight="1" thickBot="1" x14ac:dyDescent="0.5">
      <c r="B69" s="79"/>
      <c r="C69" s="29"/>
      <c r="D69" s="29"/>
      <c r="E69" s="29"/>
      <c r="F69" s="29"/>
      <c r="G69" s="34"/>
      <c r="H69" s="34"/>
      <c r="I69" s="29"/>
    </row>
    <row r="70" spans="2:18" ht="27" customHeight="1" thickBot="1" x14ac:dyDescent="0.5">
      <c r="B70" s="79"/>
      <c r="C70" s="29"/>
      <c r="D70" s="29"/>
      <c r="E70" s="29"/>
      <c r="F70" s="115" t="s">
        <v>512</v>
      </c>
      <c r="G70" s="204" t="str">
        <f>IF(R71,"0% ("&amp;VLOOKUP(1,Fail[#All],2,FALSE)&amp;")",IF(M71&gt;0,ROUND(100*N71/M71,0)&amp;"% ("&amp;IF(N71/M71&gt;=0.8,VLOOKUP(5,Performance[#All],2,FALSE),IF(N71/M71&gt;=0.6,VLOOKUP(4,Performance[#All],2,FALSE),IF(N71/M71&gt;=0.4,VLOOKUP(3,Performance[#All],2,FALSE),IF(N71/M71&gt;=0.2,VLOOKUP(2,Performance[#All],2,FALSE),VLOOKUP(1,Performance[#All],2,FALSE)))))&amp;")","Н/П"))</f>
        <v>0% (Не обеспечено соответствие обязательным показателям)</v>
      </c>
      <c r="H70" s="205"/>
      <c r="I70" s="29"/>
      <c r="L70" s="19" t="s">
        <v>428</v>
      </c>
      <c r="M70" s="116" t="s">
        <v>432</v>
      </c>
      <c r="N70" s="19" t="s">
        <v>426</v>
      </c>
      <c r="O70" s="19" t="s">
        <v>570</v>
      </c>
      <c r="R70" s="19" t="s">
        <v>676</v>
      </c>
    </row>
    <row r="71" spans="2:18" ht="27" customHeight="1" x14ac:dyDescent="0.45">
      <c r="K71" s="114" t="s">
        <v>430</v>
      </c>
      <c r="L71" s="113">
        <f>L16+L31+L41+L51+L68</f>
        <v>102</v>
      </c>
      <c r="M71" s="113">
        <f t="shared" ref="M71:O71" si="38">M16+M31+M41+M51+M68</f>
        <v>47</v>
      </c>
      <c r="N71" s="113">
        <f t="shared" si="38"/>
        <v>0</v>
      </c>
      <c r="O71" s="113">
        <f t="shared" si="38"/>
        <v>0</v>
      </c>
      <c r="Q71" s="114" t="s">
        <v>675</v>
      </c>
      <c r="R71" s="113" t="b">
        <f>OR(R16,R31,R41,R51,R68)</f>
        <v>1</v>
      </c>
    </row>
  </sheetData>
  <sheetProtection algorithmName="SHA-512" hashValue="uMjZcxFOYl5Bb3WQYDfJcSLZSMm3HszVoesYHNHfrBOiOu2Zryu9+vY8n8v1WhiMjYYRWY7OXPUfq5D4mp952w==" saltValue="P4UEYx6H5Bro4Jyj+w+Wig==" spinCount="100000" sheet="1" objects="1" scenarios="1"/>
  <mergeCells count="61">
    <mergeCell ref="C22:G22"/>
    <mergeCell ref="D14:G14"/>
    <mergeCell ref="D15:G15"/>
    <mergeCell ref="D25:G25"/>
    <mergeCell ref="D19:H19"/>
    <mergeCell ref="D20:H20"/>
    <mergeCell ref="D11:G11"/>
    <mergeCell ref="D13:G13"/>
    <mergeCell ref="D21:H21"/>
    <mergeCell ref="D10:G10"/>
    <mergeCell ref="D7:G7"/>
    <mergeCell ref="D5:H5"/>
    <mergeCell ref="D9:G9"/>
    <mergeCell ref="D8:G8"/>
    <mergeCell ref="C1:H1"/>
    <mergeCell ref="C2:H2"/>
    <mergeCell ref="D3:H3"/>
    <mergeCell ref="D4:H4"/>
    <mergeCell ref="C6:G6"/>
    <mergeCell ref="D55:H55"/>
    <mergeCell ref="D34:H34"/>
    <mergeCell ref="D35:H35"/>
    <mergeCell ref="D28:G28"/>
    <mergeCell ref="D30:G30"/>
    <mergeCell ref="D26:G26"/>
    <mergeCell ref="D45:H45"/>
    <mergeCell ref="D39:G39"/>
    <mergeCell ref="D40:G40"/>
    <mergeCell ref="D24:G24"/>
    <mergeCell ref="D58:G58"/>
    <mergeCell ref="D63:G63"/>
    <mergeCell ref="D44:H44"/>
    <mergeCell ref="D27:G27"/>
    <mergeCell ref="D46:H46"/>
    <mergeCell ref="C47:G47"/>
    <mergeCell ref="D38:G38"/>
    <mergeCell ref="D36:H36"/>
    <mergeCell ref="C37:G37"/>
    <mergeCell ref="D56:H56"/>
    <mergeCell ref="C57:G57"/>
    <mergeCell ref="D29:G29"/>
    <mergeCell ref="D50:G50"/>
    <mergeCell ref="D54:H54"/>
    <mergeCell ref="D48:G48"/>
    <mergeCell ref="D49:G49"/>
    <mergeCell ref="G70:H70"/>
    <mergeCell ref="D12:G12"/>
    <mergeCell ref="G16:H16"/>
    <mergeCell ref="G31:H31"/>
    <mergeCell ref="G41:H41"/>
    <mergeCell ref="G51:H51"/>
    <mergeCell ref="G68:H68"/>
    <mergeCell ref="D23:G23"/>
    <mergeCell ref="D60:G60"/>
    <mergeCell ref="D61:G61"/>
    <mergeCell ref="D64:G64"/>
    <mergeCell ref="D65:G65"/>
    <mergeCell ref="D66:G66"/>
    <mergeCell ref="D67:G67"/>
    <mergeCell ref="D59:G59"/>
    <mergeCell ref="D62:G62"/>
  </mergeCells>
  <dataValidations xWindow="1688" yWindow="1250" count="6">
    <dataValidation type="list" allowBlank="1" showInputMessage="1" showErrorMessage="1" errorTitle="Invalid" error="Please choose an option from the list" promptTitle="Answer" prompt="Please select an answer from the list" sqref="H30" xr:uid="{00000000-0002-0000-0400-000000000000}">
      <formula1>INDIRECT("AnswersNA[Choices]")</formula1>
    </dataValidation>
    <dataValidation type="list" allowBlank="1" showInputMessage="1" showErrorMessage="1" errorTitle="Invalid" error="Please choose an option from the list" promptTitle="Answer" prompt="Please select an answer from the list" sqref="H8:H10 H40 H49:H50 H64:H67 H58 H60:H62" xr:uid="{00000000-0002-0000-0400-000001000000}">
      <formula1>INDIRECT("AnswersGen[Choices]")</formula1>
    </dataValidation>
    <dataValidation allowBlank="1" showErrorMessage="1" sqref="D25:G25 D11:D15 E13:G15" xr:uid="{00000000-0002-0000-0400-000002000000}"/>
    <dataValidation type="list" errorStyle="warning" allowBlank="1" showInputMessage="1" showErrorMessage="1" errorTitle="Invalid" error="Please choose an option from the list" promptTitle="Answer" prompt="Please select an answer from the list" sqref="H12:H15 H24:H29 H48 H38:H39" xr:uid="{00000000-0002-0000-0400-000003000000}">
      <formula1>INDIRECT("AnswersNA[Choices]")</formula1>
    </dataValidation>
    <dataValidation allowBlank="1" errorTitle="Invalid" error="Please choose an option from the list" promptTitle="Answer" prompt="Please select an answer from the list" sqref="H7 H23 H59 H63" xr:uid="{00000000-0002-0000-0400-000004000000}"/>
    <dataValidation errorStyle="warning" allowBlank="1" errorTitle="Invalid" error="Please choose an option from the list" promptTitle="Answer" prompt="Please select an answer from the list" sqref="H11" xr:uid="{00000000-0002-0000-0400-000005000000}"/>
  </dataValidations>
  <printOptions horizontalCentered="1"/>
  <pageMargins left="0.7" right="0.7" top="0.75" bottom="0.75" header="0.3" footer="0.3"/>
  <pageSetup paperSize="9" scale="59" fitToHeight="0" orientation="portrait" r:id="rId1"/>
  <headerFooter>
    <oddHeader>&amp;L&amp;G&amp;C&amp;"Calibri (Body),Bold"&amp;23&amp;K338EDD
People-first PPP Impact Assessment Tool</oddHeader>
    <oddFooter>&amp;L&amp;A&amp;R&amp;"System Font,Regular"&amp;10&amp;K000000&amp;P of &amp;N</oddFooter>
  </headerFooter>
  <rowBreaks count="4" manualBreakCount="4">
    <brk id="18" max="16383" man="1"/>
    <brk id="33" max="16383" man="1"/>
    <brk id="43" max="16383" man="1"/>
    <brk id="53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412CC-D116-BA45-A3A1-7592F2847567}">
  <sheetPr>
    <tabColor rgb="FF8395B1"/>
    <pageSetUpPr fitToPage="1"/>
  </sheetPr>
  <dimension ref="B1:Q61"/>
  <sheetViews>
    <sheetView showGridLines="0" zoomScale="85" zoomScaleNormal="85" zoomScalePageLayoutView="85" workbookViewId="0"/>
  </sheetViews>
  <sheetFormatPr defaultColWidth="8.73046875" defaultRowHeight="27" customHeight="1" x14ac:dyDescent="0.45"/>
  <cols>
    <col min="1" max="1" width="2.46484375" style="14" customWidth="1"/>
    <col min="2" max="2" width="1" style="14" customWidth="1"/>
    <col min="3" max="3" width="16.53125" style="14" customWidth="1"/>
    <col min="4" max="4" width="41.46484375" style="14" customWidth="1"/>
    <col min="5" max="7" width="20.73046875" style="14" customWidth="1"/>
    <col min="8" max="8" width="15.73046875" style="14" customWidth="1"/>
    <col min="9" max="9" width="1" style="14" customWidth="1"/>
    <col min="10" max="10" width="2.3984375" style="14" customWidth="1"/>
    <col min="11" max="14" width="13.73046875" style="14" hidden="1" customWidth="1"/>
    <col min="15" max="17" width="0" style="14" hidden="1" customWidth="1"/>
    <col min="18" max="16384" width="8.73046875" style="14"/>
  </cols>
  <sheetData>
    <row r="1" spans="2:17" ht="13.5" customHeight="1" x14ac:dyDescent="0.45">
      <c r="C1" s="179"/>
      <c r="D1" s="179"/>
      <c r="E1" s="179"/>
      <c r="F1" s="179"/>
      <c r="G1" s="179"/>
      <c r="H1" s="179"/>
    </row>
    <row r="2" spans="2:17" ht="40.049999999999997" customHeight="1" thickBot="1" x14ac:dyDescent="0.5">
      <c r="B2" s="80"/>
      <c r="C2" s="207" t="s">
        <v>741</v>
      </c>
      <c r="D2" s="207"/>
      <c r="E2" s="207"/>
      <c r="F2" s="207"/>
      <c r="G2" s="207"/>
      <c r="H2" s="207"/>
      <c r="I2" s="41"/>
    </row>
    <row r="3" spans="2:17" ht="27" customHeight="1" x14ac:dyDescent="0.45">
      <c r="B3" s="80"/>
      <c r="C3" s="16" t="s">
        <v>548</v>
      </c>
      <c r="D3" s="187" t="s">
        <v>396</v>
      </c>
      <c r="E3" s="187"/>
      <c r="F3" s="187"/>
      <c r="G3" s="187"/>
      <c r="H3" s="188"/>
      <c r="I3" s="41"/>
    </row>
    <row r="4" spans="2:17" ht="40.049999999999997" customHeight="1" x14ac:dyDescent="0.45">
      <c r="B4" s="80"/>
      <c r="C4" s="17" t="s">
        <v>2</v>
      </c>
      <c r="D4" s="181" t="s">
        <v>58</v>
      </c>
      <c r="E4" s="181"/>
      <c r="F4" s="181"/>
      <c r="G4" s="181"/>
      <c r="H4" s="182"/>
      <c r="I4" s="41"/>
    </row>
    <row r="5" spans="2:17" ht="53.65" customHeight="1" x14ac:dyDescent="0.45">
      <c r="B5" s="80"/>
      <c r="C5" s="17" t="s">
        <v>3</v>
      </c>
      <c r="D5" s="189" t="s">
        <v>631</v>
      </c>
      <c r="E5" s="189"/>
      <c r="F5" s="189"/>
      <c r="G5" s="189"/>
      <c r="H5" s="190"/>
      <c r="I5" s="41"/>
    </row>
    <row r="6" spans="2:17" ht="27" customHeight="1" x14ac:dyDescent="0.45">
      <c r="B6" s="80"/>
      <c r="C6" s="185" t="s">
        <v>312</v>
      </c>
      <c r="D6" s="186"/>
      <c r="E6" s="186"/>
      <c r="F6" s="186"/>
      <c r="G6" s="186"/>
      <c r="H6" s="18" t="s">
        <v>6</v>
      </c>
      <c r="I6" s="41"/>
      <c r="K6" s="19" t="s">
        <v>427</v>
      </c>
      <c r="L6" s="19" t="s">
        <v>428</v>
      </c>
      <c r="M6" s="116" t="s">
        <v>432</v>
      </c>
      <c r="N6" s="19" t="s">
        <v>426</v>
      </c>
      <c r="P6" s="19" t="s">
        <v>674</v>
      </c>
      <c r="Q6" s="19" t="s">
        <v>676</v>
      </c>
    </row>
    <row r="7" spans="2:17" ht="33" customHeight="1" x14ac:dyDescent="0.45">
      <c r="B7" s="80"/>
      <c r="C7" s="20" t="s">
        <v>295</v>
      </c>
      <c r="D7" s="183" t="s">
        <v>589</v>
      </c>
      <c r="E7" s="183"/>
      <c r="F7" s="183"/>
      <c r="G7" s="183"/>
      <c r="H7" s="64">
        <v>1</v>
      </c>
      <c r="I7" s="41"/>
      <c r="K7" s="145">
        <f>VLOOKUP(H7,AnswersGen[#All],2,FALSE)</f>
        <v>0</v>
      </c>
      <c r="L7" s="21">
        <v>10</v>
      </c>
      <c r="M7" s="145">
        <f>IF(K7&gt;=0,L7,0)</f>
        <v>10</v>
      </c>
      <c r="N7" s="145">
        <f>K7*M7</f>
        <v>0</v>
      </c>
      <c r="P7" s="21" t="b">
        <v>0</v>
      </c>
      <c r="Q7" s="145" t="b">
        <f>IF(AND(P7,AND(K7&gt;=0,K7&lt;0.5)),TRUE,FALSE)</f>
        <v>0</v>
      </c>
    </row>
    <row r="8" spans="2:17" ht="49.5" customHeight="1" collapsed="1" x14ac:dyDescent="0.45">
      <c r="B8" s="80"/>
      <c r="C8" s="22" t="s">
        <v>55</v>
      </c>
      <c r="D8" s="184" t="s">
        <v>590</v>
      </c>
      <c r="E8" s="184"/>
      <c r="F8" s="184"/>
      <c r="G8" s="184"/>
      <c r="H8" s="60">
        <v>1</v>
      </c>
      <c r="I8" s="41"/>
      <c r="K8" s="145">
        <f>VLOOKUP(H8,AnswersGen[#All],2,FALSE)</f>
        <v>0</v>
      </c>
      <c r="L8" s="21">
        <v>10</v>
      </c>
      <c r="M8" s="145">
        <f t="shared" ref="M8:M9" si="0">IF(K8&gt;=0,L8,0)</f>
        <v>10</v>
      </c>
      <c r="N8" s="145">
        <f t="shared" ref="N8:N9" si="1">K8*M8</f>
        <v>0</v>
      </c>
      <c r="P8" s="21" t="b">
        <v>0</v>
      </c>
      <c r="Q8" s="145" t="b">
        <f>IF(AND(P8,AND(K8&gt;=0,K8&lt;0.5)),TRUE,FALSE)</f>
        <v>0</v>
      </c>
    </row>
    <row r="9" spans="2:17" ht="58.05" customHeight="1" x14ac:dyDescent="0.45">
      <c r="B9" s="80"/>
      <c r="C9" s="20" t="s">
        <v>56</v>
      </c>
      <c r="D9" s="183" t="s">
        <v>591</v>
      </c>
      <c r="E9" s="183"/>
      <c r="F9" s="183"/>
      <c r="G9" s="183"/>
      <c r="H9" s="58">
        <v>1</v>
      </c>
      <c r="I9" s="41"/>
      <c r="K9" s="145">
        <f>VLOOKUP(H9,AnswersGen[#All],2,FALSE)</f>
        <v>0</v>
      </c>
      <c r="L9" s="21">
        <v>10</v>
      </c>
      <c r="M9" s="145">
        <f t="shared" si="0"/>
        <v>10</v>
      </c>
      <c r="N9" s="145">
        <f t="shared" si="1"/>
        <v>0</v>
      </c>
      <c r="P9" s="21" t="b">
        <v>0</v>
      </c>
      <c r="Q9" s="145" t="b">
        <f t="shared" ref="Q9" si="2">IF(AND(P9,AND(K9&gt;=0,K9&lt;0.5)),TRUE,FALSE)</f>
        <v>0</v>
      </c>
    </row>
    <row r="10" spans="2:17" ht="20" customHeight="1" thickBot="1" x14ac:dyDescent="0.5">
      <c r="B10" s="80"/>
      <c r="C10" s="63"/>
      <c r="D10" s="23"/>
      <c r="E10" s="23"/>
      <c r="F10" s="24" t="s">
        <v>563</v>
      </c>
      <c r="G10" s="175" t="str">
        <f>IF(M10&gt;0,ROUND(100*N10/M10,0)&amp;"% ("&amp;IF(N10/M10&gt;=0.8,VLOOKUP(5,Performance[#All],2,FALSE),IF(N10/M10&gt;=0.6,VLOOKUP(4,Performance[#All],2,FALSE),IF(N10/M10&gt;=0.4,VLOOKUP(3,Performance[#All],2,FALSE),IF(N10/M10&gt;=0.2,VLOOKUP(2,Performance[#All],2,FALSE),VLOOKUP(1,Performance[#All],2,FALSE)))))&amp;")","Н/П")</f>
        <v>0% (Неудовлетворительно)</v>
      </c>
      <c r="H10" s="176"/>
      <c r="I10" s="41"/>
      <c r="K10" s="114" t="s">
        <v>429</v>
      </c>
      <c r="L10" s="113">
        <f>SUM(L7:L9)</f>
        <v>30</v>
      </c>
      <c r="M10" s="113">
        <f>SUM(M7:M9)</f>
        <v>30</v>
      </c>
      <c r="N10" s="113">
        <f>SUM(N7:N9)</f>
        <v>0</v>
      </c>
      <c r="P10" s="114" t="s">
        <v>675</v>
      </c>
      <c r="Q10" s="113" t="b">
        <f>OR(Q7:Q9)</f>
        <v>0</v>
      </c>
    </row>
    <row r="11" spans="2:17" ht="10.050000000000001" customHeight="1" x14ac:dyDescent="0.45">
      <c r="B11" s="80"/>
      <c r="C11" s="41"/>
      <c r="D11" s="42"/>
      <c r="E11" s="42"/>
      <c r="F11" s="42"/>
      <c r="G11" s="42"/>
      <c r="H11" s="43"/>
      <c r="I11" s="41"/>
    </row>
    <row r="12" spans="2:17" ht="10.050000000000001" customHeight="1" thickBot="1" x14ac:dyDescent="0.5">
      <c r="B12" s="105"/>
      <c r="C12" s="41"/>
      <c r="D12" s="42"/>
      <c r="E12" s="42"/>
      <c r="F12" s="42"/>
      <c r="G12" s="42"/>
      <c r="H12" s="43"/>
      <c r="I12" s="41"/>
    </row>
    <row r="13" spans="2:17" ht="27" customHeight="1" x14ac:dyDescent="0.45">
      <c r="B13" s="105"/>
      <c r="C13" s="16" t="s">
        <v>548</v>
      </c>
      <c r="D13" s="187" t="s">
        <v>514</v>
      </c>
      <c r="E13" s="187"/>
      <c r="F13" s="187"/>
      <c r="G13" s="187"/>
      <c r="H13" s="188"/>
      <c r="I13" s="41"/>
    </row>
    <row r="14" spans="2:17" ht="31.25" customHeight="1" x14ac:dyDescent="0.45">
      <c r="B14" s="105"/>
      <c r="C14" s="17" t="s">
        <v>2</v>
      </c>
      <c r="D14" s="181" t="s">
        <v>594</v>
      </c>
      <c r="E14" s="181"/>
      <c r="F14" s="181"/>
      <c r="G14" s="181"/>
      <c r="H14" s="182"/>
      <c r="I14" s="41"/>
    </row>
    <row r="15" spans="2:17" ht="31.25" customHeight="1" x14ac:dyDescent="0.45">
      <c r="B15" s="105"/>
      <c r="C15" s="17" t="s">
        <v>3</v>
      </c>
      <c r="D15" s="189" t="s">
        <v>632</v>
      </c>
      <c r="E15" s="189"/>
      <c r="F15" s="189"/>
      <c r="G15" s="189"/>
      <c r="H15" s="190"/>
      <c r="I15" s="41"/>
    </row>
    <row r="16" spans="2:17" ht="27" customHeight="1" x14ac:dyDescent="0.45">
      <c r="B16" s="105"/>
      <c r="C16" s="185" t="s">
        <v>312</v>
      </c>
      <c r="D16" s="186"/>
      <c r="E16" s="186"/>
      <c r="F16" s="186"/>
      <c r="G16" s="186"/>
      <c r="H16" s="18" t="s">
        <v>6</v>
      </c>
      <c r="I16" s="41"/>
      <c r="K16" s="19" t="s">
        <v>427</v>
      </c>
      <c r="L16" s="19" t="s">
        <v>428</v>
      </c>
      <c r="M16" s="116" t="s">
        <v>432</v>
      </c>
      <c r="N16" s="19" t="s">
        <v>426</v>
      </c>
      <c r="P16" s="19" t="s">
        <v>674</v>
      </c>
      <c r="Q16" s="19" t="s">
        <v>676</v>
      </c>
    </row>
    <row r="17" spans="2:17" ht="60" customHeight="1" x14ac:dyDescent="0.45">
      <c r="B17" s="105"/>
      <c r="C17" s="20" t="s">
        <v>296</v>
      </c>
      <c r="D17" s="183" t="s">
        <v>592</v>
      </c>
      <c r="E17" s="183"/>
      <c r="F17" s="183"/>
      <c r="G17" s="183"/>
      <c r="H17" s="64">
        <v>1</v>
      </c>
      <c r="I17" s="41"/>
      <c r="K17" s="145">
        <f>VLOOKUP(H17,AnswersGen[#All],2,FALSE)</f>
        <v>0</v>
      </c>
      <c r="L17" s="21">
        <v>20</v>
      </c>
      <c r="M17" s="145">
        <f t="shared" ref="M17" si="3">IF(K17&gt;=0,L17,0)</f>
        <v>20</v>
      </c>
      <c r="N17" s="145">
        <f t="shared" ref="N17" si="4">K17*M17</f>
        <v>0</v>
      </c>
      <c r="P17" s="21" t="b">
        <v>0</v>
      </c>
      <c r="Q17" s="145" t="b">
        <f>IF(AND(P17,AND(K17&gt;=0,K17&lt;0.5)),TRUE,FALSE)</f>
        <v>0</v>
      </c>
    </row>
    <row r="18" spans="2:17" ht="20" customHeight="1" thickBot="1" x14ac:dyDescent="0.5">
      <c r="B18" s="105"/>
      <c r="C18" s="63"/>
      <c r="D18" s="23"/>
      <c r="E18" s="23"/>
      <c r="F18" s="24" t="s">
        <v>742</v>
      </c>
      <c r="G18" s="175" t="str">
        <f>IF(M18&gt;0,ROUND(100*N18/M18,0)&amp;"% ("&amp;IF(N18/M18&gt;=0.8,VLOOKUP(5,Performance[#All],2,FALSE),IF(N18/M18&gt;=0.6,VLOOKUP(4,Performance[#All],2,FALSE),IF(N18/M18&gt;=0.4,VLOOKUP(3,Performance[#All],2,FALSE),IF(N18/M18&gt;=0.2,VLOOKUP(2,Performance[#All],2,FALSE),VLOOKUP(1,Performance[#All],2,FALSE)))))&amp;")","Н/П")</f>
        <v>0% (Неудовлетворительно)</v>
      </c>
      <c r="H18" s="176"/>
      <c r="I18" s="41"/>
      <c r="K18" s="114" t="s">
        <v>429</v>
      </c>
      <c r="L18" s="113">
        <f>SUM(L17:L17)</f>
        <v>20</v>
      </c>
      <c r="M18" s="113">
        <f>SUM(M17:M17)</f>
        <v>20</v>
      </c>
      <c r="N18" s="113">
        <f>SUM(N17:N17)</f>
        <v>0</v>
      </c>
      <c r="P18" s="114" t="s">
        <v>675</v>
      </c>
      <c r="Q18" s="113" t="b">
        <f>OR(Q17)</f>
        <v>0</v>
      </c>
    </row>
    <row r="19" spans="2:17" ht="10.050000000000001" customHeight="1" x14ac:dyDescent="0.45">
      <c r="B19" s="105"/>
      <c r="C19" s="41"/>
      <c r="D19" s="42"/>
      <c r="E19" s="42"/>
      <c r="F19" s="42"/>
      <c r="G19" s="42"/>
      <c r="H19" s="43"/>
      <c r="I19" s="41"/>
    </row>
    <row r="20" spans="2:17" ht="10.050000000000001" customHeight="1" thickBot="1" x14ac:dyDescent="0.5">
      <c r="B20" s="105"/>
      <c r="C20" s="41"/>
      <c r="D20" s="42"/>
      <c r="E20" s="42"/>
      <c r="F20" s="42"/>
      <c r="G20" s="42"/>
      <c r="H20" s="43"/>
      <c r="I20" s="41"/>
    </row>
    <row r="21" spans="2:17" ht="27" customHeight="1" x14ac:dyDescent="0.45">
      <c r="B21" s="80"/>
      <c r="C21" s="16" t="s">
        <v>548</v>
      </c>
      <c r="D21" s="187" t="s">
        <v>515</v>
      </c>
      <c r="E21" s="187"/>
      <c r="F21" s="187"/>
      <c r="G21" s="187"/>
      <c r="H21" s="188"/>
      <c r="I21" s="41"/>
    </row>
    <row r="22" spans="2:17" ht="40.049999999999997" customHeight="1" x14ac:dyDescent="0.45">
      <c r="B22" s="80"/>
      <c r="C22" s="17" t="s">
        <v>2</v>
      </c>
      <c r="D22" s="181" t="s">
        <v>59</v>
      </c>
      <c r="E22" s="181"/>
      <c r="F22" s="181"/>
      <c r="G22" s="181"/>
      <c r="H22" s="182"/>
      <c r="I22" s="41"/>
    </row>
    <row r="23" spans="2:17" ht="71.25" customHeight="1" x14ac:dyDescent="0.45">
      <c r="B23" s="80"/>
      <c r="C23" s="17" t="s">
        <v>3</v>
      </c>
      <c r="D23" s="189" t="s">
        <v>642</v>
      </c>
      <c r="E23" s="189"/>
      <c r="F23" s="189"/>
      <c r="G23" s="189"/>
      <c r="H23" s="190"/>
      <c r="I23" s="41"/>
    </row>
    <row r="24" spans="2:17" ht="28.05" customHeight="1" x14ac:dyDescent="0.45">
      <c r="B24" s="80"/>
      <c r="C24" s="185" t="s">
        <v>312</v>
      </c>
      <c r="D24" s="186"/>
      <c r="E24" s="186"/>
      <c r="F24" s="186"/>
      <c r="G24" s="186"/>
      <c r="H24" s="18" t="s">
        <v>6</v>
      </c>
      <c r="I24" s="41"/>
      <c r="K24" s="19" t="s">
        <v>427</v>
      </c>
      <c r="L24" s="19" t="s">
        <v>428</v>
      </c>
      <c r="M24" s="116" t="s">
        <v>432</v>
      </c>
      <c r="N24" s="19" t="s">
        <v>426</v>
      </c>
      <c r="P24" s="19" t="s">
        <v>674</v>
      </c>
      <c r="Q24" s="19" t="s">
        <v>676</v>
      </c>
    </row>
    <row r="25" spans="2:17" ht="44" customHeight="1" x14ac:dyDescent="0.45">
      <c r="B25" s="80"/>
      <c r="C25" s="141" t="s">
        <v>611</v>
      </c>
      <c r="D25" s="183" t="s">
        <v>646</v>
      </c>
      <c r="E25" s="183"/>
      <c r="F25" s="183"/>
      <c r="G25" s="183"/>
      <c r="H25" s="64">
        <v>1</v>
      </c>
      <c r="I25" s="41"/>
      <c r="K25" s="145">
        <f>VLOOKUP(H25,AnswersGen[#All],2,FALSE)</f>
        <v>0</v>
      </c>
      <c r="L25" s="21">
        <v>15</v>
      </c>
      <c r="M25" s="145">
        <f t="shared" ref="M25:M27" si="5">IF(K25&gt;=0,L25,0)</f>
        <v>15</v>
      </c>
      <c r="N25" s="145">
        <f t="shared" ref="N25:N27" si="6">K25*M25</f>
        <v>0</v>
      </c>
      <c r="P25" s="21" t="b">
        <v>1</v>
      </c>
      <c r="Q25" s="145" t="b">
        <f>IF(AND(P25,AND(K25&gt;=0,K25&lt;0.5)),TRUE,FALSE)</f>
        <v>1</v>
      </c>
    </row>
    <row r="26" spans="2:17" ht="28.05" customHeight="1" collapsed="1" x14ac:dyDescent="0.45">
      <c r="B26" s="80"/>
      <c r="C26" s="22" t="s">
        <v>304</v>
      </c>
      <c r="D26" s="184" t="s">
        <v>699</v>
      </c>
      <c r="E26" s="184"/>
      <c r="F26" s="184"/>
      <c r="G26" s="184"/>
      <c r="H26" s="60">
        <v>1</v>
      </c>
      <c r="I26" s="41"/>
      <c r="K26" s="145">
        <f>VLOOKUP(H26,AnswersGen[#All],2,FALSE)</f>
        <v>0</v>
      </c>
      <c r="L26" s="21">
        <v>10</v>
      </c>
      <c r="M26" s="145">
        <f t="shared" si="5"/>
        <v>10</v>
      </c>
      <c r="N26" s="145">
        <f t="shared" si="6"/>
        <v>0</v>
      </c>
      <c r="P26" s="21" t="b">
        <v>0</v>
      </c>
      <c r="Q26" s="145" t="b">
        <f>IF(AND(P26,AND(K26&gt;=0,K26&lt;0.5)),TRUE,FALSE)</f>
        <v>0</v>
      </c>
    </row>
    <row r="27" spans="2:17" ht="28.05" customHeight="1" x14ac:dyDescent="0.45">
      <c r="B27" s="80"/>
      <c r="C27" s="20" t="s">
        <v>305</v>
      </c>
      <c r="D27" s="183" t="s">
        <v>522</v>
      </c>
      <c r="E27" s="183"/>
      <c r="F27" s="183"/>
      <c r="G27" s="183"/>
      <c r="H27" s="64">
        <v>1</v>
      </c>
      <c r="I27" s="41"/>
      <c r="K27" s="145">
        <f>VLOOKUP(H27,AnswersGen[#All],2,FALSE)</f>
        <v>0</v>
      </c>
      <c r="L27" s="21">
        <v>5</v>
      </c>
      <c r="M27" s="145">
        <f t="shared" si="5"/>
        <v>5</v>
      </c>
      <c r="N27" s="145">
        <f t="shared" si="6"/>
        <v>0</v>
      </c>
      <c r="P27" s="21" t="b">
        <v>0</v>
      </c>
      <c r="Q27" s="145" t="b">
        <f t="shared" ref="Q27" si="7">IF(AND(P27,AND(K27&gt;=0,K27&lt;0.5)),TRUE,FALSE)</f>
        <v>0</v>
      </c>
    </row>
    <row r="28" spans="2:17" ht="20" customHeight="1" collapsed="1" thickBot="1" x14ac:dyDescent="0.5">
      <c r="B28" s="80"/>
      <c r="C28" s="143" t="s">
        <v>310</v>
      </c>
      <c r="D28" s="23"/>
      <c r="E28" s="23"/>
      <c r="F28" s="24" t="s">
        <v>564</v>
      </c>
      <c r="G28" s="175" t="str">
        <f>IF(M28&gt;0,ROUND(100*N28/M28,0)&amp;"% ("&amp;IF(N28/M28&gt;=0.8,VLOOKUP(5,Performance[#All],2,FALSE),IF(N28/M28&gt;=0.6,VLOOKUP(4,Performance[#All],2,FALSE),IF(N28/M28&gt;=0.4,VLOOKUP(3,Performance[#All],2,FALSE),IF(N28/M28&gt;=0.2,VLOOKUP(2,Performance[#All],2,FALSE),VLOOKUP(1,Performance[#All],2,FALSE)))))&amp;")","Н/П")</f>
        <v>0% (Неудовлетворительно)</v>
      </c>
      <c r="H28" s="176"/>
      <c r="I28" s="41"/>
      <c r="K28" s="114" t="s">
        <v>429</v>
      </c>
      <c r="L28" s="113">
        <f>SUM(L25:L27)</f>
        <v>30</v>
      </c>
      <c r="M28" s="113">
        <f t="shared" ref="M28" si="8">SUM(M25:M27)</f>
        <v>30</v>
      </c>
      <c r="N28" s="113">
        <f t="shared" ref="N28" si="9">SUM(N25:N27)</f>
        <v>0</v>
      </c>
      <c r="P28" s="114" t="s">
        <v>675</v>
      </c>
      <c r="Q28" s="113" t="b">
        <f>OR(Q25:Q27)</f>
        <v>1</v>
      </c>
    </row>
    <row r="29" spans="2:17" ht="10.050000000000001" customHeight="1" x14ac:dyDescent="0.45">
      <c r="B29" s="80"/>
      <c r="C29" s="41"/>
      <c r="D29" s="42"/>
      <c r="E29" s="42"/>
      <c r="F29" s="42"/>
      <c r="G29" s="42"/>
      <c r="H29" s="43"/>
      <c r="I29" s="41"/>
    </row>
    <row r="30" spans="2:17" ht="10.050000000000001" customHeight="1" thickBot="1" x14ac:dyDescent="0.5">
      <c r="B30" s="80"/>
      <c r="C30" s="41"/>
      <c r="D30" s="42"/>
      <c r="E30" s="42"/>
      <c r="F30" s="42"/>
      <c r="G30" s="42"/>
      <c r="H30" s="43"/>
      <c r="I30" s="41"/>
    </row>
    <row r="31" spans="2:17" ht="30.5" customHeight="1" x14ac:dyDescent="0.45">
      <c r="B31" s="80"/>
      <c r="C31" s="16" t="s">
        <v>548</v>
      </c>
      <c r="D31" s="187" t="s">
        <v>513</v>
      </c>
      <c r="E31" s="187"/>
      <c r="F31" s="187"/>
      <c r="G31" s="187"/>
      <c r="H31" s="188"/>
      <c r="I31" s="41"/>
    </row>
    <row r="32" spans="2:17" ht="54.75" customHeight="1" x14ac:dyDescent="0.45">
      <c r="B32" s="80"/>
      <c r="C32" s="17" t="s">
        <v>2</v>
      </c>
      <c r="D32" s="181" t="s">
        <v>303</v>
      </c>
      <c r="E32" s="181"/>
      <c r="F32" s="181"/>
      <c r="G32" s="181"/>
      <c r="H32" s="182"/>
      <c r="I32" s="41"/>
    </row>
    <row r="33" spans="2:17" ht="33" customHeight="1" x14ac:dyDescent="0.45">
      <c r="B33" s="80"/>
      <c r="C33" s="17" t="s">
        <v>3</v>
      </c>
      <c r="D33" s="189" t="s">
        <v>633</v>
      </c>
      <c r="E33" s="189"/>
      <c r="F33" s="189"/>
      <c r="G33" s="189"/>
      <c r="H33" s="190"/>
      <c r="I33" s="41"/>
    </row>
    <row r="34" spans="2:17" ht="28.05" customHeight="1" x14ac:dyDescent="0.45">
      <c r="B34" s="80"/>
      <c r="C34" s="185" t="s">
        <v>312</v>
      </c>
      <c r="D34" s="186"/>
      <c r="E34" s="186"/>
      <c r="F34" s="186"/>
      <c r="G34" s="186"/>
      <c r="H34" s="18" t="s">
        <v>6</v>
      </c>
      <c r="I34" s="41"/>
      <c r="K34" s="19" t="s">
        <v>427</v>
      </c>
      <c r="L34" s="19" t="s">
        <v>428</v>
      </c>
      <c r="M34" s="116" t="s">
        <v>432</v>
      </c>
      <c r="N34" s="19" t="s">
        <v>426</v>
      </c>
      <c r="P34" s="19" t="s">
        <v>674</v>
      </c>
      <c r="Q34" s="19" t="s">
        <v>676</v>
      </c>
    </row>
    <row r="35" spans="2:17" ht="50" customHeight="1" x14ac:dyDescent="0.45">
      <c r="B35" s="80"/>
      <c r="C35" s="20" t="s">
        <v>518</v>
      </c>
      <c r="D35" s="183" t="s">
        <v>523</v>
      </c>
      <c r="E35" s="183"/>
      <c r="F35" s="183"/>
      <c r="G35" s="183"/>
      <c r="H35" s="58" t="s">
        <v>22</v>
      </c>
      <c r="I35" s="41"/>
      <c r="K35" s="145">
        <f>VLOOKUP(H35,AnswersNA[#All],2,FALSE)</f>
        <v>-1</v>
      </c>
      <c r="L35" s="21">
        <v>7</v>
      </c>
      <c r="M35" s="145">
        <f t="shared" ref="M35:M37" si="10">IF(K35&gt;=0,L35,0)</f>
        <v>0</v>
      </c>
      <c r="N35" s="145">
        <f t="shared" ref="N35:N37" si="11">K35*M35</f>
        <v>0</v>
      </c>
      <c r="P35" s="21" t="b">
        <v>0</v>
      </c>
      <c r="Q35" s="145" t="b">
        <f>IF(AND(P35,AND(K35&gt;=0,K35&lt;0.5)),TRUE,FALSE)</f>
        <v>0</v>
      </c>
    </row>
    <row r="36" spans="2:17" ht="50" customHeight="1" x14ac:dyDescent="0.45">
      <c r="B36" s="80"/>
      <c r="C36" s="22" t="s">
        <v>519</v>
      </c>
      <c r="D36" s="184" t="s">
        <v>524</v>
      </c>
      <c r="E36" s="184"/>
      <c r="F36" s="184"/>
      <c r="G36" s="184"/>
      <c r="H36" s="60" t="s">
        <v>22</v>
      </c>
      <c r="I36" s="41"/>
      <c r="K36" s="145">
        <f>VLOOKUP(H36,AnswersNA[#All],2,FALSE)</f>
        <v>-1</v>
      </c>
      <c r="L36" s="21">
        <v>7</v>
      </c>
      <c r="M36" s="145">
        <f t="shared" si="10"/>
        <v>0</v>
      </c>
      <c r="N36" s="145">
        <f t="shared" si="11"/>
        <v>0</v>
      </c>
      <c r="P36" s="21" t="b">
        <v>0</v>
      </c>
      <c r="Q36" s="145" t="b">
        <f>IF(AND(P36,AND(K36&gt;=0,K36&lt;0.5)),TRUE,FALSE)</f>
        <v>0</v>
      </c>
    </row>
    <row r="37" spans="2:17" ht="50" customHeight="1" x14ac:dyDescent="0.45">
      <c r="B37" s="80"/>
      <c r="C37" s="20" t="s">
        <v>520</v>
      </c>
      <c r="D37" s="183" t="s">
        <v>700</v>
      </c>
      <c r="E37" s="183"/>
      <c r="F37" s="183"/>
      <c r="G37" s="183"/>
      <c r="H37" s="58" t="s">
        <v>22</v>
      </c>
      <c r="I37" s="41"/>
      <c r="K37" s="145">
        <f>VLOOKUP(H37,AnswersNA[#All],2,FALSE)</f>
        <v>-1</v>
      </c>
      <c r="L37" s="21">
        <v>4</v>
      </c>
      <c r="M37" s="145">
        <f t="shared" si="10"/>
        <v>0</v>
      </c>
      <c r="N37" s="145">
        <f t="shared" si="11"/>
        <v>0</v>
      </c>
      <c r="P37" s="21" t="b">
        <v>0</v>
      </c>
      <c r="Q37" s="145" t="b">
        <f t="shared" ref="Q37:Q38" si="12">IF(AND(P37,AND(K37&gt;=0,K37&lt;0.5)),TRUE,FALSE)</f>
        <v>0</v>
      </c>
    </row>
    <row r="38" spans="2:17" ht="50" customHeight="1" collapsed="1" x14ac:dyDescent="0.45">
      <c r="B38" s="80"/>
      <c r="C38" s="22" t="s">
        <v>521</v>
      </c>
      <c r="D38" s="184" t="s">
        <v>701</v>
      </c>
      <c r="E38" s="184"/>
      <c r="F38" s="184"/>
      <c r="G38" s="184"/>
      <c r="H38" s="60" t="s">
        <v>22</v>
      </c>
      <c r="I38" s="41"/>
      <c r="K38" s="145">
        <f>VLOOKUP(H38,AnswersNA[#All],2,FALSE)</f>
        <v>-1</v>
      </c>
      <c r="L38" s="21">
        <v>2</v>
      </c>
      <c r="M38" s="145">
        <f t="shared" ref="M38" si="13">IF(K38&gt;=0,L38,0)</f>
        <v>0</v>
      </c>
      <c r="N38" s="145">
        <f t="shared" ref="N38" si="14">K38*M38</f>
        <v>0</v>
      </c>
      <c r="P38" s="21" t="b">
        <v>0</v>
      </c>
      <c r="Q38" s="145" t="b">
        <f t="shared" si="12"/>
        <v>0</v>
      </c>
    </row>
    <row r="39" spans="2:17" ht="20" customHeight="1" collapsed="1" thickBot="1" x14ac:dyDescent="0.5">
      <c r="B39" s="80"/>
      <c r="C39" s="63"/>
      <c r="D39" s="23"/>
      <c r="E39" s="23"/>
      <c r="F39" s="24" t="s">
        <v>565</v>
      </c>
      <c r="G39" s="175" t="str">
        <f>IF(M39&gt;0,ROUND(100*N39/M39,0)&amp;"% ("&amp;IF(N39/M39&gt;=0.8,VLOOKUP(5,Performance[#All],2,FALSE),IF(N39/M39&gt;=0.6,VLOOKUP(4,Performance[#All],2,FALSE),IF(N39/M39&gt;=0.4,VLOOKUP(3,Performance[#All],2,FALSE),IF(N39/M39&gt;=0.2,VLOOKUP(2,Performance[#All],2,FALSE),VLOOKUP(1,Performance[#All],2,FALSE)))))&amp;")","Н/П")</f>
        <v>Н/П</v>
      </c>
      <c r="H39" s="176"/>
      <c r="I39" s="41"/>
      <c r="K39" s="114" t="s">
        <v>429</v>
      </c>
      <c r="L39" s="113">
        <f>SUM(L35:L38)</f>
        <v>20</v>
      </c>
      <c r="M39" s="113">
        <f t="shared" ref="M39:N39" si="15">SUM(M35:M38)</f>
        <v>0</v>
      </c>
      <c r="N39" s="113">
        <f t="shared" si="15"/>
        <v>0</v>
      </c>
      <c r="P39" s="114" t="s">
        <v>675</v>
      </c>
      <c r="Q39" s="113" t="b">
        <f>OR(Q35:Q38)</f>
        <v>0</v>
      </c>
    </row>
    <row r="40" spans="2:17" ht="27" customHeight="1" thickBot="1" x14ac:dyDescent="0.5">
      <c r="B40" s="80"/>
      <c r="C40" s="41"/>
      <c r="D40" s="42"/>
      <c r="E40" s="42"/>
      <c r="F40" s="42"/>
      <c r="G40" s="42"/>
      <c r="H40" s="43"/>
      <c r="I40" s="41"/>
    </row>
    <row r="41" spans="2:17" ht="27" customHeight="1" thickBot="1" x14ac:dyDescent="0.5">
      <c r="B41" s="80"/>
      <c r="C41" s="41"/>
      <c r="D41" s="42"/>
      <c r="E41" s="42"/>
      <c r="F41" s="115" t="s">
        <v>525</v>
      </c>
      <c r="G41" s="177" t="str">
        <f>IF(Q42,"0% ("&amp;VLOOKUP(1,Fail[#All],2,FALSE)&amp;")",IF(M42&gt;0,ROUND(100*N42/M42,0)&amp;"% ("&amp;IF(N42/M42&gt;=0.8,VLOOKUP(5,Performance[#All],2,FALSE),IF(N42/M42&gt;=0.6,VLOOKUP(4,Performance[#All],2,FALSE),IF(N42/M42&gt;=0.4,VLOOKUP(3,Performance[#All],2,FALSE),IF(N42/M42&gt;=0.2,VLOOKUP(2,Performance[#All],2,FALSE),VLOOKUP(1,Performance[#All],2,FALSE)))))&amp;")","Н/П"))</f>
        <v>0% (Не обеспечено соответствие обязательным показателям)</v>
      </c>
      <c r="H41" s="178"/>
      <c r="I41" s="41"/>
      <c r="L41" s="19" t="s">
        <v>428</v>
      </c>
      <c r="M41" s="116" t="s">
        <v>432</v>
      </c>
      <c r="N41" s="19" t="s">
        <v>426</v>
      </c>
      <c r="Q41" s="19" t="s">
        <v>676</v>
      </c>
    </row>
    <row r="42" spans="2:17" ht="27" customHeight="1" x14ac:dyDescent="0.45">
      <c r="K42" s="114" t="s">
        <v>430</v>
      </c>
      <c r="L42" s="113">
        <f>L10+L18+L28+L39</f>
        <v>100</v>
      </c>
      <c r="M42" s="113">
        <f>M10+M18+M28+M39</f>
        <v>80</v>
      </c>
      <c r="N42" s="113">
        <f>N10+N18+N28+N39</f>
        <v>0</v>
      </c>
      <c r="P42" s="114" t="s">
        <v>675</v>
      </c>
      <c r="Q42" s="113" t="b">
        <f>OR(Q10,Q18,Q28,Q39)</f>
        <v>1</v>
      </c>
    </row>
    <row r="44" spans="2:17" ht="10.050000000000001" customHeight="1" x14ac:dyDescent="0.45"/>
    <row r="45" spans="2:17" ht="10.050000000000001" customHeight="1" x14ac:dyDescent="0.45"/>
    <row r="47" spans="2:17" ht="20" customHeight="1" x14ac:dyDescent="0.45"/>
    <row r="48" spans="2:17" ht="20" customHeight="1" x14ac:dyDescent="0.45"/>
    <row r="49" spans="12:12" ht="20" customHeight="1" x14ac:dyDescent="0.45"/>
    <row r="50" spans="12:12" ht="231" customHeight="1" x14ac:dyDescent="0.45"/>
    <row r="51" spans="12:12" ht="60" customHeight="1" x14ac:dyDescent="0.45"/>
    <row r="53" spans="12:12" ht="60" customHeight="1" x14ac:dyDescent="0.45"/>
    <row r="54" spans="12:12" ht="40.049999999999997" customHeight="1" x14ac:dyDescent="0.45"/>
    <row r="55" spans="12:12" ht="50" customHeight="1" x14ac:dyDescent="0.45"/>
    <row r="56" spans="12:12" ht="40.049999999999997" customHeight="1" x14ac:dyDescent="0.45"/>
    <row r="57" spans="12:12" ht="40.049999999999997" customHeight="1" x14ac:dyDescent="0.45"/>
    <row r="59" spans="12:12" ht="27" customHeight="1" x14ac:dyDescent="0.45">
      <c r="L59" s="27"/>
    </row>
    <row r="60" spans="12:12" ht="10.050000000000001" customHeight="1" x14ac:dyDescent="0.45"/>
    <row r="61" spans="12:12" ht="10.050000000000001" customHeight="1" x14ac:dyDescent="0.45"/>
  </sheetData>
  <sheetProtection algorithmName="SHA-512" hashValue="azQ+LWq/GP8VEdOSdUGBDN8c3swvB7nIJ/T7hos2q+Lo1Vlb+c6dpQ6epz6C5eDuZ2IE5IoDSFzxuX0fIh0JEg==" saltValue="ex3coxx56WjpEVCPPdT3FA==" spinCount="100000" sheet="1" objects="1" scenarios="1"/>
  <mergeCells count="34">
    <mergeCell ref="C1:H1"/>
    <mergeCell ref="C2:H2"/>
    <mergeCell ref="D3:H3"/>
    <mergeCell ref="D8:G8"/>
    <mergeCell ref="G10:H10"/>
    <mergeCell ref="D5:H5"/>
    <mergeCell ref="D4:H4"/>
    <mergeCell ref="C6:G6"/>
    <mergeCell ref="D9:G9"/>
    <mergeCell ref="D13:H13"/>
    <mergeCell ref="D21:H21"/>
    <mergeCell ref="D22:H22"/>
    <mergeCell ref="D7:G7"/>
    <mergeCell ref="G39:H39"/>
    <mergeCell ref="G28:H28"/>
    <mergeCell ref="D31:H31"/>
    <mergeCell ref="D23:H23"/>
    <mergeCell ref="C24:G24"/>
    <mergeCell ref="D26:G26"/>
    <mergeCell ref="D27:G27"/>
    <mergeCell ref="D25:G25"/>
    <mergeCell ref="G18:H18"/>
    <mergeCell ref="D14:H14"/>
    <mergeCell ref="D15:H15"/>
    <mergeCell ref="C16:G16"/>
    <mergeCell ref="D17:G17"/>
    <mergeCell ref="G41:H41"/>
    <mergeCell ref="D32:H32"/>
    <mergeCell ref="D36:G36"/>
    <mergeCell ref="D37:G37"/>
    <mergeCell ref="D38:G38"/>
    <mergeCell ref="D33:H33"/>
    <mergeCell ref="C34:G34"/>
    <mergeCell ref="D35:G35"/>
  </mergeCells>
  <dataValidations count="2">
    <dataValidation type="list" allowBlank="1" showInputMessage="1" showErrorMessage="1" errorTitle="Invalid" error="Please choose an option from the list" promptTitle="Answer" prompt="Please select an answer from the list" sqref="H7:H9 H25:H27 H17" xr:uid="{00000000-0002-0000-0500-000000000000}">
      <formula1>INDIRECT("AnswersGen[Choices]")</formula1>
    </dataValidation>
    <dataValidation type="list" errorStyle="warning" allowBlank="1" showInputMessage="1" showErrorMessage="1" errorTitle="Invalid" error="Please choose an option from the list" promptTitle="Answer" prompt="Please select an answer from the list" sqref="H35:H38" xr:uid="{00000000-0002-0000-0500-000001000000}">
      <formula1>INDIRECT("AnswersNA[Choices]")</formula1>
    </dataValidation>
  </dataValidations>
  <printOptions horizontalCentered="1"/>
  <pageMargins left="0.7" right="0.7" top="0.75" bottom="0.75" header="0.3" footer="0.3"/>
  <pageSetup paperSize="9" scale="41" fitToHeight="0" orientation="portrait" r:id="rId1"/>
  <headerFooter>
    <oddHeader>&amp;L&amp;G&amp;C&amp;"Calibri (Body),Bold"&amp;23&amp;K338EDDPeople-first PPP Impact Assessment Tool</oddHeader>
  </headerFooter>
  <rowBreaks count="2" manualBreakCount="2">
    <brk id="20" max="16383" man="1"/>
    <brk id="30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1F4D-41D9-9C49-A0CA-66B41D1F2142}">
  <sheetPr>
    <tabColor rgb="FFF4B083"/>
    <pageSetUpPr fitToPage="1"/>
  </sheetPr>
  <dimension ref="B1:Q48"/>
  <sheetViews>
    <sheetView showGridLines="0" zoomScale="85" zoomScaleNormal="85" zoomScalePageLayoutView="85" workbookViewId="0"/>
  </sheetViews>
  <sheetFormatPr defaultColWidth="8.73046875" defaultRowHeight="27" customHeight="1" x14ac:dyDescent="0.45"/>
  <cols>
    <col min="1" max="1" width="2.46484375" style="14" customWidth="1"/>
    <col min="2" max="2" width="1" style="14" customWidth="1"/>
    <col min="3" max="3" width="13.86328125" style="14" customWidth="1"/>
    <col min="4" max="4" width="41.46484375" style="14" customWidth="1"/>
    <col min="5" max="7" width="20.73046875" style="14" customWidth="1"/>
    <col min="8" max="8" width="15.73046875" style="14" customWidth="1"/>
    <col min="9" max="9" width="1" style="14" customWidth="1"/>
    <col min="10" max="10" width="2.3984375" style="14" customWidth="1"/>
    <col min="11" max="14" width="13.73046875" style="14" hidden="1" customWidth="1"/>
    <col min="15" max="17" width="0" style="14" hidden="1" customWidth="1"/>
    <col min="18" max="16384" width="8.73046875" style="14"/>
  </cols>
  <sheetData>
    <row r="1" spans="2:17" ht="13.5" customHeight="1" x14ac:dyDescent="0.45">
      <c r="C1" s="179"/>
      <c r="D1" s="179"/>
      <c r="E1" s="179"/>
      <c r="F1" s="179"/>
      <c r="G1" s="179"/>
      <c r="H1" s="179"/>
    </row>
    <row r="2" spans="2:17" ht="40.049999999999997" customHeight="1" thickBot="1" x14ac:dyDescent="0.5">
      <c r="B2" s="81"/>
      <c r="C2" s="209" t="s">
        <v>743</v>
      </c>
      <c r="D2" s="209"/>
      <c r="E2" s="209"/>
      <c r="F2" s="209"/>
      <c r="G2" s="209"/>
      <c r="H2" s="209"/>
      <c r="I2" s="44"/>
    </row>
    <row r="3" spans="2:17" ht="27" customHeight="1" x14ac:dyDescent="0.45">
      <c r="B3" s="81"/>
      <c r="C3" s="16" t="s">
        <v>744</v>
      </c>
      <c r="D3" s="187" t="s">
        <v>397</v>
      </c>
      <c r="E3" s="187"/>
      <c r="F3" s="187"/>
      <c r="G3" s="187"/>
      <c r="H3" s="188"/>
      <c r="I3" s="44"/>
    </row>
    <row r="4" spans="2:17" ht="35" customHeight="1" x14ac:dyDescent="0.45">
      <c r="B4" s="81"/>
      <c r="C4" s="17" t="s">
        <v>745</v>
      </c>
      <c r="D4" s="181" t="s">
        <v>767</v>
      </c>
      <c r="E4" s="181"/>
      <c r="F4" s="181"/>
      <c r="G4" s="181"/>
      <c r="H4" s="182"/>
      <c r="I4" s="44"/>
    </row>
    <row r="5" spans="2:17" ht="55.9" customHeight="1" x14ac:dyDescent="0.45">
      <c r="B5" s="81"/>
      <c r="C5" s="17" t="s">
        <v>746</v>
      </c>
      <c r="D5" s="189" t="s">
        <v>643</v>
      </c>
      <c r="E5" s="189"/>
      <c r="F5" s="189"/>
      <c r="G5" s="189"/>
      <c r="H5" s="190"/>
      <c r="I5" s="44"/>
    </row>
    <row r="6" spans="2:17" ht="28.5" customHeight="1" x14ac:dyDescent="0.45">
      <c r="B6" s="81"/>
      <c r="C6" s="185" t="s">
        <v>747</v>
      </c>
      <c r="D6" s="186"/>
      <c r="E6" s="186"/>
      <c r="F6" s="186"/>
      <c r="G6" s="186"/>
      <c r="H6" s="18" t="s">
        <v>749</v>
      </c>
      <c r="I6" s="44"/>
      <c r="K6" s="19" t="s">
        <v>427</v>
      </c>
      <c r="L6" s="19" t="s">
        <v>428</v>
      </c>
      <c r="M6" s="116" t="s">
        <v>432</v>
      </c>
      <c r="N6" s="19" t="s">
        <v>426</v>
      </c>
      <c r="P6" s="19" t="s">
        <v>674</v>
      </c>
      <c r="Q6" s="19" t="s">
        <v>676</v>
      </c>
    </row>
    <row r="7" spans="2:17" ht="42" customHeight="1" x14ac:dyDescent="0.45">
      <c r="B7" s="81"/>
      <c r="C7" s="20" t="s">
        <v>297</v>
      </c>
      <c r="D7" s="183" t="s">
        <v>690</v>
      </c>
      <c r="E7" s="183"/>
      <c r="F7" s="183"/>
      <c r="G7" s="183"/>
      <c r="H7" s="61">
        <v>1</v>
      </c>
      <c r="I7" s="44"/>
      <c r="K7" s="145">
        <f>VLOOKUP(H7,AnswersGen[#All],2,FALSE)</f>
        <v>0</v>
      </c>
      <c r="L7" s="21">
        <v>9</v>
      </c>
      <c r="M7" s="145">
        <f t="shared" ref="M7:M10" si="0">IF(K7&gt;=0,L7,0)</f>
        <v>9</v>
      </c>
      <c r="N7" s="145">
        <f t="shared" ref="N7:N10" si="1">K7*M7</f>
        <v>0</v>
      </c>
      <c r="P7" s="21" t="b">
        <v>0</v>
      </c>
      <c r="Q7" s="145" t="b">
        <f>IF(AND(P7,AND(K7&gt;=0,K7&lt;0.5)),TRUE,FALSE)</f>
        <v>0</v>
      </c>
    </row>
    <row r="8" spans="2:17" ht="41" customHeight="1" collapsed="1" x14ac:dyDescent="0.45">
      <c r="B8" s="81"/>
      <c r="C8" s="144" t="s">
        <v>612</v>
      </c>
      <c r="D8" s="184" t="s">
        <v>647</v>
      </c>
      <c r="E8" s="184"/>
      <c r="F8" s="184"/>
      <c r="G8" s="184"/>
      <c r="H8" s="125">
        <v>1</v>
      </c>
      <c r="I8" s="44"/>
      <c r="K8" s="145">
        <f>VLOOKUP(H8,AnswersGen[#All],2,FALSE)</f>
        <v>0</v>
      </c>
      <c r="L8" s="21">
        <v>9</v>
      </c>
      <c r="M8" s="145">
        <f t="shared" si="0"/>
        <v>9</v>
      </c>
      <c r="N8" s="145">
        <f t="shared" si="1"/>
        <v>0</v>
      </c>
      <c r="P8" s="21" t="b">
        <v>1</v>
      </c>
      <c r="Q8" s="145" t="b">
        <f>IF(AND(P8,AND(K8&gt;=0,K8&lt;0.5)),TRUE,FALSE)</f>
        <v>1</v>
      </c>
    </row>
    <row r="9" spans="2:17" ht="53" customHeight="1" collapsed="1" x14ac:dyDescent="0.45">
      <c r="B9" s="81"/>
      <c r="C9" s="20" t="s">
        <v>60</v>
      </c>
      <c r="D9" s="183" t="s">
        <v>689</v>
      </c>
      <c r="E9" s="183"/>
      <c r="F9" s="183"/>
      <c r="G9" s="183"/>
      <c r="H9" s="61">
        <v>1</v>
      </c>
      <c r="I9" s="44"/>
      <c r="K9" s="145">
        <f>VLOOKUP(H9,AnswersGen[#All],2,FALSE)</f>
        <v>0</v>
      </c>
      <c r="L9" s="21">
        <v>7</v>
      </c>
      <c r="M9" s="145">
        <f t="shared" si="0"/>
        <v>7</v>
      </c>
      <c r="N9" s="145">
        <f t="shared" si="1"/>
        <v>0</v>
      </c>
      <c r="P9" s="21" t="b">
        <v>0</v>
      </c>
      <c r="Q9" s="145" t="b">
        <f t="shared" ref="Q9:Q10" si="2">IF(AND(P9,AND(K9&gt;=0,K9&lt;0.5)),TRUE,FALSE)</f>
        <v>0</v>
      </c>
    </row>
    <row r="10" spans="2:17" ht="43.5" customHeight="1" collapsed="1" x14ac:dyDescent="0.45">
      <c r="B10" s="81"/>
      <c r="C10" s="22" t="s">
        <v>308</v>
      </c>
      <c r="D10" s="208" t="s">
        <v>526</v>
      </c>
      <c r="E10" s="208"/>
      <c r="F10" s="208"/>
      <c r="G10" s="208"/>
      <c r="H10" s="65" t="s">
        <v>22</v>
      </c>
      <c r="I10" s="44"/>
      <c r="K10" s="145">
        <f>VLOOKUP(H10,AnswersNA[#All],2,FALSE)</f>
        <v>-1</v>
      </c>
      <c r="L10" s="21">
        <v>5</v>
      </c>
      <c r="M10" s="145">
        <f t="shared" si="0"/>
        <v>0</v>
      </c>
      <c r="N10" s="145">
        <f t="shared" si="1"/>
        <v>0</v>
      </c>
      <c r="P10" s="21" t="b">
        <v>0</v>
      </c>
      <c r="Q10" s="145" t="b">
        <f t="shared" si="2"/>
        <v>0</v>
      </c>
    </row>
    <row r="11" spans="2:17" ht="20" customHeight="1" collapsed="1" thickBot="1" x14ac:dyDescent="0.5">
      <c r="B11" s="81"/>
      <c r="C11" s="143" t="s">
        <v>748</v>
      </c>
      <c r="D11" s="23"/>
      <c r="E11" s="23"/>
      <c r="F11" s="24" t="s">
        <v>566</v>
      </c>
      <c r="G11" s="175" t="str">
        <f>IF(M11&gt;0,ROUND(100*N11/M11,0)&amp;"% ("&amp;IF(N11/M11&gt;=0.8,VLOOKUP(5,Performance[#All],2,FALSE),IF(N11/M11&gt;=0.6,VLOOKUP(4,Performance[#All],2,FALSE),IF(N11/M11&gt;=0.4,VLOOKUP(3,Performance[#All],2,FALSE),IF(N11/M11&gt;=0.2,VLOOKUP(2,Performance[#All],2,FALSE),VLOOKUP(1,Performance[#All],2,FALSE)))))&amp;")","Н/П")</f>
        <v>0% (Неудовлетворительно)</v>
      </c>
      <c r="H11" s="176"/>
      <c r="I11" s="44"/>
      <c r="K11" s="114" t="s">
        <v>429</v>
      </c>
      <c r="L11" s="113">
        <f>SUM(L7:L10)</f>
        <v>30</v>
      </c>
      <c r="M11" s="113">
        <f t="shared" ref="M11:N11" si="3">SUM(M7:M10)</f>
        <v>25</v>
      </c>
      <c r="N11" s="113">
        <f t="shared" si="3"/>
        <v>0</v>
      </c>
      <c r="P11" s="114" t="s">
        <v>675</v>
      </c>
      <c r="Q11" s="113" t="b">
        <f>OR(Q7:Q10)</f>
        <v>1</v>
      </c>
    </row>
    <row r="12" spans="2:17" ht="10.050000000000001" customHeight="1" x14ac:dyDescent="0.45">
      <c r="B12" s="81"/>
      <c r="C12" s="44"/>
      <c r="D12" s="46"/>
      <c r="E12" s="46"/>
      <c r="F12" s="46"/>
      <c r="G12" s="46"/>
      <c r="H12" s="47"/>
      <c r="I12" s="44"/>
    </row>
    <row r="13" spans="2:17" ht="10.050000000000001" customHeight="1" thickBot="1" x14ac:dyDescent="0.5">
      <c r="B13" s="81"/>
      <c r="C13" s="44"/>
      <c r="D13" s="46"/>
      <c r="E13" s="46"/>
      <c r="F13" s="46"/>
      <c r="G13" s="46"/>
      <c r="H13" s="47"/>
      <c r="I13" s="44"/>
    </row>
    <row r="14" spans="2:17" ht="30" customHeight="1" x14ac:dyDescent="0.45">
      <c r="B14" s="81"/>
      <c r="C14" s="16" t="s">
        <v>744</v>
      </c>
      <c r="D14" s="187" t="s">
        <v>398</v>
      </c>
      <c r="E14" s="187"/>
      <c r="F14" s="187"/>
      <c r="G14" s="187"/>
      <c r="H14" s="188"/>
      <c r="I14" s="44"/>
    </row>
    <row r="15" spans="2:17" ht="27" customHeight="1" x14ac:dyDescent="0.45">
      <c r="B15" s="81"/>
      <c r="C15" s="17" t="s">
        <v>745</v>
      </c>
      <c r="D15" s="181" t="s">
        <v>306</v>
      </c>
      <c r="E15" s="181"/>
      <c r="F15" s="181"/>
      <c r="G15" s="181"/>
      <c r="H15" s="182"/>
      <c r="I15" s="44"/>
    </row>
    <row r="16" spans="2:17" ht="40.15" customHeight="1" x14ac:dyDescent="0.45">
      <c r="B16" s="81"/>
      <c r="C16" s="17" t="s">
        <v>746</v>
      </c>
      <c r="D16" s="189" t="s">
        <v>634</v>
      </c>
      <c r="E16" s="189"/>
      <c r="F16" s="189"/>
      <c r="G16" s="189"/>
      <c r="H16" s="190"/>
      <c r="I16" s="44"/>
    </row>
    <row r="17" spans="2:17" ht="28.5" customHeight="1" x14ac:dyDescent="0.45">
      <c r="B17" s="81"/>
      <c r="C17" s="185" t="s">
        <v>747</v>
      </c>
      <c r="D17" s="186"/>
      <c r="E17" s="186"/>
      <c r="F17" s="186"/>
      <c r="G17" s="186"/>
      <c r="H17" s="18" t="s">
        <v>749</v>
      </c>
      <c r="I17" s="44"/>
      <c r="K17" s="19" t="s">
        <v>427</v>
      </c>
      <c r="L17" s="19" t="s">
        <v>428</v>
      </c>
      <c r="M17" s="116" t="s">
        <v>432</v>
      </c>
      <c r="N17" s="19" t="s">
        <v>426</v>
      </c>
      <c r="P17" s="19" t="s">
        <v>674</v>
      </c>
      <c r="Q17" s="19" t="s">
        <v>676</v>
      </c>
    </row>
    <row r="18" spans="2:17" ht="40.049999999999997" customHeight="1" x14ac:dyDescent="0.45">
      <c r="B18" s="81"/>
      <c r="C18" s="20" t="s">
        <v>299</v>
      </c>
      <c r="D18" s="183" t="s">
        <v>691</v>
      </c>
      <c r="E18" s="183"/>
      <c r="F18" s="183"/>
      <c r="G18" s="183"/>
      <c r="H18" s="61">
        <v>1</v>
      </c>
      <c r="I18" s="44"/>
      <c r="K18" s="145">
        <f>VLOOKUP(H18,AnswersGen[#All],2,FALSE)</f>
        <v>0</v>
      </c>
      <c r="L18" s="21">
        <v>9</v>
      </c>
      <c r="M18" s="145">
        <f t="shared" ref="M18:M21" si="4">IF(K18&gt;=0,L18,0)</f>
        <v>9</v>
      </c>
      <c r="N18" s="145">
        <f t="shared" ref="N18:N21" si="5">K18*M18</f>
        <v>0</v>
      </c>
      <c r="P18" s="21" t="b">
        <v>0</v>
      </c>
      <c r="Q18" s="145" t="b">
        <f>IF(AND(P18,AND(K18&gt;=0,K18&lt;0.5)),TRUE,FALSE)</f>
        <v>0</v>
      </c>
    </row>
    <row r="19" spans="2:17" ht="40.049999999999997" customHeight="1" collapsed="1" x14ac:dyDescent="0.45">
      <c r="B19" s="81"/>
      <c r="C19" s="22" t="s">
        <v>300</v>
      </c>
      <c r="D19" s="184" t="s">
        <v>527</v>
      </c>
      <c r="E19" s="184"/>
      <c r="F19" s="184"/>
      <c r="G19" s="184"/>
      <c r="H19" s="65">
        <v>1</v>
      </c>
      <c r="I19" s="44"/>
      <c r="K19" s="145">
        <f>VLOOKUP(H19,AnswersGen[#All],2,FALSE)</f>
        <v>0</v>
      </c>
      <c r="L19" s="21">
        <v>9</v>
      </c>
      <c r="M19" s="145">
        <f t="shared" si="4"/>
        <v>9</v>
      </c>
      <c r="N19" s="145">
        <f t="shared" si="5"/>
        <v>0</v>
      </c>
      <c r="P19" s="21" t="b">
        <v>0</v>
      </c>
      <c r="Q19" s="145" t="b">
        <f>IF(AND(P19,AND(K19&gt;=0,K19&lt;0.5)),TRUE,FALSE)</f>
        <v>0</v>
      </c>
    </row>
    <row r="20" spans="2:17" ht="29" customHeight="1" collapsed="1" x14ac:dyDescent="0.45">
      <c r="B20" s="81"/>
      <c r="C20" s="20" t="s">
        <v>61</v>
      </c>
      <c r="D20" s="183" t="s">
        <v>528</v>
      </c>
      <c r="E20" s="183"/>
      <c r="F20" s="183"/>
      <c r="G20" s="183"/>
      <c r="H20" s="126"/>
      <c r="I20" s="44"/>
      <c r="K20" s="145"/>
      <c r="L20" s="21"/>
      <c r="M20" s="145"/>
      <c r="N20" s="145"/>
      <c r="P20" s="21"/>
      <c r="Q20" s="145"/>
    </row>
    <row r="21" spans="2:17" ht="29" customHeight="1" collapsed="1" x14ac:dyDescent="0.45">
      <c r="B21" s="81"/>
      <c r="C21" s="107" t="s">
        <v>529</v>
      </c>
      <c r="D21" s="183" t="s">
        <v>702</v>
      </c>
      <c r="E21" s="183"/>
      <c r="F21" s="183"/>
      <c r="G21" s="183"/>
      <c r="H21" s="64">
        <v>1</v>
      </c>
      <c r="I21" s="44"/>
      <c r="K21" s="145">
        <f>VLOOKUP(H21,AnswersGen[#All],2,FALSE)</f>
        <v>0</v>
      </c>
      <c r="L21" s="21">
        <v>5</v>
      </c>
      <c r="M21" s="145">
        <f t="shared" si="4"/>
        <v>5</v>
      </c>
      <c r="N21" s="145">
        <f t="shared" si="5"/>
        <v>0</v>
      </c>
      <c r="P21" s="21" t="b">
        <v>0</v>
      </c>
      <c r="Q21" s="145" t="b">
        <f t="shared" ref="Q21" si="6">IF(AND(P21,AND(K21&gt;=0,K21&lt;0.5)),TRUE,FALSE)</f>
        <v>0</v>
      </c>
    </row>
    <row r="22" spans="2:17" ht="29" customHeight="1" x14ac:dyDescent="0.45">
      <c r="B22" s="106"/>
      <c r="C22" s="107" t="s">
        <v>530</v>
      </c>
      <c r="D22" s="191" t="s">
        <v>532</v>
      </c>
      <c r="E22" s="192"/>
      <c r="F22" s="192"/>
      <c r="G22" s="193"/>
      <c r="H22" s="64">
        <v>1</v>
      </c>
      <c r="I22" s="44"/>
      <c r="K22" s="145">
        <f>VLOOKUP(H22,AnswersGen[#All],2,FALSE)</f>
        <v>0</v>
      </c>
      <c r="L22" s="21">
        <v>5</v>
      </c>
      <c r="M22" s="145">
        <f t="shared" ref="M22:M23" si="7">IF(K22&gt;=0,L22,0)</f>
        <v>5</v>
      </c>
      <c r="N22" s="145">
        <f t="shared" ref="N22:N23" si="8">K22*M22</f>
        <v>0</v>
      </c>
      <c r="P22" s="21" t="b">
        <v>0</v>
      </c>
      <c r="Q22" s="145" t="b">
        <f t="shared" ref="Q22:Q23" si="9">IF(AND(P22,AND(K22&gt;=0,K22&lt;0.5)),TRUE,FALSE)</f>
        <v>0</v>
      </c>
    </row>
    <row r="23" spans="2:17" ht="40.049999999999997" customHeight="1" collapsed="1" x14ac:dyDescent="0.45">
      <c r="B23" s="81"/>
      <c r="C23" s="107" t="s">
        <v>531</v>
      </c>
      <c r="D23" s="197" t="s">
        <v>703</v>
      </c>
      <c r="E23" s="198"/>
      <c r="F23" s="198"/>
      <c r="G23" s="199"/>
      <c r="H23" s="61">
        <v>1</v>
      </c>
      <c r="I23" s="44"/>
      <c r="K23" s="145">
        <f>VLOOKUP(H23,AnswersGen[#All],2,FALSE)</f>
        <v>0</v>
      </c>
      <c r="L23" s="21">
        <v>2</v>
      </c>
      <c r="M23" s="145">
        <f t="shared" si="7"/>
        <v>2</v>
      </c>
      <c r="N23" s="145">
        <f t="shared" si="8"/>
        <v>0</v>
      </c>
      <c r="P23" s="21" t="b">
        <v>0</v>
      </c>
      <c r="Q23" s="145" t="b">
        <f t="shared" si="9"/>
        <v>0</v>
      </c>
    </row>
    <row r="24" spans="2:17" ht="20" customHeight="1" collapsed="1" thickBot="1" x14ac:dyDescent="0.5">
      <c r="B24" s="81"/>
      <c r="C24" s="63"/>
      <c r="D24" s="23"/>
      <c r="E24" s="23"/>
      <c r="F24" s="24" t="s">
        <v>567</v>
      </c>
      <c r="G24" s="175" t="str">
        <f>IF(M24&gt;0,ROUND(100*N24/M24,0)&amp;"% ("&amp;IF(N24/M24&gt;=0.8,VLOOKUP(5,Performance[#All],2,FALSE),IF(N24/M24&gt;=0.6,VLOOKUP(4,Performance[#All],2,FALSE),IF(N24/M24&gt;=0.4,VLOOKUP(3,Performance[#All],2,FALSE),IF(N24/M24&gt;=0.2,VLOOKUP(2,Performance[#All],2,FALSE),VLOOKUP(1,Performance[#All],2,FALSE)))))&amp;")","Н/П")</f>
        <v>0% (Неудовлетворительно)</v>
      </c>
      <c r="H24" s="176"/>
      <c r="I24" s="44"/>
      <c r="K24" s="114" t="s">
        <v>429</v>
      </c>
      <c r="L24" s="113">
        <f>SUM(L18:L23)</f>
        <v>30</v>
      </c>
      <c r="M24" s="113">
        <f t="shared" ref="M24:N24" si="10">SUM(M18:M23)</f>
        <v>30</v>
      </c>
      <c r="N24" s="113">
        <f t="shared" si="10"/>
        <v>0</v>
      </c>
      <c r="P24" s="114" t="s">
        <v>675</v>
      </c>
      <c r="Q24" s="113" t="b">
        <f>OR(Q18:Q23)</f>
        <v>0</v>
      </c>
    </row>
    <row r="25" spans="2:17" ht="10.050000000000001" customHeight="1" x14ac:dyDescent="0.45">
      <c r="B25" s="81"/>
      <c r="C25" s="44"/>
      <c r="D25" s="46"/>
      <c r="E25" s="46"/>
      <c r="F25" s="46"/>
      <c r="G25" s="46"/>
      <c r="H25" s="47"/>
      <c r="I25" s="44"/>
    </row>
    <row r="26" spans="2:17" ht="10.050000000000001" customHeight="1" thickBot="1" x14ac:dyDescent="0.5">
      <c r="B26" s="81"/>
      <c r="C26" s="44"/>
      <c r="D26" s="46"/>
      <c r="E26" s="46"/>
      <c r="F26" s="46"/>
      <c r="G26" s="46"/>
      <c r="H26" s="47"/>
      <c r="I26" s="44"/>
    </row>
    <row r="27" spans="2:17" ht="30.5" customHeight="1" x14ac:dyDescent="0.45">
      <c r="B27" s="81"/>
      <c r="C27" s="16" t="s">
        <v>744</v>
      </c>
      <c r="D27" s="187" t="s">
        <v>399</v>
      </c>
      <c r="E27" s="187"/>
      <c r="F27" s="187"/>
      <c r="G27" s="187"/>
      <c r="H27" s="188"/>
      <c r="I27" s="44"/>
    </row>
    <row r="28" spans="2:17" ht="31.5" customHeight="1" x14ac:dyDescent="0.45">
      <c r="B28" s="81"/>
      <c r="C28" s="17" t="s">
        <v>745</v>
      </c>
      <c r="D28" s="181" t="s">
        <v>307</v>
      </c>
      <c r="E28" s="181"/>
      <c r="F28" s="181"/>
      <c r="G28" s="181"/>
      <c r="H28" s="182"/>
      <c r="I28" s="44"/>
    </row>
    <row r="29" spans="2:17" ht="66.75" customHeight="1" x14ac:dyDescent="0.45">
      <c r="B29" s="81"/>
      <c r="C29" s="17" t="s">
        <v>746</v>
      </c>
      <c r="D29" s="189" t="s">
        <v>644</v>
      </c>
      <c r="E29" s="189"/>
      <c r="F29" s="189"/>
      <c r="G29" s="189"/>
      <c r="H29" s="190"/>
      <c r="I29" s="44"/>
    </row>
    <row r="30" spans="2:17" ht="28.5" customHeight="1" x14ac:dyDescent="0.45">
      <c r="B30" s="81"/>
      <c r="C30" s="185" t="s">
        <v>747</v>
      </c>
      <c r="D30" s="186"/>
      <c r="E30" s="186"/>
      <c r="F30" s="186"/>
      <c r="G30" s="186"/>
      <c r="H30" s="18" t="s">
        <v>749</v>
      </c>
      <c r="I30" s="44"/>
      <c r="K30" s="19" t="s">
        <v>427</v>
      </c>
      <c r="L30" s="19" t="s">
        <v>428</v>
      </c>
      <c r="M30" s="116" t="s">
        <v>432</v>
      </c>
      <c r="N30" s="19" t="s">
        <v>426</v>
      </c>
      <c r="P30" s="19" t="s">
        <v>674</v>
      </c>
      <c r="Q30" s="19" t="s">
        <v>676</v>
      </c>
    </row>
    <row r="31" spans="2:17" ht="54.5" customHeight="1" x14ac:dyDescent="0.45">
      <c r="B31" s="81"/>
      <c r="C31" s="141" t="s">
        <v>613</v>
      </c>
      <c r="D31" s="183" t="s">
        <v>533</v>
      </c>
      <c r="E31" s="183"/>
      <c r="F31" s="183"/>
      <c r="G31" s="183"/>
      <c r="H31" s="61">
        <v>1</v>
      </c>
      <c r="I31" s="44"/>
      <c r="K31" s="145">
        <f>VLOOKUP(H31,AnswersGen[#All],2,FALSE)</f>
        <v>0</v>
      </c>
      <c r="L31" s="21">
        <v>9</v>
      </c>
      <c r="M31" s="145">
        <f t="shared" ref="M31:M32" si="11">IF(K31&gt;=0,L31,0)</f>
        <v>9</v>
      </c>
      <c r="N31" s="145">
        <f t="shared" ref="N31:N32" si="12">K31*M31</f>
        <v>0</v>
      </c>
      <c r="P31" s="21" t="b">
        <v>1</v>
      </c>
      <c r="Q31" s="145" t="b">
        <f>IF(AND(P31,AND(K31&gt;=0,K31&lt;0.5)),TRUE,FALSE)</f>
        <v>1</v>
      </c>
    </row>
    <row r="32" spans="2:17" ht="47" customHeight="1" collapsed="1" x14ac:dyDescent="0.45">
      <c r="B32" s="81"/>
      <c r="C32" s="22" t="s">
        <v>62</v>
      </c>
      <c r="D32" s="184" t="s">
        <v>534</v>
      </c>
      <c r="E32" s="184"/>
      <c r="F32" s="184"/>
      <c r="G32" s="184"/>
      <c r="H32" s="65">
        <v>1</v>
      </c>
      <c r="I32" s="44"/>
      <c r="K32" s="145">
        <f>VLOOKUP(H32,AnswersGen[#All],2,FALSE)</f>
        <v>0</v>
      </c>
      <c r="L32" s="21">
        <v>6</v>
      </c>
      <c r="M32" s="145">
        <f t="shared" si="11"/>
        <v>6</v>
      </c>
      <c r="N32" s="145">
        <f t="shared" si="12"/>
        <v>0</v>
      </c>
      <c r="P32" s="21" t="b">
        <v>0</v>
      </c>
      <c r="Q32" s="145" t="b">
        <f>IF(AND(P32,AND(K32&gt;=0,K32&lt;0.5)),TRUE,FALSE)</f>
        <v>0</v>
      </c>
    </row>
    <row r="33" spans="2:17" ht="20" customHeight="1" thickBot="1" x14ac:dyDescent="0.5">
      <c r="B33" s="81"/>
      <c r="C33" s="143" t="s">
        <v>310</v>
      </c>
      <c r="D33" s="23"/>
      <c r="E33" s="23"/>
      <c r="F33" s="24" t="s">
        <v>568</v>
      </c>
      <c r="G33" s="175" t="str">
        <f>IF(M33&gt;0,ROUND(100*N33/M33,0)&amp;"% ("&amp;IF(N33/M33&gt;=0.8,VLOOKUP(5,Performance[#All],2,FALSE),IF(N33/M33&gt;=0.6,VLOOKUP(4,Performance[#All],2,FALSE),IF(N33/M33&gt;=0.4,VLOOKUP(3,Performance[#All],2,FALSE),IF(N33/M33&gt;=0.2,VLOOKUP(2,Performance[#All],2,FALSE),VLOOKUP(1,Performance[#All],2,FALSE)))))&amp;")","Н/П")</f>
        <v>0% (Неудовлетворительно)</v>
      </c>
      <c r="H33" s="176"/>
      <c r="I33" s="44"/>
      <c r="K33" s="114" t="s">
        <v>429</v>
      </c>
      <c r="L33" s="113">
        <f>SUM(L31:L32)</f>
        <v>15</v>
      </c>
      <c r="M33" s="113">
        <f t="shared" ref="M33:N33" si="13">SUM(M31:M32)</f>
        <v>15</v>
      </c>
      <c r="N33" s="113">
        <f t="shared" si="13"/>
        <v>0</v>
      </c>
      <c r="P33" s="114" t="s">
        <v>675</v>
      </c>
      <c r="Q33" s="113" t="b">
        <f>OR(Q31:Q32)</f>
        <v>1</v>
      </c>
    </row>
    <row r="34" spans="2:17" ht="10.050000000000001" customHeight="1" x14ac:dyDescent="0.45">
      <c r="B34" s="81"/>
      <c r="C34" s="44"/>
      <c r="D34" s="46"/>
      <c r="E34" s="46"/>
      <c r="F34" s="46"/>
      <c r="G34" s="46"/>
      <c r="H34" s="47"/>
      <c r="I34" s="44"/>
      <c r="P34" s="147"/>
      <c r="Q34" s="148"/>
    </row>
    <row r="35" spans="2:17" ht="10.050000000000001" customHeight="1" thickBot="1" x14ac:dyDescent="0.5">
      <c r="B35" s="81"/>
      <c r="C35" s="44"/>
      <c r="D35" s="46"/>
      <c r="E35" s="46"/>
      <c r="F35" s="46"/>
      <c r="G35" s="46"/>
      <c r="H35" s="47"/>
      <c r="I35" s="44"/>
    </row>
    <row r="36" spans="2:17" ht="30" customHeight="1" x14ac:dyDescent="0.45">
      <c r="B36" s="81"/>
      <c r="C36" s="16" t="s">
        <v>548</v>
      </c>
      <c r="D36" s="187" t="s">
        <v>400</v>
      </c>
      <c r="E36" s="187"/>
      <c r="F36" s="187"/>
      <c r="G36" s="187"/>
      <c r="H36" s="188"/>
      <c r="I36" s="44"/>
    </row>
    <row r="37" spans="2:17" ht="32" customHeight="1" x14ac:dyDescent="0.45">
      <c r="B37" s="81"/>
      <c r="C37" s="17" t="s">
        <v>2</v>
      </c>
      <c r="D37" s="181" t="s">
        <v>66</v>
      </c>
      <c r="E37" s="181"/>
      <c r="F37" s="181"/>
      <c r="G37" s="181"/>
      <c r="H37" s="182"/>
      <c r="I37" s="44"/>
    </row>
    <row r="38" spans="2:17" ht="45" customHeight="1" x14ac:dyDescent="0.45">
      <c r="B38" s="81"/>
      <c r="C38" s="17" t="s">
        <v>3</v>
      </c>
      <c r="D38" s="189" t="s">
        <v>635</v>
      </c>
      <c r="E38" s="189"/>
      <c r="F38" s="189"/>
      <c r="G38" s="189"/>
      <c r="H38" s="190"/>
      <c r="I38" s="44"/>
    </row>
    <row r="39" spans="2:17" ht="28.05" customHeight="1" x14ac:dyDescent="0.45">
      <c r="B39" s="81"/>
      <c r="C39" s="185" t="s">
        <v>312</v>
      </c>
      <c r="D39" s="186"/>
      <c r="E39" s="186"/>
      <c r="F39" s="186"/>
      <c r="G39" s="186"/>
      <c r="H39" s="18" t="s">
        <v>6</v>
      </c>
      <c r="I39" s="44"/>
      <c r="K39" s="19" t="s">
        <v>427</v>
      </c>
      <c r="L39" s="19" t="s">
        <v>428</v>
      </c>
      <c r="M39" s="116" t="s">
        <v>432</v>
      </c>
      <c r="N39" s="19" t="s">
        <v>426</v>
      </c>
      <c r="P39" s="19" t="s">
        <v>674</v>
      </c>
      <c r="Q39" s="19" t="s">
        <v>676</v>
      </c>
    </row>
    <row r="40" spans="2:17" ht="29.55" customHeight="1" x14ac:dyDescent="0.45">
      <c r="B40" s="81"/>
      <c r="C40" s="20" t="s">
        <v>63</v>
      </c>
      <c r="D40" s="183" t="s">
        <v>535</v>
      </c>
      <c r="E40" s="183"/>
      <c r="F40" s="183"/>
      <c r="G40" s="183"/>
      <c r="H40" s="61">
        <v>1</v>
      </c>
      <c r="I40" s="44"/>
      <c r="K40" s="145">
        <f>VLOOKUP(H40,AnswersGen[#All],2,FALSE)</f>
        <v>0</v>
      </c>
      <c r="L40" s="21">
        <v>9</v>
      </c>
      <c r="M40" s="145">
        <f t="shared" ref="M40:M41" si="14">IF(K40&gt;=0,L40,0)</f>
        <v>9</v>
      </c>
      <c r="N40" s="145">
        <f t="shared" ref="N40:N41" si="15">K40*M40</f>
        <v>0</v>
      </c>
      <c r="P40" s="21" t="b">
        <v>0</v>
      </c>
      <c r="Q40" s="145" t="b">
        <f>IF(AND(P40,AND(K40&gt;=0,K40&lt;0.5)),TRUE,FALSE)</f>
        <v>0</v>
      </c>
    </row>
    <row r="41" spans="2:17" ht="29.55" customHeight="1" x14ac:dyDescent="0.45">
      <c r="B41" s="81"/>
      <c r="C41" s="22" t="s">
        <v>64</v>
      </c>
      <c r="D41" s="184" t="s">
        <v>536</v>
      </c>
      <c r="E41" s="184"/>
      <c r="F41" s="184"/>
      <c r="G41" s="184"/>
      <c r="H41" s="65">
        <v>1</v>
      </c>
      <c r="I41" s="44"/>
      <c r="K41" s="145">
        <f>VLOOKUP(H41,AnswersGen[#All],2,FALSE)</f>
        <v>0</v>
      </c>
      <c r="L41" s="21">
        <v>9</v>
      </c>
      <c r="M41" s="145">
        <f t="shared" si="14"/>
        <v>9</v>
      </c>
      <c r="N41" s="145">
        <f t="shared" si="15"/>
        <v>0</v>
      </c>
      <c r="P41" s="21" t="b">
        <v>0</v>
      </c>
      <c r="Q41" s="145" t="b">
        <f>IF(AND(P41,AND(K41&gt;=0,K41&lt;0.5)),TRUE,FALSE)</f>
        <v>0</v>
      </c>
    </row>
    <row r="42" spans="2:17" ht="47.55" customHeight="1" x14ac:dyDescent="0.45">
      <c r="B42" s="81"/>
      <c r="C42" s="20" t="s">
        <v>65</v>
      </c>
      <c r="D42" s="183" t="s">
        <v>537</v>
      </c>
      <c r="E42" s="183"/>
      <c r="F42" s="183"/>
      <c r="G42" s="183"/>
      <c r="H42" s="61">
        <v>1</v>
      </c>
      <c r="I42" s="44"/>
      <c r="K42" s="145">
        <f>VLOOKUP(H42,AnswersGen[#All],2,FALSE)</f>
        <v>0</v>
      </c>
      <c r="L42" s="21">
        <v>7</v>
      </c>
      <c r="M42" s="145">
        <f t="shared" ref="M42" si="16">IF(K42&gt;=0,L42,0)</f>
        <v>7</v>
      </c>
      <c r="N42" s="145">
        <f t="shared" ref="N42" si="17">K42*M42</f>
        <v>0</v>
      </c>
      <c r="P42" s="21" t="b">
        <v>0</v>
      </c>
      <c r="Q42" s="145" t="b">
        <f t="shared" ref="Q42" si="18">IF(AND(P42,AND(K42&gt;=0,K42&lt;0.5)),TRUE,FALSE)</f>
        <v>0</v>
      </c>
    </row>
    <row r="43" spans="2:17" ht="20" customHeight="1" thickBot="1" x14ac:dyDescent="0.5">
      <c r="B43" s="81"/>
      <c r="C43" s="63"/>
      <c r="D43" s="23"/>
      <c r="E43" s="23"/>
      <c r="F43" s="24" t="s">
        <v>569</v>
      </c>
      <c r="G43" s="175" t="str">
        <f>IF(M43&gt;0,ROUND(100*N43/M43,0)&amp;"% ("&amp;IF(N43/M43&gt;=0.8,VLOOKUP(5,Performance[#All],2,FALSE),IF(N43/M43&gt;=0.6,VLOOKUP(4,Performance[#All],2,FALSE),IF(N43/M43&gt;=0.4,VLOOKUP(3,Performance[#All],2,FALSE),IF(N43/M43&gt;=0.2,VLOOKUP(2,Performance[#All],2,FALSE),VLOOKUP(1,Performance[#All],2,FALSE)))))&amp;")","Н/П")</f>
        <v>0% (Неудовлетворительно)</v>
      </c>
      <c r="H43" s="176"/>
      <c r="I43" s="44"/>
      <c r="K43" s="114" t="s">
        <v>429</v>
      </c>
      <c r="L43" s="113">
        <f>SUM(L40:L42)</f>
        <v>25</v>
      </c>
      <c r="M43" s="113">
        <f t="shared" ref="M43:N43" si="19">SUM(M40:M42)</f>
        <v>25</v>
      </c>
      <c r="N43" s="113">
        <f t="shared" si="19"/>
        <v>0</v>
      </c>
      <c r="P43" s="114" t="s">
        <v>675</v>
      </c>
      <c r="Q43" s="113" t="b">
        <f>OR(Q40:Q42)</f>
        <v>0</v>
      </c>
    </row>
    <row r="44" spans="2:17" ht="27" customHeight="1" thickBot="1" x14ac:dyDescent="0.5">
      <c r="B44" s="81"/>
      <c r="C44" s="44"/>
      <c r="D44" s="44"/>
      <c r="E44" s="44"/>
      <c r="F44" s="44"/>
      <c r="G44" s="45"/>
      <c r="H44" s="45"/>
      <c r="I44" s="44"/>
      <c r="M44" s="27"/>
    </row>
    <row r="45" spans="2:17" ht="27" customHeight="1" thickBot="1" x14ac:dyDescent="0.5">
      <c r="B45" s="81"/>
      <c r="C45" s="44"/>
      <c r="D45" s="44"/>
      <c r="E45" s="44"/>
      <c r="F45" s="115" t="s">
        <v>538</v>
      </c>
      <c r="G45" s="177" t="str">
        <f>IF(Q46,"0% ("&amp;VLOOKUP(1,Fail[#All],2,FALSE)&amp;")",IF(M46&gt;0,ROUND(100*N46/M46,0)&amp;"% ("&amp;IF(N46/M46&gt;=0.8,VLOOKUP(5,Performance[#All],2,FALSE),IF(N46/M46&gt;=0.6,VLOOKUP(4,Performance[#All],2,FALSE),IF(N46/M46&gt;=0.4,VLOOKUP(3,Performance[#All],2,FALSE),IF(N46/M46&gt;=0.2,VLOOKUP(2,Performance[#All],2,FALSE),VLOOKUP(1,Performance[#All],2,FALSE)))))&amp;")","Н/П"))</f>
        <v>0% (Не обеспечено соответствие обязательным показателям)</v>
      </c>
      <c r="H45" s="178"/>
      <c r="I45" s="44"/>
      <c r="L45" s="19" t="s">
        <v>428</v>
      </c>
      <c r="M45" s="116" t="s">
        <v>432</v>
      </c>
      <c r="N45" s="19" t="s">
        <v>426</v>
      </c>
      <c r="Q45" s="19" t="s">
        <v>676</v>
      </c>
    </row>
    <row r="46" spans="2:17" ht="27" customHeight="1" x14ac:dyDescent="0.45">
      <c r="K46" s="114" t="s">
        <v>430</v>
      </c>
      <c r="L46" s="113">
        <f>L11+L24+L33+L43</f>
        <v>100</v>
      </c>
      <c r="M46" s="113">
        <f t="shared" ref="M46:N46" si="20">M11+M24+M33+M43</f>
        <v>95</v>
      </c>
      <c r="N46" s="113">
        <f t="shared" si="20"/>
        <v>0</v>
      </c>
      <c r="P46" s="114" t="s">
        <v>675</v>
      </c>
      <c r="Q46" s="113" t="b">
        <f>OR(Q11,Q24,Q33,Q43)</f>
        <v>1</v>
      </c>
    </row>
    <row r="47" spans="2:17" ht="20.55" customHeight="1" x14ac:dyDescent="0.45"/>
    <row r="48" spans="2:17" ht="20.55" customHeight="1" x14ac:dyDescent="0.45"/>
  </sheetData>
  <sheetProtection algorithmName="SHA-512" hashValue="6erRRkm642RlRYPNli9U14LqKIULzJfFHraLAygKc+J4xNwsLZuI00wOYptf1d+E5KpKXuP7jAfYc/Gd5HZO/g==" saltValue="Zadj0ZZlrNMypHF1/Kx73Q==" spinCount="100000" sheet="1" objects="1" scenarios="1"/>
  <mergeCells count="38">
    <mergeCell ref="C1:H1"/>
    <mergeCell ref="C2:H2"/>
    <mergeCell ref="D3:H3"/>
    <mergeCell ref="D8:G8"/>
    <mergeCell ref="D9:G9"/>
    <mergeCell ref="D5:H5"/>
    <mergeCell ref="D7:G7"/>
    <mergeCell ref="D19:G19"/>
    <mergeCell ref="D20:G20"/>
    <mergeCell ref="D18:G18"/>
    <mergeCell ref="G11:H11"/>
    <mergeCell ref="D4:H4"/>
    <mergeCell ref="C6:G6"/>
    <mergeCell ref="D16:H16"/>
    <mergeCell ref="C17:G17"/>
    <mergeCell ref="D10:G10"/>
    <mergeCell ref="D14:H14"/>
    <mergeCell ref="D15:H15"/>
    <mergeCell ref="D21:G21"/>
    <mergeCell ref="D23:G23"/>
    <mergeCell ref="D29:H29"/>
    <mergeCell ref="C30:G30"/>
    <mergeCell ref="D31:G31"/>
    <mergeCell ref="D22:G22"/>
    <mergeCell ref="D27:H27"/>
    <mergeCell ref="D28:H28"/>
    <mergeCell ref="G45:H45"/>
    <mergeCell ref="G24:H24"/>
    <mergeCell ref="G33:H33"/>
    <mergeCell ref="G43:H43"/>
    <mergeCell ref="D41:G41"/>
    <mergeCell ref="D42:G42"/>
    <mergeCell ref="D40:G40"/>
    <mergeCell ref="D32:G32"/>
    <mergeCell ref="D37:H37"/>
    <mergeCell ref="D38:H38"/>
    <mergeCell ref="C39:G39"/>
    <mergeCell ref="D36:H36"/>
  </mergeCells>
  <dataValidations count="3">
    <dataValidation type="list" allowBlank="1" showInputMessage="1" showErrorMessage="1" errorTitle="Invalid" error="Please choose an option from the list" promptTitle="Answer" prompt="Please select an answer from the list" sqref="H7:H9 H40:H42 H31:H32 H18:H19 H21:H23" xr:uid="{00000000-0002-0000-0600-000000000000}">
      <formula1>INDIRECT("AnswersGen[Choices]")</formula1>
    </dataValidation>
    <dataValidation type="list" allowBlank="1" showInputMessage="1" showErrorMessage="1" errorTitle="Invalid" error="Please choose an option from the list" promptTitle="Answer" prompt="Please select an answer from the list" sqref="H10" xr:uid="{00000000-0002-0000-0600-000001000000}">
      <formula1>INDIRECT("AnswersNA[Choices]")</formula1>
    </dataValidation>
    <dataValidation allowBlank="1" errorTitle="Invalid" error="Please choose an option from the list" promptTitle="Answer" prompt="Please select an answer from the list" sqref="H20" xr:uid="{00000000-0002-0000-0600-000002000000}"/>
  </dataValidations>
  <printOptions horizontalCentered="1"/>
  <pageMargins left="0.7" right="0.7" top="0.75" bottom="0.75" header="0.3" footer="0.3"/>
  <pageSetup paperSize="9" scale="45" fitToHeight="0" orientation="portrait" r:id="rId1"/>
  <headerFooter>
    <oddHeader>&amp;L&amp;G&amp;C&amp;"Calibri,Bold"&amp;23&amp;K338EDDPeople-first PPP Impact Assessment Tool</oddHeader>
  </headerFooter>
  <rowBreaks count="3" manualBreakCount="3">
    <brk id="13" max="16383" man="1"/>
    <brk id="26" max="16383" man="1"/>
    <brk id="3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848FC-E393-43F3-B4F5-1565273168CE}">
  <sheetPr>
    <tabColor rgb="FF00B0F0"/>
    <pageSetUpPr fitToPage="1"/>
  </sheetPr>
  <dimension ref="A1:Q44"/>
  <sheetViews>
    <sheetView showGridLines="0" zoomScale="90" zoomScaleNormal="90" workbookViewId="0"/>
  </sheetViews>
  <sheetFormatPr defaultColWidth="8.796875" defaultRowHeight="14.25" x14ac:dyDescent="0.45"/>
  <cols>
    <col min="1" max="1" width="2.46484375" customWidth="1"/>
    <col min="2" max="2" width="10.73046875" customWidth="1"/>
    <col min="3" max="4" width="14.59765625" customWidth="1"/>
    <col min="5" max="5" width="29.06640625" customWidth="1"/>
    <col min="6" max="6" width="23.46484375" customWidth="1"/>
    <col min="7" max="7" width="47.796875" customWidth="1"/>
    <col min="8" max="8" width="11.46484375" customWidth="1"/>
    <col min="9" max="9" width="1.73046875" customWidth="1"/>
    <col min="10" max="10" width="24.265625" hidden="1" customWidth="1"/>
    <col min="11" max="11" width="8.73046875" hidden="1" customWidth="1"/>
    <col min="12" max="12" width="19.1328125" hidden="1" customWidth="1"/>
    <col min="13" max="13" width="8.73046875" hidden="1" customWidth="1"/>
    <col min="14" max="15" width="7.265625" hidden="1" customWidth="1"/>
    <col min="16" max="16" width="1.73046875" customWidth="1"/>
    <col min="17" max="17" width="115.265625" customWidth="1"/>
  </cols>
  <sheetData>
    <row r="1" spans="2:15" ht="13.05" customHeight="1" thickBot="1" x14ac:dyDescent="0.5"/>
    <row r="2" spans="2:15" ht="33.5" customHeight="1" thickTop="1" x14ac:dyDescent="0.45">
      <c r="B2" s="213" t="s">
        <v>309</v>
      </c>
      <c r="C2" s="214"/>
      <c r="D2" s="214"/>
      <c r="E2" s="214"/>
      <c r="F2" s="214"/>
      <c r="G2" s="214"/>
      <c r="H2" s="215"/>
    </row>
    <row r="3" spans="2:15" ht="14.55" customHeight="1" x14ac:dyDescent="0.45">
      <c r="B3" s="216"/>
      <c r="C3" s="217"/>
      <c r="D3" s="217"/>
      <c r="E3" s="217"/>
      <c r="F3" s="217"/>
      <c r="G3" s="217"/>
      <c r="H3" s="218"/>
    </row>
    <row r="4" spans="2:15" ht="8" customHeight="1" x14ac:dyDescent="0.45">
      <c r="B4" s="2"/>
      <c r="C4" s="1"/>
      <c r="D4" s="1"/>
      <c r="E4" s="1"/>
      <c r="F4" s="1"/>
      <c r="G4" s="1"/>
      <c r="H4" s="3"/>
    </row>
    <row r="5" spans="2:15" x14ac:dyDescent="0.45">
      <c r="B5" s="219" t="s">
        <v>8</v>
      </c>
      <c r="C5" s="220"/>
      <c r="D5" s="220"/>
      <c r="E5" s="220"/>
      <c r="F5" s="220"/>
      <c r="G5" s="220"/>
      <c r="H5" s="221"/>
    </row>
    <row r="6" spans="2:15" ht="7.05" customHeight="1" x14ac:dyDescent="0.45">
      <c r="B6" s="4"/>
      <c r="C6" s="51"/>
      <c r="D6" s="1"/>
      <c r="E6" s="1"/>
      <c r="F6" s="1"/>
      <c r="G6" s="1"/>
      <c r="H6" s="3"/>
      <c r="J6" s="1"/>
    </row>
    <row r="7" spans="2:15" x14ac:dyDescent="0.45">
      <c r="B7" s="4"/>
      <c r="C7" s="224" t="s">
        <v>571</v>
      </c>
      <c r="D7" s="224"/>
      <c r="E7" s="224"/>
      <c r="F7" s="49" t="s">
        <v>750</v>
      </c>
      <c r="G7" s="49" t="s">
        <v>751</v>
      </c>
      <c r="H7" s="3"/>
      <c r="I7" s="2"/>
      <c r="J7" s="70"/>
      <c r="K7" s="129" t="s">
        <v>426</v>
      </c>
      <c r="L7" s="129" t="s">
        <v>539</v>
      </c>
      <c r="M7" s="129" t="s">
        <v>549</v>
      </c>
      <c r="N7" s="129" t="s">
        <v>541</v>
      </c>
      <c r="O7" s="129" t="s">
        <v>676</v>
      </c>
    </row>
    <row r="8" spans="2:15" ht="18" customHeight="1" x14ac:dyDescent="0.45">
      <c r="B8" s="4"/>
      <c r="C8" s="225" t="s">
        <v>10</v>
      </c>
      <c r="D8" s="225"/>
      <c r="E8" s="225"/>
      <c r="F8" s="139">
        <f>M8</f>
        <v>0</v>
      </c>
      <c r="G8" s="48" t="str">
        <f>IF(O8,VLOOKUP(1,Fail[#All],2,FALSE),IF(F8&gt;=0.8,VLOOKUP(5,Performance[#All],2,FALSE),IF(F8&gt;=0.6,VLOOKUP(4,Performance[#All],2,FALSE),IF(F8&gt;=0.4,VLOOKUP(3,Performance[#All],2,FALSE),IF(F8&gt;=0.2,VLOOKUP(2,Performance[#All],2,FALSE),VLOOKUP(1,Performance[#All],2,FALSE))))))</f>
        <v>Не обеспечено соответствие обязательным показателям</v>
      </c>
      <c r="H8" s="3"/>
      <c r="J8" s="132" t="s">
        <v>250</v>
      </c>
      <c r="K8" s="131">
        <f>'Access and Equity'!N57</f>
        <v>0</v>
      </c>
      <c r="L8" s="68">
        <f>'Access and Equity'!M57</f>
        <v>45</v>
      </c>
      <c r="M8" s="149">
        <f>IF(O8,0,K8/L8)</f>
        <v>0</v>
      </c>
      <c r="N8" s="130">
        <v>0.25</v>
      </c>
      <c r="O8" s="130" t="b">
        <f>'Access and Equity'!Q57</f>
        <v>1</v>
      </c>
    </row>
    <row r="9" spans="2:15" ht="17.55" customHeight="1" x14ac:dyDescent="0.45">
      <c r="B9" s="4"/>
      <c r="C9" s="225" t="s">
        <v>0</v>
      </c>
      <c r="D9" s="225"/>
      <c r="E9" s="225"/>
      <c r="F9" s="139">
        <f t="shared" ref="F9:F12" si="0">M9</f>
        <v>0</v>
      </c>
      <c r="G9" s="48" t="str">
        <f>IF(O9,VLOOKUP(1,Fail[#All],2,FALSE),IF(F9&gt;=0.8,VLOOKUP(5,Performance[#All],2,FALSE),IF(F9&gt;=0.6,VLOOKUP(4,Performance[#All],2,FALSE),IF(F9&gt;=0.4,VLOOKUP(3,Performance[#All],2,FALSE),IF(F9&gt;=0.2,VLOOKUP(2,Performance[#All],2,FALSE),VLOOKUP(1,Performance[#All],2,FALSE))))))</f>
        <v>Не обеспечено соответствие обязательным показателям</v>
      </c>
      <c r="H9" s="3"/>
      <c r="J9" s="132" t="s">
        <v>120</v>
      </c>
      <c r="K9" s="131">
        <f>'Economic Effectiveness'!N61</f>
        <v>0</v>
      </c>
      <c r="L9" s="67">
        <f>'Economic Effectiveness'!M61</f>
        <v>100</v>
      </c>
      <c r="M9" s="149">
        <f t="shared" ref="M9:M12" si="1">IF(O9,0,K9/L9)</f>
        <v>0</v>
      </c>
      <c r="N9" s="74">
        <v>0.25</v>
      </c>
      <c r="O9" s="74" t="b">
        <f>'Economic Effectiveness'!Q61</f>
        <v>1</v>
      </c>
    </row>
    <row r="10" spans="2:15" ht="17.55" customHeight="1" x14ac:dyDescent="0.45">
      <c r="B10" s="4"/>
      <c r="C10" s="225" t="s">
        <v>9</v>
      </c>
      <c r="D10" s="225"/>
      <c r="E10" s="225"/>
      <c r="F10" s="139">
        <f t="shared" si="0"/>
        <v>0</v>
      </c>
      <c r="G10" s="48" t="str">
        <f>IF(O10,VLOOKUP(1,Fail[#All],2,FALSE),IF(F10&gt;=0.8,VLOOKUP(5,Performance[#All],2,FALSE),IF(F10&gt;=0.6,VLOOKUP(4,Performance[#All],2,FALSE),IF(F10&gt;=0.4,VLOOKUP(3,Performance[#All],2,FALSE),IF(F10&gt;=0.2,VLOOKUP(2,Performance[#All],2,FALSE),VLOOKUP(1,Performance[#All],2,FALSE))))))</f>
        <v>Не обеспечено соответствие обязательным показателям</v>
      </c>
      <c r="H10" s="3"/>
      <c r="J10" s="132" t="s">
        <v>228</v>
      </c>
      <c r="K10" s="131">
        <f>'Environmental Sust. &amp; Res.'!O71</f>
        <v>0</v>
      </c>
      <c r="L10" s="67">
        <f>'Environmental Sust. &amp; Res.'!M71</f>
        <v>47</v>
      </c>
      <c r="M10" s="149">
        <f t="shared" si="1"/>
        <v>0</v>
      </c>
      <c r="N10" s="74">
        <v>0.25</v>
      </c>
      <c r="O10" s="74" t="b">
        <f>'Environmental Sust. &amp; Res.'!R71</f>
        <v>1</v>
      </c>
    </row>
    <row r="11" spans="2:15" ht="17.55" customHeight="1" x14ac:dyDescent="0.45">
      <c r="B11" s="4"/>
      <c r="C11" s="222" t="s">
        <v>12</v>
      </c>
      <c r="D11" s="222"/>
      <c r="E11" s="222"/>
      <c r="F11" s="139">
        <f t="shared" si="0"/>
        <v>0</v>
      </c>
      <c r="G11" s="48" t="str">
        <f>IF(O11,VLOOKUP(1,Fail[#All],2,FALSE),IF(F11&gt;=0.8,VLOOKUP(5,Performance[#All],2,FALSE),IF(F11&gt;=0.6,VLOOKUP(4,Performance[#All],2,FALSE),IF(F11&gt;=0.4,VLOOKUP(3,Performance[#All],2,FALSE),IF(F11&gt;=0.2,VLOOKUP(2,Performance[#All],2,FALSE),VLOOKUP(1,Performance[#All],2,FALSE))))))</f>
        <v>Не обеспечено соответствие обязательным показателям</v>
      </c>
      <c r="H11" s="3"/>
      <c r="J11" s="132" t="s">
        <v>206</v>
      </c>
      <c r="K11" s="131">
        <f>Replicability!N42</f>
        <v>0</v>
      </c>
      <c r="L11" s="67">
        <f>Replicability!M42</f>
        <v>80</v>
      </c>
      <c r="M11" s="149">
        <f t="shared" si="1"/>
        <v>0</v>
      </c>
      <c r="N11" s="74">
        <v>0.1</v>
      </c>
      <c r="O11" s="74" t="b">
        <f>Replicability!Q42</f>
        <v>1</v>
      </c>
    </row>
    <row r="12" spans="2:15" ht="17.55" customHeight="1" x14ac:dyDescent="0.45">
      <c r="B12" s="4"/>
      <c r="C12" s="222" t="s">
        <v>11</v>
      </c>
      <c r="D12" s="222"/>
      <c r="E12" s="222"/>
      <c r="F12" s="139">
        <f t="shared" si="0"/>
        <v>0</v>
      </c>
      <c r="G12" s="48" t="str">
        <f>IF(O12,VLOOKUP(1,Fail[#All],2,FALSE),IF(F12&gt;=0.8,VLOOKUP(5,Performance[#All],2,FALSE),IF(F12&gt;=0.6,VLOOKUP(4,Performance[#All],2,FALSE),IF(F12&gt;=0.4,VLOOKUP(3,Performance[#All],2,FALSE),IF(F12&gt;=0.2,VLOOKUP(2,Performance[#All],2,FALSE),VLOOKUP(1,Performance[#All],2,FALSE))))))</f>
        <v>Не обеспечено соответствие обязательным показателям</v>
      </c>
      <c r="H12" s="11"/>
      <c r="J12" s="132" t="s">
        <v>233</v>
      </c>
      <c r="K12" s="131">
        <f>'Stakeholder Engagement'!N46</f>
        <v>0</v>
      </c>
      <c r="L12" s="67">
        <f>'Stakeholder Engagement'!M46</f>
        <v>95</v>
      </c>
      <c r="M12" s="149">
        <f t="shared" si="1"/>
        <v>0</v>
      </c>
      <c r="N12" s="74">
        <v>0.15</v>
      </c>
      <c r="O12" s="74" t="b">
        <f>'Stakeholder Engagement'!Q46</f>
        <v>1</v>
      </c>
    </row>
    <row r="13" spans="2:15" ht="17.55" customHeight="1" x14ac:dyDescent="0.45">
      <c r="B13" s="4"/>
      <c r="C13" s="223" t="s">
        <v>328</v>
      </c>
      <c r="D13" s="223"/>
      <c r="E13" s="223"/>
      <c r="F13" s="138">
        <f>IF(K17&gt;100%,100%,K17)</f>
        <v>0.01</v>
      </c>
      <c r="G13" s="50" t="str">
        <f>IF(F13&gt;=0.8,VLOOKUP(5,Performance[#All],2,FALSE),IF(F13&gt;=0.6,VLOOKUP(4,Performance[#All],2,FALSE),IF(F13&gt;=0.4,VLOOKUP(3,Performance[#All],2,FALSE),IF(F13&gt;=0.2,VLOOKUP(2,Performance[#All],2,FALSE),VLOOKUP(1,Performance[#All],2,FALSE)))))</f>
        <v>Неудовлетворительно</v>
      </c>
      <c r="H13" s="11"/>
      <c r="L13" s="135"/>
      <c r="M13" s="127"/>
      <c r="N13" s="127"/>
      <c r="O13" s="127"/>
    </row>
    <row r="14" spans="2:15" ht="30.5" customHeight="1" x14ac:dyDescent="0.45">
      <c r="B14" s="4"/>
      <c r="C14" s="210" t="s">
        <v>554</v>
      </c>
      <c r="D14" s="210"/>
      <c r="E14" s="210"/>
      <c r="F14" s="210"/>
      <c r="G14" s="210"/>
      <c r="H14" s="3"/>
      <c r="J14" s="133" t="s">
        <v>542</v>
      </c>
      <c r="K14" s="74">
        <f>M8*N8+M9*N9+M10*N10+M11*N11+M12*N12</f>
        <v>0</v>
      </c>
      <c r="L14" s="71"/>
      <c r="M14" s="128"/>
      <c r="N14" s="128"/>
      <c r="O14" s="128"/>
    </row>
    <row r="15" spans="2:15" ht="14.55" customHeight="1" x14ac:dyDescent="0.45">
      <c r="B15" s="4"/>
      <c r="C15" s="137"/>
      <c r="D15" s="137"/>
      <c r="E15" s="137"/>
      <c r="F15" s="1"/>
      <c r="G15" s="1"/>
      <c r="H15" s="3"/>
      <c r="J15" s="134" t="s">
        <v>543</v>
      </c>
      <c r="K15" s="74">
        <f>IF('Home page'!$C$8="",0,VLOOKUP('Home page'!$C$8,Countries[#All],3,FALSE))</f>
        <v>0.01</v>
      </c>
      <c r="L15" s="71"/>
      <c r="M15" s="128"/>
      <c r="N15" s="128"/>
      <c r="O15" s="128"/>
    </row>
    <row r="16" spans="2:15" ht="37.049999999999997" customHeight="1" x14ac:dyDescent="0.45">
      <c r="B16" s="52"/>
      <c r="C16" s="211" t="s">
        <v>540</v>
      </c>
      <c r="D16" s="211"/>
      <c r="E16" s="211"/>
      <c r="F16" s="211"/>
      <c r="G16" s="211"/>
      <c r="H16" s="53"/>
      <c r="J16" s="134" t="s">
        <v>544</v>
      </c>
      <c r="K16" s="74">
        <f>IF('Home page'!$C$20="",0,VLOOKUP('Home page'!$C$20,StatIntent[#All],2,FALSE))</f>
        <v>0</v>
      </c>
      <c r="L16" s="71"/>
      <c r="M16" s="128"/>
      <c r="N16" s="128"/>
      <c r="O16" s="128"/>
    </row>
    <row r="17" spans="1:17" ht="55.05" customHeight="1" x14ac:dyDescent="0.45">
      <c r="B17" s="54"/>
      <c r="C17" s="55"/>
      <c r="D17" s="55"/>
      <c r="E17" s="55"/>
      <c r="F17" s="55"/>
      <c r="G17" s="55"/>
      <c r="H17" s="56"/>
      <c r="J17" s="133" t="s">
        <v>545</v>
      </c>
      <c r="K17" s="69">
        <f>K14+K15+K16</f>
        <v>0.01</v>
      </c>
    </row>
    <row r="18" spans="1:17" ht="14.65" thickBot="1" x14ac:dyDescent="0.5">
      <c r="B18" s="5"/>
      <c r="C18" s="6"/>
      <c r="D18" s="6"/>
      <c r="E18" s="6"/>
      <c r="F18" s="6"/>
      <c r="G18" s="6"/>
      <c r="H18" s="7"/>
    </row>
    <row r="19" spans="1:17" ht="14.65" thickTop="1" x14ac:dyDescent="0.45"/>
    <row r="20" spans="1:17" ht="21" x14ac:dyDescent="0.45">
      <c r="A20" s="1"/>
      <c r="B20" s="227" t="s">
        <v>356</v>
      </c>
      <c r="C20" s="227"/>
      <c r="D20" s="227"/>
      <c r="E20" s="227"/>
      <c r="F20" s="227"/>
      <c r="G20" s="227"/>
      <c r="H20" s="227"/>
      <c r="I20" s="1"/>
    </row>
    <row r="21" spans="1:17" ht="19.05" customHeight="1" x14ac:dyDescent="0.45">
      <c r="B21" s="226" t="s">
        <v>319</v>
      </c>
      <c r="C21" s="226"/>
      <c r="D21" s="226"/>
      <c r="E21" s="226"/>
      <c r="F21" s="226"/>
      <c r="G21" s="226"/>
      <c r="H21" s="226"/>
      <c r="Q21" s="82" t="s">
        <v>320</v>
      </c>
    </row>
    <row r="22" spans="1:17" ht="74" customHeight="1" x14ac:dyDescent="0.45">
      <c r="B22" s="212" t="str">
        <f>_xlfn.CONCAT(QualCommentList!E3:E31)</f>
        <v/>
      </c>
      <c r="C22" s="212"/>
      <c r="D22" s="212"/>
      <c r="E22" s="212"/>
      <c r="F22" s="212"/>
      <c r="G22" s="212"/>
      <c r="H22" s="212"/>
      <c r="Q22" s="212" t="str">
        <f>_xlfn.CONCAT(QualCommentList!F3:F31)</f>
        <v xml:space="preserve">Рассмотреть возможность создания процесса взаимодействия с заинтересованными сторонами для выявления и учета реальных потребностей людей исходя из их экономического и социального положения
Рассмотреть возможность произвести количественную оценку числа людей,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и/или косвенного результата проекта.
Рассмотреть возможность проведения оценки воздействия на окружающую среду и социальную сферу, а также оценки и сокращения размаха прямых и косвенных социальных воздействий (например, прямого воздействия на культурные, исторические, рекреационные или другие ресурсы и услуги в результате реализации проекта и связанной с ним деятельности; воздействия в результате независимого вторичного строительства или действий, которые могут предприниматься в результате реализации проекта; косвенного воздействия на культурные, исторические, рекреационные или другие ресурсы или услуги, важные для местной общины), которые проект окажет на принимающие и затрагиваемые общины (т.е. на зону обслуживания проекта).
Рассмотреть возможность соответствия или соблюдения принятого ЕЭК ООН Стандарта подхода нулевой терпимости к коррупции в рамках закупок по линии ГЧП (НТК) или принципов, содержащихся в нем.
Позаботиться, чтобы проект мог обеспечивать «ценность для людей», что означает, что проект сулит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проекта.
Позаботиться, чтобы проект мог обеспечивать позитивную эффективность расходования средств, что означает, что затраты за вычетом выгод отобранной модели договора о ГЧП являются более низкими по сравнению с современной моделью государственных закупок.
Рассмотреть возможность оценки налогово-бюджетной устойчивости договора о ГЧП и кредитоспособности государственного органа.
Рассмотреть возможность обеспечения максимального благотворного эффекта на процесс развития и содействия расширению прав и возможностей женщин на протяжении всего процесса закупок по линии проекта, принятия решений по проекту, поддержки предпринимательства и наращивания потенциала, профессиональной подготовки и поддержки, обеспечения гибкости в организации труда и равной оплаты за равный труд.
Позаботиться, чтобы частный спонсор/акционер проекта обладал надлежащим техническим, финансовым и репутационным статусом для успешного финансирования, осуществления, эксплуатации и технического обслуживания проекта на протяжении всего срока его реализации, включая доступ к необходимым ресурсам для выполнения своих договорных обязательств в рамках различных экономических сценариев и внесения изменений в оказываемые услуги в соответствии с потенциально меняющимися потребностями.
Позаботиться, чтобы проект создавал значительное количество новых рабочих мест на местном уровне в ходе идентификации, разработки и реализации проекта.
Позаботиться, чтобы в рамках проекта создавались качественные рабочие места, соответствующие показателям МОТ по обеспечению достойного труда.
Рассмотреть возможность разработки плана/определения стратегий сокращения или компенсации выбросов парниковых газов на протяжении всего срока реализации проекта.
Рассмотреть возможность разработки и реализации плана природоохранных мероприятий (ППОМ) в интересах предотвращения и смягчения последствий для зоны воздействия или ее восстановления.
Рассмотреть возможность подготовки четко сформулированной стратегии уменьшения и смягчения рисков для проекта, включающей механизм координации действий по реагированию и восстановлению, создаваемый с участием принимающих и затрагиваемых общин.
Рассмотреть вопрос о проведении оценки возможностей для передачи знаний/ноу-хау, технологий и навыков от частной стороны к стороне государственного сектора и/или заинтересованным сторонам на уровне местных общин и в случае выявления реальных возможностей обеспечить их реализацию.
Рассмотреть вопрос о проведении оценки и реализации возможностей для увеличения потенциала правительства (например, путем повышения институциональной эффективности и эффективности государственного управления или повышения качества регулирования) и/или проекта/промышленности (например, путем повышения эффективности проекта или промышленности, качества регулирования, прозрачности и/или устранения барьеров, которые могут препятствовать успешному развитию проекта и/или промышленности).
Рассмотреть возможность проведения оценочного анализа для определения всех заинтересованных сторон, прямо или косвенно затрагиваемых проектом и/или заинтересованных в нем.
Рассмотреть возможность разработки плана взаимодействия с заинтересованными сторонами и участия общественности с учетом специфических потребностей каждой из заинтересованных сторон и широкого спектра требующих решения проектных вопросов, которые связанны с результатами, ориентированными на обеспечение блага людей.
Рассмотреть возможность осуществления эффективного(ых), своевременного(ых) и всеохватывающего(их) плана(ов) взаимодействия с заинтересованными сторонами и обеспечения участия общественности на протяжении всего срока реализации проекта.
Рассмотреть возможность реализации всех возможных мер для обеспечения того, чтобы представители общественности, в том числе защитники окружающей среды, имели возможность свободно выражать свои мнения и участвовать в соответствующих процессах, не опасаясь наказания, преследований или притеснений за свое участие в такой деятельности.
Позаботиться, чтобы всем заинтересованным сторонам, включая представителей общественности, была легко доступна качественная и актуальная информация о проекте, касающаяся результатов ГЧП на благо людей, и чтобы она предоставлялась прозрачным, своевременным, понятным и доступным образом и была включена в договор о ГЧП.
</v>
      </c>
    </row>
    <row r="23" spans="1:17" ht="74" customHeight="1" x14ac:dyDescent="0.45">
      <c r="B23" s="212"/>
      <c r="C23" s="212"/>
      <c r="D23" s="212"/>
      <c r="E23" s="212"/>
      <c r="F23" s="212"/>
      <c r="G23" s="212"/>
      <c r="H23" s="212"/>
      <c r="Q23" s="212"/>
    </row>
    <row r="24" spans="1:17" ht="74" customHeight="1" x14ac:dyDescent="0.45">
      <c r="B24" s="212"/>
      <c r="C24" s="212"/>
      <c r="D24" s="212"/>
      <c r="E24" s="212"/>
      <c r="F24" s="212"/>
      <c r="G24" s="212"/>
      <c r="H24" s="212"/>
      <c r="Q24" s="212"/>
    </row>
    <row r="25" spans="1:17" ht="74" customHeight="1" x14ac:dyDescent="0.45">
      <c r="B25" s="212"/>
      <c r="C25" s="212"/>
      <c r="D25" s="212"/>
      <c r="E25" s="212"/>
      <c r="F25" s="212"/>
      <c r="G25" s="212"/>
      <c r="H25" s="212"/>
      <c r="Q25" s="212"/>
    </row>
    <row r="26" spans="1:17" ht="74" customHeight="1" x14ac:dyDescent="0.45">
      <c r="B26" s="212"/>
      <c r="C26" s="212"/>
      <c r="D26" s="212"/>
      <c r="E26" s="212"/>
      <c r="F26" s="212"/>
      <c r="G26" s="212"/>
      <c r="H26" s="212"/>
      <c r="Q26" s="212"/>
    </row>
    <row r="27" spans="1:17" ht="74" customHeight="1" x14ac:dyDescent="0.45">
      <c r="B27" s="212"/>
      <c r="C27" s="212"/>
      <c r="D27" s="212"/>
      <c r="E27" s="212"/>
      <c r="F27" s="212"/>
      <c r="G27" s="212"/>
      <c r="H27" s="212"/>
      <c r="Q27" s="212"/>
    </row>
    <row r="28" spans="1:17" ht="74" customHeight="1" x14ac:dyDescent="0.45">
      <c r="B28" s="212"/>
      <c r="C28" s="212"/>
      <c r="D28" s="212"/>
      <c r="E28" s="212"/>
      <c r="F28" s="212"/>
      <c r="G28" s="212"/>
      <c r="H28" s="212"/>
      <c r="Q28" s="212"/>
    </row>
    <row r="29" spans="1:17" ht="74" customHeight="1" x14ac:dyDescent="0.45">
      <c r="B29" s="212"/>
      <c r="C29" s="212"/>
      <c r="D29" s="212"/>
      <c r="E29" s="212"/>
      <c r="F29" s="212"/>
      <c r="G29" s="212"/>
      <c r="H29" s="212"/>
      <c r="Q29" s="212"/>
    </row>
    <row r="30" spans="1:17" ht="74" customHeight="1" x14ac:dyDescent="0.45">
      <c r="B30" s="212"/>
      <c r="C30" s="212"/>
      <c r="D30" s="212"/>
      <c r="E30" s="212"/>
      <c r="F30" s="212"/>
      <c r="G30" s="212"/>
      <c r="H30" s="212"/>
      <c r="Q30" s="212"/>
    </row>
    <row r="31" spans="1:17" ht="74" customHeight="1" x14ac:dyDescent="0.45">
      <c r="B31" s="212"/>
      <c r="C31" s="212"/>
      <c r="D31" s="212"/>
      <c r="E31" s="212"/>
      <c r="F31" s="212"/>
      <c r="G31" s="212"/>
      <c r="H31" s="212"/>
      <c r="Q31" s="212"/>
    </row>
    <row r="32" spans="1:17" ht="74" customHeight="1" x14ac:dyDescent="0.45">
      <c r="B32" s="212"/>
      <c r="C32" s="212"/>
      <c r="D32" s="212"/>
      <c r="E32" s="212"/>
      <c r="F32" s="212"/>
      <c r="G32" s="212"/>
      <c r="H32" s="212"/>
      <c r="Q32" s="212"/>
    </row>
    <row r="33" spans="2:17" ht="74" customHeight="1" x14ac:dyDescent="0.45">
      <c r="B33" s="212"/>
      <c r="C33" s="212"/>
      <c r="D33" s="212"/>
      <c r="E33" s="212"/>
      <c r="F33" s="212"/>
      <c r="G33" s="212"/>
      <c r="H33" s="212"/>
      <c r="Q33" s="212"/>
    </row>
    <row r="34" spans="2:17" ht="74" customHeight="1" x14ac:dyDescent="0.45">
      <c r="B34" s="212"/>
      <c r="C34" s="212"/>
      <c r="D34" s="212"/>
      <c r="E34" s="212"/>
      <c r="F34" s="212"/>
      <c r="G34" s="212"/>
      <c r="H34" s="212"/>
      <c r="Q34" s="212"/>
    </row>
    <row r="35" spans="2:17" ht="74" customHeight="1" x14ac:dyDescent="0.45">
      <c r="B35" s="212"/>
      <c r="C35" s="212"/>
      <c r="D35" s="212"/>
      <c r="E35" s="212"/>
      <c r="F35" s="212"/>
      <c r="G35" s="212"/>
      <c r="H35" s="212"/>
      <c r="Q35" s="212"/>
    </row>
    <row r="36" spans="2:17" ht="74" customHeight="1" x14ac:dyDescent="0.45">
      <c r="B36" s="212"/>
      <c r="C36" s="212"/>
      <c r="D36" s="212"/>
      <c r="E36" s="212"/>
      <c r="F36" s="212"/>
      <c r="G36" s="212"/>
      <c r="H36" s="212"/>
      <c r="Q36" s="212"/>
    </row>
    <row r="37" spans="2:17" ht="74" customHeight="1" x14ac:dyDescent="0.45">
      <c r="B37" s="212"/>
      <c r="C37" s="212"/>
      <c r="D37" s="212"/>
      <c r="E37" s="212"/>
      <c r="F37" s="212"/>
      <c r="G37" s="212"/>
      <c r="H37" s="212"/>
      <c r="Q37" s="212"/>
    </row>
    <row r="38" spans="2:17" ht="74" customHeight="1" x14ac:dyDescent="0.45">
      <c r="B38" s="212"/>
      <c r="C38" s="212"/>
      <c r="D38" s="212"/>
      <c r="E38" s="212"/>
      <c r="F38" s="212"/>
      <c r="G38" s="212"/>
      <c r="H38" s="212"/>
      <c r="Q38" s="212"/>
    </row>
    <row r="39" spans="2:17" ht="74" customHeight="1" x14ac:dyDescent="0.45">
      <c r="B39" s="212"/>
      <c r="C39" s="212"/>
      <c r="D39" s="212"/>
      <c r="E39" s="212"/>
      <c r="F39" s="212"/>
      <c r="G39" s="212"/>
      <c r="H39" s="212"/>
      <c r="Q39" s="212"/>
    </row>
    <row r="40" spans="2:17" ht="74" customHeight="1" x14ac:dyDescent="0.45">
      <c r="B40" s="212"/>
      <c r="C40" s="212"/>
      <c r="D40" s="212"/>
      <c r="E40" s="212"/>
      <c r="F40" s="212"/>
      <c r="G40" s="212"/>
      <c r="H40" s="212"/>
      <c r="Q40" s="212"/>
    </row>
    <row r="41" spans="2:17" ht="74" customHeight="1" x14ac:dyDescent="0.45">
      <c r="B41" s="212"/>
      <c r="C41" s="212"/>
      <c r="D41" s="212"/>
      <c r="E41" s="212"/>
      <c r="F41" s="212"/>
      <c r="G41" s="212"/>
      <c r="H41" s="212"/>
      <c r="Q41" s="212"/>
    </row>
    <row r="42" spans="2:17" ht="74" customHeight="1" x14ac:dyDescent="0.45">
      <c r="B42" s="212"/>
      <c r="C42" s="212"/>
      <c r="D42" s="212"/>
      <c r="E42" s="212"/>
      <c r="F42" s="212"/>
      <c r="G42" s="212"/>
      <c r="H42" s="212"/>
      <c r="Q42" s="212"/>
    </row>
    <row r="43" spans="2:17" ht="74" customHeight="1" x14ac:dyDescent="0.45">
      <c r="B43" s="212"/>
      <c r="C43" s="212"/>
      <c r="D43" s="212"/>
      <c r="E43" s="212"/>
      <c r="F43" s="212"/>
      <c r="G43" s="212"/>
      <c r="H43" s="212"/>
      <c r="Q43" s="212"/>
    </row>
    <row r="44" spans="2:17" ht="74" customHeight="1" x14ac:dyDescent="0.45">
      <c r="B44" s="212"/>
      <c r="C44" s="212"/>
      <c r="D44" s="212"/>
      <c r="E44" s="212"/>
      <c r="F44" s="212"/>
      <c r="G44" s="212"/>
      <c r="H44" s="212"/>
      <c r="Q44" s="212"/>
    </row>
  </sheetData>
  <sheetProtection algorithmName="SHA-512" hashValue="8oKo0MmtqqLNaeXevt891Ou6GeiF50ZZdRlpFo0sdgIuq6UIN/HaxB1l7Hi3ZkNSscYI8Jrs2Sgj8KlEkCnyLQ==" saltValue="+spdjeqTbi3mrUAHe7X4WA==" spinCount="100000" sheet="1" objects="1" scenarios="1"/>
  <mergeCells count="16">
    <mergeCell ref="C14:G14"/>
    <mergeCell ref="C16:G16"/>
    <mergeCell ref="B22:H44"/>
    <mergeCell ref="Q22:Q44"/>
    <mergeCell ref="B2:H2"/>
    <mergeCell ref="B3:H3"/>
    <mergeCell ref="B5:H5"/>
    <mergeCell ref="C11:E11"/>
    <mergeCell ref="C12:E12"/>
    <mergeCell ref="C13:E13"/>
    <mergeCell ref="C7:E7"/>
    <mergeCell ref="C8:E8"/>
    <mergeCell ref="C9:E9"/>
    <mergeCell ref="C10:E10"/>
    <mergeCell ref="B21:H21"/>
    <mergeCell ref="B20:H20"/>
  </mergeCells>
  <pageMargins left="0.7" right="0.7" top="0.75" bottom="0.75" header="0.3" footer="0.3"/>
  <pageSetup paperSize="9" scale="46" fitToHeight="0" orientation="portrait" r:id="rId1"/>
  <headerFooter>
    <oddHeader>&amp;L&amp;G&amp;C&amp;"Calibri (Body),Bold"&amp;23&amp;K338EDDPeople-first PPP Impact Assessment Tool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F713-52A1-412A-A163-864DD45B5794}">
  <sheetPr>
    <tabColor theme="0" tint="-0.49995422223578601"/>
  </sheetPr>
  <dimension ref="B2:U52"/>
  <sheetViews>
    <sheetView topLeftCell="A19" zoomScale="110" zoomScaleNormal="110" workbookViewId="0">
      <selection activeCell="C52" sqref="C52"/>
    </sheetView>
  </sheetViews>
  <sheetFormatPr defaultColWidth="8.796875" defaultRowHeight="14.25" x14ac:dyDescent="0.45"/>
  <cols>
    <col min="1" max="1" width="2.46484375" customWidth="1"/>
    <col min="2" max="2" width="58.19921875" customWidth="1"/>
    <col min="3" max="3" width="25.73046875" customWidth="1"/>
    <col min="4" max="27" width="8.59765625" customWidth="1"/>
    <col min="28" max="28" width="8.73046875" customWidth="1"/>
  </cols>
  <sheetData>
    <row r="2" spans="2:21" ht="23.25" x14ac:dyDescent="0.45">
      <c r="B2" s="170" t="s">
        <v>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2:21" x14ac:dyDescent="0.45">
      <c r="B3" s="228" t="s">
        <v>415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6" spans="2:21" x14ac:dyDescent="0.45">
      <c r="B6" s="9" t="s">
        <v>271</v>
      </c>
    </row>
    <row r="7" spans="2:21" x14ac:dyDescent="0.45">
      <c r="B7" t="s">
        <v>327</v>
      </c>
      <c r="C7" t="s">
        <v>5</v>
      </c>
    </row>
    <row r="8" spans="2:21" x14ac:dyDescent="0.45">
      <c r="B8" t="s">
        <v>752</v>
      </c>
      <c r="C8" s="136">
        <v>0</v>
      </c>
    </row>
    <row r="9" spans="2:21" x14ac:dyDescent="0.45">
      <c r="B9" t="s">
        <v>617</v>
      </c>
      <c r="C9" s="136">
        <v>0.01</v>
      </c>
    </row>
    <row r="10" spans="2:21" x14ac:dyDescent="0.45">
      <c r="B10" t="s">
        <v>618</v>
      </c>
      <c r="C10" s="136">
        <v>0.02</v>
      </c>
    </row>
    <row r="11" spans="2:21" x14ac:dyDescent="0.45">
      <c r="B11" t="s">
        <v>619</v>
      </c>
      <c r="C11" s="136">
        <v>0.03</v>
      </c>
    </row>
    <row r="13" spans="2:21" x14ac:dyDescent="0.45">
      <c r="B13" s="9" t="s">
        <v>325</v>
      </c>
    </row>
    <row r="14" spans="2:21" x14ac:dyDescent="0.45">
      <c r="B14" t="s">
        <v>753</v>
      </c>
      <c r="C14" t="s">
        <v>326</v>
      </c>
    </row>
    <row r="15" spans="2:21" x14ac:dyDescent="0.45">
      <c r="B15">
        <v>1</v>
      </c>
      <c r="C15" t="s">
        <v>277</v>
      </c>
    </row>
    <row r="16" spans="2:21" x14ac:dyDescent="0.45">
      <c r="B16">
        <v>2</v>
      </c>
      <c r="C16" t="s">
        <v>274</v>
      </c>
    </row>
    <row r="17" spans="2:17" x14ac:dyDescent="0.45">
      <c r="B17">
        <v>3</v>
      </c>
      <c r="C17" t="s">
        <v>324</v>
      </c>
    </row>
    <row r="19" spans="2:17" x14ac:dyDescent="0.45">
      <c r="B19" s="9" t="s">
        <v>20</v>
      </c>
    </row>
    <row r="20" spans="2:17" x14ac:dyDescent="0.45">
      <c r="B20" t="s">
        <v>21</v>
      </c>
      <c r="C20" t="s">
        <v>322</v>
      </c>
    </row>
    <row r="21" spans="2:17" x14ac:dyDescent="0.45">
      <c r="B21" t="s">
        <v>317</v>
      </c>
      <c r="C21">
        <v>0</v>
      </c>
    </row>
    <row r="22" spans="2:17" x14ac:dyDescent="0.45">
      <c r="B22" t="s">
        <v>316</v>
      </c>
      <c r="C22">
        <v>0.33</v>
      </c>
    </row>
    <row r="23" spans="2:17" x14ac:dyDescent="0.45">
      <c r="B23" t="s">
        <v>318</v>
      </c>
      <c r="C23">
        <v>0.67</v>
      </c>
    </row>
    <row r="26" spans="2:17" x14ac:dyDescent="0.45">
      <c r="B26" s="9" t="s">
        <v>27</v>
      </c>
      <c r="E26" s="9" t="s">
        <v>24</v>
      </c>
      <c r="N26" s="9"/>
      <c r="Q26" s="9"/>
    </row>
    <row r="27" spans="2:17" x14ac:dyDescent="0.45">
      <c r="B27" t="s">
        <v>754</v>
      </c>
      <c r="C27" t="s">
        <v>757</v>
      </c>
      <c r="E27" t="s">
        <v>4</v>
      </c>
      <c r="F27" t="s">
        <v>23</v>
      </c>
    </row>
    <row r="28" spans="2:17" x14ac:dyDescent="0.45">
      <c r="B28">
        <v>5</v>
      </c>
      <c r="C28">
        <v>1</v>
      </c>
      <c r="E28">
        <v>5</v>
      </c>
      <c r="F28">
        <v>1</v>
      </c>
    </row>
    <row r="29" spans="2:17" x14ac:dyDescent="0.45">
      <c r="B29">
        <v>4</v>
      </c>
      <c r="C29">
        <v>0.75</v>
      </c>
      <c r="E29">
        <v>4</v>
      </c>
      <c r="F29">
        <v>0.75</v>
      </c>
    </row>
    <row r="30" spans="2:17" x14ac:dyDescent="0.45">
      <c r="B30">
        <v>3</v>
      </c>
      <c r="C30">
        <v>0.5</v>
      </c>
      <c r="E30">
        <v>3</v>
      </c>
      <c r="F30">
        <v>0.5</v>
      </c>
    </row>
    <row r="31" spans="2:17" x14ac:dyDescent="0.45">
      <c r="B31">
        <v>2</v>
      </c>
      <c r="C31">
        <v>0.25</v>
      </c>
      <c r="E31">
        <v>2</v>
      </c>
      <c r="F31">
        <v>0.25</v>
      </c>
    </row>
    <row r="32" spans="2:17" x14ac:dyDescent="0.45">
      <c r="B32">
        <v>1</v>
      </c>
      <c r="C32">
        <v>0</v>
      </c>
      <c r="E32">
        <v>1</v>
      </c>
      <c r="F32">
        <v>0</v>
      </c>
    </row>
    <row r="33" spans="2:17" x14ac:dyDescent="0.45">
      <c r="E33" t="s">
        <v>22</v>
      </c>
      <c r="F33">
        <v>-1</v>
      </c>
    </row>
    <row r="36" spans="2:17" x14ac:dyDescent="0.45">
      <c r="B36" s="9" t="s">
        <v>550</v>
      </c>
    </row>
    <row r="37" spans="2:17" x14ac:dyDescent="0.45">
      <c r="B37" t="s">
        <v>4</v>
      </c>
      <c r="C37" t="s">
        <v>23</v>
      </c>
    </row>
    <row r="38" spans="2:17" x14ac:dyDescent="0.45">
      <c r="B38" t="s">
        <v>755</v>
      </c>
      <c r="C38">
        <v>1</v>
      </c>
    </row>
    <row r="39" spans="2:17" x14ac:dyDescent="0.45">
      <c r="B39" t="s">
        <v>752</v>
      </c>
      <c r="C39">
        <v>0</v>
      </c>
      <c r="E39" s="9"/>
      <c r="H39" s="9"/>
      <c r="K39" s="9"/>
      <c r="N39" s="9"/>
      <c r="Q39" s="9"/>
    </row>
    <row r="42" spans="2:17" x14ac:dyDescent="0.45">
      <c r="B42" s="9" t="s">
        <v>756</v>
      </c>
      <c r="E42" s="8"/>
    </row>
    <row r="43" spans="2:17" x14ac:dyDescent="0.45">
      <c r="B43" t="s">
        <v>23</v>
      </c>
      <c r="C43" t="s">
        <v>553</v>
      </c>
      <c r="E43" s="8"/>
    </row>
    <row r="44" spans="2:17" x14ac:dyDescent="0.45">
      <c r="B44">
        <v>5</v>
      </c>
      <c r="C44" t="s">
        <v>416</v>
      </c>
      <c r="E44" s="8"/>
      <c r="H44" s="9"/>
      <c r="K44" s="9"/>
      <c r="N44" s="9"/>
      <c r="Q44" s="9"/>
    </row>
    <row r="45" spans="2:17" x14ac:dyDescent="0.45">
      <c r="B45">
        <v>4</v>
      </c>
      <c r="C45" t="s">
        <v>278</v>
      </c>
      <c r="E45" s="8"/>
    </row>
    <row r="46" spans="2:17" x14ac:dyDescent="0.45">
      <c r="B46">
        <v>3</v>
      </c>
      <c r="C46" t="s">
        <v>419</v>
      </c>
      <c r="E46" s="8"/>
    </row>
    <row r="47" spans="2:17" x14ac:dyDescent="0.45">
      <c r="B47">
        <v>2</v>
      </c>
      <c r="C47" t="s">
        <v>418</v>
      </c>
    </row>
    <row r="48" spans="2:17" x14ac:dyDescent="0.45">
      <c r="B48">
        <v>1</v>
      </c>
      <c r="C48" t="s">
        <v>417</v>
      </c>
    </row>
    <row r="50" spans="2:5" x14ac:dyDescent="0.45">
      <c r="B50" s="9" t="s">
        <v>756</v>
      </c>
    </row>
    <row r="51" spans="2:5" x14ac:dyDescent="0.45">
      <c r="B51" t="s">
        <v>1</v>
      </c>
      <c r="C51" t="s">
        <v>758</v>
      </c>
      <c r="E51" s="9"/>
    </row>
    <row r="52" spans="2:5" x14ac:dyDescent="0.45">
      <c r="B52">
        <v>1</v>
      </c>
      <c r="C52" t="s">
        <v>677</v>
      </c>
    </row>
  </sheetData>
  <mergeCells count="2">
    <mergeCell ref="B2:U2"/>
    <mergeCell ref="B3:U3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N 3 g v U y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A 3 e C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3 g v U y i K R 7 g O A A A A E Q A A A B M A H A B G b 3 J t d W x h c y 9 T Z W N 0 a W 9 u M S 5 t I K I Y A C i g F A A A A A A A A A A A A A A A A A A A A A A A A A A A A C t O T S 7 J z M 9 T C I b Q h t Y A U E s B A i 0 A F A A C A A g A N 3 g v U y o e J 9 O j A A A A 9 Q A A A B I A A A A A A A A A A A A A A A A A A A A A A E N v b m Z p Z y 9 Q Y W N r Y W d l L n h t b F B L A Q I t A B Q A A g A I A D d 4 L 1 M P y u m r p A A A A O k A A A A T A A A A A A A A A A A A A A A A A O 8 A A A B b Q 2 9 u d G V u d F 9 U e X B l c 1 0 u e G 1 s U E s B A i 0 A F A A C A A g A N 3 g v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L l C X H l m B l G j h 3 u t z A P k N g A A A A A A g A A A A A A A 2 Y A A M A A A A A Q A A A A r G a 2 U 9 n M J o n l I E s U b 9 a N c A A A A A A E g A A A o A A A A B A A A A B E K E 4 A f b m J W 1 A 5 P f X K S k k v U A A A A D p U 4 k U m + g p v 4 x R 2 K v w L G E 7 H j W C V T Q m f c A G D / r 7 w + X V U X k R d W X I G 5 a A w t I s W E d d 1 B j N o q p c O g / O 4 d n I U N H Z k e h H 5 k + x 5 g F g P l Q p n S B Y w F D D N F A A A A D M 7 8 4 Y y Q a x l R l L p o / Z m P G t a r W z A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009AA20B2ED4399E9C39C77341190" ma:contentTypeVersion="13" ma:contentTypeDescription="Create a new document." ma:contentTypeScope="" ma:versionID="df115c9565ebf608dfa67385aaf0957d">
  <xsd:schema xmlns:xsd="http://www.w3.org/2001/XMLSchema" xmlns:xs="http://www.w3.org/2001/XMLSchema" xmlns:p="http://schemas.microsoft.com/office/2006/metadata/properties" xmlns:ns3="483dba53-7734-44b0-a8e9-8dd24ce872c9" xmlns:ns4="c7d0f312-d748-48d1-b1de-9d5105df2206" targetNamespace="http://schemas.microsoft.com/office/2006/metadata/properties" ma:root="true" ma:fieldsID="1eefc07a77bc1eedb47d45fafc9c3c74" ns3:_="" ns4:_="">
    <xsd:import namespace="483dba53-7734-44b0-a8e9-8dd24ce872c9"/>
    <xsd:import namespace="c7d0f312-d748-48d1-b1de-9d5105df2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dba53-7734-44b0-a8e9-8dd24ce87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0f312-d748-48d1-b1de-9d5105df2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6C4460-F2D4-45BD-B064-3A9770BEDF3F}">
  <ds:schemaRefs>
    <ds:schemaRef ds:uri="http://purl.org/dc/elements/1.1/"/>
    <ds:schemaRef ds:uri="http://schemas.microsoft.com/office/2006/metadata/properties"/>
    <ds:schemaRef ds:uri="c7d0f312-d748-48d1-b1de-9d5105df220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83dba53-7734-44b0-a8e9-8dd24ce872c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AB77DF-698D-42D7-BE0D-4A24D567743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144A007-B0B2-471F-98AC-907F80928A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EEFAD6-D7AF-4F3A-80D9-9AA274AD3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3dba53-7734-44b0-a8e9-8dd24ce872c9"/>
    <ds:schemaRef ds:uri="c7d0f312-d748-48d1-b1de-9d5105df2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28</vt:i4>
      </vt:variant>
    </vt:vector>
  </HeadingPairs>
  <TitlesOfParts>
    <vt:vector size="39" baseType="lpstr">
      <vt:lpstr>Home page</vt:lpstr>
      <vt:lpstr>At-A-Glance</vt:lpstr>
      <vt:lpstr>Access and Equity</vt:lpstr>
      <vt:lpstr>Economic Effectiveness</vt:lpstr>
      <vt:lpstr>Environmental Sust. &amp; Res.</vt:lpstr>
      <vt:lpstr>Replicability</vt:lpstr>
      <vt:lpstr>Stakeholder Engagement</vt:lpstr>
      <vt:lpstr>Results</vt:lpstr>
      <vt:lpstr>Config</vt:lpstr>
      <vt:lpstr>QualCommentList</vt:lpstr>
      <vt:lpstr>Countries</vt:lpstr>
      <vt:lpstr>BenchmarkAE1</vt:lpstr>
      <vt:lpstr>BenchmarkAE2</vt:lpstr>
      <vt:lpstr>BenchmarkAE3</vt:lpstr>
      <vt:lpstr>BenchmarkAE4</vt:lpstr>
      <vt:lpstr>BenchmarkAE5</vt:lpstr>
      <vt:lpstr>BenchmarkEE1</vt:lpstr>
      <vt:lpstr>BenchmarkEE2</vt:lpstr>
      <vt:lpstr>BenchmarkEE3</vt:lpstr>
      <vt:lpstr>BenchmarkEE4</vt:lpstr>
      <vt:lpstr>BenchmarkES1</vt:lpstr>
      <vt:lpstr>BenchmarkES2</vt:lpstr>
      <vt:lpstr>BenchmarkES3</vt:lpstr>
      <vt:lpstr>BenchmarkES4</vt:lpstr>
      <vt:lpstr>BenchmarkES5</vt:lpstr>
      <vt:lpstr>BenchmarkRE1</vt:lpstr>
      <vt:lpstr>BenchmarkRE2</vt:lpstr>
      <vt:lpstr>BenchmarkRE3</vt:lpstr>
      <vt:lpstr>BenchmarkRE4</vt:lpstr>
      <vt:lpstr>BenchmarkSE1</vt:lpstr>
      <vt:lpstr>BenchmarkSE2</vt:lpstr>
      <vt:lpstr>BenchmarkSE3</vt:lpstr>
      <vt:lpstr>BenchmarkSE4</vt:lpstr>
      <vt:lpstr>'Access and Equity'!Print_Titles</vt:lpstr>
      <vt:lpstr>'Economic Effectiveness'!Print_Titles</vt:lpstr>
      <vt:lpstr>'Environmental Sust. &amp; Res.'!Print_Titles</vt:lpstr>
      <vt:lpstr>Replicability!Print_Titles</vt:lpstr>
      <vt:lpstr>Results!Print_Titles</vt:lpstr>
      <vt:lpstr>'Stakeholder Engagement'!Print_Titles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Menegaux</dc:creator>
  <cp:keywords/>
  <dc:description/>
  <cp:lastModifiedBy>Antonin Menegaux</cp:lastModifiedBy>
  <cp:lastPrinted>2020-09-18T07:48:37Z</cp:lastPrinted>
  <dcterms:created xsi:type="dcterms:W3CDTF">2020-05-26T07:37:29Z</dcterms:created>
  <dcterms:modified xsi:type="dcterms:W3CDTF">2022-01-17T09:07:30Z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0x01010043F009AA20B2ED4399E9C39C77341190</vt:lpwstr>
  </property>
</Properties>
</file>