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huzh\Desktop\UN\Replies for website\2019 Replies\Cleaned file\"/>
    </mc:Choice>
  </mc:AlternateContent>
  <xr:revisionPtr revIDLastSave="0" documentId="13_ncr:1_{97A6C6C6-DACC-40DC-9CDC-83ED313EFD3D}" xr6:coauthVersionLast="46" xr6:coauthVersionMax="46" xr10:uidLastSave="{00000000-0000-0000-0000-000000000000}"/>
  <bookViews>
    <workbookView xWindow="-108" yWindow="-108" windowWidth="23256" windowHeight="12576" tabRatio="787" xr2:uid="{00000000-000D-0000-FFFF-FFFF00000000}"/>
  </bookViews>
  <sheets>
    <sheet name="JQ1|Primary Products|Production" sheetId="1" r:id="rId1"/>
    <sheet name="JQ2 | Primary Products | Trade" sheetId="2" r:id="rId2"/>
    <sheet name="JQ3 | Secondary Products| Trade" sheetId="23" r:id="rId3"/>
    <sheet name="ECE-EU | Species | Trade" sheetId="51" r:id="rId4"/>
  </sheets>
  <definedNames>
    <definedName name="_xlnm.Print_Area" localSheetId="3">'ECE-EU | Species | Trade'!$A$2:$M$43</definedName>
    <definedName name="_xlnm.Print_Area" localSheetId="0">'JQ1|Primary Products|Production'!$A$1:$E$81</definedName>
    <definedName name="_xlnm.Print_Area" localSheetId="1">'JQ2 | Primary Products | Trade'!$A$2:$K$69</definedName>
    <definedName name="_xlnm.Print_Area" localSheetId="2">'JQ3 | Secondary Products| Trade'!$A$2:$F$34</definedName>
    <definedName name="_xlnm.Print_Titles" localSheetId="0">'JQ1|Primary Products|Production'!$1:$11</definedName>
    <definedName name="Z_E59B5840_EF58_11D3_B672_B1E0953C1B26_.wvu.PrintArea" localSheetId="0" hidden="1">'JQ1|Primary Products|Production'!$A$1:$E$81</definedName>
    <definedName name="Z_E59B5840_EF58_11D3_B672_B1E0953C1B26_.wvu.PrintArea" localSheetId="1" hidden="1">'JQ2 | Primary Products | Trade'!$A$2:$K$70</definedName>
    <definedName name="Z_E59B5840_EF58_11D3_B672_B1E0953C1B26_.wvu.PrintTitles" localSheetId="0" hidden="1">'JQ1|Primary Products|Production'!$1:$11</definedName>
    <definedName name="Z_E59B5840_EF58_11D3_B672_B1E0953C1B26_.wvu.Rows" localSheetId="0" hidden="1">'JQ1|Primary Products|Production'!#REF!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K19" i="1"/>
  <c r="K21" i="1" l="1"/>
  <c r="AF28" i="51" l="1"/>
  <c r="AF22" i="51"/>
  <c r="AF16" i="51"/>
  <c r="AF19" i="5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U14" i="1" s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L18" i="1"/>
  <c r="K18" i="1"/>
  <c r="L17" i="1"/>
  <c r="K17" i="1"/>
  <c r="K14" i="1"/>
  <c r="K13" i="1"/>
  <c r="U17" i="1" l="1"/>
  <c r="U15" i="1"/>
  <c r="S22" i="1"/>
  <c r="T22" i="1"/>
  <c r="U16" i="1"/>
  <c r="U20" i="1"/>
  <c r="U18" i="1"/>
  <c r="U21" i="1"/>
  <c r="S23" i="1"/>
  <c r="U19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AM28" i="51"/>
  <c r="AL28" i="51"/>
  <c r="AK28" i="51"/>
  <c r="AJ28" i="51"/>
  <c r="AI28" i="51"/>
  <c r="AH28" i="51"/>
  <c r="AG28" i="51"/>
  <c r="AM22" i="51"/>
  <c r="AL22" i="51"/>
  <c r="AK22" i="51"/>
  <c r="AJ22" i="51"/>
  <c r="AI22" i="51"/>
  <c r="AH22" i="51"/>
  <c r="AG22" i="51"/>
  <c r="AM19" i="51"/>
  <c r="AL19" i="51"/>
  <c r="AK19" i="51"/>
  <c r="AJ19" i="51"/>
  <c r="AI19" i="51"/>
  <c r="AH19" i="51"/>
  <c r="AG19" i="51"/>
  <c r="AM16" i="51"/>
  <c r="AL16" i="51"/>
  <c r="AK16" i="51"/>
  <c r="AJ16" i="51"/>
  <c r="AI16" i="51"/>
  <c r="AH16" i="51"/>
  <c r="AG16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AH13" i="51" l="1"/>
  <c r="T23" i="1"/>
  <c r="U23" i="1" s="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<sst xmlns="http://schemas.openxmlformats.org/spreadsheetml/2006/main" count="1045" uniqueCount="285">
  <si>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</si>
  <si>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</si>
  <si>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</si>
  <si>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</si>
  <si>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</si>
  <si>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</si>
  <si>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</si>
  <si>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</si>
  <si>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</si>
  <si>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</si>
  <si>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</si>
  <si>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</si>
  <si>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</si>
  <si>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</si>
  <si>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</si>
  <si>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</si>
  <si>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</si>
  <si>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</si>
  <si>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</si>
  <si>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</si>
  <si>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</si>
  <si>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</si>
  <si>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</si>
  <si>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</si>
  <si>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</si>
  <si>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</si>
  <si>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</si>
  <si>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</si>
  <si>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</si>
  <si>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</si>
  <si>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</si>
  <si>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</si>
  <si>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</si>
  <si>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</si>
  <si>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</si>
  <si>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</si>
  <si>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</si>
  <si>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</si>
  <si>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</si>
  <si>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</si>
  <si>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</si>
  <si>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</si>
  <si>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</si>
  <si>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</si>
  <si>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</si>
  <si>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</si>
  <si>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</si>
  <si>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</si>
  <si>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</si>
  <si>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</si>
  <si>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</si>
  <si>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</si>
  <si>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</si>
  <si>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</si>
  <si>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</si>
  <si>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</si>
  <si>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</si>
  <si>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</si>
  <si>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</si>
  <si>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</si>
  <si>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</si>
  <si>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</si>
  <si>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Country:</t>
  </si>
  <si>
    <t>of which: Tropical</t>
  </si>
  <si>
    <t>Non-coniferous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</si>
  <si>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</si>
  <si>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</si>
  <si>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</si>
  <si>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</si>
  <si>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</si>
  <si>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</si>
  <si>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</si>
  <si>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Apparent Consumption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</si>
  <si>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</si>
  <si>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</si>
  <si>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</si>
  <si>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</si>
  <si>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Classification</t>
  </si>
  <si>
    <t xml:space="preserve">OTHER FIBREBOARD </t>
  </si>
  <si>
    <t>CARTONBOARD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</si>
  <si>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</si>
  <si>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</si>
  <si>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</si>
  <si>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</si>
  <si>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</si>
  <si>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</si>
  <si>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</si>
  <si>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</si>
  <si>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</si>
  <si>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</si>
  <si>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</si>
  <si>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</si>
  <si>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</si>
  <si>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</si>
  <si>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</si>
  <si>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</si>
  <si>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</si>
  <si>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</si>
  <si>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t>WOOD FUEL (INCLUDING WOOD FOR CHARCOAL)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</si>
  <si>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</si>
  <si>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</si>
  <si>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</si>
  <si>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</si>
  <si>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</si>
  <si>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</si>
  <si>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</si>
  <si>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</si>
  <si>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</si>
  <si>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</si>
  <si>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</si>
  <si>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</si>
  <si>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</si>
  <si>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</si>
  <si>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</si>
  <si>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</si>
  <si>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</si>
  <si>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</si>
  <si>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</si>
  <si>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</si>
  <si>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</si>
  <si>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</si>
  <si>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</si>
  <si>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</si>
  <si>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</si>
  <si>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HOUSEHOLD AND SANITARY PAPERS</t>
  </si>
  <si>
    <t>OTHER PAPER AND PAPERBOARD N.E.S. (NOT ELSEWHERE SPECIFIED)</t>
  </si>
  <si>
    <t>8.1</t>
  </si>
  <si>
    <t>8.2</t>
  </si>
  <si>
    <t>9</t>
  </si>
  <si>
    <t>10.2</t>
  </si>
  <si>
    <t>12.1</t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</si>
  <si>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</si>
  <si>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</si>
  <si>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</si>
  <si>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</si>
  <si>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</si>
  <si>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</si>
  <si>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</si>
  <si>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</si>
  <si>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</si>
  <si>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</si>
  <si>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</si>
  <si>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</si>
  <si>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</si>
  <si>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</si>
  <si>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</si>
  <si>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</si>
  <si>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</si>
  <si>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</si>
  <si>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</si>
  <si>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</si>
  <si>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</si>
  <si>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</si>
  <si>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</si>
  <si>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</si>
  <si>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</si>
  <si>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</si>
  <si>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</si>
  <si>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</si>
  <si>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</si>
  <si>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</si>
  <si>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</si>
  <si>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</si>
  <si>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</si>
  <si>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</si>
  <si>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</si>
  <si>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</si>
  <si>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</si>
  <si>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</si>
  <si>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</si>
  <si>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</si>
  <si>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</si>
  <si>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</si>
  <si>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</si>
  <si>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</si>
  <si>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</si>
  <si>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</si>
  <si>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</si>
  <si>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</si>
  <si>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</si>
  <si>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</si>
  <si>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</si>
  <si>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</si>
  <si>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</si>
  <si>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</si>
  <si>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</si>
  <si>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</si>
  <si>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</si>
  <si>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</si>
  <si>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</si>
  <si>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</si>
  <si>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</si>
  <si>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</si>
  <si>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</si>
  <si>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</si>
  <si>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</si>
  <si>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</si>
  <si>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</si>
  <si>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</si>
  <si>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</si>
  <si>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</si>
  <si>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</si>
  <si>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</si>
  <si>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</si>
  <si>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</si>
  <si>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</si>
  <si>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</si>
  <si>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</si>
  <si>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</si>
  <si>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</si>
  <si>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</si>
  <si>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</si>
  <si>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</si>
  <si>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</si>
  <si>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</si>
  <si>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</si>
  <si>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4403.11/21/22/23/24/25/26</t>
  </si>
  <si>
    <t>4406.11/91  4407.11/12/19</t>
  </si>
  <si>
    <t>4406.12/92  4407.21/22/25/26/27/28/29/91/92/93/94/95/96/97/99</t>
  </si>
  <si>
    <t>CN2017</t>
  </si>
  <si>
    <t>ex4403.11</t>
  </si>
  <si>
    <t>4403.23/24</t>
  </si>
  <si>
    <t>4403.25/26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</si>
  <si>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</si>
  <si>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</si>
  <si>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</si>
  <si>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</si>
  <si>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</si>
  <si>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</si>
  <si>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</si>
  <si>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</si>
  <si>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</si>
  <si>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t>4403.95/96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</si>
  <si>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  <family val="2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  <family val="2"/>
      </rPr>
      <t>spp.</t>
    </r>
    <r>
      <rPr>
        <sz val="11"/>
        <rFont val="Univers"/>
        <family val="2"/>
      </rPr>
      <t>)</t>
    </r>
  </si>
  <si>
    <t>PRIMARY PRODUCTS</t>
  </si>
  <si>
    <r>
      <rPr>
        <b/>
        <sz val="14"/>
        <rFont val="Univers"/>
        <family val="2"/>
      </rPr>
      <t>FOREST SECTOR QUESTIONNAIRE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JQ1</t>
    </r>
  </si>
  <si>
    <r>
      <rPr>
        <b/>
        <sz val="14"/>
        <rFont val="Univers"/>
        <family val="2"/>
      </rPr>
      <t xml:space="preserve">FOREST SECTOR QUESTIONNAIRE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JQ2</t>
    </r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</si>
  <si>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</si>
  <si>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</si>
  <si>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4403.21/22</t>
  </si>
  <si>
    <t>4403.12/41/49/91/93/94
4403.95/96/97/98/99</t>
  </si>
  <si>
    <t>4403 25 10</t>
  </si>
  <si>
    <t>4403 95 10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</si>
  <si>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</si>
  <si>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</si>
  <si>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</si>
  <si>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</si>
  <si>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</si>
  <si>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</si>
  <si>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</si>
  <si>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SECONDARY PROCESSED PRODUCTS</t>
  </si>
  <si>
    <t>4403 23 10</t>
  </si>
  <si>
    <r>
      <rPr>
        <b/>
        <sz val="14"/>
        <rFont val="Univers"/>
        <family val="2"/>
      </rPr>
      <t>FOREST SECTOR QUESTIONNAIRE</t>
    </r>
    <r>
      <rPr>
        <b/>
        <sz val="24"/>
        <rFont val="Univers"/>
        <family val="2"/>
      </rPr>
      <t xml:space="preserve"> JQ3</t>
    </r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</si>
  <si>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</si>
  <si>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</si>
  <si>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Sawnwood production</t>
  </si>
  <si>
    <t>veneer production</t>
  </si>
  <si>
    <r>
      <rPr>
        <b/>
        <sz val="14"/>
        <rFont val="Univers"/>
        <family val="2"/>
      </rPr>
      <t xml:space="preserve">FOREST SECTOR QUESTIONNAIRE </t>
    </r>
    <r>
      <rPr>
        <b/>
        <sz val="24"/>
        <rFont val="Univers"/>
        <family val="2"/>
      </rPr>
      <t>ECE/EU Species Trade</t>
    </r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</si>
  <si>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</si>
  <si>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ex4403 11 00 
</t>
    </r>
    <r>
      <rPr>
        <b/>
        <sz val="11"/>
        <rFont val="Univers"/>
        <family val="2"/>
      </rPr>
      <t>4403 21 90
4403 22 00</t>
    </r>
  </si>
  <si>
    <r>
      <t xml:space="preserve">ex4403 11 00 
</t>
    </r>
    <r>
      <rPr>
        <b/>
        <sz val="11"/>
        <rFont val="Univers"/>
        <family val="2"/>
      </rPr>
      <t>4403 25 90
4403 26 00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</si>
  <si>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</si>
  <si>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</si>
  <si>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</si>
  <si>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 xml:space="preserve">ex4403.12
</t>
    </r>
    <r>
      <rPr>
        <b/>
        <sz val="11"/>
        <rFont val="Univers"/>
        <family val="2"/>
      </rPr>
      <t>4403.98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</si>
  <si>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</si>
  <si>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</si>
  <si>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 xml:space="preserve">ex4406.12/92  </t>
    </r>
    <r>
      <rPr>
        <b/>
        <sz val="11"/>
        <rFont val="Univers"/>
        <family val="2"/>
      </rPr>
      <t>4407.91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</si>
  <si>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</si>
  <si>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</si>
  <si>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</si>
  <si>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</si>
  <si>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</si>
  <si>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</si>
  <si>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"</t>
    </r>
    <r>
      <rPr>
        <sz val="12"/>
        <color rgb="FFFF0000"/>
        <rFont val="Univers"/>
        <family val="2"/>
      </rPr>
      <t>ex</t>
    </r>
    <r>
      <rPr>
        <sz val="12"/>
        <rFont val="Univers"/>
        <family val="2"/>
      </rPr>
      <t>" codes indicate that only part of that trade classication code is used</t>
    </r>
  </si>
  <si>
    <t>PULPWOOD, ROUND AND SPLIT (INCLUDING WOOD FOR PARTICLE BOARD, OSB AND FIBREBOARD)</t>
  </si>
  <si>
    <t>PARTICLE BOARD, ORIENTED STRAND BOARD (OSB) AND SIMILAR BOARD</t>
  </si>
  <si>
    <t>of which: ORIENTED STRAND BOARD (OSB)</t>
  </si>
  <si>
    <t>Serbia</t>
  </si>
  <si>
    <t>Date: 08.05.2020.</t>
  </si>
  <si>
    <t>1000 USD</t>
  </si>
  <si>
    <t>10.05.2020.</t>
  </si>
  <si>
    <t>Date: 10.05.2020.</t>
  </si>
  <si>
    <t>SERBIA</t>
  </si>
  <si>
    <t>09.05.2020.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</si>
</sst>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4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4"/>
      <color indexed="12"/>
      <name val="Univers"/>
      <family val="2"/>
    </font>
    <font>
      <sz val="12"/>
      <color rgb="FFFF0000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</cellStyleXfs>
  <cellXfs count="783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2"/>
    </xf>
    <xf numFmtId="0" fontId="19" fillId="0" borderId="2" xfId="0" applyFont="1" applyFill="1" applyBorder="1" applyAlignment="1" applyProtection="1">
      <alignment horizontal="left" vertical="center" indent="3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 indent="2"/>
    </xf>
    <xf numFmtId="0" fontId="19" fillId="0" borderId="2" xfId="0" applyFont="1" applyBorder="1" applyAlignment="1" applyProtection="1">
      <alignment horizontal="left" vertical="center" indent="2"/>
    </xf>
    <xf numFmtId="0" fontId="19" fillId="0" borderId="13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 indent="1"/>
    </xf>
    <xf numFmtId="0" fontId="18" fillId="0" borderId="15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3" fontId="18" fillId="0" borderId="13" xfId="0" applyNumberFormat="1" applyFont="1" applyFill="1" applyBorder="1" applyAlignment="1" applyProtection="1">
      <alignment horizontal="right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3" fontId="18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2" xfId="0" applyNumberFormat="1" applyFont="1" applyFill="1" applyBorder="1" applyAlignment="1" applyProtection="1">
      <alignment horizontal="right" vertical="center"/>
      <protection locked="0"/>
    </xf>
    <xf numFmtId="3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3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19" fillId="0" borderId="13" xfId="0" applyFont="1" applyFill="1" applyBorder="1" applyAlignment="1" applyProtection="1">
      <alignment horizontal="left" vertical="center" indent="3"/>
    </xf>
    <xf numFmtId="0" fontId="24" fillId="0" borderId="0" xfId="0" applyFont="1" applyFill="1" applyProtection="1"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19" fillId="0" borderId="2" xfId="0" quotePrefix="1" applyFont="1" applyFill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3" xfId="0" applyFont="1" applyBorder="1" applyAlignment="1" applyProtection="1">
      <alignment horizontal="left" vertical="center" indent="3"/>
    </xf>
    <xf numFmtId="0" fontId="3" fillId="0" borderId="15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3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4" xfId="0" applyFont="1" applyFill="1" applyBorder="1" applyAlignment="1" applyProtection="1">
      <alignment horizontal="left" vertical="center" indent="1"/>
    </xf>
    <xf numFmtId="0" fontId="3" fillId="0" borderId="2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top"/>
    </xf>
    <xf numFmtId="0" fontId="19" fillId="0" borderId="14" xfId="0" quotePrefix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Border="1" applyProtection="1"/>
    <xf numFmtId="0" fontId="16" fillId="0" borderId="20" xfId="0" applyFont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Protection="1"/>
    <xf numFmtId="0" fontId="19" fillId="0" borderId="2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/>
    </xf>
    <xf numFmtId="0" fontId="4" fillId="0" borderId="11" xfId="0" quotePrefix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horizontal="center" vertical="center"/>
    </xf>
    <xf numFmtId="3" fontId="18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left" vertical="center"/>
    </xf>
    <xf numFmtId="3" fontId="18" fillId="2" borderId="11" xfId="0" applyNumberFormat="1" applyFont="1" applyFill="1" applyBorder="1" applyAlignment="1" applyProtection="1">
      <alignment horizontal="right" vertical="center"/>
      <protection locked="0"/>
    </xf>
    <xf numFmtId="3" fontId="18" fillId="2" borderId="17" xfId="0" applyNumberFormat="1" applyFont="1" applyFill="1" applyBorder="1" applyAlignment="1" applyProtection="1">
      <alignment horizontal="right" vertical="center"/>
      <protection locked="0"/>
    </xf>
    <xf numFmtId="0" fontId="9" fillId="2" borderId="26" xfId="0" applyFont="1" applyFill="1" applyBorder="1" applyAlignment="1" applyProtection="1">
      <alignment horizontal="left" vertical="center"/>
    </xf>
    <xf numFmtId="0" fontId="18" fillId="2" borderId="2" xfId="0" applyFont="1" applyFill="1" applyBorder="1" applyAlignment="1" applyProtection="1">
      <alignment horizontal="center" vertical="center"/>
    </xf>
    <xf numFmtId="3" fontId="18" fillId="2" borderId="18" xfId="0" applyNumberFormat="1" applyFont="1" applyFill="1" applyBorder="1" applyAlignment="1" applyProtection="1">
      <alignment horizontal="right" vertical="center"/>
      <protection locked="0"/>
    </xf>
    <xf numFmtId="0" fontId="19" fillId="2" borderId="13" xfId="0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left" vertical="center"/>
    </xf>
    <xf numFmtId="0" fontId="18" fillId="0" borderId="37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indent="1"/>
    </xf>
    <xf numFmtId="0" fontId="27" fillId="0" borderId="0" xfId="0" applyFont="1" applyBorder="1" applyAlignment="1">
      <alignment horizontal="right" vertical="center"/>
    </xf>
    <xf numFmtId="0" fontId="30" fillId="0" borderId="21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/>
    </xf>
    <xf numFmtId="0" fontId="4" fillId="0" borderId="40" xfId="0" applyFont="1" applyFill="1" applyBorder="1" applyProtection="1"/>
    <xf numFmtId="0" fontId="3" fillId="0" borderId="41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49" fontId="9" fillId="2" borderId="43" xfId="0" applyNumberFormat="1" applyFont="1" applyFill="1" applyBorder="1" applyAlignment="1" applyProtection="1">
      <alignment horizontal="left" vertical="center"/>
    </xf>
    <xf numFmtId="3" fontId="18" fillId="2" borderId="46" xfId="0" applyNumberFormat="1" applyFont="1" applyFill="1" applyBorder="1" applyAlignment="1" applyProtection="1">
      <alignment horizontal="right" vertical="center"/>
      <protection locked="0"/>
    </xf>
    <xf numFmtId="49" fontId="9" fillId="0" borderId="43" xfId="0" applyNumberFormat="1" applyFont="1" applyFill="1" applyBorder="1" applyAlignment="1" applyProtection="1">
      <alignment horizontal="left" vertical="center"/>
    </xf>
    <xf numFmtId="3" fontId="18" fillId="0" borderId="47" xfId="0" applyNumberFormat="1" applyFont="1" applyFill="1" applyBorder="1" applyAlignment="1" applyProtection="1">
      <alignment horizontal="right" vertical="center"/>
      <protection locked="0"/>
    </xf>
    <xf numFmtId="3" fontId="18" fillId="0" borderId="45" xfId="0" applyNumberFormat="1" applyFont="1" applyFill="1" applyBorder="1" applyAlignment="1" applyProtection="1">
      <alignment horizontal="right" vertical="center"/>
      <protection locked="0"/>
    </xf>
    <xf numFmtId="49" fontId="9" fillId="0" borderId="44" xfId="0" applyNumberFormat="1" applyFont="1" applyFill="1" applyBorder="1" applyAlignment="1" applyProtection="1">
      <alignment horizontal="left" vertical="center"/>
    </xf>
    <xf numFmtId="3" fontId="18" fillId="0" borderId="46" xfId="0" applyNumberFormat="1" applyFont="1" applyFill="1" applyBorder="1" applyAlignment="1" applyProtection="1">
      <alignment horizontal="right" vertical="center"/>
      <protection locked="0"/>
    </xf>
    <xf numFmtId="49" fontId="9" fillId="2" borderId="48" xfId="0" applyNumberFormat="1" applyFont="1" applyFill="1" applyBorder="1" applyAlignment="1" applyProtection="1">
      <alignment horizontal="left" vertical="center"/>
    </xf>
    <xf numFmtId="3" fontId="18" fillId="2" borderId="45" xfId="0" applyNumberFormat="1" applyFont="1" applyFill="1" applyBorder="1" applyAlignment="1" applyProtection="1">
      <alignment horizontal="right" vertical="center"/>
      <protection locked="0"/>
    </xf>
    <xf numFmtId="3" fontId="18" fillId="0" borderId="50" xfId="0" applyNumberFormat="1" applyFont="1" applyFill="1" applyBorder="1" applyAlignment="1" applyProtection="1">
      <alignment horizontal="right" vertical="center"/>
      <protection locked="0"/>
    </xf>
    <xf numFmtId="0" fontId="19" fillId="0" borderId="52" xfId="0" applyFont="1" applyFill="1" applyBorder="1" applyAlignment="1" applyProtection="1">
      <alignment horizontal="left" vertical="center" indent="1"/>
    </xf>
    <xf numFmtId="0" fontId="18" fillId="0" borderId="52" xfId="0" applyFont="1" applyFill="1" applyBorder="1" applyAlignment="1" applyProtection="1">
      <alignment horizontal="center" vertical="center"/>
    </xf>
    <xf numFmtId="3" fontId="18" fillId="0" borderId="52" xfId="0" applyNumberFormat="1" applyFont="1" applyFill="1" applyBorder="1" applyAlignment="1" applyProtection="1">
      <alignment horizontal="right" vertical="center"/>
      <protection locked="0"/>
    </xf>
    <xf numFmtId="3" fontId="18" fillId="0" borderId="5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4" fillId="0" borderId="20" xfId="0" applyFont="1" applyBorder="1" applyProtection="1"/>
    <xf numFmtId="0" fontId="3" fillId="0" borderId="0" xfId="0" applyFont="1" applyAlignment="1" applyProtection="1">
      <alignment horizontal="left" vertical="center"/>
    </xf>
    <xf numFmtId="0" fontId="25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25" fillId="0" borderId="13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center" vertical="center"/>
    </xf>
    <xf numFmtId="3" fontId="3" fillId="0" borderId="15" xfId="0" applyNumberFormat="1" applyFont="1" applyBorder="1" applyAlignment="1" applyProtection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6" fillId="0" borderId="0" xfId="0" applyFont="1" applyBorder="1" applyAlignment="1" applyProtection="1"/>
    <xf numFmtId="0" fontId="17" fillId="0" borderId="2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54" xfId="0" applyFont="1" applyFill="1" applyBorder="1" applyProtection="1"/>
    <xf numFmtId="0" fontId="24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4" fillId="0" borderId="55" xfId="0" applyFont="1" applyFill="1" applyBorder="1" applyProtection="1"/>
    <xf numFmtId="0" fontId="25" fillId="0" borderId="56" xfId="0" applyFont="1" applyFill="1" applyBorder="1" applyAlignment="1" applyProtection="1">
      <alignment horizontal="center" vertical="center"/>
    </xf>
    <xf numFmtId="0" fontId="4" fillId="0" borderId="25" xfId="0" applyFont="1" applyFill="1" applyBorder="1" applyProtection="1"/>
    <xf numFmtId="0" fontId="8" fillId="0" borderId="4" xfId="0" applyFont="1" applyFill="1" applyBorder="1" applyProtection="1"/>
    <xf numFmtId="3" fontId="3" fillId="2" borderId="11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3" fontId="3" fillId="0" borderId="38" xfId="0" applyNumberFormat="1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57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7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25" fillId="0" borderId="58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3" fontId="32" fillId="0" borderId="31" xfId="0" applyNumberFormat="1" applyFont="1" applyBorder="1" applyAlignment="1" applyProtection="1">
      <alignment horizontal="right" vertical="center"/>
      <protection locked="0"/>
    </xf>
    <xf numFmtId="0" fontId="19" fillId="0" borderId="2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3" fontId="4" fillId="0" borderId="37" xfId="0" applyNumberFormat="1" applyFont="1" applyFill="1" applyBorder="1" applyProtection="1">
      <protection locked="0"/>
    </xf>
    <xf numFmtId="0" fontId="25" fillId="0" borderId="9" xfId="0" applyFont="1" applyFill="1" applyBorder="1" applyAlignment="1" applyProtection="1">
      <alignment horizontal="center"/>
    </xf>
    <xf numFmtId="0" fontId="4" fillId="0" borderId="60" xfId="0" applyFont="1" applyFill="1" applyBorder="1" applyProtection="1">
      <protection locked="0"/>
    </xf>
    <xf numFmtId="0" fontId="4" fillId="0" borderId="61" xfId="0" applyFont="1" applyFill="1" applyBorder="1" applyProtection="1">
      <protection locked="0"/>
    </xf>
    <xf numFmtId="0" fontId="4" fillId="0" borderId="62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19" fillId="0" borderId="34" xfId="0" applyFont="1" applyFill="1" applyBorder="1" applyAlignment="1" applyProtection="1">
      <alignment horizontal="right" vertical="center"/>
    </xf>
    <xf numFmtId="49" fontId="3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49" fontId="3" fillId="2" borderId="63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left" vertical="center" indent="2"/>
    </xf>
    <xf numFmtId="0" fontId="19" fillId="0" borderId="5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center" indent="1"/>
    </xf>
    <xf numFmtId="0" fontId="19" fillId="0" borderId="28" xfId="0" quotePrefix="1" applyFont="1" applyFill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top"/>
    </xf>
    <xf numFmtId="0" fontId="0" fillId="0" borderId="13" xfId="0" applyBorder="1" applyAlignment="1"/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20" xfId="0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35" fillId="0" borderId="0" xfId="0" applyFont="1" applyBorder="1" applyAlignment="1" applyProtection="1"/>
    <xf numFmtId="0" fontId="12" fillId="0" borderId="0" xfId="0" applyFont="1" applyAlignment="1" applyProtection="1">
      <protection locked="0"/>
    </xf>
    <xf numFmtId="0" fontId="18" fillId="0" borderId="8" xfId="0" applyFont="1" applyFill="1" applyBorder="1" applyAlignment="1" applyProtection="1"/>
    <xf numFmtId="0" fontId="9" fillId="0" borderId="17" xfId="0" applyFont="1" applyFill="1" applyBorder="1" applyAlignment="1" applyProtection="1">
      <alignment vertical="center"/>
    </xf>
    <xf numFmtId="0" fontId="9" fillId="0" borderId="5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vertical="center"/>
      <protection locked="0"/>
    </xf>
    <xf numFmtId="0" fontId="28" fillId="0" borderId="67" xfId="0" applyFont="1" applyBorder="1" applyAlignment="1" applyProtection="1">
      <alignment horizontal="left" vertical="center"/>
    </xf>
    <xf numFmtId="0" fontId="28" fillId="0" borderId="17" xfId="0" applyFont="1" applyBorder="1" applyAlignment="1" applyProtection="1">
      <alignment vertical="center"/>
    </xf>
    <xf numFmtId="0" fontId="28" fillId="0" borderId="29" xfId="0" applyFont="1" applyBorder="1" applyAlignment="1" applyProtection="1">
      <alignment vertical="center"/>
    </xf>
    <xf numFmtId="0" fontId="28" fillId="0" borderId="29" xfId="0" applyFont="1" applyBorder="1" applyAlignment="1" applyProtection="1">
      <alignment vertical="center"/>
      <protection locked="0"/>
    </xf>
    <xf numFmtId="0" fontId="28" fillId="0" borderId="29" xfId="0" applyFont="1" applyFill="1" applyBorder="1" applyAlignment="1" applyProtection="1">
      <alignment vertical="center"/>
      <protection locked="0"/>
    </xf>
    <xf numFmtId="0" fontId="28" fillId="0" borderId="54" xfId="0" applyFont="1" applyFill="1" applyBorder="1" applyProtection="1">
      <protection locked="0"/>
    </xf>
    <xf numFmtId="0" fontId="28" fillId="0" borderId="17" xfId="0" applyFont="1" applyFill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9" fillId="0" borderId="61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11" fillId="0" borderId="0" xfId="5" applyFont="1" applyFill="1" applyBorder="1" applyProtection="1">
      <protection locked="0"/>
    </xf>
    <xf numFmtId="0" fontId="13" fillId="0" borderId="0" xfId="5" applyFont="1" applyFill="1" applyBorder="1" applyProtection="1">
      <protection locked="0"/>
    </xf>
    <xf numFmtId="0" fontId="13" fillId="0" borderId="0" xfId="5" applyFont="1" applyFill="1" applyProtection="1">
      <protection locked="0"/>
    </xf>
    <xf numFmtId="0" fontId="11" fillId="0" borderId="8" xfId="5" applyFont="1" applyFill="1" applyBorder="1" applyAlignment="1" applyProtection="1">
      <alignment horizontal="left"/>
    </xf>
    <xf numFmtId="0" fontId="13" fillId="0" borderId="8" xfId="5" applyFont="1" applyFill="1" applyBorder="1" applyProtection="1"/>
    <xf numFmtId="0" fontId="9" fillId="0" borderId="61" xfId="5" applyFont="1" applyFill="1" applyBorder="1" applyAlignment="1" applyProtection="1">
      <alignment vertical="center"/>
    </xf>
    <xf numFmtId="0" fontId="11" fillId="0" borderId="6" xfId="5" applyFont="1" applyFill="1" applyBorder="1" applyAlignment="1" applyProtection="1">
      <alignment horizontal="center"/>
    </xf>
    <xf numFmtId="0" fontId="39" fillId="0" borderId="0" xfId="5" applyFont="1" applyFill="1" applyBorder="1" applyAlignment="1" applyProtection="1">
      <alignment horizontal="center"/>
    </xf>
    <xf numFmtId="0" fontId="13" fillId="0" borderId="0" xfId="5" applyFont="1" applyFill="1" applyBorder="1" applyProtection="1"/>
    <xf numFmtId="0" fontId="9" fillId="0" borderId="17" xfId="5" applyFont="1" applyFill="1" applyBorder="1" applyAlignment="1" applyProtection="1">
      <alignment vertical="center"/>
    </xf>
    <xf numFmtId="0" fontId="10" fillId="0" borderId="20" xfId="2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3" fillId="0" borderId="0" xfId="5" applyFont="1" applyFill="1" applyAlignment="1" applyProtection="1">
      <protection locked="0"/>
    </xf>
    <xf numFmtId="0" fontId="11" fillId="0" borderId="0" xfId="5" applyFont="1" applyFill="1" applyBorder="1" applyAlignment="1" applyProtection="1">
      <alignment horizontal="left"/>
    </xf>
    <xf numFmtId="0" fontId="9" fillId="0" borderId="18" xfId="5" applyFont="1" applyFill="1" applyBorder="1" applyAlignment="1" applyProtection="1">
      <alignment vertical="center"/>
      <protection locked="0"/>
    </xf>
    <xf numFmtId="0" fontId="11" fillId="0" borderId="0" xfId="5" applyFont="1" applyBorder="1" applyAlignment="1" applyProtection="1">
      <alignment horizontal="left" vertical="center"/>
    </xf>
    <xf numFmtId="0" fontId="13" fillId="0" borderId="0" xfId="5" applyNumberFormat="1" applyFont="1" applyFill="1" applyBorder="1" applyAlignment="1" applyProtection="1">
      <alignment vertical="center"/>
    </xf>
    <xf numFmtId="0" fontId="40" fillId="0" borderId="0" xfId="5" applyFont="1" applyBorder="1" applyAlignment="1" applyProtection="1">
      <alignment vertical="center"/>
    </xf>
    <xf numFmtId="0" fontId="11" fillId="0" borderId="21" xfId="5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horizontal="righ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11" fillId="0" borderId="0" xfId="5" applyFont="1" applyBorder="1" applyAlignment="1" applyProtection="1">
      <alignment horizontal="left" vertical="center"/>
      <protection locked="0"/>
    </xf>
    <xf numFmtId="0" fontId="11" fillId="0" borderId="24" xfId="5" applyFont="1" applyFill="1" applyBorder="1" applyAlignment="1" applyProtection="1">
      <alignment horizontal="center"/>
    </xf>
    <xf numFmtId="0" fontId="11" fillId="0" borderId="0" xfId="5" applyFont="1" applyFill="1" applyBorder="1" applyAlignment="1" applyProtection="1">
      <alignment horizontal="centerContinuous"/>
    </xf>
    <xf numFmtId="0" fontId="13" fillId="0" borderId="20" xfId="5" applyFont="1" applyFill="1" applyBorder="1" applyProtection="1"/>
    <xf numFmtId="0" fontId="45" fillId="0" borderId="0" xfId="5" applyFont="1" applyFill="1" applyBorder="1" applyAlignment="1" applyProtection="1">
      <alignment horizontal="left"/>
    </xf>
    <xf numFmtId="0" fontId="13" fillId="0" borderId="0" xfId="5" applyFont="1" applyFill="1" applyBorder="1" applyAlignment="1" applyProtection="1">
      <alignment horizontal="left"/>
    </xf>
    <xf numFmtId="0" fontId="13" fillId="0" borderId="21" xfId="5" applyFont="1" applyFill="1" applyBorder="1" applyProtection="1"/>
    <xf numFmtId="0" fontId="11" fillId="0" borderId="4" xfId="5" applyFont="1" applyFill="1" applyBorder="1" applyAlignment="1" applyProtection="1">
      <alignment horizontal="center" vertical="center"/>
    </xf>
    <xf numFmtId="0" fontId="11" fillId="0" borderId="22" xfId="5" applyFont="1" applyFill="1" applyBorder="1" applyAlignment="1" applyProtection="1">
      <alignment horizontal="center" vertical="center"/>
    </xf>
    <xf numFmtId="0" fontId="11" fillId="0" borderId="15" xfId="5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left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30" xfId="5" applyFont="1" applyFill="1" applyBorder="1" applyAlignment="1" applyProtection="1">
      <alignment horizontal="center" vertical="center"/>
    </xf>
    <xf numFmtId="0" fontId="13" fillId="0" borderId="0" xfId="5" applyFont="1" applyFill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8" fillId="0" borderId="0" xfId="5" applyFont="1" applyFill="1" applyAlignment="1" applyProtection="1">
      <alignment horizontal="left"/>
      <protection locked="0"/>
    </xf>
    <xf numFmtId="0" fontId="11" fillId="0" borderId="0" xfId="5" applyFont="1" applyFill="1" applyAlignment="1" applyProtection="1">
      <alignment horizontal="left"/>
      <protection locked="0"/>
    </xf>
    <xf numFmtId="0" fontId="9" fillId="0" borderId="17" xfId="5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left" vertical="center"/>
    </xf>
    <xf numFmtId="0" fontId="9" fillId="0" borderId="61" xfId="5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6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28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vertical="center"/>
    </xf>
    <xf numFmtId="0" fontId="19" fillId="0" borderId="63" xfId="0" applyFont="1" applyFill="1" applyBorder="1" applyAlignment="1" applyProtection="1">
      <alignment vertical="center"/>
    </xf>
    <xf numFmtId="0" fontId="11" fillId="0" borderId="9" xfId="5" applyFont="1" applyFill="1" applyBorder="1" applyAlignment="1" applyProtection="1">
      <alignment horizontal="left"/>
    </xf>
    <xf numFmtId="0" fontId="13" fillId="0" borderId="0" xfId="5" quotePrefix="1" applyFont="1" applyFill="1" applyProtection="1">
      <protection locked="0"/>
    </xf>
    <xf numFmtId="0" fontId="14" fillId="0" borderId="0" xfId="5" applyFont="1" applyFill="1" applyProtection="1">
      <protection locked="0"/>
    </xf>
    <xf numFmtId="0" fontId="11" fillId="0" borderId="26" xfId="5" applyFont="1" applyFill="1" applyBorder="1" applyAlignment="1" applyProtection="1">
      <alignment horizontal="center" vertical="center"/>
    </xf>
    <xf numFmtId="0" fontId="11" fillId="0" borderId="2" xfId="5" applyFont="1" applyFill="1" applyBorder="1" applyAlignment="1" applyProtection="1">
      <alignment horizontal="center"/>
      <protection locked="0"/>
    </xf>
    <xf numFmtId="0" fontId="6" fillId="0" borderId="1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0" fontId="6" fillId="0" borderId="13" xfId="5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 applyProtection="1">
      <alignment horizontal="center" vertical="center"/>
    </xf>
    <xf numFmtId="3" fontId="42" fillId="2" borderId="13" xfId="5" applyNumberFormat="1" applyFont="1" applyFill="1" applyBorder="1" applyAlignment="1" applyProtection="1">
      <alignment vertical="center"/>
      <protection locked="0"/>
    </xf>
    <xf numFmtId="3" fontId="42" fillId="2" borderId="20" xfId="5" applyNumberFormat="1" applyFont="1" applyFill="1" applyBorder="1" applyAlignment="1" applyProtection="1">
      <alignment vertical="center"/>
      <protection locked="0"/>
    </xf>
    <xf numFmtId="3" fontId="42" fillId="2" borderId="18" xfId="5" applyNumberFormat="1" applyFont="1" applyFill="1" applyBorder="1" applyAlignment="1" applyProtection="1">
      <alignment vertical="center"/>
      <protection locked="0"/>
    </xf>
    <xf numFmtId="3" fontId="42" fillId="2" borderId="31" xfId="5" applyNumberFormat="1" applyFont="1" applyFill="1" applyBorder="1" applyAlignment="1" applyProtection="1">
      <alignment vertical="center"/>
      <protection locked="0"/>
    </xf>
    <xf numFmtId="0" fontId="8" fillId="0" borderId="23" xfId="2" applyFont="1" applyFill="1" applyBorder="1" applyAlignment="1" applyProtection="1">
      <alignment horizontal="center" vertical="center"/>
    </xf>
    <xf numFmtId="3" fontId="42" fillId="0" borderId="13" xfId="5" applyNumberFormat="1" applyFont="1" applyFill="1" applyBorder="1" applyAlignment="1" applyProtection="1">
      <alignment vertical="center"/>
      <protection locked="0"/>
    </xf>
    <xf numFmtId="3" fontId="42" fillId="0" borderId="20" xfId="5" applyNumberFormat="1" applyFont="1" applyFill="1" applyBorder="1" applyAlignment="1" applyProtection="1">
      <alignment vertical="center"/>
      <protection locked="0"/>
    </xf>
    <xf numFmtId="3" fontId="42" fillId="0" borderId="18" xfId="5" applyNumberFormat="1" applyFont="1" applyFill="1" applyBorder="1" applyAlignment="1" applyProtection="1">
      <alignment vertical="center"/>
      <protection locked="0"/>
    </xf>
    <xf numFmtId="3" fontId="42" fillId="0" borderId="31" xfId="5" applyNumberFormat="1" applyFont="1" applyFill="1" applyBorder="1" applyAlignment="1" applyProtection="1">
      <alignment vertical="center"/>
      <protection locked="0"/>
    </xf>
    <xf numFmtId="3" fontId="42" fillId="0" borderId="11" xfId="5" applyNumberFormat="1" applyFont="1" applyFill="1" applyBorder="1" applyAlignment="1" applyProtection="1">
      <alignment vertical="center"/>
      <protection locked="0"/>
    </xf>
    <xf numFmtId="3" fontId="42" fillId="0" borderId="29" xfId="5" applyNumberFormat="1" applyFont="1" applyFill="1" applyBorder="1" applyAlignment="1" applyProtection="1">
      <alignment vertical="center"/>
      <protection locked="0"/>
    </xf>
    <xf numFmtId="3" fontId="42" fillId="0" borderId="17" xfId="5" applyNumberFormat="1" applyFont="1" applyFill="1" applyBorder="1" applyAlignment="1" applyProtection="1">
      <alignment vertical="center"/>
      <protection locked="0"/>
    </xf>
    <xf numFmtId="3" fontId="42" fillId="0" borderId="30" xfId="5" applyNumberFormat="1" applyFont="1" applyFill="1" applyBorder="1" applyAlignment="1" applyProtection="1">
      <alignment vertical="center"/>
      <protection locked="0"/>
    </xf>
    <xf numFmtId="0" fontId="8" fillId="0" borderId="13" xfId="2" applyFont="1" applyFill="1" applyBorder="1" applyAlignment="1" applyProtection="1">
      <alignment horizontal="center" vertical="center"/>
    </xf>
    <xf numFmtId="0" fontId="8" fillId="0" borderId="13" xfId="2" applyNumberFormat="1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3" fontId="42" fillId="0" borderId="19" xfId="5" applyNumberFormat="1" applyFont="1" applyFill="1" applyBorder="1" applyAlignment="1" applyProtection="1">
      <alignment vertical="center"/>
      <protection locked="0"/>
    </xf>
    <xf numFmtId="3" fontId="42" fillId="0" borderId="32" xfId="5" applyNumberFormat="1" applyFont="1" applyFill="1" applyBorder="1" applyAlignment="1" applyProtection="1">
      <alignment vertical="center"/>
      <protection locked="0"/>
    </xf>
    <xf numFmtId="3" fontId="42" fillId="0" borderId="59" xfId="5" applyNumberFormat="1" applyFont="1" applyFill="1" applyBorder="1" applyAlignment="1" applyProtection="1">
      <alignment vertical="center"/>
      <protection locked="0"/>
    </xf>
    <xf numFmtId="0" fontId="8" fillId="4" borderId="0" xfId="2" applyFont="1" applyFill="1" applyAlignment="1" applyProtection="1">
      <alignment horizontal="left"/>
    </xf>
    <xf numFmtId="0" fontId="13" fillId="4" borderId="0" xfId="5" applyFont="1" applyFill="1" applyBorder="1" applyProtection="1"/>
    <xf numFmtId="0" fontId="13" fillId="4" borderId="0" xfId="5" applyFont="1" applyFill="1" applyProtection="1">
      <protection locked="0"/>
    </xf>
    <xf numFmtId="0" fontId="3" fillId="0" borderId="55" xfId="0" applyFont="1" applyBorder="1" applyAlignment="1" applyProtection="1">
      <alignment horizontal="center" vertical="center"/>
    </xf>
    <xf numFmtId="0" fontId="25" fillId="0" borderId="7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4" fillId="0" borderId="69" xfId="0" applyFont="1" applyFill="1" applyBorder="1" applyAlignment="1" applyProtection="1">
      <alignment vertical="center"/>
    </xf>
    <xf numFmtId="0" fontId="8" fillId="0" borderId="15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50" fillId="0" borderId="2" xfId="0" applyFont="1" applyBorder="1" applyAlignment="1" applyProtection="1">
      <alignment horizontal="left" vertical="center" indent="1"/>
    </xf>
    <xf numFmtId="0" fontId="50" fillId="0" borderId="2" xfId="0" applyFont="1" applyBorder="1" applyAlignment="1" applyProtection="1">
      <alignment horizontal="left" vertical="center"/>
    </xf>
    <xf numFmtId="0" fontId="50" fillId="0" borderId="15" xfId="0" applyFont="1" applyBorder="1" applyAlignment="1" applyProtection="1">
      <alignment horizontal="left" vertical="center" indent="1"/>
    </xf>
    <xf numFmtId="0" fontId="50" fillId="0" borderId="2" xfId="0" applyFont="1" applyBorder="1" applyAlignment="1" applyProtection="1">
      <alignment horizontal="left" vertical="center" indent="2"/>
    </xf>
    <xf numFmtId="0" fontId="50" fillId="0" borderId="2" xfId="0" applyFont="1" applyBorder="1" applyAlignment="1" applyProtection="1">
      <alignment horizontal="left" vertical="center" indent="3"/>
    </xf>
    <xf numFmtId="0" fontId="50" fillId="0" borderId="13" xfId="0" applyFont="1" applyBorder="1" applyAlignment="1" applyProtection="1">
      <alignment horizontal="left" vertical="center" indent="3"/>
    </xf>
    <xf numFmtId="0" fontId="50" fillId="0" borderId="22" xfId="0" applyFont="1" applyFill="1" applyBorder="1" applyAlignment="1" applyProtection="1">
      <alignment horizontal="left" vertical="center"/>
    </xf>
    <xf numFmtId="0" fontId="50" fillId="0" borderId="15" xfId="0" applyFont="1" applyBorder="1" applyAlignment="1" applyProtection="1">
      <alignment horizontal="left" vertical="center"/>
    </xf>
    <xf numFmtId="0" fontId="50" fillId="0" borderId="23" xfId="0" applyFont="1" applyBorder="1" applyAlignment="1" applyProtection="1">
      <alignment horizontal="left" vertical="center" indent="2"/>
    </xf>
    <xf numFmtId="0" fontId="50" fillId="0" borderId="23" xfId="0" applyFont="1" applyBorder="1" applyAlignment="1" applyProtection="1">
      <alignment horizontal="left" vertical="center" indent="1"/>
    </xf>
    <xf numFmtId="0" fontId="50" fillId="0" borderId="13" xfId="0" applyFont="1" applyBorder="1" applyAlignment="1" applyProtection="1">
      <alignment horizontal="left" vertical="center" indent="1"/>
    </xf>
    <xf numFmtId="0" fontId="50" fillId="0" borderId="11" xfId="0" applyFont="1" applyBorder="1" applyAlignment="1" applyProtection="1">
      <alignment horizontal="left" vertical="center"/>
    </xf>
    <xf numFmtId="0" fontId="50" fillId="0" borderId="15" xfId="0" applyFont="1" applyFill="1" applyBorder="1" applyAlignment="1" applyProtection="1">
      <alignment horizontal="left" vertical="center"/>
    </xf>
    <xf numFmtId="0" fontId="50" fillId="0" borderId="2" xfId="0" applyFont="1" applyFill="1" applyBorder="1" applyAlignment="1" applyProtection="1">
      <alignment horizontal="left" vertical="center" indent="1"/>
    </xf>
    <xf numFmtId="0" fontId="50" fillId="0" borderId="2" xfId="0" applyFont="1" applyFill="1" applyBorder="1" applyAlignment="1" applyProtection="1">
      <alignment horizontal="left" vertical="center" indent="2"/>
    </xf>
    <xf numFmtId="0" fontId="50" fillId="0" borderId="14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3" fontId="18" fillId="2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11" xfId="0" applyFont="1" applyFill="1" applyBorder="1" applyAlignment="1" applyProtection="1">
      <alignment horizontal="left" vertical="center" indent="1"/>
    </xf>
    <xf numFmtId="0" fontId="18" fillId="0" borderId="35" xfId="0" applyFont="1" applyFill="1" applyBorder="1" applyAlignment="1" applyProtection="1">
      <alignment horizontal="center" vertical="center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horizontal="center" vertical="center"/>
    </xf>
    <xf numFmtId="0" fontId="3" fillId="0" borderId="5" xfId="4" applyFont="1" applyFill="1" applyBorder="1" applyAlignment="1" applyProtection="1">
      <alignment horizontal="center" vertical="center"/>
    </xf>
    <xf numFmtId="0" fontId="8" fillId="0" borderId="4" xfId="4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52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5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53" fillId="5" borderId="0" xfId="6" applyFont="1" applyFill="1" applyBorder="1" applyProtection="1">
      <protection locked="0"/>
    </xf>
    <xf numFmtId="9" fontId="2" fillId="0" borderId="0" xfId="6" applyFont="1" applyBorder="1" applyProtection="1">
      <protection locked="0"/>
    </xf>
    <xf numFmtId="9" fontId="2" fillId="5" borderId="0" xfId="6" applyFont="1" applyFill="1" applyBorder="1" applyProtection="1">
      <protection locked="0"/>
    </xf>
    <xf numFmtId="0" fontId="53" fillId="0" borderId="0" xfId="3" applyFont="1" applyAlignment="1" applyProtection="1">
      <alignment horizontal="center" vertical="center"/>
      <protection locked="0"/>
    </xf>
    <xf numFmtId="0" fontId="53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5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0" xfId="6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53" fillId="0" borderId="0" xfId="6" applyFont="1" applyBorder="1" applyProtection="1">
      <protection locked="0"/>
    </xf>
    <xf numFmtId="0" fontId="53" fillId="0" borderId="0" xfId="3" applyFont="1" applyAlignment="1" applyProtection="1">
      <alignment horizontal="right" vertical="center"/>
      <protection locked="0"/>
    </xf>
    <xf numFmtId="0" fontId="53" fillId="0" borderId="20" xfId="3" applyFont="1" applyBorder="1" applyAlignment="1" applyProtection="1">
      <alignment horizontal="right" vertical="center"/>
      <protection locked="0"/>
    </xf>
    <xf numFmtId="164" fontId="2" fillId="0" borderId="0" xfId="6" applyNumberFormat="1" applyFont="1" applyAlignment="1" applyProtection="1">
      <alignment vertical="center"/>
      <protection locked="0"/>
    </xf>
    <xf numFmtId="0" fontId="53" fillId="0" borderId="3" xfId="3" applyFont="1" applyBorder="1" applyAlignment="1" applyProtection="1">
      <alignment horizontal="center" vertical="center"/>
      <protection locked="0"/>
    </xf>
    <xf numFmtId="0" fontId="53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53" fillId="0" borderId="0" xfId="3" applyFont="1" applyFill="1" applyAlignment="1" applyProtection="1">
      <alignment vertical="center"/>
      <protection locked="0"/>
    </xf>
    <xf numFmtId="3" fontId="53" fillId="0" borderId="20" xfId="3" applyNumberFormat="1" applyFont="1" applyBorder="1" applyAlignment="1" applyProtection="1">
      <alignment vertical="center"/>
      <protection locked="0"/>
    </xf>
    <xf numFmtId="0" fontId="2" fillId="0" borderId="20" xfId="3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6" fillId="0" borderId="20" xfId="0" applyFont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57" fillId="0" borderId="0" xfId="3" applyFont="1" applyAlignment="1" applyProtection="1">
      <alignment vertical="center"/>
      <protection locked="0"/>
    </xf>
    <xf numFmtId="1" fontId="56" fillId="0" borderId="20" xfId="0" applyNumberFormat="1" applyFont="1" applyBorder="1" applyAlignment="1" applyProtection="1">
      <alignment vertical="center"/>
      <protection locked="0"/>
    </xf>
    <xf numFmtId="0" fontId="59" fillId="0" borderId="0" xfId="3" applyFont="1" applyAlignment="1" applyProtection="1">
      <alignment vertical="center"/>
      <protection locked="0"/>
    </xf>
    <xf numFmtId="9" fontId="59" fillId="0" borderId="0" xfId="6" applyFont="1" applyAlignment="1" applyProtection="1">
      <alignment vertical="center"/>
      <protection locked="0"/>
    </xf>
    <xf numFmtId="164" fontId="59" fillId="0" borderId="0" xfId="6" applyNumberFormat="1" applyFont="1" applyAlignment="1" applyProtection="1">
      <alignment vertical="center"/>
      <protection locked="0"/>
    </xf>
    <xf numFmtId="9" fontId="53" fillId="0" borderId="29" xfId="6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left" vertical="center" indent="1"/>
    </xf>
    <xf numFmtId="0" fontId="10" fillId="0" borderId="29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36" xfId="0" applyNumberFormat="1" applyFont="1" applyFill="1" applyBorder="1" applyAlignment="1" applyProtection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19" fillId="2" borderId="26" xfId="5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vertical="center"/>
    </xf>
    <xf numFmtId="0" fontId="19" fillId="2" borderId="22" xfId="2" applyFont="1" applyFill="1" applyBorder="1" applyAlignment="1" applyProtection="1">
      <alignment vertical="center"/>
    </xf>
    <xf numFmtId="0" fontId="18" fillId="2" borderId="1" xfId="2" applyFont="1" applyFill="1" applyBorder="1" applyAlignment="1" applyProtection="1">
      <alignment horizontal="center" vertical="center"/>
    </xf>
    <xf numFmtId="0" fontId="19" fillId="0" borderId="4" xfId="5" applyFont="1" applyFill="1" applyBorder="1" applyAlignment="1" applyProtection="1">
      <alignment horizontal="left" vertical="center"/>
    </xf>
    <xf numFmtId="0" fontId="58" fillId="0" borderId="15" xfId="2" applyFont="1" applyFill="1" applyBorder="1" applyAlignment="1" applyProtection="1">
      <alignment horizontal="left" vertical="center"/>
    </xf>
    <xf numFmtId="0" fontId="19" fillId="0" borderId="11" xfId="2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1"/>
    </xf>
    <xf numFmtId="0" fontId="18" fillId="0" borderId="23" xfId="2" applyFont="1" applyFill="1" applyBorder="1" applyAlignment="1" applyProtection="1">
      <alignment horizontal="center" vertical="center"/>
    </xf>
    <xf numFmtId="0" fontId="18" fillId="0" borderId="23" xfId="2" applyFont="1" applyFill="1" applyBorder="1" applyAlignment="1" applyProtection="1">
      <alignment horizontal="left" vertical="center" indent="2"/>
    </xf>
    <xf numFmtId="0" fontId="58" fillId="0" borderId="13" xfId="2" applyFont="1" applyFill="1" applyBorder="1" applyAlignment="1" applyProtection="1">
      <alignment horizontal="left" vertical="center"/>
    </xf>
    <xf numFmtId="0" fontId="18" fillId="0" borderId="13" xfId="2" applyFont="1" applyFill="1" applyBorder="1" applyAlignment="1" applyProtection="1">
      <alignment horizontal="left" vertical="center" indent="2"/>
    </xf>
    <xf numFmtId="0" fontId="18" fillId="0" borderId="13" xfId="2" applyFont="1" applyFill="1" applyBorder="1" applyAlignment="1" applyProtection="1">
      <alignment horizontal="center" vertical="center"/>
    </xf>
    <xf numFmtId="0" fontId="18" fillId="0" borderId="23" xfId="2" applyNumberFormat="1" applyFont="1" applyFill="1" applyBorder="1" applyAlignment="1" applyProtection="1">
      <alignment horizontal="left" vertical="center" indent="1"/>
    </xf>
    <xf numFmtId="0" fontId="18" fillId="0" borderId="15" xfId="2" applyFont="1" applyFill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9" fillId="0" borderId="13" xfId="2" applyFont="1" applyFill="1" applyBorder="1" applyAlignment="1" applyProtection="1">
      <alignment horizontal="left" vertical="center"/>
    </xf>
    <xf numFmtId="0" fontId="19" fillId="0" borderId="2" xfId="2" applyFont="1" applyFill="1" applyBorder="1" applyAlignment="1" applyProtection="1">
      <alignment horizontal="left" vertical="center"/>
    </xf>
    <xf numFmtId="49" fontId="19" fillId="0" borderId="11" xfId="2" applyNumberFormat="1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3"/>
    </xf>
    <xf numFmtId="0" fontId="18" fillId="0" borderId="13" xfId="2" applyFont="1" applyFill="1" applyBorder="1" applyAlignment="1" applyProtection="1">
      <alignment horizontal="left" vertical="center" indent="3"/>
    </xf>
    <xf numFmtId="0" fontId="18" fillId="0" borderId="11" xfId="2" applyFont="1" applyFill="1" applyBorder="1" applyAlignment="1" applyProtection="1">
      <alignment horizontal="left" vertical="center" indent="2"/>
    </xf>
    <xf numFmtId="0" fontId="19" fillId="0" borderId="5" xfId="5" applyFont="1" applyFill="1" applyBorder="1" applyAlignment="1" applyProtection="1">
      <alignment horizontal="left" vertical="center"/>
    </xf>
    <xf numFmtId="0" fontId="19" fillId="2" borderId="15" xfId="2" applyFont="1" applyFill="1" applyBorder="1" applyAlignment="1" applyProtection="1">
      <alignment horizontal="left" vertical="center"/>
    </xf>
    <xf numFmtId="0" fontId="19" fillId="2" borderId="1" xfId="2" applyFont="1" applyFill="1" applyBorder="1" applyAlignment="1" applyProtection="1">
      <alignment vertical="center"/>
    </xf>
    <xf numFmtId="0" fontId="58" fillId="0" borderId="11" xfId="2" applyFont="1" applyFill="1" applyBorder="1" applyAlignment="1" applyProtection="1">
      <alignment horizontal="left" vertical="center"/>
    </xf>
    <xf numFmtId="0" fontId="18" fillId="0" borderId="23" xfId="2" applyNumberFormat="1" applyFont="1" applyFill="1" applyBorder="1" applyAlignment="1" applyProtection="1">
      <alignment horizontal="left" vertical="center" indent="2"/>
    </xf>
    <xf numFmtId="0" fontId="18" fillId="0" borderId="13" xfId="2" applyNumberFormat="1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left" vertical="center"/>
    </xf>
    <xf numFmtId="0" fontId="18" fillId="0" borderId="2" xfId="2" applyFont="1" applyFill="1" applyBorder="1" applyAlignment="1" applyProtection="1">
      <alignment horizontal="left" vertical="center" indent="2"/>
    </xf>
    <xf numFmtId="0" fontId="19" fillId="0" borderId="28" xfId="5" applyFont="1" applyFill="1" applyBorder="1" applyAlignment="1" applyProtection="1">
      <alignment horizontal="left" vertical="center"/>
    </xf>
    <xf numFmtId="0" fontId="58" fillId="0" borderId="19" xfId="2" applyFont="1" applyFill="1" applyBorder="1" applyAlignment="1" applyProtection="1">
      <alignment horizontal="left" vertical="center"/>
    </xf>
    <xf numFmtId="0" fontId="19" fillId="0" borderId="14" xfId="2" applyFont="1" applyFill="1" applyBorder="1" applyAlignment="1" applyProtection="1">
      <alignment horizontal="left" vertical="center"/>
    </xf>
    <xf numFmtId="0" fontId="18" fillId="0" borderId="14" xfId="2" applyFont="1" applyFill="1" applyBorder="1" applyAlignment="1" applyProtection="1">
      <alignment horizontal="left" vertical="center" indent="2"/>
    </xf>
    <xf numFmtId="0" fontId="18" fillId="0" borderId="14" xfId="2" applyFont="1" applyFill="1" applyBorder="1" applyAlignment="1" applyProtection="1">
      <alignment horizontal="center" vertical="center"/>
    </xf>
    <xf numFmtId="0" fontId="58" fillId="0" borderId="11" xfId="2" applyFont="1" applyFill="1" applyBorder="1" applyAlignment="1" applyProtection="1">
      <alignment horizontal="left" vertical="center" wrapText="1"/>
    </xf>
    <xf numFmtId="0" fontId="51" fillId="0" borderId="15" xfId="2" applyFont="1" applyFill="1" applyBorder="1" applyAlignment="1" applyProtection="1">
      <alignment horizontal="left" vertical="center" wrapText="1"/>
    </xf>
    <xf numFmtId="0" fontId="58" fillId="0" borderId="15" xfId="2" applyFont="1" applyFill="1" applyBorder="1" applyAlignment="1" applyProtection="1">
      <alignment horizontal="left" vertical="center" wrapText="1"/>
    </xf>
    <xf numFmtId="49" fontId="58" fillId="0" borderId="11" xfId="2" applyNumberFormat="1" applyFont="1" applyFill="1" applyBorder="1" applyAlignment="1" applyProtection="1">
      <alignment vertical="center" wrapText="1"/>
    </xf>
    <xf numFmtId="0" fontId="58" fillId="0" borderId="13" xfId="2" applyFont="1" applyFill="1" applyBorder="1" applyAlignment="1" applyProtection="1">
      <alignment horizontal="left" vertical="center" wrapText="1"/>
    </xf>
    <xf numFmtId="0" fontId="19" fillId="2" borderId="15" xfId="2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 wrapText="1"/>
      <protection locked="0"/>
    </xf>
    <xf numFmtId="0" fontId="63" fillId="0" borderId="0" xfId="0" applyFont="1" applyFill="1" applyBorder="1" applyAlignment="1" applyProtection="1">
      <alignment horizontal="left"/>
    </xf>
    <xf numFmtId="1" fontId="4" fillId="0" borderId="2" xfId="0" applyNumberFormat="1" applyFont="1" applyFill="1" applyBorder="1" applyAlignment="1" applyProtection="1">
      <alignment horizontal="right" vertical="center"/>
    </xf>
    <xf numFmtId="1" fontId="4" fillId="0" borderId="7" xfId="0" applyNumberFormat="1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 indent="3"/>
    </xf>
    <xf numFmtId="49" fontId="3" fillId="2" borderId="63" xfId="0" applyNumberFormat="1" applyFont="1" applyFill="1" applyBorder="1" applyAlignment="1" applyProtection="1">
      <alignment horizontal="left" vertical="center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indent="2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</xf>
    <xf numFmtId="3" fontId="4" fillId="0" borderId="59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53" fillId="0" borderId="3" xfId="3" applyFont="1" applyBorder="1" applyAlignment="1" applyProtection="1">
      <alignment vertical="center" wrapText="1"/>
      <protection locked="0"/>
    </xf>
    <xf numFmtId="0" fontId="53" fillId="0" borderId="0" xfId="3" applyFont="1" applyBorder="1" applyAlignment="1" applyProtection="1">
      <alignment vertical="center" wrapText="1"/>
      <protection locked="0"/>
    </xf>
    <xf numFmtId="0" fontId="53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49" fontId="3" fillId="0" borderId="43" xfId="0" applyNumberFormat="1" applyFont="1" applyFill="1" applyBorder="1" applyAlignment="1" applyProtection="1">
      <alignment horizontal="left" vertical="center"/>
    </xf>
    <xf numFmtId="49" fontId="3" fillId="2" borderId="76" xfId="0" applyNumberFormat="1" applyFont="1" applyFill="1" applyBorder="1" applyAlignment="1" applyProtection="1">
      <alignment horizontal="left" vertical="center"/>
    </xf>
    <xf numFmtId="49" fontId="3" fillId="2" borderId="43" xfId="0" applyNumberFormat="1" applyFont="1" applyFill="1" applyBorder="1" applyAlignment="1" applyProtection="1">
      <alignment horizontal="left" vertical="center"/>
    </xf>
    <xf numFmtId="49" fontId="3" fillId="2" borderId="49" xfId="0" applyNumberFormat="1" applyFont="1" applyFill="1" applyBorder="1" applyAlignment="1" applyProtection="1">
      <alignment horizontal="left" vertical="center"/>
    </xf>
    <xf numFmtId="49" fontId="3" fillId="0" borderId="44" xfId="0" applyNumberFormat="1" applyFont="1" applyFill="1" applyBorder="1" applyAlignment="1" applyProtection="1">
      <alignment horizontal="left" vertical="center"/>
    </xf>
    <xf numFmtId="49" fontId="3" fillId="2" borderId="41" xfId="0" applyNumberFormat="1" applyFont="1" applyFill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 indent="1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3" fillId="2" borderId="48" xfId="0" applyNumberFormat="1" applyFont="1" applyFill="1" applyBorder="1" applyAlignment="1" applyProtection="1">
      <alignment horizontal="left" vertical="center"/>
    </xf>
    <xf numFmtId="49" fontId="3" fillId="0" borderId="51" xfId="0" applyNumberFormat="1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vertical="center"/>
      <protection locked="0"/>
    </xf>
    <xf numFmtId="0" fontId="18" fillId="0" borderId="11" xfId="0" applyNumberFormat="1" applyFont="1" applyFill="1" applyBorder="1" applyAlignment="1" applyProtection="1">
      <alignment vertical="center"/>
      <protection locked="0"/>
    </xf>
    <xf numFmtId="0" fontId="18" fillId="0" borderId="30" xfId="0" applyNumberFormat="1" applyFont="1" applyFill="1" applyBorder="1" applyAlignment="1" applyProtection="1">
      <alignment vertical="center"/>
      <protection locked="0"/>
    </xf>
    <xf numFmtId="0" fontId="18" fillId="0" borderId="18" xfId="0" applyNumberFormat="1" applyFont="1" applyFill="1" applyBorder="1" applyAlignment="1" applyProtection="1">
      <alignment vertical="center"/>
      <protection locked="0"/>
    </xf>
    <xf numFmtId="0" fontId="18" fillId="0" borderId="31" xfId="0" applyNumberFormat="1" applyFont="1" applyFill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vertical="center"/>
      <protection locked="0"/>
    </xf>
    <xf numFmtId="0" fontId="19" fillId="0" borderId="72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9" fillId="3" borderId="6" xfId="0" applyFont="1" applyFill="1" applyBorder="1" applyAlignment="1" applyProtection="1">
      <alignment horizontal="left" vertical="center"/>
    </xf>
    <xf numFmtId="0" fontId="19" fillId="0" borderId="63" xfId="0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 applyProtection="1">
      <alignment vertical="center"/>
      <protection locked="0"/>
    </xf>
    <xf numFmtId="0" fontId="18" fillId="0" borderId="32" xfId="0" applyNumberFormat="1" applyFont="1" applyFill="1" applyBorder="1" applyAlignment="1" applyProtection="1">
      <alignment vertical="center"/>
      <protection locked="0"/>
    </xf>
    <xf numFmtId="0" fontId="18" fillId="0" borderId="59" xfId="0" applyNumberFormat="1" applyFont="1" applyFill="1" applyBorder="1" applyAlignment="1" applyProtection="1">
      <alignment vertical="center"/>
      <protection locked="0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49" fontId="19" fillId="2" borderId="15" xfId="2" applyNumberFormat="1" applyFont="1" applyFill="1" applyBorder="1" applyAlignment="1" applyProtection="1">
      <alignment horizontal="left" vertical="center" wrapText="1"/>
    </xf>
    <xf numFmtId="3" fontId="18" fillId="2" borderId="13" xfId="5" applyNumberFormat="1" applyFont="1" applyFill="1" applyBorder="1" applyAlignment="1" applyProtection="1">
      <alignment horizontal="right" vertical="center"/>
      <protection locked="0"/>
    </xf>
    <xf numFmtId="3" fontId="18" fillId="2" borderId="18" xfId="5" applyNumberFormat="1" applyFont="1" applyFill="1" applyBorder="1" applyAlignment="1" applyProtection="1">
      <alignment horizontal="right" vertical="center"/>
      <protection locked="0"/>
    </xf>
    <xf numFmtId="3" fontId="18" fillId="2" borderId="31" xfId="5" applyNumberFormat="1" applyFont="1" applyFill="1" applyBorder="1" applyAlignment="1" applyProtection="1">
      <alignment horizontal="right" vertical="center"/>
      <protection locked="0"/>
    </xf>
    <xf numFmtId="3" fontId="18" fillId="0" borderId="13" xfId="5" applyNumberFormat="1" applyFont="1" applyFill="1" applyBorder="1" applyAlignment="1" applyProtection="1">
      <alignment horizontal="right" vertical="center"/>
      <protection locked="0"/>
    </xf>
    <xf numFmtId="3" fontId="18" fillId="0" borderId="18" xfId="5" applyNumberFormat="1" applyFont="1" applyFill="1" applyBorder="1" applyAlignment="1" applyProtection="1">
      <alignment horizontal="right" vertical="center"/>
      <protection locked="0"/>
    </xf>
    <xf numFmtId="3" fontId="18" fillId="0" borderId="31" xfId="5" applyNumberFormat="1" applyFont="1" applyFill="1" applyBorder="1" applyAlignment="1" applyProtection="1">
      <alignment horizontal="right" vertical="center"/>
      <protection locked="0"/>
    </xf>
    <xf numFmtId="3" fontId="18" fillId="4" borderId="11" xfId="5" applyNumberFormat="1" applyFont="1" applyFill="1" applyBorder="1" applyAlignment="1" applyProtection="1">
      <alignment horizontal="left" vertical="center"/>
      <protection locked="0"/>
    </xf>
    <xf numFmtId="3" fontId="18" fillId="4" borderId="29" xfId="5" applyNumberFormat="1" applyFont="1" applyFill="1" applyBorder="1" applyAlignment="1" applyProtection="1">
      <alignment horizontal="left" vertical="center"/>
      <protection locked="0"/>
    </xf>
    <xf numFmtId="3" fontId="18" fillId="4" borderId="17" xfId="5" applyNumberFormat="1" applyFont="1" applyFill="1" applyBorder="1" applyAlignment="1" applyProtection="1">
      <alignment horizontal="left" vertical="center"/>
      <protection locked="0"/>
    </xf>
    <xf numFmtId="3" fontId="18" fillId="4" borderId="30" xfId="5" applyNumberFormat="1" applyFont="1" applyFill="1" applyBorder="1" applyAlignment="1" applyProtection="1">
      <alignment horizontal="left" vertical="center"/>
      <protection locked="0"/>
    </xf>
    <xf numFmtId="3" fontId="18" fillId="0" borderId="11" xfId="5" applyNumberFormat="1" applyFont="1" applyFill="1" applyBorder="1" applyAlignment="1" applyProtection="1">
      <alignment horizontal="right" vertical="center"/>
      <protection locked="0"/>
    </xf>
    <xf numFmtId="3" fontId="18" fillId="0" borderId="17" xfId="5" applyNumberFormat="1" applyFont="1" applyFill="1" applyBorder="1" applyAlignment="1" applyProtection="1">
      <alignment horizontal="right" vertical="center"/>
      <protection locked="0"/>
    </xf>
    <xf numFmtId="3" fontId="18" fillId="0" borderId="30" xfId="5" applyNumberFormat="1" applyFont="1" applyFill="1" applyBorder="1" applyAlignment="1" applyProtection="1">
      <alignment horizontal="right" vertical="center"/>
      <protection locked="0"/>
    </xf>
    <xf numFmtId="3" fontId="18" fillId="0" borderId="11" xfId="5" applyNumberFormat="1" applyFont="1" applyFill="1" applyBorder="1" applyAlignment="1" applyProtection="1">
      <alignment horizontal="left" vertical="center"/>
      <protection locked="0"/>
    </xf>
    <xf numFmtId="3" fontId="18" fillId="0" borderId="17" xfId="5" applyNumberFormat="1" applyFont="1" applyFill="1" applyBorder="1" applyAlignment="1" applyProtection="1">
      <alignment horizontal="left" vertical="center"/>
      <protection locked="0"/>
    </xf>
    <xf numFmtId="3" fontId="18" fillId="0" borderId="30" xfId="5" applyNumberFormat="1" applyFont="1" applyFill="1" applyBorder="1" applyAlignment="1" applyProtection="1">
      <alignment horizontal="left" vertical="center"/>
      <protection locked="0"/>
    </xf>
    <xf numFmtId="3" fontId="18" fillId="0" borderId="19" xfId="5" applyNumberFormat="1" applyFont="1" applyFill="1" applyBorder="1" applyAlignment="1" applyProtection="1">
      <alignment horizontal="right" vertical="center"/>
      <protection locked="0"/>
    </xf>
    <xf numFmtId="3" fontId="18" fillId="0" borderId="32" xfId="5" applyNumberFormat="1" applyFont="1" applyFill="1" applyBorder="1" applyAlignment="1" applyProtection="1">
      <alignment horizontal="right" vertical="center"/>
      <protection locked="0"/>
    </xf>
    <xf numFmtId="3" fontId="18" fillId="0" borderId="59" xfId="5" applyNumberFormat="1" applyFont="1" applyFill="1" applyBorder="1" applyAlignment="1" applyProtection="1">
      <alignment horizontal="right" vertical="center"/>
      <protection locked="0"/>
    </xf>
    <xf numFmtId="0" fontId="19" fillId="0" borderId="11" xfId="2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horizontal="left" vertical="center" wrapText="1"/>
    </xf>
    <xf numFmtId="0" fontId="19" fillId="2" borderId="4" xfId="5" applyFont="1" applyFill="1" applyBorder="1" applyAlignment="1" applyProtection="1">
      <alignment horizontal="left" vertical="center"/>
    </xf>
    <xf numFmtId="49" fontId="19" fillId="2" borderId="13" xfId="2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indent="1"/>
    </xf>
    <xf numFmtId="0" fontId="19" fillId="0" borderId="2" xfId="0" quotePrefix="1" applyFont="1" applyFill="1" applyBorder="1" applyAlignment="1" applyProtection="1">
      <alignment horizontal="left" vertical="center" indent="1"/>
    </xf>
    <xf numFmtId="0" fontId="19" fillId="0" borderId="13" xfId="0" quotePrefix="1" applyFont="1" applyFill="1" applyBorder="1" applyAlignment="1" applyProtection="1">
      <alignment horizontal="left" vertical="center" indent="2"/>
    </xf>
    <xf numFmtId="49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center" wrapText="1" indent="2"/>
    </xf>
    <xf numFmtId="0" fontId="4" fillId="0" borderId="11" xfId="0" quotePrefix="1" applyFont="1" applyFill="1" applyBorder="1" applyAlignment="1" applyProtection="1">
      <alignment horizontal="center" vertical="center"/>
    </xf>
    <xf numFmtId="3" fontId="32" fillId="0" borderId="3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top"/>
    </xf>
    <xf numFmtId="0" fontId="50" fillId="0" borderId="2" xfId="0" applyFont="1" applyFill="1" applyBorder="1" applyAlignment="1" applyProtection="1">
      <alignment horizontal="left" vertical="center" wrapText="1" indent="2"/>
    </xf>
    <xf numFmtId="0" fontId="3" fillId="0" borderId="2" xfId="0" quotePrefix="1" applyFont="1" applyFill="1" applyBorder="1" applyAlignment="1" applyProtection="1">
      <alignment horizontal="left" vertical="center" indent="1"/>
    </xf>
    <xf numFmtId="3" fontId="4" fillId="0" borderId="3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3" xfId="0" quotePrefix="1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vertical="center"/>
      <protection locked="0"/>
    </xf>
    <xf numFmtId="0" fontId="3" fillId="0" borderId="6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3" fontId="18" fillId="0" borderId="11" xfId="0" applyNumberFormat="1" applyFont="1" applyBorder="1" applyAlignment="1" applyProtection="1">
      <alignment horizontal="right" vertical="center"/>
      <protection locked="0"/>
    </xf>
    <xf numFmtId="3" fontId="18" fillId="0" borderId="17" xfId="0" applyNumberFormat="1" applyFont="1" applyBorder="1" applyAlignment="1" applyProtection="1">
      <alignment horizontal="right" vertical="center"/>
      <protection locked="0"/>
    </xf>
    <xf numFmtId="3" fontId="18" fillId="0" borderId="13" xfId="0" applyNumberFormat="1" applyFont="1" applyBorder="1" applyAlignment="1" applyProtection="1">
      <alignment horizontal="right" vertical="center"/>
      <protection locked="0"/>
    </xf>
    <xf numFmtId="3" fontId="18" fillId="0" borderId="18" xfId="0" applyNumberFormat="1" applyFont="1" applyBorder="1" applyAlignment="1" applyProtection="1">
      <alignment horizontal="right" vertical="center"/>
      <protection locked="0"/>
    </xf>
    <xf numFmtId="3" fontId="18" fillId="0" borderId="52" xfId="0" applyNumberFormat="1" applyFont="1" applyBorder="1" applyAlignment="1" applyProtection="1">
      <alignment horizontal="right" vertical="center"/>
      <protection locked="0"/>
    </xf>
    <xf numFmtId="3" fontId="18" fillId="0" borderId="46" xfId="0" applyNumberFormat="1" applyFont="1" applyBorder="1" applyAlignment="1" applyProtection="1">
      <alignment horizontal="right" vertical="center"/>
      <protection locked="0"/>
    </xf>
    <xf numFmtId="3" fontId="18" fillId="0" borderId="45" xfId="0" applyNumberFormat="1" applyFont="1" applyBorder="1" applyAlignment="1" applyProtection="1">
      <alignment horizontal="right" vertical="center"/>
      <protection locked="0"/>
    </xf>
    <xf numFmtId="3" fontId="18" fillId="0" borderId="2" xfId="0" applyNumberFormat="1" applyFont="1" applyBorder="1" applyAlignment="1" applyProtection="1">
      <alignment horizontal="right" vertical="center"/>
      <protection locked="0"/>
    </xf>
    <xf numFmtId="3" fontId="18" fillId="0" borderId="47" xfId="0" applyNumberFormat="1" applyFont="1" applyBorder="1" applyAlignment="1" applyProtection="1">
      <alignment horizontal="right" vertical="center"/>
      <protection locked="0"/>
    </xf>
    <xf numFmtId="3" fontId="18" fillId="0" borderId="15" xfId="0" applyNumberFormat="1" applyFont="1" applyBorder="1" applyAlignment="1" applyProtection="1">
      <alignment horizontal="right" vertical="center"/>
      <protection locked="0"/>
    </xf>
    <xf numFmtId="3" fontId="18" fillId="0" borderId="50" xfId="0" applyNumberFormat="1" applyFont="1" applyBorder="1" applyAlignment="1" applyProtection="1">
      <alignment horizontal="right" vertical="center"/>
      <protection locked="0"/>
    </xf>
    <xf numFmtId="3" fontId="18" fillId="0" borderId="53" xfId="0" applyNumberFormat="1" applyFont="1" applyBorder="1" applyAlignment="1" applyProtection="1">
      <alignment horizontal="right" vertical="center"/>
      <protection locked="0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vertical="center"/>
      <protection locked="0"/>
    </xf>
    <xf numFmtId="0" fontId="18" fillId="0" borderId="31" xfId="0" applyFont="1" applyBorder="1" applyAlignment="1" applyProtection="1">
      <alignment vertical="center"/>
      <protection locked="0"/>
    </xf>
    <xf numFmtId="3" fontId="18" fillId="0" borderId="13" xfId="5" applyNumberFormat="1" applyFont="1" applyBorder="1" applyAlignment="1" applyProtection="1">
      <alignment horizontal="right" vertical="center"/>
      <protection locked="0"/>
    </xf>
    <xf numFmtId="3" fontId="18" fillId="0" borderId="18" xfId="5" applyNumberFormat="1" applyFont="1" applyBorder="1" applyAlignment="1" applyProtection="1">
      <alignment horizontal="right" vertical="center"/>
      <protection locked="0"/>
    </xf>
    <xf numFmtId="3" fontId="18" fillId="0" borderId="11" xfId="5" applyNumberFormat="1" applyFont="1" applyBorder="1" applyAlignment="1" applyProtection="1">
      <alignment horizontal="right" vertical="center"/>
      <protection locked="0"/>
    </xf>
    <xf numFmtId="3" fontId="18" fillId="0" borderId="17" xfId="5" applyNumberFormat="1" applyFont="1" applyBorder="1" applyAlignment="1" applyProtection="1">
      <alignment horizontal="right" vertical="center"/>
      <protection locked="0"/>
    </xf>
    <xf numFmtId="3" fontId="18" fillId="0" borderId="11" xfId="5" applyNumberFormat="1" applyFont="1" applyBorder="1" applyAlignment="1" applyProtection="1">
      <alignment horizontal="left" vertical="center"/>
      <protection locked="0"/>
    </xf>
    <xf numFmtId="3" fontId="18" fillId="0" borderId="17" xfId="5" applyNumberFormat="1" applyFont="1" applyBorder="1" applyAlignment="1" applyProtection="1">
      <alignment horizontal="left" vertical="center"/>
      <protection locked="0"/>
    </xf>
    <xf numFmtId="3" fontId="18" fillId="0" borderId="19" xfId="5" applyNumberFormat="1" applyFont="1" applyBorder="1" applyAlignment="1" applyProtection="1">
      <alignment horizontal="right" vertical="center"/>
      <protection locked="0"/>
    </xf>
    <xf numFmtId="3" fontId="18" fillId="0" borderId="32" xfId="5" applyNumberFormat="1" applyFont="1" applyBorder="1" applyAlignment="1" applyProtection="1">
      <alignment horizontal="right" vertical="center"/>
      <protection locked="0"/>
    </xf>
    <xf numFmtId="3" fontId="18" fillId="0" borderId="31" xfId="5" applyNumberFormat="1" applyFont="1" applyBorder="1" applyAlignment="1" applyProtection="1">
      <alignment horizontal="right" vertical="center"/>
      <protection locked="0"/>
    </xf>
    <xf numFmtId="3" fontId="18" fillId="0" borderId="30" xfId="5" applyNumberFormat="1" applyFont="1" applyBorder="1" applyAlignment="1" applyProtection="1">
      <alignment horizontal="right" vertical="center"/>
      <protection locked="0"/>
    </xf>
    <xf numFmtId="3" fontId="18" fillId="0" borderId="30" xfId="5" applyNumberFormat="1" applyFont="1" applyBorder="1" applyAlignment="1" applyProtection="1">
      <alignment horizontal="left" vertical="center"/>
      <protection locked="0"/>
    </xf>
    <xf numFmtId="3" fontId="18" fillId="0" borderId="59" xfId="5" applyNumberFormat="1" applyFont="1" applyBorder="1" applyAlignment="1" applyProtection="1">
      <alignment horizontal="right"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19" fillId="0" borderId="68" xfId="0" applyFont="1" applyFill="1" applyBorder="1" applyProtection="1">
      <protection locked="0"/>
    </xf>
    <xf numFmtId="0" fontId="19" fillId="0" borderId="29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shrinkToFit="1"/>
    </xf>
    <xf numFmtId="0" fontId="3" fillId="0" borderId="13" xfId="0" applyFont="1" applyBorder="1" applyAlignment="1" applyProtection="1">
      <alignment horizontal="center" vertical="top" shrinkToFit="1"/>
    </xf>
    <xf numFmtId="0" fontId="62" fillId="0" borderId="6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" fillId="0" borderId="0" xfId="3" applyFont="1" applyAlignment="1" applyProtection="1">
      <alignment horizontal="center" wrapText="1"/>
      <protection locked="0"/>
    </xf>
    <xf numFmtId="0" fontId="53" fillId="0" borderId="0" xfId="3" applyFont="1" applyBorder="1" applyAlignment="1" applyProtection="1">
      <alignment horizontal="center" vertical="center"/>
      <protection locked="0"/>
    </xf>
    <xf numFmtId="0" fontId="53" fillId="0" borderId="20" xfId="3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vertical="center"/>
      <protection locked="0"/>
    </xf>
    <xf numFmtId="0" fontId="63" fillId="0" borderId="0" xfId="0" applyFont="1" applyFill="1" applyBorder="1" applyAlignment="1" applyProtection="1">
      <alignment horizontal="left" wrapText="1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19" fillId="0" borderId="74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49" fontId="19" fillId="0" borderId="75" xfId="0" applyNumberFormat="1" applyFont="1" applyBorder="1" applyAlignment="1" applyProtection="1">
      <alignment horizontal="center" vertical="center"/>
      <protection locked="0"/>
    </xf>
    <xf numFmtId="49" fontId="28" fillId="0" borderId="75" xfId="0" applyNumberFormat="1" applyFont="1" applyBorder="1" applyAlignment="1" applyProtection="1">
      <alignment horizontal="center" vertical="center"/>
      <protection locked="0"/>
    </xf>
    <xf numFmtId="0" fontId="20" fillId="0" borderId="7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62" fillId="0" borderId="40" xfId="0" applyFont="1" applyFill="1" applyBorder="1" applyAlignment="1" applyProtection="1">
      <alignment horizontal="center" vertical="center"/>
    </xf>
    <xf numFmtId="0" fontId="62" fillId="0" borderId="77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/>
    </xf>
    <xf numFmtId="0" fontId="62" fillId="0" borderId="2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/>
    </xf>
    <xf numFmtId="0" fontId="25" fillId="0" borderId="23" xfId="0" quotePrefix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/>
    </xf>
    <xf numFmtId="0" fontId="25" fillId="0" borderId="58" xfId="0" applyFont="1" applyFill="1" applyBorder="1" applyAlignment="1" applyProtection="1">
      <alignment horizontal="center"/>
    </xf>
    <xf numFmtId="0" fontId="25" fillId="0" borderId="62" xfId="0" applyFont="1" applyFill="1" applyBorder="1" applyAlignment="1" applyProtection="1">
      <alignment horizontal="center"/>
    </xf>
    <xf numFmtId="0" fontId="33" fillId="0" borderId="20" xfId="0" applyFont="1" applyBorder="1" applyAlignment="1" applyProtection="1">
      <alignment horizontal="right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23" xfId="0" quotePrefix="1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66" xfId="0" applyFont="1" applyFill="1" applyBorder="1" applyAlignment="1" applyProtection="1">
      <alignment horizontal="left" vertical="center"/>
    </xf>
    <xf numFmtId="0" fontId="19" fillId="3" borderId="22" xfId="0" applyFont="1" applyFill="1" applyBorder="1" applyAlignment="1" applyProtection="1">
      <alignment horizontal="left" vertical="center"/>
    </xf>
    <xf numFmtId="0" fontId="26" fillId="0" borderId="56" xfId="0" applyFont="1" applyBorder="1" applyAlignment="1" applyProtection="1">
      <alignment horizontal="center" vertical="center"/>
    </xf>
    <xf numFmtId="0" fontId="26" fillId="0" borderId="7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0" fillId="0" borderId="66" xfId="0" applyFont="1" applyFill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63" fillId="0" borderId="0" xfId="0" applyFont="1" applyBorder="1" applyAlignment="1" applyProtection="1">
      <alignment horizontal="left" wrapText="1"/>
    </xf>
    <xf numFmtId="0" fontId="46" fillId="0" borderId="22" xfId="5" applyFont="1" applyFill="1" applyBorder="1" applyAlignment="1" applyProtection="1">
      <alignment horizontal="center" vertical="center"/>
    </xf>
    <xf numFmtId="0" fontId="46" fillId="0" borderId="3" xfId="5" applyFont="1" applyFill="1" applyBorder="1" applyAlignment="1" applyProtection="1">
      <alignment horizontal="center" vertical="center"/>
    </xf>
    <xf numFmtId="0" fontId="46" fillId="0" borderId="16" xfId="5" applyFont="1" applyFill="1" applyBorder="1" applyAlignment="1" applyProtection="1">
      <alignment horizontal="center" vertical="center"/>
    </xf>
    <xf numFmtId="0" fontId="46" fillId="0" borderId="66" xfId="5" applyFont="1" applyFill="1" applyBorder="1" applyAlignment="1" applyProtection="1">
      <alignment horizontal="center" vertical="center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37" xfId="5" applyFont="1" applyFill="1" applyBorder="1" applyAlignment="1" applyProtection="1">
      <alignment horizontal="center" vertical="center"/>
    </xf>
    <xf numFmtId="0" fontId="11" fillId="0" borderId="18" xfId="5" applyFont="1" applyFill="1" applyBorder="1" applyAlignment="1" applyProtection="1">
      <alignment horizontal="center" vertical="center"/>
    </xf>
    <xf numFmtId="0" fontId="11" fillId="0" borderId="37" xfId="5" applyFont="1" applyFill="1" applyBorder="1" applyAlignment="1" applyProtection="1">
      <alignment horizontal="center" vertical="center"/>
    </xf>
    <xf numFmtId="0" fontId="11" fillId="0" borderId="20" xfId="5" applyFont="1" applyFill="1" applyBorder="1" applyAlignment="1" applyProtection="1">
      <alignment horizontal="center" vertical="center"/>
    </xf>
    <xf numFmtId="0" fontId="11" fillId="0" borderId="38" xfId="5" applyFont="1" applyFill="1" applyBorder="1" applyAlignment="1" applyProtection="1">
      <alignment horizontal="center" vertical="center"/>
    </xf>
    <xf numFmtId="0" fontId="3" fillId="0" borderId="58" xfId="2" applyFont="1" applyBorder="1" applyAlignment="1" applyProtection="1">
      <alignment horizontal="center" vertical="center"/>
      <protection locked="0"/>
    </xf>
    <xf numFmtId="0" fontId="9" fillId="0" borderId="58" xfId="2" applyFont="1" applyBorder="1" applyAlignment="1" applyProtection="1">
      <alignment horizontal="center" vertical="center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10" fillId="0" borderId="62" xfId="2" applyFont="1" applyBorder="1" applyAlignment="1" applyProtection="1">
      <alignment horizontal="center" vertical="center"/>
      <protection locked="0"/>
    </xf>
    <xf numFmtId="0" fontId="9" fillId="0" borderId="17" xfId="5" applyFont="1" applyFill="1" applyBorder="1" applyAlignment="1" applyProtection="1">
      <alignment vertical="center"/>
    </xf>
    <xf numFmtId="0" fontId="3" fillId="0" borderId="17" xfId="5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62" fillId="0" borderId="0" xfId="5" applyFont="1" applyFill="1" applyBorder="1" applyAlignment="1" applyProtection="1">
      <alignment horizontal="center" vertical="top"/>
    </xf>
    <xf numFmtId="0" fontId="37" fillId="0" borderId="0" xfId="5" applyFont="1" applyFill="1" applyBorder="1" applyAlignment="1" applyProtection="1">
      <alignment horizontal="center" vertical="top"/>
    </xf>
    <xf numFmtId="0" fontId="37" fillId="0" borderId="23" xfId="5" applyFont="1" applyFill="1" applyBorder="1" applyAlignment="1" applyProtection="1">
      <alignment horizontal="center" vertical="top"/>
    </xf>
    <xf numFmtId="0" fontId="25" fillId="0" borderId="0" xfId="2" applyFont="1" applyBorder="1" applyAlignment="1" applyProtection="1">
      <alignment horizontal="center"/>
    </xf>
    <xf numFmtId="0" fontId="38" fillId="0" borderId="0" xfId="2" applyFont="1" applyBorder="1" applyAlignment="1" applyProtection="1">
      <alignment horizontal="center"/>
    </xf>
    <xf numFmtId="0" fontId="11" fillId="0" borderId="0" xfId="5" applyFont="1" applyFill="1" applyBorder="1" applyAlignment="1" applyProtection="1">
      <alignment vertical="top"/>
    </xf>
    <xf numFmtId="0" fontId="10" fillId="0" borderId="0" xfId="2" applyFont="1" applyBorder="1" applyAlignment="1" applyProtection="1">
      <alignment vertical="top"/>
    </xf>
    <xf numFmtId="0" fontId="10" fillId="0" borderId="21" xfId="2" applyFont="1" applyBorder="1" applyAlignment="1" applyProtection="1">
      <alignment vertical="top"/>
    </xf>
    <xf numFmtId="0" fontId="4" fillId="0" borderId="20" xfId="2" applyFont="1" applyBorder="1" applyAlignment="1" applyProtection="1">
      <alignment horizontal="center" vertical="center"/>
      <protection locked="0"/>
    </xf>
    <xf numFmtId="0" fontId="10" fillId="0" borderId="20" xfId="2" applyFont="1" applyBorder="1" applyAlignment="1" applyProtection="1">
      <alignment horizontal="center" vertical="center"/>
      <protection locked="0"/>
    </xf>
    <xf numFmtId="0" fontId="10" fillId="0" borderId="38" xfId="2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4000000}"/>
    <cellStyle name="Normal_jqrev" xfId="4" xr:uid="{00000000-0005-0000-0000-000005000000}"/>
    <cellStyle name="Normal_YBFPQNEW" xfId="5" xr:uid="{00000000-0005-0000-0000-000008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2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3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4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tabSelected="1" zoomScaleNormal="100" zoomScaleSheetLayoutView="100" workbookViewId="0">
      <selection activeCell="D8" sqref="D8"/>
    </sheetView>
  </sheetViews>
  <sheetFormatPr defaultColWidth="9.6640625" defaultRowHeight="12.75" customHeight="1" x14ac:dyDescent="0.25"/>
  <cols>
    <col min="1" max="1" width="8.33203125" style="21" customWidth="1"/>
    <col min="2" max="2" width="65.77734375" style="22" customWidth="1"/>
    <col min="3" max="3" width="9.44140625" style="22" customWidth="1"/>
    <col min="4" max="5" width="22.44140625" style="22" customWidth="1"/>
    <col min="6" max="6" width="9.77734375" style="22" customWidth="1"/>
    <col min="7" max="7" width="9.6640625" style="22" customWidth="1"/>
    <col min="8" max="8" width="8.88671875" style="22" customWidth="1"/>
    <col min="9" max="9" width="68.6640625" style="22" customWidth="1"/>
    <col min="10" max="10" width="9.33203125" style="22" customWidth="1"/>
    <col min="11" max="12" width="10.33203125" style="22" customWidth="1"/>
    <col min="13" max="13" width="12.6640625" style="22" customWidth="1"/>
    <col min="14" max="14" width="1.6640625" style="22" customWidth="1"/>
    <col min="15" max="15" width="12.6640625" style="22" customWidth="1"/>
    <col min="16" max="16" width="1.6640625" style="22" customWidth="1"/>
    <col min="17" max="17" width="15.6640625" style="22" customWidth="1"/>
    <col min="18" max="18" width="36.88671875" style="22" customWidth="1"/>
    <col min="19" max="21" width="10.6640625" style="22" customWidth="1"/>
    <col min="22" max="22" width="3.33203125" style="22" customWidth="1"/>
    <col min="23" max="23" width="11.88671875" style="22" customWidth="1"/>
    <col min="24" max="32" width="15.6640625" style="22" customWidth="1"/>
    <col min="33" max="33" width="12.6640625" style="22" customWidth="1"/>
    <col min="34" max="34" width="1.6640625" style="22" customWidth="1"/>
    <col min="35" max="16384" width="9.6640625" style="22"/>
  </cols>
  <sheetData>
    <row r="1" spans="1:29" ht="17.100000000000001" customHeight="1" x14ac:dyDescent="0.25">
      <c r="A1" s="25"/>
      <c r="B1" s="83" t="s">
        <v>0</v>
      </c>
      <c r="C1" s="299" t="s">
        <v>31</v>
      </c>
      <c r="D1" s="648" t="s">
        <v>278</v>
      </c>
      <c r="E1" s="649" t="s">
        <v>279</v>
      </c>
      <c r="H1" s="171"/>
      <c r="I1" s="171"/>
      <c r="J1" s="172" t="str">
        <f>C1</f>
        <v xml:space="preserve">Country: </v>
      </c>
      <c r="K1" s="172" t="str">
        <f>D1</f>
        <v>Serbia</v>
      </c>
      <c r="L1" s="171"/>
    </row>
    <row r="2" spans="1:29" ht="17.100000000000001" customHeight="1" x14ac:dyDescent="0.25">
      <c r="A2" s="26"/>
      <c r="B2" s="82" t="s">
        <v>0</v>
      </c>
      <c r="C2" s="688" t="s">
        <v>14</v>
      </c>
      <c r="D2" s="689"/>
      <c r="E2" s="483"/>
      <c r="H2" s="171"/>
      <c r="I2" s="171"/>
      <c r="J2" s="171"/>
      <c r="K2" s="171"/>
      <c r="L2" s="171"/>
    </row>
    <row r="3" spans="1:29" ht="17.100000000000001" customHeight="1" x14ac:dyDescent="0.25">
      <c r="A3" s="26"/>
      <c r="B3" s="82" t="s">
        <v>0</v>
      </c>
      <c r="C3" s="704"/>
      <c r="D3" s="705"/>
      <c r="E3" s="706"/>
      <c r="H3" s="171"/>
      <c r="I3" s="171"/>
      <c r="J3" s="171"/>
      <c r="K3" s="171"/>
      <c r="L3" s="171"/>
    </row>
    <row r="4" spans="1:29" ht="17.100000000000001" customHeight="1" x14ac:dyDescent="0.25">
      <c r="A4" s="26"/>
      <c r="B4" s="82"/>
      <c r="C4" s="300" t="s">
        <v>10</v>
      </c>
      <c r="D4" s="482"/>
      <c r="E4" s="483"/>
      <c r="H4" s="171"/>
      <c r="I4" s="171"/>
      <c r="J4" s="171"/>
      <c r="K4" s="171"/>
      <c r="L4" s="171"/>
      <c r="T4" s="10"/>
      <c r="U4" s="10"/>
    </row>
    <row r="5" spans="1:29" ht="17.100000000000001" customHeight="1" x14ac:dyDescent="0.25">
      <c r="A5" s="695" t="s">
        <v>235</v>
      </c>
      <c r="B5" s="696"/>
      <c r="C5" s="707"/>
      <c r="D5" s="708"/>
      <c r="E5" s="709"/>
      <c r="H5" s="171"/>
      <c r="I5" s="171"/>
      <c r="J5" s="171"/>
      <c r="K5" s="171"/>
      <c r="L5" s="171"/>
      <c r="T5" s="10"/>
      <c r="U5" s="10"/>
    </row>
    <row r="6" spans="1:29" ht="17.100000000000001" customHeight="1" x14ac:dyDescent="0.4">
      <c r="A6" s="697"/>
      <c r="B6" s="696"/>
      <c r="C6" s="650"/>
      <c r="D6" s="484"/>
      <c r="E6" s="485"/>
      <c r="H6" s="171"/>
      <c r="I6" s="171"/>
      <c r="J6" s="171"/>
      <c r="K6" s="171"/>
      <c r="L6" s="171"/>
      <c r="Q6" s="445" t="s">
        <v>157</v>
      </c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</row>
    <row r="7" spans="1:29" ht="16.5" customHeight="1" x14ac:dyDescent="0.25">
      <c r="A7" s="698" t="s">
        <v>234</v>
      </c>
      <c r="B7" s="699"/>
      <c r="C7" s="300" t="s">
        <v>11</v>
      </c>
      <c r="D7" s="651"/>
      <c r="E7" s="301" t="s">
        <v>12</v>
      </c>
      <c r="H7" s="171"/>
      <c r="I7" s="710" t="s">
        <v>253</v>
      </c>
      <c r="J7" s="171"/>
      <c r="K7" s="703" t="s">
        <v>69</v>
      </c>
      <c r="L7" s="703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</row>
    <row r="8" spans="1:29" ht="19.5" customHeight="1" x14ac:dyDescent="0.25">
      <c r="A8" s="698" t="s">
        <v>26</v>
      </c>
      <c r="B8" s="699"/>
      <c r="C8" s="300" t="s">
        <v>13</v>
      </c>
      <c r="D8" s="652"/>
      <c r="E8" s="483"/>
      <c r="H8" s="171"/>
      <c r="I8" s="710"/>
      <c r="J8" s="171"/>
      <c r="K8" s="703"/>
      <c r="L8" s="703"/>
      <c r="Q8" s="446" t="s">
        <v>153</v>
      </c>
      <c r="R8" s="446"/>
      <c r="S8" s="446"/>
      <c r="T8" s="446"/>
      <c r="U8" s="446"/>
      <c r="V8" s="446"/>
      <c r="W8" s="700"/>
      <c r="X8" s="700"/>
      <c r="Y8" s="700"/>
      <c r="Z8" s="446"/>
      <c r="AA8" s="446"/>
      <c r="AB8" s="446"/>
      <c r="AC8" s="446"/>
    </row>
    <row r="9" spans="1:29" ht="15.75" customHeight="1" x14ac:dyDescent="0.25">
      <c r="A9" s="80"/>
      <c r="B9" s="59"/>
      <c r="C9" s="31"/>
      <c r="D9" s="62">
        <v>51</v>
      </c>
      <c r="E9" s="63">
        <v>51</v>
      </c>
      <c r="H9" s="174" t="s">
        <v>0</v>
      </c>
      <c r="I9" s="175"/>
      <c r="J9" s="173" t="s">
        <v>0</v>
      </c>
      <c r="K9" s="173"/>
      <c r="L9" s="173"/>
      <c r="Q9" s="446"/>
      <c r="R9" s="446"/>
      <c r="S9" s="446"/>
      <c r="T9" s="446"/>
      <c r="U9" s="446"/>
      <c r="V9" s="447"/>
      <c r="W9" s="700"/>
      <c r="X9" s="700"/>
      <c r="Y9" s="700"/>
      <c r="Z9" s="446"/>
      <c r="AA9" s="446"/>
      <c r="AB9" s="446"/>
      <c r="AC9" s="446"/>
    </row>
    <row r="10" spans="1:29" ht="12.75" customHeight="1" x14ac:dyDescent="0.25">
      <c r="A10" s="27" t="s">
        <v>15</v>
      </c>
      <c r="B10" s="81" t="s">
        <v>15</v>
      </c>
      <c r="C10" s="693" t="s">
        <v>8</v>
      </c>
      <c r="D10" s="647">
        <v>2018</v>
      </c>
      <c r="E10" s="34">
        <f>D10+1</f>
        <v>2019</v>
      </c>
      <c r="F10" s="169"/>
      <c r="G10" s="169"/>
      <c r="H10" s="144" t="s">
        <v>15</v>
      </c>
      <c r="I10" s="557" t="str">
        <f>B10</f>
        <v>Product</v>
      </c>
      <c r="J10" s="144" t="str">
        <f>C10</f>
        <v>Unit</v>
      </c>
      <c r="K10" s="176">
        <f>D10</f>
        <v>2018</v>
      </c>
      <c r="L10" s="177">
        <f>E10</f>
        <v>2019</v>
      </c>
      <c r="Q10" s="446"/>
      <c r="R10" s="446"/>
      <c r="S10" s="471">
        <f>D10</f>
        <v>2018</v>
      </c>
      <c r="T10" s="471">
        <f>E10</f>
        <v>2019</v>
      </c>
      <c r="U10" s="471" t="s">
        <v>137</v>
      </c>
      <c r="V10" s="447"/>
      <c r="W10" s="22" t="s">
        <v>162</v>
      </c>
      <c r="X10" s="448"/>
      <c r="Y10" s="448"/>
      <c r="Z10" s="468"/>
      <c r="AB10" s="446"/>
      <c r="AC10" s="446"/>
    </row>
    <row r="11" spans="1:29" ht="12.75" customHeight="1" x14ac:dyDescent="0.25">
      <c r="A11" s="7" t="s">
        <v>6</v>
      </c>
      <c r="B11" s="1"/>
      <c r="C11" s="694"/>
      <c r="D11" s="2" t="s">
        <v>7</v>
      </c>
      <c r="E11" s="8" t="s">
        <v>7</v>
      </c>
      <c r="H11" s="145" t="s">
        <v>6</v>
      </c>
      <c r="I11" s="178"/>
      <c r="J11" s="179"/>
      <c r="K11" s="180" t="str">
        <f>D11</f>
        <v>Quantity</v>
      </c>
      <c r="L11" s="181" t="str">
        <f>E11</f>
        <v>Quantity</v>
      </c>
      <c r="Q11" s="701" t="s">
        <v>139</v>
      </c>
      <c r="R11" s="454" t="s">
        <v>140</v>
      </c>
      <c r="S11" s="455">
        <f>IF(ISNUMBER(D17+'JQ2 | Primary Products | Trade'!D15-'JQ2 | Primary Products | Trade'!H15-D27),D17+'JQ2 | Primary Products | Trade'!D15-'JQ2 | Primary Products | Trade'!H15-D27,"Missing data")</f>
        <v>1258</v>
      </c>
      <c r="T11" s="455">
        <f>IF(ISNUMBER(E17+'JQ2 | Primary Products | Trade'!F15-'JQ2 | Primary Products | Trade'!J15-E27),E17+'JQ2 | Primary Products | Trade'!F15-'JQ2 | Primary Products | Trade'!J15-E27,"Missing data")</f>
        <v>1611</v>
      </c>
      <c r="U11" s="450">
        <f>IF(ISNUMBER(T11/S11-1),T11/S11-1,"missing data")</f>
        <v>0.28060413354531</v>
      </c>
      <c r="V11" s="449"/>
      <c r="W11" s="446" t="s">
        <v>138</v>
      </c>
      <c r="X11" s="448"/>
      <c r="Y11" s="448"/>
      <c r="Z11" s="468"/>
      <c r="AB11" s="446"/>
      <c r="AC11" s="446"/>
    </row>
    <row r="12" spans="1:29" s="28" customFormat="1" ht="12.75" customHeight="1" x14ac:dyDescent="0.25">
      <c r="A12" s="690" t="s">
        <v>136</v>
      </c>
      <c r="B12" s="691"/>
      <c r="C12" s="691"/>
      <c r="D12" s="691"/>
      <c r="E12" s="692"/>
      <c r="H12" s="196"/>
      <c r="I12" s="182" t="str">
        <f>A12</f>
        <v>REMOVALS OF ROUNDWOOD (WOOD IN THE ROUGH)</v>
      </c>
      <c r="J12" s="431"/>
      <c r="K12" s="431"/>
      <c r="L12" s="432"/>
      <c r="Q12" s="702"/>
      <c r="R12" s="473" t="s">
        <v>158</v>
      </c>
      <c r="S12" s="476">
        <f>IF(ISNUMBER(D52-D53*X28),(D52-D53)*X28,"missing data")</f>
        <v>99.05</v>
      </c>
      <c r="T12" s="476">
        <f>IF(ISNUMBER(E52-E53*X28),(E52-E53)*X28,"missing data")</f>
        <v>74.899999999999991</v>
      </c>
      <c r="U12" s="460">
        <f t="shared" ref="U12:U23" si="0">IF(ISNUMBER(T12/S12-1),T12/S12-1,"missing data")</f>
        <v>-0.2438162544169612</v>
      </c>
      <c r="V12" s="474"/>
      <c r="W12" s="446" t="s">
        <v>141</v>
      </c>
      <c r="Y12" s="453"/>
      <c r="Z12" s="469"/>
      <c r="AB12" s="453"/>
      <c r="AC12" s="453"/>
    </row>
    <row r="13" spans="1:29" s="28" customFormat="1" ht="12.75" customHeight="1" x14ac:dyDescent="0.25">
      <c r="A13" s="491">
        <v>1</v>
      </c>
      <c r="B13" s="486" t="s">
        <v>132</v>
      </c>
      <c r="C13" s="487" t="s">
        <v>93</v>
      </c>
      <c r="D13" s="493">
        <v>7959</v>
      </c>
      <c r="E13" s="493">
        <v>8113</v>
      </c>
      <c r="H13" s="72">
        <f>A13</f>
        <v>1</v>
      </c>
      <c r="I13" s="416" t="str">
        <f>B13</f>
        <v>ROUNDWOOD (WOOD IN THE ROUGH)</v>
      </c>
      <c r="J13" s="115" t="s">
        <v>93</v>
      </c>
      <c r="K13" s="183">
        <f>D13-(D14+D17)</f>
        <v>0</v>
      </c>
      <c r="L13" s="184">
        <f>E13-(E14+E17)</f>
        <v>0</v>
      </c>
      <c r="Q13" s="558" t="s">
        <v>150</v>
      </c>
      <c r="R13" s="456" t="s">
        <v>146</v>
      </c>
      <c r="S13" s="457">
        <f>IF(ISNUMBER(D36*X29),D36*X29,"missing data")</f>
        <v>342</v>
      </c>
      <c r="T13" s="457">
        <f>IF(ISNUMBER(E36*X29),E36*X29,"missing data")</f>
        <v>405</v>
      </c>
      <c r="U13" s="450">
        <f t="shared" si="0"/>
        <v>0.18421052631578938</v>
      </c>
      <c r="V13" s="458"/>
      <c r="W13" s="477">
        <v>2.4</v>
      </c>
      <c r="X13" s="453"/>
      <c r="Y13" s="453"/>
      <c r="Z13" s="469"/>
      <c r="AB13" s="453"/>
      <c r="AC13" s="453"/>
    </row>
    <row r="14" spans="1:29" s="30" customFormat="1" ht="14.4" x14ac:dyDescent="0.25">
      <c r="A14" s="170">
        <v>1.1000000000000001</v>
      </c>
      <c r="B14" s="141" t="s">
        <v>98</v>
      </c>
      <c r="C14" s="115" t="s">
        <v>93</v>
      </c>
      <c r="D14" s="250">
        <v>6533</v>
      </c>
      <c r="E14" s="250">
        <v>6350</v>
      </c>
      <c r="H14" s="66">
        <f t="shared" ref="H14:H78" si="1">A14</f>
        <v>1.1000000000000001</v>
      </c>
      <c r="I14" s="417" t="str">
        <f t="shared" ref="I14:I77" si="2">B14</f>
        <v>WOOD FUEL (INCLUDING WOOD FOR CHARCOAL)</v>
      </c>
      <c r="J14" s="115" t="s">
        <v>93</v>
      </c>
      <c r="K14" s="185">
        <f>D14-(D15+D16)</f>
        <v>0</v>
      </c>
      <c r="L14" s="186">
        <f>E14-(E15+E16)</f>
        <v>0</v>
      </c>
      <c r="Q14" s="559"/>
      <c r="R14" s="561" t="s">
        <v>255</v>
      </c>
      <c r="S14" s="562">
        <f>IF(ISNUMBER(D39),D39,"Missing data")</f>
        <v>506</v>
      </c>
      <c r="T14" s="562">
        <f>IF(ISNUMBER(E39),E39,"Missing data")</f>
        <v>517</v>
      </c>
      <c r="U14" s="563">
        <f t="shared" si="0"/>
        <v>2.1739130434782705E-2</v>
      </c>
      <c r="V14" s="564"/>
      <c r="W14" s="477">
        <v>1</v>
      </c>
      <c r="X14" s="453"/>
      <c r="Z14" s="461"/>
      <c r="AB14" s="459"/>
      <c r="AC14" s="459"/>
    </row>
    <row r="15" spans="1:29" s="30" customFormat="1" ht="14.4" x14ac:dyDescent="0.25">
      <c r="A15" s="170" t="s">
        <v>19</v>
      </c>
      <c r="B15" s="73" t="s">
        <v>3</v>
      </c>
      <c r="C15" s="115" t="s">
        <v>93</v>
      </c>
      <c r="D15" s="250">
        <v>130</v>
      </c>
      <c r="E15" s="250">
        <v>141</v>
      </c>
      <c r="H15" s="66" t="str">
        <f t="shared" si="1"/>
        <v>1.1.C</v>
      </c>
      <c r="I15" s="418" t="str">
        <f t="shared" si="2"/>
        <v>Coniferous</v>
      </c>
      <c r="J15" s="115" t="s">
        <v>93</v>
      </c>
      <c r="K15" s="187"/>
      <c r="L15" s="188"/>
      <c r="Q15" s="559"/>
      <c r="R15" s="561" t="s">
        <v>256</v>
      </c>
      <c r="S15" s="562">
        <f>IF(ISNUMBER(D43),D43,"Missing data")</f>
        <v>21</v>
      </c>
      <c r="T15" s="562">
        <f>IF(ISNUMBER(E43),E43,"Missing data")</f>
        <v>31</v>
      </c>
      <c r="U15" s="563">
        <f t="shared" si="0"/>
        <v>0.47619047619047628</v>
      </c>
      <c r="V15" s="564"/>
      <c r="W15" s="477">
        <v>1</v>
      </c>
      <c r="Z15" s="461"/>
      <c r="AB15" s="459"/>
      <c r="AC15" s="459"/>
    </row>
    <row r="16" spans="1:29" s="30" customFormat="1" ht="14.4" x14ac:dyDescent="0.25">
      <c r="A16" s="170" t="s">
        <v>55</v>
      </c>
      <c r="B16" s="73" t="s">
        <v>4</v>
      </c>
      <c r="C16" s="115" t="s">
        <v>93</v>
      </c>
      <c r="D16" s="250">
        <v>6403</v>
      </c>
      <c r="E16" s="250">
        <v>6209</v>
      </c>
      <c r="H16" s="66" t="str">
        <f t="shared" si="1"/>
        <v>1.1.NC</v>
      </c>
      <c r="I16" s="418" t="str">
        <f t="shared" si="2"/>
        <v>Non-Coniferous</v>
      </c>
      <c r="J16" s="115" t="s">
        <v>93</v>
      </c>
      <c r="K16" s="189"/>
      <c r="L16" s="190"/>
      <c r="Q16" s="559"/>
      <c r="R16" s="561" t="s">
        <v>142</v>
      </c>
      <c r="S16" s="562">
        <f>IF(ISNUMBER(D48),D48,"Missing data")</f>
        <v>10</v>
      </c>
      <c r="T16" s="562">
        <f>IF(ISNUMBER(E48),E48,"Missing data")</f>
        <v>12</v>
      </c>
      <c r="U16" s="563">
        <f t="shared" si="0"/>
        <v>0.19999999999999996</v>
      </c>
      <c r="V16" s="451"/>
      <c r="W16" s="477">
        <v>1</v>
      </c>
      <c r="Y16" s="453"/>
      <c r="Z16" s="459"/>
      <c r="AB16" s="461"/>
      <c r="AC16" s="459"/>
    </row>
    <row r="17" spans="1:29" s="30" customFormat="1" ht="14.4" x14ac:dyDescent="0.25">
      <c r="A17" s="170">
        <v>1.2</v>
      </c>
      <c r="B17" s="68" t="s">
        <v>131</v>
      </c>
      <c r="C17" s="115" t="s">
        <v>93</v>
      </c>
      <c r="D17" s="250">
        <v>1426</v>
      </c>
      <c r="E17" s="250">
        <v>1763</v>
      </c>
      <c r="H17" s="66">
        <f t="shared" si="1"/>
        <v>1.2</v>
      </c>
      <c r="I17" s="417" t="str">
        <f t="shared" si="2"/>
        <v>INDUSTRIAL ROUNDWOOD</v>
      </c>
      <c r="J17" s="115" t="s">
        <v>93</v>
      </c>
      <c r="K17" s="185">
        <f>D17-(D18+D19)</f>
        <v>0</v>
      </c>
      <c r="L17" s="185">
        <f>E17-(E18+E19)</f>
        <v>0</v>
      </c>
      <c r="Q17" s="559"/>
      <c r="R17" s="565" t="s">
        <v>147</v>
      </c>
      <c r="S17" s="566">
        <f>IF(ISNUMBER(D52),D52,"missing data")</f>
        <v>283</v>
      </c>
      <c r="T17" s="566">
        <f>IF(ISNUMBER(E52),E52,"missing data")</f>
        <v>214</v>
      </c>
      <c r="U17" s="563">
        <f t="shared" si="0"/>
        <v>-0.24381625441696109</v>
      </c>
      <c r="V17" s="451"/>
      <c r="W17" s="477">
        <v>1.58</v>
      </c>
      <c r="X17" s="453"/>
      <c r="Y17" s="453"/>
      <c r="Z17" s="459"/>
      <c r="AB17" s="459"/>
      <c r="AC17" s="459"/>
    </row>
    <row r="18" spans="1:29" s="30" customFormat="1" ht="14.4" x14ac:dyDescent="0.25">
      <c r="A18" s="170" t="s">
        <v>20</v>
      </c>
      <c r="B18" s="69" t="s">
        <v>3</v>
      </c>
      <c r="C18" s="115" t="s">
        <v>93</v>
      </c>
      <c r="D18" s="250">
        <v>321</v>
      </c>
      <c r="E18" s="250">
        <v>386</v>
      </c>
      <c r="H18" s="66" t="str">
        <f t="shared" si="1"/>
        <v>1.2.C</v>
      </c>
      <c r="I18" s="418" t="str">
        <f t="shared" si="2"/>
        <v>Coniferous</v>
      </c>
      <c r="J18" s="115" t="s">
        <v>93</v>
      </c>
      <c r="K18" s="191">
        <f>D18-(D22+D25+D28)</f>
        <v>0</v>
      </c>
      <c r="L18" s="191">
        <f>E18-(E22+E25+E28)</f>
        <v>0</v>
      </c>
      <c r="Q18" s="559"/>
      <c r="R18" s="567" t="s">
        <v>148</v>
      </c>
      <c r="S18" s="568">
        <f>IF(ISNUMBER(D54),D54,"missing data")</f>
        <v>29</v>
      </c>
      <c r="T18" s="568">
        <f>IF(ISNUMBER(E54),E54,"missing data")</f>
        <v>27</v>
      </c>
      <c r="U18" s="563">
        <f t="shared" si="0"/>
        <v>-6.8965517241379337E-2</v>
      </c>
      <c r="V18" s="451"/>
      <c r="W18" s="477">
        <v>1.8</v>
      </c>
      <c r="X18" s="453"/>
      <c r="Y18" s="459"/>
      <c r="Z18" s="459"/>
      <c r="AB18" s="459"/>
      <c r="AC18" s="459"/>
    </row>
    <row r="19" spans="1:29" s="30" customFormat="1" ht="14.4" x14ac:dyDescent="0.25">
      <c r="A19" s="170" t="s">
        <v>56</v>
      </c>
      <c r="B19" s="69" t="s">
        <v>4</v>
      </c>
      <c r="C19" s="115" t="s">
        <v>93</v>
      </c>
      <c r="D19" s="250">
        <v>1105</v>
      </c>
      <c r="E19" s="250">
        <v>1377</v>
      </c>
      <c r="H19" s="66" t="str">
        <f t="shared" si="1"/>
        <v>1.2.NC</v>
      </c>
      <c r="I19" s="418" t="str">
        <f t="shared" si="2"/>
        <v>Non-Coniferous</v>
      </c>
      <c r="J19" s="115" t="s">
        <v>93</v>
      </c>
      <c r="K19" s="191">
        <f>D19-(D23+D26+D29)</f>
        <v>0</v>
      </c>
      <c r="L19" s="191">
        <f>E19-(E23+E26+E29)</f>
        <v>0</v>
      </c>
      <c r="Q19" s="559"/>
      <c r="R19" s="569" t="s">
        <v>143</v>
      </c>
      <c r="S19" s="570">
        <f>IF(ISNUMBER(D59),D59,"missing data")</f>
        <v>0</v>
      </c>
      <c r="T19" s="570">
        <f>IF(ISNUMBER(E59),E59,"missing data")</f>
        <v>0</v>
      </c>
      <c r="U19" s="563" t="str">
        <f t="shared" si="0"/>
        <v>missing data</v>
      </c>
      <c r="V19" s="451"/>
      <c r="W19" s="477">
        <v>2.5</v>
      </c>
      <c r="X19" s="453"/>
      <c r="Y19" s="459"/>
      <c r="Z19" s="459"/>
      <c r="AB19" s="459"/>
      <c r="AC19" s="459"/>
    </row>
    <row r="20" spans="1:29" s="30" customFormat="1" ht="14.4" x14ac:dyDescent="0.25">
      <c r="A20" s="170" t="s">
        <v>65</v>
      </c>
      <c r="B20" s="545" t="s">
        <v>63</v>
      </c>
      <c r="C20" s="115" t="s">
        <v>93</v>
      </c>
      <c r="D20" s="250">
        <v>0</v>
      </c>
      <c r="E20" s="250">
        <v>0</v>
      </c>
      <c r="H20" s="66" t="str">
        <f t="shared" si="1"/>
        <v>1.2.NC.T</v>
      </c>
      <c r="I20" s="419" t="str">
        <f t="shared" si="2"/>
        <v>of which: Tropical</v>
      </c>
      <c r="J20" s="115" t="s">
        <v>93</v>
      </c>
      <c r="K20" s="191"/>
      <c r="L20" s="192"/>
      <c r="Q20" s="559"/>
      <c r="R20" s="565" t="s">
        <v>144</v>
      </c>
      <c r="S20" s="566">
        <f>IF(ISNUMBER(D60),D60,"missing data")</f>
        <v>0</v>
      </c>
      <c r="T20" s="566">
        <f>IF(ISNUMBER(E60),E60,"missing data")</f>
        <v>0</v>
      </c>
      <c r="U20" s="563" t="str">
        <f t="shared" si="0"/>
        <v>missing data</v>
      </c>
      <c r="V20" s="458"/>
      <c r="W20" s="477">
        <v>4.9000000000000004</v>
      </c>
      <c r="X20" s="459"/>
      <c r="Y20" s="459"/>
      <c r="Z20" s="459"/>
      <c r="AA20" s="459"/>
      <c r="AB20" s="459"/>
      <c r="AC20" s="459"/>
    </row>
    <row r="21" spans="1:29" s="30" customFormat="1" ht="14.4" x14ac:dyDescent="0.25">
      <c r="A21" s="170" t="s">
        <v>17</v>
      </c>
      <c r="B21" s="69" t="s">
        <v>40</v>
      </c>
      <c r="C21" s="115" t="s">
        <v>93</v>
      </c>
      <c r="D21" s="250">
        <v>1178</v>
      </c>
      <c r="E21" s="250">
        <v>1224</v>
      </c>
      <c r="H21" s="66" t="str">
        <f t="shared" si="1"/>
        <v>1.2.1</v>
      </c>
      <c r="I21" s="418" t="str">
        <f t="shared" si="2"/>
        <v>SAWLOGS AND VENEER LOGS</v>
      </c>
      <c r="J21" s="115" t="s">
        <v>93</v>
      </c>
      <c r="K21" s="193">
        <f>D21-(D22+D23)</f>
        <v>0</v>
      </c>
      <c r="L21" s="193">
        <f>E21-(E22+E23)</f>
        <v>0</v>
      </c>
      <c r="Q21" s="560"/>
      <c r="R21" s="571" t="s">
        <v>145</v>
      </c>
      <c r="S21" s="572">
        <f>IF(ISNUMBER(D64),D64,"missing data")</f>
        <v>0</v>
      </c>
      <c r="T21" s="572">
        <f>IF(ISNUMBER(E64),E64,"missing data")</f>
        <v>0</v>
      </c>
      <c r="U21" s="573" t="str">
        <f t="shared" si="0"/>
        <v>missing data</v>
      </c>
      <c r="V21" s="458"/>
      <c r="W21" s="477">
        <v>5.7</v>
      </c>
      <c r="X21" s="459"/>
      <c r="Y21" s="459"/>
      <c r="AA21" s="459"/>
      <c r="AB21" s="459"/>
      <c r="AC21" s="459"/>
    </row>
    <row r="22" spans="1:29" s="30" customFormat="1" ht="14.4" x14ac:dyDescent="0.25">
      <c r="A22" s="170" t="s">
        <v>18</v>
      </c>
      <c r="B22" s="70" t="s">
        <v>3</v>
      </c>
      <c r="C22" s="115" t="s">
        <v>93</v>
      </c>
      <c r="D22" s="250">
        <v>213</v>
      </c>
      <c r="E22" s="250">
        <v>238</v>
      </c>
      <c r="H22" s="66" t="str">
        <f t="shared" si="1"/>
        <v>1.2.1.C</v>
      </c>
      <c r="I22" s="419" t="str">
        <f t="shared" si="2"/>
        <v>Coniferous</v>
      </c>
      <c r="J22" s="115" t="s">
        <v>93</v>
      </c>
      <c r="K22" s="187"/>
      <c r="L22" s="187"/>
      <c r="Q22" s="466" t="s">
        <v>156</v>
      </c>
      <c r="R22" s="574" t="s">
        <v>150</v>
      </c>
      <c r="S22" s="575">
        <f>IF(ISNUMBER(S$14*$W14+S$15*$W15+S$16*$W16+S$19*$W19+S$20*$W20+S$21*$W21+S$13*$W13+S$17*$W17+S$18*$W18),S$14*$W14+S$15*$W15+S$16*$W16+S$19*$W19+S$20*$W20+S$21*$W21+S$13*$W13+S$17*$W17+S$18*$W18,"missing data")</f>
        <v>1857.14</v>
      </c>
      <c r="T22" s="575">
        <f>IF(ISNUMBER(T$14*$W14+T$15*$W15+T$16*$W16+T$19*$W19+T$20*$W20+T$21*$W21+T$13*$W13+T$17*$W17+T$18*$W18),T$14*$W14+T$15*$W15+T$16*$W16+T$19*$W19+T$20*$W20+T$21*$W21+T$13*$W13+T$17*$W17+T$18*$W18,"missing data")</f>
        <v>1918.7199999999998</v>
      </c>
      <c r="U22" s="576">
        <f t="shared" si="0"/>
        <v>3.3158512551557662E-2</v>
      </c>
      <c r="X22" s="459"/>
      <c r="Y22" s="459"/>
      <c r="Z22" s="459"/>
      <c r="AA22" s="459"/>
      <c r="AB22" s="459"/>
      <c r="AC22" s="459"/>
    </row>
    <row r="23" spans="1:29" s="30" customFormat="1" ht="14.25" customHeight="1" x14ac:dyDescent="0.2">
      <c r="A23" s="170" t="s">
        <v>57</v>
      </c>
      <c r="B23" s="71" t="s">
        <v>4</v>
      </c>
      <c r="C23" s="115" t="s">
        <v>93</v>
      </c>
      <c r="D23" s="250">
        <v>965</v>
      </c>
      <c r="E23" s="250">
        <v>986</v>
      </c>
      <c r="H23" s="66" t="str">
        <f t="shared" si="1"/>
        <v>1.2.1.NC</v>
      </c>
      <c r="I23" s="419" t="str">
        <f t="shared" si="2"/>
        <v>Non-Coniferous</v>
      </c>
      <c r="J23" s="115" t="s">
        <v>93</v>
      </c>
      <c r="K23" s="187"/>
      <c r="L23" s="187"/>
      <c r="Q23" s="467"/>
      <c r="R23" s="464" t="s">
        <v>155</v>
      </c>
      <c r="S23" s="470">
        <f>IF(ISNUMBER(S11*X31+S12-S22),S11*X31+S12-S22,"missing data")</f>
        <v>-1758.0900000000001</v>
      </c>
      <c r="T23" s="470">
        <f>IF(ISNUMBER(T11*X31+T12-T22),T11*X31+T12-T22,"missing data")</f>
        <v>-1843.8199999999997</v>
      </c>
      <c r="U23" s="480">
        <f t="shared" si="0"/>
        <v>4.8763146369070753E-2</v>
      </c>
      <c r="V23" s="475" t="s">
        <v>152</v>
      </c>
      <c r="X23" s="459"/>
      <c r="Z23" s="459"/>
      <c r="AA23" s="459"/>
      <c r="AB23" s="459"/>
      <c r="AC23" s="459"/>
    </row>
    <row r="24" spans="1:29" s="30" customFormat="1" ht="26.25" customHeight="1" x14ac:dyDescent="0.2">
      <c r="A24" s="637" t="s">
        <v>21</v>
      </c>
      <c r="B24" s="638" t="s">
        <v>275</v>
      </c>
      <c r="C24" s="639" t="s">
        <v>93</v>
      </c>
      <c r="D24" s="250">
        <v>102</v>
      </c>
      <c r="E24" s="640">
        <v>368</v>
      </c>
      <c r="F24" s="18"/>
      <c r="G24" s="18"/>
      <c r="H24" s="641" t="str">
        <f t="shared" si="1"/>
        <v>1.2.2</v>
      </c>
      <c r="I24" s="642" t="str">
        <f t="shared" si="2"/>
        <v>PULPWOOD, ROUND AND SPLIT (INCLUDING WOOD FOR PARTICLE BOARD, OSB AND FIBREBOARD)</v>
      </c>
      <c r="J24" s="115" t="s">
        <v>93</v>
      </c>
      <c r="K24" s="193">
        <f>D24-(D25+D26)</f>
        <v>0</v>
      </c>
      <c r="L24" s="193">
        <f>E24-(E25+E26)</f>
        <v>0</v>
      </c>
      <c r="Q24" s="467"/>
      <c r="R24" s="577" t="s">
        <v>154</v>
      </c>
      <c r="S24" s="578">
        <f>IF(ISNUMBER(1-S22/S11),1-S22/S11,"missing data")</f>
        <v>-0.47626391096979348</v>
      </c>
      <c r="T24" s="578">
        <f>IF(ISNUMBER(1-T22/T11),1-T22/T11,"missing data")</f>
        <v>-0.19101179391682166</v>
      </c>
      <c r="V24" s="475" t="s">
        <v>151</v>
      </c>
      <c r="X24" s="459"/>
      <c r="Y24" s="459"/>
      <c r="Z24" s="459"/>
      <c r="AA24" s="459"/>
      <c r="AB24" s="459"/>
      <c r="AC24" s="459"/>
    </row>
    <row r="25" spans="1:29" s="30" customFormat="1" ht="14.4" x14ac:dyDescent="0.2">
      <c r="A25" s="170" t="s">
        <v>22</v>
      </c>
      <c r="B25" s="70" t="s">
        <v>3</v>
      </c>
      <c r="C25" s="115" t="s">
        <v>93</v>
      </c>
      <c r="D25" s="250">
        <v>68</v>
      </c>
      <c r="E25" s="250">
        <v>96</v>
      </c>
      <c r="H25" s="66" t="str">
        <f t="shared" si="1"/>
        <v>1.2.2.C</v>
      </c>
      <c r="I25" s="419" t="str">
        <f t="shared" si="2"/>
        <v>Coniferous</v>
      </c>
      <c r="J25" s="115" t="s">
        <v>93</v>
      </c>
      <c r="K25" s="187"/>
      <c r="L25" s="187"/>
      <c r="Q25" s="467"/>
      <c r="V25" s="475" t="s">
        <v>161</v>
      </c>
      <c r="X25" s="459"/>
      <c r="Y25" s="459"/>
      <c r="Z25" s="459"/>
      <c r="AA25" s="459"/>
      <c r="AB25" s="459"/>
      <c r="AC25" s="459"/>
    </row>
    <row r="26" spans="1:29" s="30" customFormat="1" ht="14.4" x14ac:dyDescent="0.25">
      <c r="A26" s="170" t="s">
        <v>58</v>
      </c>
      <c r="B26" s="71" t="s">
        <v>4</v>
      </c>
      <c r="C26" s="115" t="s">
        <v>93</v>
      </c>
      <c r="D26" s="250">
        <v>34</v>
      </c>
      <c r="E26" s="250">
        <v>272</v>
      </c>
      <c r="H26" s="66" t="str">
        <f t="shared" si="1"/>
        <v>1.2.2.NC</v>
      </c>
      <c r="I26" s="419" t="str">
        <f t="shared" si="2"/>
        <v>Non-Coniferous</v>
      </c>
      <c r="J26" s="115" t="s">
        <v>93</v>
      </c>
      <c r="K26" s="187"/>
      <c r="L26" s="187"/>
      <c r="Q26" s="452"/>
      <c r="V26" s="462"/>
      <c r="W26" s="459"/>
      <c r="X26" s="459"/>
      <c r="Y26" s="459"/>
      <c r="Z26" s="459"/>
      <c r="AA26" s="459"/>
      <c r="AB26" s="459"/>
      <c r="AC26" s="459"/>
    </row>
    <row r="27" spans="1:29" s="30" customFormat="1" ht="14.4" x14ac:dyDescent="0.25">
      <c r="A27" s="170" t="s">
        <v>23</v>
      </c>
      <c r="B27" s="69" t="s">
        <v>27</v>
      </c>
      <c r="C27" s="115" t="s">
        <v>93</v>
      </c>
      <c r="D27" s="250">
        <v>146</v>
      </c>
      <c r="E27" s="250">
        <v>171</v>
      </c>
      <c r="H27" s="66" t="str">
        <f t="shared" si="1"/>
        <v>1.2.3</v>
      </c>
      <c r="I27" s="418" t="str">
        <f t="shared" si="2"/>
        <v>OTHER INDUSTRIAL ROUNDWOOD</v>
      </c>
      <c r="J27" s="115" t="s">
        <v>93</v>
      </c>
      <c r="K27" s="193">
        <f>D27-(D28+D29)</f>
        <v>0</v>
      </c>
      <c r="L27" s="193">
        <f>E27-(E28+E29)</f>
        <v>0</v>
      </c>
      <c r="Q27" s="452"/>
      <c r="V27" s="462"/>
      <c r="W27" s="459"/>
      <c r="X27" s="459"/>
      <c r="Y27" s="459"/>
      <c r="Z27" s="456"/>
      <c r="AA27" s="459"/>
      <c r="AB27" s="459"/>
      <c r="AC27" s="459"/>
    </row>
    <row r="28" spans="1:29" s="30" customFormat="1" ht="14.4" x14ac:dyDescent="0.2">
      <c r="A28" s="170" t="s">
        <v>24</v>
      </c>
      <c r="B28" s="70" t="s">
        <v>3</v>
      </c>
      <c r="C28" s="115" t="s">
        <v>93</v>
      </c>
      <c r="D28" s="250">
        <v>40</v>
      </c>
      <c r="E28" s="250">
        <v>52</v>
      </c>
      <c r="H28" s="66" t="str">
        <f t="shared" si="1"/>
        <v>1.2.3.C</v>
      </c>
      <c r="I28" s="419" t="str">
        <f t="shared" si="2"/>
        <v>Coniferous</v>
      </c>
      <c r="J28" s="115" t="s">
        <v>93</v>
      </c>
      <c r="K28" s="187"/>
      <c r="L28" s="188"/>
      <c r="Q28" s="452"/>
      <c r="V28" s="457"/>
      <c r="W28" s="472" t="s">
        <v>159</v>
      </c>
      <c r="X28" s="478">
        <v>0.35</v>
      </c>
      <c r="Y28" s="459"/>
      <c r="Z28" s="465"/>
      <c r="AA28" s="459"/>
      <c r="AB28" s="459"/>
      <c r="AC28" s="459"/>
    </row>
    <row r="29" spans="1:29" s="30" customFormat="1" ht="14.4" x14ac:dyDescent="0.2">
      <c r="A29" s="170" t="s">
        <v>59</v>
      </c>
      <c r="B29" s="71" t="s">
        <v>4</v>
      </c>
      <c r="C29" s="115" t="s">
        <v>93</v>
      </c>
      <c r="D29" s="250">
        <v>106</v>
      </c>
      <c r="E29" s="250">
        <v>119</v>
      </c>
      <c r="H29" s="66" t="str">
        <f t="shared" si="1"/>
        <v>1.2.3.NC</v>
      </c>
      <c r="I29" s="420" t="str">
        <f t="shared" si="2"/>
        <v>Non-Coniferous</v>
      </c>
      <c r="J29" s="115" t="s">
        <v>93</v>
      </c>
      <c r="K29" s="189"/>
      <c r="L29" s="190"/>
      <c r="Q29" s="452"/>
      <c r="R29" s="463"/>
      <c r="S29" s="457"/>
      <c r="T29" s="457"/>
      <c r="U29" s="457"/>
      <c r="V29" s="457"/>
      <c r="W29" s="456" t="s">
        <v>149</v>
      </c>
      <c r="X29" s="478">
        <v>1</v>
      </c>
      <c r="Y29" s="459"/>
      <c r="Z29" s="459"/>
      <c r="AA29" s="459"/>
      <c r="AB29" s="459"/>
      <c r="AC29" s="459"/>
    </row>
    <row r="30" spans="1:29" s="28" customFormat="1" ht="12.75" customHeight="1" x14ac:dyDescent="0.2">
      <c r="A30" s="690" t="s">
        <v>16</v>
      </c>
      <c r="B30" s="691"/>
      <c r="C30" s="691"/>
      <c r="D30" s="691"/>
      <c r="E30" s="692"/>
      <c r="H30" s="195" t="s">
        <v>0</v>
      </c>
      <c r="I30" s="196" t="str">
        <f>A30</f>
        <v xml:space="preserve">  PRODUCTION</v>
      </c>
      <c r="J30" s="197" t="s">
        <v>0</v>
      </c>
      <c r="K30" s="431"/>
      <c r="L30" s="432"/>
      <c r="Q30" s="459"/>
      <c r="R30" s="30"/>
      <c r="S30" s="30"/>
      <c r="T30" s="30"/>
      <c r="U30" s="30"/>
      <c r="V30" s="459"/>
      <c r="W30" s="456" t="s">
        <v>160</v>
      </c>
      <c r="X30" s="479">
        <v>0.98499999999999999</v>
      </c>
      <c r="Y30" s="459"/>
      <c r="Z30" s="459"/>
      <c r="AA30" s="459"/>
      <c r="AB30" s="459"/>
      <c r="AC30" s="453"/>
    </row>
    <row r="31" spans="1:29" s="30" customFormat="1" ht="13.2" x14ac:dyDescent="0.2">
      <c r="A31" s="492">
        <v>2</v>
      </c>
      <c r="B31" s="488" t="s">
        <v>28</v>
      </c>
      <c r="C31" s="489" t="s">
        <v>61</v>
      </c>
      <c r="D31" s="493">
        <v>26</v>
      </c>
      <c r="E31" s="493">
        <v>27</v>
      </c>
      <c r="H31" s="66">
        <f t="shared" si="1"/>
        <v>2</v>
      </c>
      <c r="I31" s="416" t="str">
        <f t="shared" si="2"/>
        <v>WOOD CHARCOAL</v>
      </c>
      <c r="J31" s="116" t="s">
        <v>61</v>
      </c>
      <c r="K31" s="187"/>
      <c r="L31" s="188"/>
      <c r="Q31" s="459"/>
    </row>
    <row r="32" spans="1:29" s="30" customFormat="1" ht="14.4" x14ac:dyDescent="0.2">
      <c r="A32" s="491">
        <v>3</v>
      </c>
      <c r="B32" s="486" t="s">
        <v>101</v>
      </c>
      <c r="C32" s="487" t="s">
        <v>70</v>
      </c>
      <c r="D32" s="493">
        <v>572</v>
      </c>
      <c r="E32" s="493">
        <v>561</v>
      </c>
      <c r="H32" s="66">
        <f t="shared" si="1"/>
        <v>3</v>
      </c>
      <c r="I32" s="421" t="str">
        <f t="shared" si="2"/>
        <v>WOOD CHIPS, PARTICLES AND RESIDUES</v>
      </c>
      <c r="J32" s="115" t="s">
        <v>70</v>
      </c>
      <c r="K32" s="185">
        <f>D32-(D33+D34)</f>
        <v>0</v>
      </c>
      <c r="L32" s="185">
        <f>E32-(E33+E34)</f>
        <v>0</v>
      </c>
    </row>
    <row r="33" spans="1:12" s="30" customFormat="1" ht="14.4" x14ac:dyDescent="0.2">
      <c r="A33" s="170" t="s">
        <v>99</v>
      </c>
      <c r="B33" s="67" t="s">
        <v>60</v>
      </c>
      <c r="C33" s="115" t="s">
        <v>70</v>
      </c>
      <c r="D33" s="250">
        <v>148</v>
      </c>
      <c r="E33" s="250">
        <v>129</v>
      </c>
      <c r="H33" s="66" t="str">
        <f>A33</f>
        <v>3.1</v>
      </c>
      <c r="I33" s="415" t="str">
        <f t="shared" si="2"/>
        <v>WOOD CHIPS AND PARTICLES</v>
      </c>
      <c r="J33" s="115" t="s">
        <v>70</v>
      </c>
      <c r="K33" s="187"/>
      <c r="L33" s="188"/>
    </row>
    <row r="34" spans="1:12" s="30" customFormat="1" ht="14.4" x14ac:dyDescent="0.2">
      <c r="A34" s="170" t="s">
        <v>100</v>
      </c>
      <c r="B34" s="67" t="s">
        <v>102</v>
      </c>
      <c r="C34" s="115" t="s">
        <v>70</v>
      </c>
      <c r="D34" s="250">
        <v>424</v>
      </c>
      <c r="E34" s="250">
        <v>432</v>
      </c>
      <c r="H34" s="66" t="str">
        <f>A34</f>
        <v>3.2</v>
      </c>
      <c r="I34" s="415" t="str">
        <f t="shared" si="2"/>
        <v>WOOD RESIDUES (INCLUDING WOOD FOR AGGLOMERATES)</v>
      </c>
      <c r="J34" s="115" t="s">
        <v>70</v>
      </c>
      <c r="K34" s="189"/>
      <c r="L34" s="190"/>
    </row>
    <row r="35" spans="1:12" s="30" customFormat="1" ht="13.2" x14ac:dyDescent="0.2">
      <c r="A35" s="546">
        <v>4</v>
      </c>
      <c r="B35" s="488" t="s">
        <v>163</v>
      </c>
      <c r="C35" s="487" t="s">
        <v>61</v>
      </c>
      <c r="D35" s="493"/>
      <c r="E35" s="493"/>
      <c r="H35" s="66">
        <f t="shared" ref="H35" si="3">A35</f>
        <v>4</v>
      </c>
      <c r="I35" s="421" t="str">
        <f t="shared" ref="I35" si="4">B35</f>
        <v>RECOVERED POST-CONSUMER WOOD</v>
      </c>
      <c r="J35" s="115" t="s">
        <v>61</v>
      </c>
      <c r="K35" s="185"/>
      <c r="L35" s="186"/>
    </row>
    <row r="36" spans="1:12" s="30" customFormat="1" ht="13.2" x14ac:dyDescent="0.2">
      <c r="A36" s="491" t="s">
        <v>164</v>
      </c>
      <c r="B36" s="486" t="s">
        <v>104</v>
      </c>
      <c r="C36" s="487" t="s">
        <v>61</v>
      </c>
      <c r="D36" s="493">
        <v>342</v>
      </c>
      <c r="E36" s="493">
        <v>405</v>
      </c>
      <c r="H36" s="66" t="str">
        <f t="shared" si="1"/>
        <v>5</v>
      </c>
      <c r="I36" s="421" t="str">
        <f t="shared" si="2"/>
        <v>WOOD PELLETS AND OTHER AGGLOMERATES</v>
      </c>
      <c r="J36" s="115" t="s">
        <v>61</v>
      </c>
      <c r="K36" s="185">
        <f>D36-(D37+D38)</f>
        <v>0</v>
      </c>
      <c r="L36" s="185">
        <f>E36-(E37+E38)</f>
        <v>0</v>
      </c>
    </row>
    <row r="37" spans="1:12" s="30" customFormat="1" ht="13.2" x14ac:dyDescent="0.2">
      <c r="A37" s="170" t="s">
        <v>165</v>
      </c>
      <c r="B37" s="67" t="s">
        <v>103</v>
      </c>
      <c r="C37" s="115" t="s">
        <v>61</v>
      </c>
      <c r="D37" s="547">
        <v>323</v>
      </c>
      <c r="E37" s="547">
        <v>388</v>
      </c>
      <c r="H37" s="66" t="str">
        <f t="shared" si="1"/>
        <v>5.1</v>
      </c>
      <c r="I37" s="415" t="str">
        <f>B37</f>
        <v>WOOD PELLETS</v>
      </c>
      <c r="J37" s="115" t="s">
        <v>61</v>
      </c>
      <c r="K37" s="187"/>
      <c r="L37" s="188"/>
    </row>
    <row r="38" spans="1:12" s="30" customFormat="1" ht="13.2" x14ac:dyDescent="0.2">
      <c r="A38" s="170" t="s">
        <v>166</v>
      </c>
      <c r="B38" s="67" t="s">
        <v>105</v>
      </c>
      <c r="C38" s="115" t="s">
        <v>61</v>
      </c>
      <c r="D38" s="547">
        <v>19</v>
      </c>
      <c r="E38" s="547">
        <v>17</v>
      </c>
      <c r="H38" s="66" t="str">
        <f t="shared" si="1"/>
        <v>5.2</v>
      </c>
      <c r="I38" s="415" t="str">
        <f>B38</f>
        <v>OTHER AGGLOMERATES</v>
      </c>
      <c r="J38" s="115" t="s">
        <v>61</v>
      </c>
      <c r="K38" s="189"/>
      <c r="L38" s="190"/>
    </row>
    <row r="39" spans="1:12" s="30" customFormat="1" ht="14.4" x14ac:dyDescent="0.2">
      <c r="A39" s="548" t="s">
        <v>167</v>
      </c>
      <c r="B39" s="490" t="s">
        <v>215</v>
      </c>
      <c r="C39" s="487" t="s">
        <v>70</v>
      </c>
      <c r="D39" s="493">
        <v>506</v>
      </c>
      <c r="E39" s="493">
        <v>517</v>
      </c>
      <c r="H39" s="66" t="str">
        <f t="shared" si="1"/>
        <v>6</v>
      </c>
      <c r="I39" s="422" t="str">
        <f t="shared" si="2"/>
        <v>SAWNWOOD (INCLUDING SLEEPERS)</v>
      </c>
      <c r="J39" s="115" t="s">
        <v>70</v>
      </c>
      <c r="K39" s="185">
        <f>D39-(D40+D41)</f>
        <v>0</v>
      </c>
      <c r="L39" s="185">
        <f>E39-(E40+E41)</f>
        <v>0</v>
      </c>
    </row>
    <row r="40" spans="1:12" s="30" customFormat="1" ht="14.4" x14ac:dyDescent="0.2">
      <c r="A40" s="549" t="s">
        <v>168</v>
      </c>
      <c r="B40" s="67" t="s">
        <v>3</v>
      </c>
      <c r="C40" s="115" t="s">
        <v>70</v>
      </c>
      <c r="D40" s="547">
        <v>121</v>
      </c>
      <c r="E40" s="547">
        <v>125</v>
      </c>
      <c r="H40" s="66" t="str">
        <f t="shared" si="1"/>
        <v>6.C</v>
      </c>
      <c r="I40" s="415" t="str">
        <f t="shared" si="2"/>
        <v>Coniferous</v>
      </c>
      <c r="J40" s="115" t="s">
        <v>70</v>
      </c>
      <c r="K40" s="187"/>
      <c r="L40" s="188"/>
    </row>
    <row r="41" spans="1:12" s="30" customFormat="1" ht="14.4" x14ac:dyDescent="0.2">
      <c r="A41" s="549" t="s">
        <v>169</v>
      </c>
      <c r="B41" s="67" t="s">
        <v>4</v>
      </c>
      <c r="C41" s="115" t="s">
        <v>70</v>
      </c>
      <c r="D41" s="547">
        <v>385</v>
      </c>
      <c r="E41" s="547">
        <v>392</v>
      </c>
      <c r="H41" s="66" t="str">
        <f t="shared" si="1"/>
        <v>6.NC</v>
      </c>
      <c r="I41" s="415" t="str">
        <f t="shared" si="2"/>
        <v>Non-Coniferous</v>
      </c>
      <c r="J41" s="115" t="s">
        <v>70</v>
      </c>
      <c r="K41" s="187"/>
      <c r="L41" s="188"/>
    </row>
    <row r="42" spans="1:12" s="30" customFormat="1" ht="14.4" x14ac:dyDescent="0.2">
      <c r="A42" s="170" t="s">
        <v>170</v>
      </c>
      <c r="B42" s="69" t="s">
        <v>63</v>
      </c>
      <c r="C42" s="115" t="s">
        <v>70</v>
      </c>
      <c r="D42" s="547">
        <v>1</v>
      </c>
      <c r="E42" s="547">
        <v>1</v>
      </c>
      <c r="H42" s="66" t="str">
        <f t="shared" si="1"/>
        <v>6.NC.T</v>
      </c>
      <c r="I42" s="418" t="str">
        <f t="shared" si="2"/>
        <v>of which: Tropical</v>
      </c>
      <c r="J42" s="115" t="s">
        <v>70</v>
      </c>
      <c r="K42" s="189" t="str">
        <f>IF(AND(ISNUMBER(D42/D41),D42&gt;D41),"&gt; 5.NC !!","")</f>
        <v/>
      </c>
      <c r="L42" s="190" t="str">
        <f>IF(AND(ISNUMBER(E42/E41),E42&gt;E41),"&gt; 5.NC !!","")</f>
        <v/>
      </c>
    </row>
    <row r="43" spans="1:12" s="30" customFormat="1" ht="14.4" x14ac:dyDescent="0.2">
      <c r="A43" s="548" t="s">
        <v>171</v>
      </c>
      <c r="B43" s="490" t="s">
        <v>29</v>
      </c>
      <c r="C43" s="487" t="s">
        <v>70</v>
      </c>
      <c r="D43" s="493">
        <v>21</v>
      </c>
      <c r="E43" s="493">
        <v>31</v>
      </c>
      <c r="H43" s="66" t="str">
        <f t="shared" ref="H43:H46" si="5">A43</f>
        <v>7</v>
      </c>
      <c r="I43" s="422" t="str">
        <f t="shared" ref="I43:I46" si="6">B43</f>
        <v>VENEER SHEETS</v>
      </c>
      <c r="J43" s="115" t="s">
        <v>70</v>
      </c>
      <c r="K43" s="185">
        <f>D43-(D44+D45)</f>
        <v>0</v>
      </c>
      <c r="L43" s="185">
        <f>E43-(E44+E45)</f>
        <v>0</v>
      </c>
    </row>
    <row r="44" spans="1:12" s="30" customFormat="1" ht="14.4" x14ac:dyDescent="0.2">
      <c r="A44" s="549" t="s">
        <v>172</v>
      </c>
      <c r="B44" s="67" t="s">
        <v>3</v>
      </c>
      <c r="C44" s="115" t="s">
        <v>70</v>
      </c>
      <c r="D44" s="547">
        <v>0</v>
      </c>
      <c r="E44" s="547">
        <v>0</v>
      </c>
      <c r="H44" s="66" t="str">
        <f t="shared" si="5"/>
        <v>7.C</v>
      </c>
      <c r="I44" s="418" t="str">
        <f t="shared" si="6"/>
        <v>Coniferous</v>
      </c>
      <c r="J44" s="115" t="s">
        <v>70</v>
      </c>
      <c r="K44" s="187"/>
      <c r="L44" s="188"/>
    </row>
    <row r="45" spans="1:12" s="30" customFormat="1" ht="14.4" x14ac:dyDescent="0.2">
      <c r="A45" s="549" t="s">
        <v>173</v>
      </c>
      <c r="B45" s="67" t="s">
        <v>4</v>
      </c>
      <c r="C45" s="115" t="s">
        <v>70</v>
      </c>
      <c r="D45" s="547">
        <v>21</v>
      </c>
      <c r="E45" s="547">
        <v>31</v>
      </c>
      <c r="H45" s="66" t="str">
        <f t="shared" si="5"/>
        <v>7.NC</v>
      </c>
      <c r="I45" s="418" t="str">
        <f t="shared" si="6"/>
        <v>Non-Coniferous</v>
      </c>
      <c r="J45" s="115" t="s">
        <v>70</v>
      </c>
      <c r="K45" s="187"/>
      <c r="L45" s="188"/>
    </row>
    <row r="46" spans="1:12" s="30" customFormat="1" ht="14.4" x14ac:dyDescent="0.2">
      <c r="A46" s="550" t="s">
        <v>174</v>
      </c>
      <c r="B46" s="551" t="s">
        <v>63</v>
      </c>
      <c r="C46" s="115" t="s">
        <v>70</v>
      </c>
      <c r="D46" s="547">
        <v>0</v>
      </c>
      <c r="E46" s="547">
        <v>0</v>
      </c>
      <c r="H46" s="66" t="str">
        <f t="shared" si="5"/>
        <v>7.NC.T</v>
      </c>
      <c r="I46" s="419" t="str">
        <f t="shared" si="6"/>
        <v>of which: Tropical</v>
      </c>
      <c r="J46" s="115" t="s">
        <v>70</v>
      </c>
      <c r="K46" s="187"/>
      <c r="L46" s="188"/>
    </row>
    <row r="47" spans="1:12" s="30" customFormat="1" ht="14.4" x14ac:dyDescent="0.2">
      <c r="A47" s="491" t="s">
        <v>175</v>
      </c>
      <c r="B47" s="486" t="s">
        <v>30</v>
      </c>
      <c r="C47" s="489" t="s">
        <v>70</v>
      </c>
      <c r="D47" s="494">
        <v>322</v>
      </c>
      <c r="E47" s="494">
        <v>253</v>
      </c>
      <c r="H47" s="66" t="str">
        <f t="shared" si="1"/>
        <v>8</v>
      </c>
      <c r="I47" s="422" t="str">
        <f t="shared" si="2"/>
        <v>WOOD-BASED PANELS</v>
      </c>
      <c r="J47" s="115" t="s">
        <v>70</v>
      </c>
      <c r="K47" s="185">
        <f>D47-(D48++D52+D54)</f>
        <v>0</v>
      </c>
      <c r="L47" s="185">
        <f>E47-(E48++E52+E54)</f>
        <v>0</v>
      </c>
    </row>
    <row r="48" spans="1:12" s="30" customFormat="1" ht="14.4" x14ac:dyDescent="0.2">
      <c r="A48" s="549" t="s">
        <v>126</v>
      </c>
      <c r="B48" s="67" t="s">
        <v>32</v>
      </c>
      <c r="C48" s="115" t="s">
        <v>70</v>
      </c>
      <c r="D48" s="547">
        <v>10</v>
      </c>
      <c r="E48" s="547">
        <v>12</v>
      </c>
      <c r="H48" s="66" t="str">
        <f t="shared" si="1"/>
        <v>8.1</v>
      </c>
      <c r="I48" s="415" t="str">
        <f t="shared" si="2"/>
        <v xml:space="preserve">PLYWOOD </v>
      </c>
      <c r="J48" s="115" t="s">
        <v>70</v>
      </c>
      <c r="K48" s="193">
        <f>D48-(D49+D50)</f>
        <v>0</v>
      </c>
      <c r="L48" s="193">
        <f>E48-(E49+E50)</f>
        <v>0</v>
      </c>
    </row>
    <row r="49" spans="1:12" s="30" customFormat="1" ht="14.4" x14ac:dyDescent="0.2">
      <c r="A49" s="549" t="s">
        <v>176</v>
      </c>
      <c r="B49" s="69" t="s">
        <v>3</v>
      </c>
      <c r="C49" s="115" t="s">
        <v>70</v>
      </c>
      <c r="D49" s="547">
        <v>0</v>
      </c>
      <c r="E49" s="547">
        <v>0</v>
      </c>
      <c r="H49" s="66" t="str">
        <f t="shared" si="1"/>
        <v>8.1.C</v>
      </c>
      <c r="I49" s="418" t="str">
        <f t="shared" si="2"/>
        <v>Coniferous</v>
      </c>
      <c r="J49" s="115" t="s">
        <v>70</v>
      </c>
      <c r="K49" s="187"/>
      <c r="L49" s="188"/>
    </row>
    <row r="50" spans="1:12" s="30" customFormat="1" ht="14.4" x14ac:dyDescent="0.2">
      <c r="A50" s="549" t="s">
        <v>177</v>
      </c>
      <c r="B50" s="69" t="s">
        <v>4</v>
      </c>
      <c r="C50" s="115" t="s">
        <v>70</v>
      </c>
      <c r="D50" s="547">
        <v>10</v>
      </c>
      <c r="E50" s="547">
        <v>12</v>
      </c>
      <c r="H50" s="66" t="str">
        <f t="shared" si="1"/>
        <v>8.1.NC</v>
      </c>
      <c r="I50" s="418" t="str">
        <f t="shared" si="2"/>
        <v>Non-Coniferous</v>
      </c>
      <c r="J50" s="115" t="s">
        <v>70</v>
      </c>
      <c r="K50" s="187" t="s">
        <v>0</v>
      </c>
      <c r="L50" s="188"/>
    </row>
    <row r="51" spans="1:12" s="30" customFormat="1" ht="14.4" x14ac:dyDescent="0.2">
      <c r="A51" s="549" t="s">
        <v>178</v>
      </c>
      <c r="B51" s="71" t="s">
        <v>63</v>
      </c>
      <c r="C51" s="115" t="s">
        <v>70</v>
      </c>
      <c r="D51" s="547">
        <v>0</v>
      </c>
      <c r="E51" s="547">
        <v>0</v>
      </c>
      <c r="H51" s="66" t="str">
        <f t="shared" si="1"/>
        <v>8.1.NC.T</v>
      </c>
      <c r="I51" s="419" t="str">
        <f t="shared" si="2"/>
        <v>of which: Tropical</v>
      </c>
      <c r="J51" s="115" t="s">
        <v>70</v>
      </c>
      <c r="K51" s="187" t="str">
        <f>IF(AND(ISNUMBER(D51/D50),D51&gt;D50),"&gt; 6.1.NC !!","")</f>
        <v/>
      </c>
      <c r="L51" s="188" t="str">
        <f>IF(AND(ISNUMBER(E51/E50),E51&gt;E50),"&gt; 6.1.NC !!","")</f>
        <v/>
      </c>
    </row>
    <row r="52" spans="1:12" s="30" customFormat="1" ht="14.4" x14ac:dyDescent="0.2">
      <c r="A52" s="549" t="s">
        <v>127</v>
      </c>
      <c r="B52" s="643" t="s">
        <v>276</v>
      </c>
      <c r="C52" s="639" t="s">
        <v>70</v>
      </c>
      <c r="D52" s="547">
        <v>283</v>
      </c>
      <c r="E52" s="644">
        <v>214</v>
      </c>
      <c r="F52" s="18"/>
      <c r="G52" s="18"/>
      <c r="H52" s="645" t="str">
        <f t="shared" si="1"/>
        <v>8.2</v>
      </c>
      <c r="I52" s="428" t="str">
        <f t="shared" si="2"/>
        <v>PARTICLE BOARD, ORIENTED STRAND BOARD (OSB) AND SIMILAR BOARD</v>
      </c>
      <c r="J52" s="115" t="s">
        <v>70</v>
      </c>
      <c r="K52" s="187"/>
      <c r="L52" s="188"/>
    </row>
    <row r="53" spans="1:12" s="30" customFormat="1" ht="14.4" x14ac:dyDescent="0.2">
      <c r="A53" s="549" t="s">
        <v>179</v>
      </c>
      <c r="B53" s="646" t="s">
        <v>277</v>
      </c>
      <c r="C53" s="639" t="s">
        <v>70</v>
      </c>
      <c r="D53" s="547">
        <v>0</v>
      </c>
      <c r="E53" s="644">
        <v>0</v>
      </c>
      <c r="F53" s="17"/>
      <c r="G53" s="18"/>
      <c r="H53" s="645" t="str">
        <f t="shared" si="1"/>
        <v>8.2.1</v>
      </c>
      <c r="I53" s="429" t="str">
        <f t="shared" si="2"/>
        <v>of which: ORIENTED STRAND BOARD (OSB)</v>
      </c>
      <c r="J53" s="115" t="s">
        <v>70</v>
      </c>
      <c r="K53" s="187" t="str">
        <f>IF(AND(ISNUMBER(D53/D52),D53&gt;D52),"&gt; 6.3 !!","")</f>
        <v/>
      </c>
      <c r="L53" s="188" t="str">
        <f>IF(AND(ISNUMBER(E53/E52),E53&gt;E52),"&gt; 6.3 !!","")</f>
        <v/>
      </c>
    </row>
    <row r="54" spans="1:12" s="30" customFormat="1" ht="14.4" x14ac:dyDescent="0.2">
      <c r="A54" s="549" t="s">
        <v>180</v>
      </c>
      <c r="B54" s="67" t="s">
        <v>33</v>
      </c>
      <c r="C54" s="115" t="s">
        <v>70</v>
      </c>
      <c r="D54" s="547">
        <v>29</v>
      </c>
      <c r="E54" s="547">
        <v>27</v>
      </c>
      <c r="H54" s="66" t="str">
        <f t="shared" si="1"/>
        <v>8.3</v>
      </c>
      <c r="I54" s="415" t="str">
        <f t="shared" si="2"/>
        <v xml:space="preserve">FIBREBOARD </v>
      </c>
      <c r="J54" s="115" t="s">
        <v>70</v>
      </c>
      <c r="K54" s="193">
        <f>D54-(D55+D56+D57)</f>
        <v>0</v>
      </c>
      <c r="L54" s="193">
        <f>E54-(E55+E56+E57)</f>
        <v>0</v>
      </c>
    </row>
    <row r="55" spans="1:12" s="30" customFormat="1" ht="14.4" x14ac:dyDescent="0.2">
      <c r="A55" s="549" t="s">
        <v>181</v>
      </c>
      <c r="B55" s="69" t="s">
        <v>34</v>
      </c>
      <c r="C55" s="115" t="s">
        <v>70</v>
      </c>
      <c r="D55" s="547">
        <v>29</v>
      </c>
      <c r="E55" s="547">
        <v>27</v>
      </c>
      <c r="H55" s="66" t="str">
        <f t="shared" si="1"/>
        <v>8.3.1</v>
      </c>
      <c r="I55" s="418" t="str">
        <f t="shared" si="2"/>
        <v xml:space="preserve">HARDBOARD </v>
      </c>
      <c r="J55" s="115" t="s">
        <v>70</v>
      </c>
      <c r="K55" s="187"/>
      <c r="L55" s="188"/>
    </row>
    <row r="56" spans="1:12" s="30" customFormat="1" ht="14.4" x14ac:dyDescent="0.2">
      <c r="A56" s="549" t="s">
        <v>182</v>
      </c>
      <c r="B56" s="69" t="s">
        <v>133</v>
      </c>
      <c r="C56" s="115" t="s">
        <v>70</v>
      </c>
      <c r="D56" s="547">
        <v>0</v>
      </c>
      <c r="E56" s="547">
        <v>0</v>
      </c>
      <c r="H56" s="66" t="str">
        <f t="shared" si="1"/>
        <v>8.3.2</v>
      </c>
      <c r="I56" s="418" t="str">
        <f t="shared" si="2"/>
        <v>MEDIUM/HIGH DENSITY FIBREBOARD (MDF/HDF)</v>
      </c>
      <c r="J56" s="115" t="s">
        <v>70</v>
      </c>
      <c r="K56" s="187"/>
      <c r="L56" s="188"/>
    </row>
    <row r="57" spans="1:12" s="30" customFormat="1" ht="14.4" x14ac:dyDescent="0.2">
      <c r="A57" s="550" t="s">
        <v>183</v>
      </c>
      <c r="B57" s="77" t="s">
        <v>78</v>
      </c>
      <c r="C57" s="115" t="s">
        <v>70</v>
      </c>
      <c r="D57" s="547">
        <v>0</v>
      </c>
      <c r="E57" s="547">
        <v>0</v>
      </c>
      <c r="H57" s="66" t="str">
        <f t="shared" si="1"/>
        <v>8.3.3</v>
      </c>
      <c r="I57" s="423" t="str">
        <f t="shared" si="2"/>
        <v xml:space="preserve">OTHER FIBREBOARD </v>
      </c>
      <c r="J57" s="115" t="s">
        <v>70</v>
      </c>
      <c r="K57" s="189"/>
      <c r="L57" s="190"/>
    </row>
    <row r="58" spans="1:12" s="30" customFormat="1" ht="12.75" customHeight="1" x14ac:dyDescent="0.2">
      <c r="A58" s="552" t="s">
        <v>128</v>
      </c>
      <c r="B58" s="488" t="s">
        <v>35</v>
      </c>
      <c r="C58" s="489" t="s">
        <v>61</v>
      </c>
      <c r="D58" s="494">
        <v>0</v>
      </c>
      <c r="E58" s="494">
        <v>0</v>
      </c>
      <c r="H58" s="66" t="str">
        <f t="shared" si="1"/>
        <v>9</v>
      </c>
      <c r="I58" s="422" t="str">
        <f t="shared" si="2"/>
        <v>WOOD PULP</v>
      </c>
      <c r="J58" s="116" t="s">
        <v>61</v>
      </c>
      <c r="K58" s="185">
        <f>D58-(D59+D60+D64)</f>
        <v>0</v>
      </c>
      <c r="L58" s="185">
        <f>E58-(E59+E60+E64)</f>
        <v>0</v>
      </c>
    </row>
    <row r="59" spans="1:12" s="30" customFormat="1" ht="12.75" customHeight="1" x14ac:dyDescent="0.2">
      <c r="A59" s="553" t="s">
        <v>184</v>
      </c>
      <c r="B59" s="78" t="s">
        <v>185</v>
      </c>
      <c r="C59" s="116" t="s">
        <v>61</v>
      </c>
      <c r="D59" s="547">
        <v>0</v>
      </c>
      <c r="E59" s="547">
        <v>0</v>
      </c>
      <c r="H59" s="66" t="str">
        <f t="shared" si="1"/>
        <v>9.1</v>
      </c>
      <c r="I59" s="415" t="str">
        <f t="shared" si="2"/>
        <v>MECHANICAL AND SEMI-CHEMICAL WOOD PULP</v>
      </c>
      <c r="J59" s="116" t="s">
        <v>61</v>
      </c>
      <c r="K59" s="187"/>
      <c r="L59" s="188"/>
    </row>
    <row r="60" spans="1:12" s="30" customFormat="1" ht="12.75" customHeight="1" x14ac:dyDescent="0.2">
      <c r="A60" s="553" t="s">
        <v>186</v>
      </c>
      <c r="B60" s="67" t="s">
        <v>106</v>
      </c>
      <c r="C60" s="120" t="s">
        <v>61</v>
      </c>
      <c r="D60" s="547">
        <v>0</v>
      </c>
      <c r="E60" s="547">
        <v>0</v>
      </c>
      <c r="H60" s="66" t="str">
        <f t="shared" si="1"/>
        <v>9.2</v>
      </c>
      <c r="I60" s="415" t="str">
        <f t="shared" si="2"/>
        <v>CHEMICAL WOOD PULP</v>
      </c>
      <c r="J60" s="120" t="s">
        <v>61</v>
      </c>
      <c r="K60" s="193">
        <f>D60-(D61+D63)</f>
        <v>0</v>
      </c>
      <c r="L60" s="193">
        <f>E60-(E61+E63)</f>
        <v>0</v>
      </c>
    </row>
    <row r="61" spans="1:12" s="30" customFormat="1" ht="12.75" customHeight="1" x14ac:dyDescent="0.2">
      <c r="A61" s="553" t="s">
        <v>187</v>
      </c>
      <c r="B61" s="69" t="s">
        <v>189</v>
      </c>
      <c r="C61" s="116" t="s">
        <v>61</v>
      </c>
      <c r="D61" s="547">
        <v>0</v>
      </c>
      <c r="E61" s="547">
        <v>0</v>
      </c>
      <c r="H61" s="66" t="str">
        <f t="shared" si="1"/>
        <v>9.2.1</v>
      </c>
      <c r="I61" s="418" t="str">
        <f t="shared" si="2"/>
        <v>SULPHATE PULP</v>
      </c>
      <c r="J61" s="116" t="s">
        <v>61</v>
      </c>
      <c r="K61" s="187"/>
      <c r="L61" s="188"/>
    </row>
    <row r="62" spans="1:12" s="30" customFormat="1" ht="12.75" customHeight="1" x14ac:dyDescent="0.2">
      <c r="A62" s="553" t="s">
        <v>188</v>
      </c>
      <c r="B62" s="70" t="s">
        <v>190</v>
      </c>
      <c r="C62" s="116" t="s">
        <v>61</v>
      </c>
      <c r="D62" s="547">
        <v>0</v>
      </c>
      <c r="E62" s="547">
        <v>0</v>
      </c>
      <c r="H62" s="66" t="str">
        <f t="shared" si="1"/>
        <v>9.2.1.1</v>
      </c>
      <c r="I62" s="419" t="str">
        <f t="shared" si="2"/>
        <v>of which: BLEACHED</v>
      </c>
      <c r="J62" s="116" t="s">
        <v>61</v>
      </c>
      <c r="K62" s="187"/>
      <c r="L62" s="188"/>
    </row>
    <row r="63" spans="1:12" s="30" customFormat="1" ht="12.75" customHeight="1" x14ac:dyDescent="0.2">
      <c r="A63" s="553" t="s">
        <v>192</v>
      </c>
      <c r="B63" s="77" t="s">
        <v>191</v>
      </c>
      <c r="C63" s="116" t="s">
        <v>61</v>
      </c>
      <c r="D63" s="547">
        <v>0</v>
      </c>
      <c r="E63" s="547">
        <v>0</v>
      </c>
      <c r="H63" s="66" t="str">
        <f t="shared" si="1"/>
        <v>9.2.2</v>
      </c>
      <c r="I63" s="418" t="str">
        <f t="shared" si="2"/>
        <v>SULPHITE PULP</v>
      </c>
      <c r="J63" s="116" t="s">
        <v>61</v>
      </c>
      <c r="K63" s="187"/>
      <c r="L63" s="188"/>
    </row>
    <row r="64" spans="1:12" s="30" customFormat="1" ht="12.75" customHeight="1" x14ac:dyDescent="0.2">
      <c r="A64" s="550" t="s">
        <v>193</v>
      </c>
      <c r="B64" s="67" t="s">
        <v>36</v>
      </c>
      <c r="C64" s="116" t="s">
        <v>61</v>
      </c>
      <c r="D64" s="547">
        <v>0</v>
      </c>
      <c r="E64" s="547">
        <v>0</v>
      </c>
      <c r="H64" s="66" t="str">
        <f t="shared" si="1"/>
        <v>9.3</v>
      </c>
      <c r="I64" s="415" t="str">
        <f t="shared" si="2"/>
        <v>DISSOLVING GRADES</v>
      </c>
      <c r="J64" s="116" t="s">
        <v>61</v>
      </c>
      <c r="K64" s="189"/>
      <c r="L64" s="190"/>
    </row>
    <row r="65" spans="1:17" s="30" customFormat="1" ht="12.75" customHeight="1" x14ac:dyDescent="0.2">
      <c r="A65" s="552" t="s">
        <v>194</v>
      </c>
      <c r="B65" s="488" t="s">
        <v>43</v>
      </c>
      <c r="C65" s="489" t="s">
        <v>61</v>
      </c>
      <c r="D65" s="494">
        <v>0</v>
      </c>
      <c r="E65" s="494">
        <v>0</v>
      </c>
      <c r="H65" s="66" t="str">
        <f t="shared" si="1"/>
        <v>10</v>
      </c>
      <c r="I65" s="422" t="str">
        <f t="shared" si="2"/>
        <v xml:space="preserve">OTHER PULP </v>
      </c>
      <c r="J65" s="116" t="s">
        <v>61</v>
      </c>
      <c r="K65" s="185">
        <f>D65-(D66+D67)</f>
        <v>0</v>
      </c>
      <c r="L65" s="186">
        <f>E65-(E66+E67)</f>
        <v>0</v>
      </c>
    </row>
    <row r="66" spans="1:17" s="30" customFormat="1" ht="12.75" customHeight="1" x14ac:dyDescent="0.2">
      <c r="A66" s="549" t="s">
        <v>195</v>
      </c>
      <c r="B66" s="74" t="s">
        <v>54</v>
      </c>
      <c r="C66" s="116" t="s">
        <v>61</v>
      </c>
      <c r="D66" s="547">
        <v>0</v>
      </c>
      <c r="E66" s="547">
        <v>0</v>
      </c>
      <c r="H66" s="66" t="str">
        <f t="shared" si="1"/>
        <v>10.1</v>
      </c>
      <c r="I66" s="424" t="str">
        <f t="shared" si="2"/>
        <v>PULP FROM FIBRES OTHER THAN WOOD</v>
      </c>
      <c r="J66" s="116" t="s">
        <v>61</v>
      </c>
      <c r="K66" s="187"/>
      <c r="L66" s="188"/>
    </row>
    <row r="67" spans="1:17" s="30" customFormat="1" ht="12.75" customHeight="1" x14ac:dyDescent="0.2">
      <c r="A67" s="549" t="s">
        <v>129</v>
      </c>
      <c r="B67" s="75" t="s">
        <v>44</v>
      </c>
      <c r="C67" s="116" t="s">
        <v>61</v>
      </c>
      <c r="D67" s="547">
        <v>0</v>
      </c>
      <c r="E67" s="547">
        <v>0</v>
      </c>
      <c r="H67" s="66" t="str">
        <f t="shared" si="1"/>
        <v>10.2</v>
      </c>
      <c r="I67" s="425" t="str">
        <f t="shared" si="2"/>
        <v>RECOVERED FIBRE PULP</v>
      </c>
      <c r="J67" s="116" t="s">
        <v>61</v>
      </c>
      <c r="K67" s="189"/>
      <c r="L67" s="190"/>
    </row>
    <row r="68" spans="1:17" s="24" customFormat="1" ht="12.75" customHeight="1" x14ac:dyDescent="0.2">
      <c r="A68" s="492" t="s">
        <v>196</v>
      </c>
      <c r="B68" s="488" t="s">
        <v>37</v>
      </c>
      <c r="C68" s="489" t="s">
        <v>61</v>
      </c>
      <c r="D68" s="494">
        <v>197</v>
      </c>
      <c r="E68" s="494">
        <v>206</v>
      </c>
      <c r="H68" s="66" t="str">
        <f t="shared" si="1"/>
        <v>11</v>
      </c>
      <c r="I68" s="426" t="str">
        <f t="shared" si="2"/>
        <v>RECOVERED PAPER</v>
      </c>
      <c r="J68" s="116" t="s">
        <v>61</v>
      </c>
      <c r="K68" s="198"/>
      <c r="L68" s="199"/>
      <c r="Q68" s="30"/>
    </row>
    <row r="69" spans="1:17" s="30" customFormat="1" ht="12.75" customHeight="1" x14ac:dyDescent="0.2">
      <c r="A69" s="552" t="s">
        <v>197</v>
      </c>
      <c r="B69" s="488" t="s">
        <v>38</v>
      </c>
      <c r="C69" s="489" t="s">
        <v>61</v>
      </c>
      <c r="D69" s="494">
        <v>557</v>
      </c>
      <c r="E69" s="494">
        <v>544</v>
      </c>
      <c r="H69" s="66" t="str">
        <f t="shared" si="1"/>
        <v>12</v>
      </c>
      <c r="I69" s="427" t="str">
        <f t="shared" si="2"/>
        <v>PAPER AND PAPERBOARD</v>
      </c>
      <c r="J69" s="116" t="s">
        <v>61</v>
      </c>
      <c r="K69" s="185">
        <f>D69-(D70+D75+D76+D81)</f>
        <v>0</v>
      </c>
      <c r="L69" s="185">
        <f>E69-(E70+E75+E76+E81)</f>
        <v>0</v>
      </c>
      <c r="Q69" s="24"/>
    </row>
    <row r="70" spans="1:17" s="30" customFormat="1" ht="12.75" customHeight="1" x14ac:dyDescent="0.2">
      <c r="A70" s="553" t="s">
        <v>130</v>
      </c>
      <c r="B70" s="112" t="s">
        <v>46</v>
      </c>
      <c r="C70" s="120" t="s">
        <v>61</v>
      </c>
      <c r="D70" s="547">
        <v>150</v>
      </c>
      <c r="E70" s="547">
        <v>147</v>
      </c>
      <c r="H70" s="66" t="str">
        <f t="shared" si="1"/>
        <v>12.1</v>
      </c>
      <c r="I70" s="428" t="str">
        <f t="shared" si="2"/>
        <v>GRAPHIC PAPERS</v>
      </c>
      <c r="J70" s="120" t="s">
        <v>61</v>
      </c>
      <c r="K70" s="193">
        <f>D70-(D71+D72+D73+D74)</f>
        <v>0</v>
      </c>
      <c r="L70" s="194">
        <f>E70-(E71+E72+E73+E74)</f>
        <v>0</v>
      </c>
    </row>
    <row r="71" spans="1:17" s="30" customFormat="1" ht="12.75" customHeight="1" x14ac:dyDescent="0.2">
      <c r="A71" s="553" t="s">
        <v>198</v>
      </c>
      <c r="B71" s="76" t="s">
        <v>39</v>
      </c>
      <c r="C71" s="116" t="s">
        <v>61</v>
      </c>
      <c r="D71" s="547">
        <v>150</v>
      </c>
      <c r="E71" s="547">
        <v>147</v>
      </c>
      <c r="H71" s="66" t="str">
        <f t="shared" si="1"/>
        <v>12.1.1</v>
      </c>
      <c r="I71" s="429" t="str">
        <f t="shared" si="2"/>
        <v>NEWSPRINT</v>
      </c>
      <c r="J71" s="116" t="s">
        <v>61</v>
      </c>
      <c r="K71" s="187"/>
      <c r="L71" s="188"/>
    </row>
    <row r="72" spans="1:17" s="30" customFormat="1" ht="12.75" customHeight="1" x14ac:dyDescent="0.2">
      <c r="A72" s="553" t="s">
        <v>199</v>
      </c>
      <c r="B72" s="76" t="s">
        <v>47</v>
      </c>
      <c r="C72" s="116" t="s">
        <v>61</v>
      </c>
      <c r="D72" s="547">
        <v>0</v>
      </c>
      <c r="E72" s="547">
        <v>0</v>
      </c>
      <c r="H72" s="66" t="str">
        <f t="shared" si="1"/>
        <v>12.1.2</v>
      </c>
      <c r="I72" s="429" t="str">
        <f t="shared" si="2"/>
        <v>UNCOATED MECHANICAL</v>
      </c>
      <c r="J72" s="116" t="s">
        <v>61</v>
      </c>
      <c r="K72" s="187"/>
      <c r="L72" s="188"/>
    </row>
    <row r="73" spans="1:17" s="30" customFormat="1" ht="12.75" customHeight="1" x14ac:dyDescent="0.2">
      <c r="A73" s="553" t="s">
        <v>200</v>
      </c>
      <c r="B73" s="76" t="s">
        <v>48</v>
      </c>
      <c r="C73" s="116" t="s">
        <v>61</v>
      </c>
      <c r="D73" s="547">
        <v>0</v>
      </c>
      <c r="E73" s="547">
        <v>0</v>
      </c>
      <c r="H73" s="66" t="str">
        <f t="shared" si="1"/>
        <v>12.1.3</v>
      </c>
      <c r="I73" s="429" t="str">
        <f t="shared" si="2"/>
        <v>UNCOATED WOODFREE</v>
      </c>
      <c r="J73" s="116" t="s">
        <v>61</v>
      </c>
      <c r="K73" s="187"/>
      <c r="L73" s="188"/>
    </row>
    <row r="74" spans="1:17" s="30" customFormat="1" ht="12.75" customHeight="1" x14ac:dyDescent="0.2">
      <c r="A74" s="553" t="s">
        <v>201</v>
      </c>
      <c r="B74" s="77" t="s">
        <v>49</v>
      </c>
      <c r="C74" s="116" t="s">
        <v>61</v>
      </c>
      <c r="D74" s="547">
        <v>0</v>
      </c>
      <c r="E74" s="547">
        <v>0</v>
      </c>
      <c r="H74" s="66" t="str">
        <f t="shared" si="1"/>
        <v>12.1.4</v>
      </c>
      <c r="I74" s="429" t="str">
        <f t="shared" si="2"/>
        <v>COATED PAPERS</v>
      </c>
      <c r="J74" s="116" t="s">
        <v>61</v>
      </c>
      <c r="K74" s="187"/>
      <c r="L74" s="188"/>
    </row>
    <row r="75" spans="1:17" s="30" customFormat="1" ht="12.75" customHeight="1" x14ac:dyDescent="0.2">
      <c r="A75" s="553">
        <v>12.2</v>
      </c>
      <c r="B75" s="78" t="s">
        <v>124</v>
      </c>
      <c r="C75" s="116" t="s">
        <v>61</v>
      </c>
      <c r="D75" s="547">
        <v>57</v>
      </c>
      <c r="E75" s="547">
        <v>59</v>
      </c>
      <c r="H75" s="66">
        <f t="shared" si="1"/>
        <v>12.2</v>
      </c>
      <c r="I75" s="428" t="str">
        <f t="shared" si="2"/>
        <v>HOUSEHOLD AND SANITARY PAPERS</v>
      </c>
      <c r="J75" s="116" t="s">
        <v>61</v>
      </c>
      <c r="K75" s="187"/>
      <c r="L75" s="188"/>
    </row>
    <row r="76" spans="1:17" s="30" customFormat="1" ht="12.75" customHeight="1" x14ac:dyDescent="0.2">
      <c r="A76" s="553">
        <v>12.3</v>
      </c>
      <c r="B76" s="112" t="s">
        <v>50</v>
      </c>
      <c r="C76" s="120" t="s">
        <v>61</v>
      </c>
      <c r="D76" s="547">
        <v>325</v>
      </c>
      <c r="E76" s="547">
        <v>315</v>
      </c>
      <c r="H76" s="66">
        <f t="shared" si="1"/>
        <v>12.3</v>
      </c>
      <c r="I76" s="428" t="str">
        <f t="shared" si="2"/>
        <v>PACKAGING MATERIALS</v>
      </c>
      <c r="J76" s="120" t="s">
        <v>61</v>
      </c>
      <c r="K76" s="193">
        <f>D76-(D77+D78+D79+D80)</f>
        <v>0</v>
      </c>
      <c r="L76" s="193">
        <f>E76-(E77+E78+E79+E80)</f>
        <v>0</v>
      </c>
    </row>
    <row r="77" spans="1:17" s="30" customFormat="1" ht="12.75" customHeight="1" x14ac:dyDescent="0.2">
      <c r="A77" s="553" t="s">
        <v>202</v>
      </c>
      <c r="B77" s="76" t="s">
        <v>51</v>
      </c>
      <c r="C77" s="116" t="s">
        <v>61</v>
      </c>
      <c r="D77" s="547">
        <v>110</v>
      </c>
      <c r="E77" s="547">
        <v>105</v>
      </c>
      <c r="H77" s="66" t="str">
        <f t="shared" si="1"/>
        <v>12.3.1</v>
      </c>
      <c r="I77" s="429" t="str">
        <f t="shared" si="2"/>
        <v>CASE MATERIALS</v>
      </c>
      <c r="J77" s="116" t="s">
        <v>61</v>
      </c>
      <c r="K77" s="187"/>
      <c r="L77" s="188"/>
    </row>
    <row r="78" spans="1:17" s="30" customFormat="1" ht="12.75" customHeight="1" x14ac:dyDescent="0.2">
      <c r="A78" s="553" t="s">
        <v>203</v>
      </c>
      <c r="B78" s="76" t="s">
        <v>79</v>
      </c>
      <c r="C78" s="116" t="s">
        <v>61</v>
      </c>
      <c r="D78" s="547">
        <v>65</v>
      </c>
      <c r="E78" s="547">
        <v>77</v>
      </c>
      <c r="H78" s="66" t="str">
        <f t="shared" si="1"/>
        <v>12.3.2</v>
      </c>
      <c r="I78" s="429" t="str">
        <f>B78</f>
        <v>CARTONBOARD</v>
      </c>
      <c r="J78" s="116" t="s">
        <v>61</v>
      </c>
      <c r="K78" s="187"/>
      <c r="L78" s="188"/>
    </row>
    <row r="79" spans="1:17" s="30" customFormat="1" ht="12.75" customHeight="1" x14ac:dyDescent="0.2">
      <c r="A79" s="553" t="s">
        <v>204</v>
      </c>
      <c r="B79" s="76" t="s">
        <v>52</v>
      </c>
      <c r="C79" s="116" t="s">
        <v>61</v>
      </c>
      <c r="D79" s="554">
        <v>87</v>
      </c>
      <c r="E79" s="554">
        <v>78</v>
      </c>
      <c r="H79" s="66" t="str">
        <f>A79</f>
        <v>12.3.3</v>
      </c>
      <c r="I79" s="429" t="str">
        <f>B79</f>
        <v>WRAPPING PAPERS</v>
      </c>
      <c r="J79" s="116" t="s">
        <v>61</v>
      </c>
      <c r="K79" s="187"/>
      <c r="L79" s="188"/>
    </row>
    <row r="80" spans="1:17" s="30" customFormat="1" ht="12.75" customHeight="1" x14ac:dyDescent="0.2">
      <c r="A80" s="553" t="s">
        <v>205</v>
      </c>
      <c r="B80" s="77" t="s">
        <v>53</v>
      </c>
      <c r="C80" s="116" t="s">
        <v>61</v>
      </c>
      <c r="D80" s="554">
        <v>63</v>
      </c>
      <c r="E80" s="554">
        <v>55</v>
      </c>
      <c r="H80" s="66" t="str">
        <f>A80</f>
        <v>12.3.4</v>
      </c>
      <c r="I80" s="429" t="str">
        <f>B80</f>
        <v>OTHER PAPERS MAINLY FOR PACKAGING</v>
      </c>
      <c r="J80" s="116" t="s">
        <v>61</v>
      </c>
      <c r="K80" s="187"/>
      <c r="L80" s="188"/>
    </row>
    <row r="81" spans="1:17" s="30" customFormat="1" ht="12.75" customHeight="1" thickBot="1" x14ac:dyDescent="0.25">
      <c r="A81" s="555">
        <v>12.4</v>
      </c>
      <c r="B81" s="79" t="s">
        <v>125</v>
      </c>
      <c r="C81" s="117" t="s">
        <v>61</v>
      </c>
      <c r="D81" s="556">
        <v>25</v>
      </c>
      <c r="E81" s="556">
        <v>23</v>
      </c>
      <c r="H81" s="200">
        <f>A81</f>
        <v>12.4</v>
      </c>
      <c r="I81" s="430" t="str">
        <f>B81</f>
        <v>OTHER PAPER AND PAPERBOARD N.E.S. (NOT ELSEWHERE SPECIFIED)</v>
      </c>
      <c r="J81" s="117" t="s">
        <v>61</v>
      </c>
      <c r="K81" s="189"/>
      <c r="L81" s="190"/>
    </row>
    <row r="82" spans="1:17" s="30" customFormat="1" ht="16.5" customHeight="1" x14ac:dyDescent="0.2">
      <c r="A82" s="292"/>
      <c r="B82" s="239" t="s">
        <v>94</v>
      </c>
      <c r="C82" s="292"/>
      <c r="D82" s="293"/>
      <c r="E82" s="32"/>
      <c r="H82" s="29" t="s">
        <v>0</v>
      </c>
      <c r="I82" s="239" t="s">
        <v>94</v>
      </c>
    </row>
    <row r="83" spans="1:17" s="30" customFormat="1" ht="12.75" customHeight="1" x14ac:dyDescent="0.2">
      <c r="A83" s="292"/>
      <c r="B83" s="238"/>
      <c r="C83" s="292"/>
      <c r="D83" s="293"/>
      <c r="E83" s="32"/>
      <c r="H83" s="29" t="s">
        <v>0</v>
      </c>
    </row>
    <row r="84" spans="1:17" ht="12.75" customHeight="1" x14ac:dyDescent="0.25">
      <c r="A84" s="294"/>
      <c r="B84" s="294"/>
      <c r="C84" s="294"/>
      <c r="D84" s="294"/>
      <c r="H84" s="29" t="s">
        <v>0</v>
      </c>
      <c r="Q84" s="30"/>
    </row>
    <row r="85" spans="1:17" ht="12.75" customHeight="1" x14ac:dyDescent="0.25">
      <c r="A85" s="294"/>
      <c r="B85" s="294"/>
      <c r="C85" s="294"/>
      <c r="D85" s="294"/>
      <c r="H85" s="29" t="s">
        <v>0</v>
      </c>
    </row>
    <row r="86" spans="1:17" ht="12.75" customHeight="1" x14ac:dyDescent="0.25">
      <c r="A86" s="294"/>
      <c r="B86" s="294"/>
      <c r="C86" s="294"/>
      <c r="D86" s="294"/>
      <c r="H86" s="29" t="s">
        <v>0</v>
      </c>
    </row>
    <row r="87" spans="1:17" ht="12.75" customHeight="1" x14ac:dyDescent="0.25">
      <c r="A87" s="294"/>
      <c r="B87" s="294"/>
      <c r="C87" s="294"/>
      <c r="D87" s="294"/>
    </row>
    <row r="88" spans="1:17" ht="12.75" customHeight="1" x14ac:dyDescent="0.25">
      <c r="A88" s="294"/>
      <c r="B88" s="294"/>
      <c r="C88" s="294"/>
      <c r="D88" s="294"/>
    </row>
    <row r="89" spans="1:17" ht="12.75" customHeight="1" x14ac:dyDescent="0.25">
      <c r="A89" s="294"/>
      <c r="B89" s="294"/>
      <c r="C89" s="294"/>
      <c r="D89" s="294"/>
    </row>
    <row r="90" spans="1:17" ht="12.75" customHeight="1" x14ac:dyDescent="0.25">
      <c r="A90" s="294"/>
      <c r="B90" s="294"/>
      <c r="C90" s="294"/>
      <c r="D90" s="294"/>
    </row>
    <row r="91" spans="1:17" ht="12.75" customHeight="1" x14ac:dyDescent="0.25">
      <c r="A91" s="294"/>
      <c r="B91" s="294"/>
      <c r="C91" s="294"/>
      <c r="D91" s="294"/>
    </row>
    <row r="92" spans="1:17" ht="12.75" customHeight="1" x14ac:dyDescent="0.25">
      <c r="A92" s="294"/>
      <c r="B92" s="294"/>
      <c r="C92" s="294"/>
      <c r="D92" s="294"/>
    </row>
    <row r="93" spans="1:17" ht="12.75" customHeight="1" x14ac:dyDescent="0.25">
      <c r="A93" s="294"/>
      <c r="B93" s="294"/>
      <c r="C93" s="294"/>
      <c r="D93" s="294"/>
    </row>
    <row r="94" spans="1:17" ht="12.75" customHeight="1" x14ac:dyDescent="0.25">
      <c r="A94" s="294"/>
      <c r="B94" s="294"/>
      <c r="C94" s="294"/>
      <c r="D94" s="294"/>
    </row>
    <row r="95" spans="1:17" ht="12.75" customHeight="1" x14ac:dyDescent="0.25">
      <c r="A95" s="294"/>
      <c r="B95" s="294"/>
      <c r="C95" s="294"/>
      <c r="D95" s="294"/>
    </row>
    <row r="96" spans="1:17" ht="12.75" customHeight="1" x14ac:dyDescent="0.25">
      <c r="A96" s="294"/>
      <c r="B96" s="294"/>
      <c r="C96" s="294"/>
      <c r="D96" s="294"/>
    </row>
    <row r="97" spans="1:38" ht="12.75" customHeight="1" x14ac:dyDescent="0.25">
      <c r="A97" s="294"/>
      <c r="B97" s="294"/>
      <c r="C97" s="294"/>
      <c r="D97" s="294"/>
    </row>
    <row r="98" spans="1:38" ht="12.75" customHeight="1" x14ac:dyDescent="0.25">
      <c r="A98" s="294"/>
      <c r="B98" s="294"/>
      <c r="C98" s="294"/>
      <c r="D98" s="294"/>
    </row>
    <row r="99" spans="1:38" ht="12.75" customHeight="1" x14ac:dyDescent="0.25">
      <c r="A99" s="294"/>
      <c r="B99" s="294"/>
      <c r="C99" s="294"/>
      <c r="D99" s="294"/>
    </row>
    <row r="100" spans="1:38" ht="12.75" customHeight="1" x14ac:dyDescent="0.25">
      <c r="A100" s="294"/>
      <c r="B100" s="294"/>
      <c r="C100" s="294"/>
      <c r="D100" s="294"/>
    </row>
    <row r="101" spans="1:38" ht="12.75" customHeight="1" x14ac:dyDescent="0.25">
      <c r="P101"/>
    </row>
    <row r="102" spans="1:38" ht="12.75" customHeight="1" x14ac:dyDescent="0.25">
      <c r="P102"/>
      <c r="Q102"/>
    </row>
    <row r="103" spans="1:38" ht="12.75" customHeight="1" x14ac:dyDescent="0.25">
      <c r="P103"/>
      <c r="Q103"/>
    </row>
    <row r="104" spans="1:38" ht="12.75" customHeight="1" x14ac:dyDescent="0.25">
      <c r="P104"/>
      <c r="Q104"/>
    </row>
    <row r="105" spans="1:38" ht="12.75" customHeight="1" x14ac:dyDescent="0.25">
      <c r="P105"/>
      <c r="Q105"/>
    </row>
    <row r="106" spans="1:38" ht="12.75" customHeight="1" x14ac:dyDescent="0.25">
      <c r="P106"/>
      <c r="Q106"/>
    </row>
    <row r="107" spans="1:38" ht="12.75" customHeight="1" x14ac:dyDescent="0.25">
      <c r="P107"/>
      <c r="Q107"/>
      <c r="AI107" s="23" t="s">
        <v>0</v>
      </c>
      <c r="AJ107" s="23" t="s">
        <v>0</v>
      </c>
      <c r="AK107" s="23" t="s">
        <v>0</v>
      </c>
      <c r="AL107" s="23" t="s">
        <v>0</v>
      </c>
    </row>
    <row r="108" spans="1:38" ht="12.75" customHeight="1" x14ac:dyDescent="0.25">
      <c r="P108"/>
      <c r="Q108"/>
    </row>
    <row r="109" spans="1:38" ht="12.75" customHeight="1" x14ac:dyDescent="0.25">
      <c r="P109"/>
      <c r="Q109"/>
    </row>
    <row r="110" spans="1:38" ht="12.75" customHeight="1" x14ac:dyDescent="0.25">
      <c r="P110"/>
      <c r="Q110"/>
    </row>
    <row r="111" spans="1:38" ht="12.75" customHeight="1" x14ac:dyDescent="0.25">
      <c r="P111"/>
      <c r="Q111"/>
    </row>
    <row r="112" spans="1:38" ht="12.75" customHeight="1" x14ac:dyDescent="0.25">
      <c r="P112"/>
      <c r="Q112"/>
    </row>
    <row r="113" spans="16:17" ht="12.75" customHeight="1" x14ac:dyDescent="0.25">
      <c r="P113"/>
      <c r="Q113"/>
    </row>
    <row r="114" spans="16:17" ht="12.75" customHeight="1" x14ac:dyDescent="0.25">
      <c r="P114"/>
      <c r="Q114"/>
    </row>
    <row r="115" spans="16:17" ht="12.75" customHeight="1" x14ac:dyDescent="0.25">
      <c r="P115"/>
      <c r="Q115"/>
    </row>
    <row r="116" spans="16:17" ht="12.75" customHeight="1" x14ac:dyDescent="0.25">
      <c r="P116"/>
      <c r="Q116"/>
    </row>
    <row r="117" spans="16:17" ht="12.75" customHeight="1" x14ac:dyDescent="0.25">
      <c r="P117"/>
      <c r="Q117"/>
    </row>
    <row r="118" spans="16:17" ht="12.75" customHeight="1" x14ac:dyDescent="0.25">
      <c r="P118"/>
      <c r="Q118"/>
    </row>
    <row r="119" spans="16:17" ht="12.75" customHeight="1" x14ac:dyDescent="0.25">
      <c r="P119"/>
      <c r="Q119"/>
    </row>
    <row r="120" spans="16:17" ht="12.75" customHeight="1" x14ac:dyDescent="0.25">
      <c r="P120"/>
      <c r="Q120"/>
    </row>
    <row r="121" spans="16:17" ht="12.75" customHeight="1" x14ac:dyDescent="0.25">
      <c r="P121"/>
      <c r="Q121"/>
    </row>
    <row r="122" spans="16:17" ht="12.75" customHeight="1" x14ac:dyDescent="0.25">
      <c r="P122"/>
      <c r="Q122"/>
    </row>
    <row r="123" spans="16:17" ht="12.75" customHeight="1" x14ac:dyDescent="0.25">
      <c r="P123"/>
      <c r="Q123"/>
    </row>
    <row r="124" spans="16:17" ht="12.75" customHeight="1" x14ac:dyDescent="0.25">
      <c r="P124"/>
      <c r="Q124"/>
    </row>
    <row r="125" spans="16:17" ht="12.75" customHeight="1" x14ac:dyDescent="0.25">
      <c r="P125"/>
      <c r="Q125"/>
    </row>
    <row r="126" spans="16:17" ht="12.75" customHeight="1" x14ac:dyDescent="0.25">
      <c r="P126"/>
      <c r="Q126"/>
    </row>
    <row r="127" spans="16:17" ht="12.75" customHeight="1" x14ac:dyDescent="0.25">
      <c r="P127"/>
      <c r="Q127"/>
    </row>
    <row r="128" spans="16:17" ht="12.75" customHeight="1" x14ac:dyDescent="0.25">
      <c r="P128"/>
      <c r="Q128"/>
    </row>
    <row r="129" spans="16:17" ht="12.75" customHeight="1" x14ac:dyDescent="0.25">
      <c r="P129"/>
      <c r="Q129"/>
    </row>
    <row r="130" spans="16:17" ht="12.75" customHeight="1" x14ac:dyDescent="0.25">
      <c r="P130"/>
      <c r="Q130"/>
    </row>
    <row r="131" spans="16:17" ht="12.75" customHeight="1" x14ac:dyDescent="0.25">
      <c r="P131"/>
      <c r="Q131"/>
    </row>
    <row r="132" spans="16:17" ht="12.75" customHeight="1" x14ac:dyDescent="0.25">
      <c r="P132"/>
      <c r="Q132"/>
    </row>
    <row r="133" spans="16:17" ht="12.75" customHeight="1" x14ac:dyDescent="0.25">
      <c r="P133"/>
      <c r="Q133"/>
    </row>
    <row r="134" spans="16:17" ht="12.75" customHeight="1" x14ac:dyDescent="0.25">
      <c r="P134"/>
      <c r="Q134"/>
    </row>
    <row r="135" spans="16:17" ht="12.75" customHeight="1" x14ac:dyDescent="0.25">
      <c r="P135"/>
      <c r="Q135"/>
    </row>
    <row r="136" spans="16:17" ht="12.75" customHeight="1" x14ac:dyDescent="0.25">
      <c r="P136"/>
      <c r="Q136"/>
    </row>
    <row r="137" spans="16:17" ht="12.75" customHeight="1" x14ac:dyDescent="0.25">
      <c r="P137"/>
      <c r="Q137"/>
    </row>
    <row r="138" spans="16:17" ht="12.75" customHeight="1" x14ac:dyDescent="0.25">
      <c r="P138"/>
      <c r="Q138"/>
    </row>
    <row r="139" spans="16:17" ht="12.75" customHeight="1" x14ac:dyDescent="0.25">
      <c r="P139"/>
      <c r="Q139"/>
    </row>
    <row r="140" spans="16:17" ht="12.75" customHeight="1" x14ac:dyDescent="0.25">
      <c r="P140"/>
      <c r="Q140"/>
    </row>
    <row r="141" spans="16:17" ht="12.75" customHeight="1" x14ac:dyDescent="0.25">
      <c r="P141"/>
      <c r="Q141"/>
    </row>
    <row r="142" spans="16:17" ht="12.75" customHeight="1" x14ac:dyDescent="0.25">
      <c r="P142"/>
      <c r="Q142"/>
    </row>
    <row r="143" spans="16:17" ht="12.75" customHeight="1" x14ac:dyDescent="0.25">
      <c r="P143"/>
      <c r="Q143"/>
    </row>
    <row r="144" spans="16:17" ht="12.75" customHeight="1" x14ac:dyDescent="0.25">
      <c r="P144"/>
      <c r="Q144"/>
    </row>
    <row r="145" spans="16:17" ht="12.75" customHeight="1" x14ac:dyDescent="0.25">
      <c r="P145"/>
      <c r="Q145"/>
    </row>
    <row r="146" spans="16:17" ht="12.75" customHeight="1" x14ac:dyDescent="0.25">
      <c r="P146"/>
      <c r="Q146"/>
    </row>
    <row r="147" spans="16:17" ht="12.75" customHeight="1" x14ac:dyDescent="0.25">
      <c r="P147"/>
      <c r="Q147"/>
    </row>
    <row r="148" spans="16:17" ht="12.75" customHeight="1" x14ac:dyDescent="0.25">
      <c r="P148"/>
      <c r="Q148"/>
    </row>
    <row r="149" spans="16:17" ht="12.75" customHeight="1" x14ac:dyDescent="0.25">
      <c r="P149"/>
      <c r="Q149"/>
    </row>
    <row r="150" spans="16:17" ht="12.75" customHeight="1" x14ac:dyDescent="0.25">
      <c r="P150"/>
      <c r="Q150"/>
    </row>
    <row r="151" spans="16:17" ht="12.75" customHeight="1" x14ac:dyDescent="0.25">
      <c r="P151"/>
      <c r="Q151"/>
    </row>
    <row r="152" spans="16:17" ht="12.75" customHeight="1" x14ac:dyDescent="0.25">
      <c r="P152"/>
      <c r="Q152"/>
    </row>
    <row r="153" spans="16:17" ht="12.75" customHeight="1" x14ac:dyDescent="0.25">
      <c r="P153"/>
      <c r="Q153"/>
    </row>
    <row r="154" spans="16:17" ht="12.75" customHeight="1" x14ac:dyDescent="0.25">
      <c r="P154"/>
      <c r="Q154"/>
    </row>
    <row r="155" spans="16:17" ht="12.75" customHeight="1" x14ac:dyDescent="0.25">
      <c r="P155"/>
      <c r="Q155"/>
    </row>
    <row r="156" spans="16:17" ht="12.75" customHeight="1" x14ac:dyDescent="0.25">
      <c r="P156"/>
      <c r="Q156"/>
    </row>
    <row r="157" spans="16:17" ht="12.75" customHeight="1" x14ac:dyDescent="0.25">
      <c r="P157"/>
      <c r="Q157"/>
    </row>
    <row r="158" spans="16:17" ht="12.75" customHeight="1" x14ac:dyDescent="0.25">
      <c r="P158"/>
      <c r="Q158"/>
    </row>
    <row r="159" spans="16:17" ht="12.75" customHeight="1" x14ac:dyDescent="0.25">
      <c r="P159"/>
      <c r="Q159"/>
    </row>
    <row r="160" spans="16:17" ht="12.75" customHeight="1" x14ac:dyDescent="0.25">
      <c r="P160"/>
      <c r="Q160"/>
    </row>
    <row r="161" spans="16:17" ht="12.75" customHeight="1" x14ac:dyDescent="0.25">
      <c r="P161"/>
      <c r="Q161"/>
    </row>
    <row r="162" spans="16:17" ht="12.75" customHeight="1" x14ac:dyDescent="0.25">
      <c r="P162"/>
      <c r="Q162"/>
    </row>
    <row r="163" spans="16:17" ht="12.75" customHeight="1" x14ac:dyDescent="0.25">
      <c r="P163"/>
      <c r="Q163"/>
    </row>
    <row r="164" spans="16:17" ht="12.75" customHeight="1" x14ac:dyDescent="0.25">
      <c r="P164"/>
      <c r="Q164"/>
    </row>
    <row r="165" spans="16:17" ht="12.75" customHeight="1" x14ac:dyDescent="0.25">
      <c r="P165"/>
      <c r="Q165"/>
    </row>
    <row r="166" spans="16:17" ht="12.75" customHeight="1" x14ac:dyDescent="0.25">
      <c r="P166"/>
      <c r="Q166"/>
    </row>
    <row r="167" spans="16:17" ht="12.75" customHeight="1" x14ac:dyDescent="0.25">
      <c r="P167"/>
      <c r="Q167"/>
    </row>
    <row r="168" spans="16:17" ht="12.75" customHeight="1" x14ac:dyDescent="0.25">
      <c r="P168"/>
      <c r="Q168"/>
    </row>
    <row r="169" spans="16:17" ht="12.75" customHeight="1" x14ac:dyDescent="0.25">
      <c r="P169"/>
      <c r="Q169"/>
    </row>
    <row r="170" spans="16:17" ht="12.75" customHeight="1" x14ac:dyDescent="0.25">
      <c r="P170"/>
      <c r="Q170"/>
    </row>
    <row r="171" spans="16:17" ht="12.75" customHeight="1" x14ac:dyDescent="0.25">
      <c r="P171"/>
      <c r="Q171"/>
    </row>
    <row r="172" spans="16:17" ht="12.75" customHeight="1" x14ac:dyDescent="0.25">
      <c r="P172"/>
      <c r="Q172"/>
    </row>
    <row r="173" spans="16:17" ht="12.75" customHeight="1" x14ac:dyDescent="0.25">
      <c r="P173"/>
      <c r="Q173"/>
    </row>
    <row r="174" spans="16:17" ht="12.75" customHeight="1" x14ac:dyDescent="0.25">
      <c r="P174"/>
      <c r="Q174"/>
    </row>
    <row r="175" spans="16:17" ht="12.75" customHeight="1" x14ac:dyDescent="0.25">
      <c r="P175"/>
      <c r="Q175"/>
    </row>
    <row r="176" spans="16:17" ht="12.75" customHeight="1" x14ac:dyDescent="0.25">
      <c r="P176"/>
      <c r="Q176"/>
    </row>
    <row r="177" spans="16:17" ht="12.75" customHeight="1" x14ac:dyDescent="0.25">
      <c r="P177"/>
      <c r="Q177"/>
    </row>
    <row r="178" spans="16:17" ht="12.75" customHeight="1" x14ac:dyDescent="0.25">
      <c r="P178"/>
      <c r="Q178"/>
    </row>
    <row r="179" spans="16:17" ht="12.75" customHeight="1" x14ac:dyDescent="0.25">
      <c r="P179"/>
      <c r="Q179"/>
    </row>
    <row r="180" spans="16:17" ht="12.75" customHeight="1" x14ac:dyDescent="0.25">
      <c r="P180"/>
      <c r="Q180"/>
    </row>
    <row r="181" spans="16:17" ht="12.75" customHeight="1" x14ac:dyDescent="0.25">
      <c r="P181"/>
      <c r="Q181"/>
    </row>
    <row r="182" spans="16:17" ht="12.75" customHeight="1" x14ac:dyDescent="0.25">
      <c r="P182"/>
      <c r="Q182"/>
    </row>
    <row r="183" spans="16:17" ht="12.75" customHeight="1" x14ac:dyDescent="0.25">
      <c r="P183"/>
      <c r="Q183"/>
    </row>
    <row r="184" spans="16:17" ht="12.75" customHeight="1" x14ac:dyDescent="0.25">
      <c r="P184"/>
      <c r="Q184"/>
    </row>
    <row r="185" spans="16:17" ht="12.75" customHeight="1" x14ac:dyDescent="0.25">
      <c r="P185"/>
      <c r="Q185"/>
    </row>
    <row r="186" spans="16:17" ht="12.75" customHeight="1" x14ac:dyDescent="0.25">
      <c r="P186"/>
      <c r="Q186"/>
    </row>
    <row r="187" spans="16:17" ht="12.75" customHeight="1" x14ac:dyDescent="0.25">
      <c r="P187"/>
      <c r="Q187"/>
    </row>
    <row r="188" spans="16:17" ht="12.75" customHeight="1" x14ac:dyDescent="0.25">
      <c r="P188"/>
      <c r="Q188"/>
    </row>
    <row r="189" spans="16:17" ht="12.75" customHeight="1" x14ac:dyDescent="0.25">
      <c r="P189"/>
      <c r="Q189"/>
    </row>
    <row r="190" spans="16:17" ht="12.75" customHeight="1" x14ac:dyDescent="0.25">
      <c r="P190"/>
      <c r="Q190"/>
    </row>
    <row r="191" spans="16:17" ht="12.75" customHeight="1" x14ac:dyDescent="0.25">
      <c r="P191"/>
      <c r="Q191"/>
    </row>
    <row r="192" spans="16:17" ht="12.75" customHeight="1" x14ac:dyDescent="0.25">
      <c r="P192"/>
      <c r="Q192"/>
    </row>
    <row r="193" spans="16:17" ht="12.75" customHeight="1" x14ac:dyDescent="0.25">
      <c r="P193"/>
      <c r="Q193"/>
    </row>
    <row r="194" spans="16:17" ht="12.75" customHeight="1" x14ac:dyDescent="0.25">
      <c r="P194"/>
      <c r="Q194"/>
    </row>
    <row r="195" spans="16:17" ht="12.75" customHeight="1" x14ac:dyDescent="0.25">
      <c r="P195"/>
      <c r="Q195"/>
    </row>
    <row r="196" spans="16:17" ht="12.75" customHeight="1" x14ac:dyDescent="0.25">
      <c r="P196"/>
      <c r="Q196"/>
    </row>
    <row r="197" spans="16:17" ht="12.75" customHeight="1" x14ac:dyDescent="0.25">
      <c r="P197"/>
      <c r="Q197"/>
    </row>
    <row r="198" spans="16:17" ht="12.75" customHeight="1" x14ac:dyDescent="0.25">
      <c r="P198"/>
      <c r="Q198"/>
    </row>
    <row r="199" spans="16:17" ht="12.75" customHeight="1" x14ac:dyDescent="0.25">
      <c r="P199"/>
      <c r="Q199"/>
    </row>
    <row r="200" spans="16:17" ht="12.75" customHeight="1" x14ac:dyDescent="0.25">
      <c r="P200"/>
      <c r="Q200"/>
    </row>
    <row r="201" spans="16:17" ht="12.75" customHeight="1" x14ac:dyDescent="0.25">
      <c r="P201"/>
      <c r="Q201"/>
    </row>
    <row r="202" spans="16:17" ht="12.75" customHeight="1" x14ac:dyDescent="0.25">
      <c r="P202"/>
      <c r="Q202"/>
    </row>
    <row r="203" spans="16:17" ht="12.75" customHeight="1" x14ac:dyDescent="0.25">
      <c r="P203"/>
      <c r="Q203"/>
    </row>
    <row r="204" spans="16:17" ht="12.75" customHeight="1" x14ac:dyDescent="0.25">
      <c r="P204"/>
      <c r="Q204"/>
    </row>
    <row r="205" spans="16:17" ht="12.75" customHeight="1" x14ac:dyDescent="0.25">
      <c r="P205"/>
      <c r="Q205"/>
    </row>
    <row r="206" spans="16:17" ht="12.75" customHeight="1" x14ac:dyDescent="0.25">
      <c r="P206"/>
      <c r="Q206"/>
    </row>
    <row r="207" spans="16:17" ht="12.75" customHeight="1" x14ac:dyDescent="0.25">
      <c r="P207"/>
      <c r="Q207"/>
    </row>
    <row r="208" spans="16:17" ht="12.75" customHeight="1" x14ac:dyDescent="0.25">
      <c r="P208"/>
      <c r="Q208"/>
    </row>
    <row r="209" spans="16:17" ht="12.75" customHeight="1" x14ac:dyDescent="0.25">
      <c r="P209"/>
      <c r="Q209"/>
    </row>
    <row r="210" spans="16:17" ht="12.75" customHeight="1" x14ac:dyDescent="0.25">
      <c r="P210"/>
      <c r="Q210"/>
    </row>
    <row r="211" spans="16:17" ht="12.75" customHeight="1" x14ac:dyDescent="0.25">
      <c r="P211"/>
      <c r="Q211"/>
    </row>
    <row r="212" spans="16:17" ht="12.75" customHeight="1" x14ac:dyDescent="0.25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3">
    <mergeCell ref="W8:Y9"/>
    <mergeCell ref="Q11:Q12"/>
    <mergeCell ref="K7:L8"/>
    <mergeCell ref="C3:E3"/>
    <mergeCell ref="C5:E5"/>
    <mergeCell ref="I7:I8"/>
    <mergeCell ref="C2:D2"/>
    <mergeCell ref="A12:E12"/>
    <mergeCell ref="A30:E30"/>
    <mergeCell ref="C10:C11"/>
    <mergeCell ref="A5:B6"/>
    <mergeCell ref="A7:B7"/>
    <mergeCell ref="A8:B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horizontalDpi="300" verticalDpi="300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T101"/>
  <sheetViews>
    <sheetView showGridLines="0" zoomScale="70" zoomScaleNormal="70" zoomScaleSheetLayoutView="75" workbookViewId="0">
      <selection activeCell="H6" sqref="H6"/>
    </sheetView>
  </sheetViews>
  <sheetFormatPr defaultColWidth="9.6640625" defaultRowHeight="12.75" customHeight="1" x14ac:dyDescent="0.25"/>
  <cols>
    <col min="1" max="1" width="8.21875" style="9" customWidth="1"/>
    <col min="2" max="2" width="70.21875" style="10" customWidth="1"/>
    <col min="3" max="3" width="11" style="10" customWidth="1"/>
    <col min="4" max="11" width="17" style="10" customWidth="1"/>
    <col min="12" max="12" width="9.6640625" style="101"/>
    <col min="13" max="13" width="9.6640625" style="101" customWidth="1"/>
    <col min="14" max="14" width="9.33203125" style="10" customWidth="1"/>
    <col min="15" max="15" width="69.77734375" style="10" customWidth="1"/>
    <col min="16" max="16" width="9.77734375" style="10" customWidth="1"/>
    <col min="17" max="26" width="10.77734375" style="10" customWidth="1"/>
    <col min="27" max="27" width="71" style="10" customWidth="1"/>
    <col min="28" max="28" width="10" style="10" customWidth="1"/>
    <col min="29" max="29" width="14.33203125" style="10" customWidth="1"/>
    <col min="30" max="30" width="12.88671875" style="10" customWidth="1"/>
    <col min="31" max="31" width="12.6640625" style="10" customWidth="1"/>
    <col min="32" max="32" width="10.88671875" style="10" customWidth="1"/>
    <col min="33" max="33" width="12.6640625" style="10" customWidth="1"/>
    <col min="34" max="34" width="1.6640625" style="10" customWidth="1"/>
    <col min="35" max="35" width="12.6640625" style="10" customWidth="1"/>
    <col min="36" max="36" width="1.6640625" style="10" customWidth="1"/>
    <col min="37" max="37" width="12.6640625" style="10" customWidth="1"/>
    <col min="38" max="38" width="1.6640625" style="10" customWidth="1"/>
    <col min="39" max="39" width="12.6640625" style="10" customWidth="1"/>
    <col min="40" max="40" width="1.6640625" style="10" customWidth="1"/>
    <col min="41" max="41" width="12.6640625" style="10" customWidth="1"/>
    <col min="42" max="42" width="1.6640625" style="10" customWidth="1"/>
    <col min="43" max="43" width="12.6640625" style="10" customWidth="1"/>
    <col min="44" max="44" width="1.6640625" style="10" customWidth="1"/>
    <col min="45" max="45" width="12.6640625" style="10" customWidth="1"/>
    <col min="46" max="46" width="1.6640625" style="10" customWidth="1"/>
    <col min="47" max="16384" width="9.6640625" style="10"/>
  </cols>
  <sheetData>
    <row r="1" spans="1:2594" s="61" customFormat="1" ht="12.75" customHeight="1" thickBot="1" x14ac:dyDescent="0.3">
      <c r="A1" s="102"/>
      <c r="B1" s="103"/>
      <c r="C1" s="103"/>
      <c r="D1" s="103">
        <v>61</v>
      </c>
      <c r="E1" s="103">
        <v>62</v>
      </c>
      <c r="F1" s="103">
        <v>61</v>
      </c>
      <c r="G1" s="103">
        <v>62</v>
      </c>
      <c r="H1" s="103">
        <v>91</v>
      </c>
      <c r="I1" s="103">
        <v>92</v>
      </c>
      <c r="J1" s="103">
        <v>91</v>
      </c>
      <c r="K1" s="103">
        <v>92</v>
      </c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</row>
    <row r="2" spans="1:2594" ht="17.100000000000001" customHeight="1" thickTop="1" x14ac:dyDescent="0.3">
      <c r="A2" s="148"/>
      <c r="B2" s="149"/>
      <c r="C2" s="726" t="s">
        <v>236</v>
      </c>
      <c r="D2" s="726"/>
      <c r="E2" s="726"/>
      <c r="F2" s="727"/>
      <c r="G2" s="302" t="s">
        <v>31</v>
      </c>
      <c r="H2" s="721" t="s">
        <v>283</v>
      </c>
      <c r="I2" s="722"/>
      <c r="J2" s="302" t="s">
        <v>9</v>
      </c>
      <c r="K2" s="686" t="s">
        <v>284</v>
      </c>
      <c r="M2" s="20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594" ht="17.100000000000001" customHeight="1" x14ac:dyDescent="0.3">
      <c r="A3" s="150"/>
      <c r="B3" s="20"/>
      <c r="C3" s="728"/>
      <c r="D3" s="728"/>
      <c r="E3" s="728"/>
      <c r="F3" s="729"/>
      <c r="G3" s="303" t="s">
        <v>14</v>
      </c>
      <c r="H3" s="304"/>
      <c r="I3" s="687"/>
      <c r="J3" s="306"/>
      <c r="K3" s="307"/>
      <c r="M3" s="20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594" ht="17.100000000000001" customHeight="1" x14ac:dyDescent="0.3">
      <c r="A4" s="150"/>
      <c r="B4" s="20"/>
      <c r="C4" s="730" t="s">
        <v>234</v>
      </c>
      <c r="D4" s="730"/>
      <c r="E4" s="730"/>
      <c r="F4" s="699"/>
      <c r="G4" s="303" t="s">
        <v>10</v>
      </c>
      <c r="H4" s="305"/>
      <c r="I4" s="687"/>
      <c r="J4" s="306"/>
      <c r="K4" s="307"/>
      <c r="M4" s="20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710" t="s">
        <v>254</v>
      </c>
      <c r="AA4" s="710"/>
      <c r="AB4" s="710"/>
    </row>
    <row r="5" spans="1:2594" ht="17.100000000000001" customHeight="1" x14ac:dyDescent="0.55000000000000004">
      <c r="A5" s="150"/>
      <c r="B5" s="84" t="s">
        <v>0</v>
      </c>
      <c r="C5" s="731" t="s">
        <v>45</v>
      </c>
      <c r="D5" s="731"/>
      <c r="E5" s="731"/>
      <c r="F5" s="732"/>
      <c r="G5" s="303" t="s">
        <v>11</v>
      </c>
      <c r="H5" s="687"/>
      <c r="I5" s="310"/>
      <c r="J5" s="356" t="s">
        <v>12</v>
      </c>
      <c r="K5" s="307"/>
      <c r="M5" s="20"/>
      <c r="N5" s="101"/>
      <c r="O5" s="540" t="s">
        <v>253</v>
      </c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710"/>
      <c r="AA5" s="710"/>
      <c r="AB5" s="710"/>
    </row>
    <row r="6" spans="1:2594" ht="17.100000000000001" customHeight="1" thickBot="1" x14ac:dyDescent="0.5">
      <c r="A6" s="150"/>
      <c r="B6" s="202"/>
      <c r="C6" s="201"/>
      <c r="D6" s="203"/>
      <c r="E6" s="203"/>
      <c r="F6" s="20"/>
      <c r="G6" s="308" t="s">
        <v>13</v>
      </c>
      <c r="H6" s="687"/>
      <c r="I6" s="305"/>
      <c r="J6" s="306"/>
      <c r="K6" s="307"/>
      <c r="M6" s="20"/>
      <c r="N6" s="101"/>
      <c r="O6" s="20"/>
      <c r="P6" s="20"/>
      <c r="Q6" s="101"/>
      <c r="R6" s="101"/>
      <c r="S6" s="101"/>
      <c r="T6" s="208" t="str">
        <f>G2</f>
        <v xml:space="preserve">Country: </v>
      </c>
      <c r="U6" s="733" t="str">
        <f>H2</f>
        <v>SERBIA</v>
      </c>
      <c r="V6" s="733"/>
      <c r="W6" s="733"/>
      <c r="X6" s="733"/>
      <c r="Y6" s="256"/>
      <c r="Z6" s="256"/>
      <c r="AA6" s="256"/>
      <c r="AC6" s="276" t="str">
        <f>G2</f>
        <v xml:space="preserve">Country: </v>
      </c>
      <c r="AD6" s="255" t="str">
        <f>H2</f>
        <v>SERBIA</v>
      </c>
    </row>
    <row r="7" spans="1:2594" ht="21" x14ac:dyDescent="0.35">
      <c r="A7" s="151"/>
      <c r="B7" s="736" t="s">
        <v>73</v>
      </c>
      <c r="C7" s="736"/>
      <c r="D7" s="736"/>
      <c r="E7" s="286" t="s">
        <v>280</v>
      </c>
      <c r="F7" s="240" t="s">
        <v>0</v>
      </c>
      <c r="G7" s="119" t="s">
        <v>0</v>
      </c>
      <c r="H7" s="204"/>
      <c r="I7" s="204"/>
      <c r="J7" s="205"/>
      <c r="K7" s="206"/>
      <c r="M7" s="20"/>
      <c r="N7" s="209"/>
      <c r="O7" s="210" t="s">
        <v>45</v>
      </c>
      <c r="P7" s="211"/>
      <c r="Q7" s="734" t="s">
        <v>69</v>
      </c>
      <c r="R7" s="734"/>
      <c r="S7" s="734"/>
      <c r="T7" s="734"/>
      <c r="U7" s="734"/>
      <c r="V7" s="734"/>
      <c r="W7" s="734"/>
      <c r="X7" s="735"/>
      <c r="Y7" s="252"/>
      <c r="Z7" s="259"/>
      <c r="AA7" s="248"/>
      <c r="AB7" s="260"/>
      <c r="AC7" s="261"/>
      <c r="AD7" s="262"/>
    </row>
    <row r="8" spans="1:2594" s="15" customFormat="1" ht="13.5" customHeight="1" x14ac:dyDescent="0.3">
      <c r="A8" s="152" t="s">
        <v>15</v>
      </c>
      <c r="B8" s="3" t="s">
        <v>0</v>
      </c>
      <c r="C8" s="105" t="s">
        <v>41</v>
      </c>
      <c r="D8" s="715" t="s">
        <v>2</v>
      </c>
      <c r="E8" s="716"/>
      <c r="F8" s="717"/>
      <c r="G8" s="718"/>
      <c r="H8" s="717" t="s">
        <v>5</v>
      </c>
      <c r="I8" s="717"/>
      <c r="J8" s="717"/>
      <c r="K8" s="723"/>
      <c r="L8" s="233"/>
      <c r="M8" s="234"/>
      <c r="N8" s="212" t="str">
        <f>A8</f>
        <v>Product</v>
      </c>
      <c r="O8" s="64"/>
      <c r="P8" s="111"/>
      <c r="Q8" s="716" t="str">
        <f>D8</f>
        <v>I M P O R T</v>
      </c>
      <c r="R8" s="716"/>
      <c r="S8" s="716"/>
      <c r="T8" s="718"/>
      <c r="U8" s="717" t="str">
        <f>H8</f>
        <v>E X P O R T</v>
      </c>
      <c r="V8" s="717" t="s">
        <v>0</v>
      </c>
      <c r="W8" s="717" t="s">
        <v>0</v>
      </c>
      <c r="X8" s="720" t="s">
        <v>0</v>
      </c>
      <c r="Y8" s="249"/>
      <c r="Z8" s="364" t="str">
        <f>A8</f>
        <v>Product</v>
      </c>
      <c r="AA8" s="249"/>
      <c r="AB8" s="263" t="s">
        <v>0</v>
      </c>
      <c r="AC8" s="724" t="s">
        <v>72</v>
      </c>
      <c r="AD8" s="725"/>
      <c r="AE8" s="15" t="s">
        <v>0</v>
      </c>
    </row>
    <row r="9" spans="1:2594" ht="12.75" customHeight="1" x14ac:dyDescent="0.3">
      <c r="A9" s="152" t="s">
        <v>25</v>
      </c>
      <c r="B9" s="48" t="s">
        <v>15</v>
      </c>
      <c r="C9" s="106" t="s">
        <v>42</v>
      </c>
      <c r="D9" s="713">
        <v>2018</v>
      </c>
      <c r="E9" s="712"/>
      <c r="F9" s="713">
        <f>D9+1</f>
        <v>2019</v>
      </c>
      <c r="G9" s="712"/>
      <c r="H9" s="711">
        <f>D9</f>
        <v>2018</v>
      </c>
      <c r="I9" s="712"/>
      <c r="J9" s="713">
        <f>F9</f>
        <v>2019</v>
      </c>
      <c r="K9" s="719"/>
      <c r="L9" s="235"/>
      <c r="M9" s="236"/>
      <c r="N9" s="442" t="str">
        <f>A9</f>
        <v>code</v>
      </c>
      <c r="O9" s="64"/>
      <c r="P9" s="114"/>
      <c r="Q9" s="711">
        <f>D9</f>
        <v>2018</v>
      </c>
      <c r="R9" s="712" t="s">
        <v>0</v>
      </c>
      <c r="S9" s="713">
        <f>F9</f>
        <v>2019</v>
      </c>
      <c r="T9" s="712" t="s">
        <v>0</v>
      </c>
      <c r="U9" s="711">
        <f>H9</f>
        <v>2018</v>
      </c>
      <c r="V9" s="712" t="s">
        <v>0</v>
      </c>
      <c r="W9" s="713">
        <f>J9</f>
        <v>2019</v>
      </c>
      <c r="X9" s="714" t="s">
        <v>0</v>
      </c>
      <c r="Y9" s="113"/>
      <c r="Z9" s="365" t="str">
        <f>A9</f>
        <v>code</v>
      </c>
      <c r="AA9" s="113"/>
      <c r="AB9" s="263" t="s">
        <v>0</v>
      </c>
      <c r="AC9" s="254">
        <f>H9</f>
        <v>2018</v>
      </c>
      <c r="AD9" s="264">
        <f>F9</f>
        <v>2019</v>
      </c>
      <c r="AE9" s="10" t="s">
        <v>0</v>
      </c>
    </row>
    <row r="10" spans="1:2594" ht="14.25" customHeight="1" x14ac:dyDescent="0.25">
      <c r="A10" s="153" t="s">
        <v>0</v>
      </c>
      <c r="B10" s="146"/>
      <c r="C10" s="55" t="s">
        <v>0</v>
      </c>
      <c r="D10" s="147" t="s">
        <v>1</v>
      </c>
      <c r="E10" s="147" t="s">
        <v>66</v>
      </c>
      <c r="F10" s="147" t="s">
        <v>1</v>
      </c>
      <c r="G10" s="147" t="s">
        <v>66</v>
      </c>
      <c r="H10" s="147" t="s">
        <v>1</v>
      </c>
      <c r="I10" s="147" t="s">
        <v>66</v>
      </c>
      <c r="J10" s="147" t="s">
        <v>1</v>
      </c>
      <c r="K10" s="154" t="s">
        <v>66</v>
      </c>
      <c r="L10" s="236"/>
      <c r="M10" s="236"/>
      <c r="N10" s="441" t="str">
        <f>A10</f>
        <v xml:space="preserve"> </v>
      </c>
      <c r="O10" s="440"/>
      <c r="P10" s="140"/>
      <c r="Q10" s="113" t="str">
        <f>D10</f>
        <v xml:space="preserve"> Quantity</v>
      </c>
      <c r="R10" s="105" t="str">
        <f>E10</f>
        <v>Value</v>
      </c>
      <c r="S10" s="48" t="str">
        <f>F10</f>
        <v xml:space="preserve"> Quantity</v>
      </c>
      <c r="T10" s="105" t="str">
        <f>G10</f>
        <v>Value</v>
      </c>
      <c r="U10" s="49" t="str">
        <f>H10</f>
        <v xml:space="preserve"> Quantity</v>
      </c>
      <c r="V10" s="105" t="str">
        <f>I10</f>
        <v>Value</v>
      </c>
      <c r="W10" s="48" t="str">
        <f>J10</f>
        <v xml:space="preserve"> Quantity</v>
      </c>
      <c r="X10" s="107" t="str">
        <f>K10</f>
        <v>Value</v>
      </c>
      <c r="Y10" s="113"/>
      <c r="Z10" s="366" t="str">
        <f>A10</f>
        <v xml:space="preserve"> </v>
      </c>
      <c r="AA10" s="251"/>
      <c r="AB10" s="258" t="s">
        <v>0</v>
      </c>
      <c r="AC10" s="361"/>
      <c r="AD10" s="362"/>
    </row>
    <row r="11" spans="1:2594" s="124" customFormat="1" ht="15" customHeight="1" x14ac:dyDescent="0.2">
      <c r="A11" s="155">
        <v>1</v>
      </c>
      <c r="B11" s="121" t="s">
        <v>132</v>
      </c>
      <c r="C11" s="122" t="s">
        <v>95</v>
      </c>
      <c r="D11" s="433">
        <v>53</v>
      </c>
      <c r="E11" s="433">
        <v>4651</v>
      </c>
      <c r="F11" s="433">
        <v>68</v>
      </c>
      <c r="G11" s="433">
        <v>4971</v>
      </c>
      <c r="H11" s="433">
        <v>108</v>
      </c>
      <c r="I11" s="163">
        <v>23576</v>
      </c>
      <c r="J11" s="433">
        <v>78</v>
      </c>
      <c r="K11" s="163">
        <v>15640</v>
      </c>
      <c r="L11" s="237"/>
      <c r="M11" s="238"/>
      <c r="N11" s="125">
        <f t="shared" ref="N11:O18" si="0">A11</f>
        <v>1</v>
      </c>
      <c r="O11" s="121" t="str">
        <f t="shared" si="0"/>
        <v>ROUNDWOOD (WOOD IN THE ROUGH)</v>
      </c>
      <c r="P11" s="122" t="s">
        <v>95</v>
      </c>
      <c r="Q11" s="213">
        <f>D11-(D12+D15)</f>
        <v>0</v>
      </c>
      <c r="R11" s="214">
        <f t="shared" ref="R11:X11" si="1">E11-(E12+E15)</f>
        <v>0</v>
      </c>
      <c r="S11" s="214">
        <f t="shared" si="1"/>
        <v>0</v>
      </c>
      <c r="T11" s="214">
        <f t="shared" si="1"/>
        <v>0</v>
      </c>
      <c r="U11" s="214">
        <f t="shared" si="1"/>
        <v>0</v>
      </c>
      <c r="V11" s="214">
        <f t="shared" si="1"/>
        <v>0</v>
      </c>
      <c r="W11" s="214">
        <f t="shared" si="1"/>
        <v>0</v>
      </c>
      <c r="X11" s="215">
        <f t="shared" si="1"/>
        <v>0</v>
      </c>
      <c r="Y11" s="257"/>
      <c r="Z11" s="266">
        <f>A11</f>
        <v>1</v>
      </c>
      <c r="AA11" s="121" t="str">
        <f t="shared" ref="AA11:AA20" si="2">B11</f>
        <v>ROUNDWOOD (WOOD IN THE ROUGH)</v>
      </c>
      <c r="AB11" s="122" t="s">
        <v>95</v>
      </c>
      <c r="AC11" s="268">
        <f>IF(ISNUMBER('JQ1|Primary Products|Production'!D13+D11-H11),'JQ1|Primary Products|Production'!D13+D11-H11,IF(ISNUMBER(H11-D11),"NT " &amp; H11-D11,"…"))</f>
        <v>7904</v>
      </c>
      <c r="AD11" s="269">
        <f>IF(ISNUMBER('JQ1|Primary Products|Production'!E13+F11-J11),'JQ1|Primary Products|Production'!E13+F11-J11,IF(ISNUMBER(J11-F11),"NT " &amp; J11-F11,"…"))</f>
        <v>8103</v>
      </c>
      <c r="AE11" s="539" t="s">
        <v>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</row>
    <row r="12" spans="1:2594" s="18" customFormat="1" ht="15" customHeight="1" x14ac:dyDescent="0.2">
      <c r="A12" s="157">
        <v>1.1000000000000001</v>
      </c>
      <c r="B12" s="481" t="s">
        <v>98</v>
      </c>
      <c r="C12" s="51" t="s">
        <v>95</v>
      </c>
      <c r="D12" s="653">
        <v>2</v>
      </c>
      <c r="E12" s="653">
        <v>129</v>
      </c>
      <c r="F12" s="52">
        <v>2</v>
      </c>
      <c r="G12" s="52">
        <v>123</v>
      </c>
      <c r="H12" s="653">
        <v>35</v>
      </c>
      <c r="I12" s="658">
        <v>2001</v>
      </c>
      <c r="J12" s="52">
        <v>31</v>
      </c>
      <c r="K12" s="161">
        <v>1728</v>
      </c>
      <c r="L12" s="237"/>
      <c r="M12" s="238"/>
      <c r="N12" s="4">
        <f t="shared" si="0"/>
        <v>1.1000000000000001</v>
      </c>
      <c r="O12" s="38" t="str">
        <f t="shared" si="0"/>
        <v>WOOD FUEL (INCLUDING WOOD FOR CHARCOAL)</v>
      </c>
      <c r="P12" s="51" t="s">
        <v>95</v>
      </c>
      <c r="Q12" s="536">
        <f>D12-(D13+D14)</f>
        <v>0</v>
      </c>
      <c r="R12" s="216">
        <f t="shared" ref="R12:X12" si="3">E12-(E13+E14)</f>
        <v>0</v>
      </c>
      <c r="S12" s="216">
        <f t="shared" si="3"/>
        <v>0</v>
      </c>
      <c r="T12" s="216">
        <f t="shared" si="3"/>
        <v>0</v>
      </c>
      <c r="U12" s="216">
        <f t="shared" si="3"/>
        <v>0</v>
      </c>
      <c r="V12" s="216">
        <f t="shared" si="3"/>
        <v>0</v>
      </c>
      <c r="W12" s="216">
        <f t="shared" si="3"/>
        <v>0</v>
      </c>
      <c r="X12" s="217">
        <f t="shared" si="3"/>
        <v>0</v>
      </c>
      <c r="Y12" s="239"/>
      <c r="Z12" s="367">
        <f t="shared" ref="Z12:AA69" si="4">A12</f>
        <v>1.1000000000000001</v>
      </c>
      <c r="AA12" s="38" t="str">
        <f t="shared" si="2"/>
        <v>WOOD FUEL (INCLUDING WOOD FOR CHARCOAL)</v>
      </c>
      <c r="AB12" s="51" t="s">
        <v>95</v>
      </c>
      <c r="AC12" s="363">
        <f>IF(ISNUMBER('JQ1|Primary Products|Production'!D14+D12-H12),'JQ1|Primary Products|Production'!D14+D12-H12,IF(ISNUMBER(H12-D12),"NT " &amp; H12-D12,"…"))</f>
        <v>6500</v>
      </c>
      <c r="AD12" s="285">
        <f>IF(ISNUMBER('JQ1|Primary Products|Production'!E14+F12-J12),'JQ1|Primary Products|Production'!E14+F12-J12,IF(ISNUMBER(J12-F12),"NT " &amp; J12-F12,"…"))</f>
        <v>6321</v>
      </c>
    </row>
    <row r="13" spans="1:2594" s="18" customFormat="1" ht="15" customHeight="1" x14ac:dyDescent="0.2">
      <c r="A13" s="579" t="s">
        <v>19</v>
      </c>
      <c r="B13" s="39" t="s">
        <v>3</v>
      </c>
      <c r="C13" s="47" t="s">
        <v>95</v>
      </c>
      <c r="D13" s="653">
        <v>0</v>
      </c>
      <c r="E13" s="654">
        <v>0</v>
      </c>
      <c r="F13" s="52">
        <v>0</v>
      </c>
      <c r="G13" s="54">
        <v>0</v>
      </c>
      <c r="H13" s="653">
        <v>8</v>
      </c>
      <c r="I13" s="659">
        <v>210</v>
      </c>
      <c r="J13" s="52">
        <v>9</v>
      </c>
      <c r="K13" s="159">
        <v>231</v>
      </c>
      <c r="L13" s="237"/>
      <c r="M13" s="238"/>
      <c r="N13" s="4" t="str">
        <f t="shared" ref="N13:N14" si="5">A13</f>
        <v>1.1.C</v>
      </c>
      <c r="O13" s="39" t="str">
        <f t="shared" ref="O13:O14" si="6">B13</f>
        <v>Coniferous</v>
      </c>
      <c r="P13" s="47" t="s">
        <v>95</v>
      </c>
      <c r="Q13" s="216"/>
      <c r="R13" s="216"/>
      <c r="S13" s="216"/>
      <c r="T13" s="216"/>
      <c r="U13" s="216"/>
      <c r="V13" s="216"/>
      <c r="W13" s="216"/>
      <c r="X13" s="217"/>
      <c r="Y13" s="239"/>
      <c r="Z13" s="367" t="str">
        <f t="shared" ref="Z13:Z14" si="7">A13</f>
        <v>1.1.C</v>
      </c>
      <c r="AA13" s="39" t="str">
        <f t="shared" ref="AA13:AA14" si="8">B13</f>
        <v>Coniferous</v>
      </c>
      <c r="AB13" s="47" t="s">
        <v>95</v>
      </c>
      <c r="AC13" s="363">
        <f>IF(ISNUMBER('JQ1|Primary Products|Production'!D15+D13-H13),'JQ1|Primary Products|Production'!D15+D13-H13,IF(ISNUMBER(H13-D13),"NT " &amp; H13-D13,"…"))</f>
        <v>122</v>
      </c>
      <c r="AD13" s="285">
        <f>IF(ISNUMBER('JQ1|Primary Products|Production'!E15+F13-J13),'JQ1|Primary Products|Production'!E15+F13-J13,IF(ISNUMBER(J13-F13),"NT " &amp; J13-F13,"…"))</f>
        <v>132</v>
      </c>
    </row>
    <row r="14" spans="1:2594" s="18" customFormat="1" ht="15" customHeight="1" x14ac:dyDescent="0.2">
      <c r="A14" s="579" t="s">
        <v>55</v>
      </c>
      <c r="B14" s="42" t="s">
        <v>4</v>
      </c>
      <c r="C14" s="51" t="s">
        <v>95</v>
      </c>
      <c r="D14" s="653">
        <v>2</v>
      </c>
      <c r="E14" s="654">
        <v>129</v>
      </c>
      <c r="F14" s="52">
        <v>2</v>
      </c>
      <c r="G14" s="54">
        <v>123</v>
      </c>
      <c r="H14" s="653">
        <v>27</v>
      </c>
      <c r="I14" s="659">
        <v>1791</v>
      </c>
      <c r="J14" s="52">
        <v>22</v>
      </c>
      <c r="K14" s="159">
        <v>1497</v>
      </c>
      <c r="L14" s="237"/>
      <c r="M14" s="238"/>
      <c r="N14" s="4" t="str">
        <f t="shared" si="5"/>
        <v>1.1.NC</v>
      </c>
      <c r="O14" s="39" t="str">
        <f t="shared" si="6"/>
        <v>Non-Coniferous</v>
      </c>
      <c r="P14" s="47" t="s">
        <v>95</v>
      </c>
      <c r="Q14" s="216"/>
      <c r="R14" s="216"/>
      <c r="S14" s="216"/>
      <c r="T14" s="216"/>
      <c r="U14" s="216"/>
      <c r="V14" s="216"/>
      <c r="W14" s="216"/>
      <c r="X14" s="217"/>
      <c r="Y14" s="239"/>
      <c r="Z14" s="367" t="str">
        <f t="shared" si="7"/>
        <v>1.1.NC</v>
      </c>
      <c r="AA14" s="39" t="str">
        <f t="shared" si="8"/>
        <v>Non-Coniferous</v>
      </c>
      <c r="AB14" s="47" t="s">
        <v>95</v>
      </c>
      <c r="AC14" s="363">
        <f>IF(ISNUMBER('JQ1|Primary Products|Production'!D16+D14-H14),'JQ1|Primary Products|Production'!D16+D14-H14,IF(ISNUMBER(H14-D14),"NT " &amp; H14-D14,"…"))</f>
        <v>6378</v>
      </c>
      <c r="AD14" s="285">
        <f>IF(ISNUMBER('JQ1|Primary Products|Production'!E16+F14-J14),'JQ1|Primary Products|Production'!E16+F14-J14,IF(ISNUMBER(J14-F14),"NT " &amp; J14-F14,"…"))</f>
        <v>6189</v>
      </c>
    </row>
    <row r="15" spans="1:2594" s="18" customFormat="1" ht="15" customHeight="1" x14ac:dyDescent="0.2">
      <c r="A15" s="157">
        <v>1.2</v>
      </c>
      <c r="B15" s="38" t="s">
        <v>131</v>
      </c>
      <c r="C15" s="56" t="s">
        <v>95</v>
      </c>
      <c r="D15" s="655">
        <v>51</v>
      </c>
      <c r="E15" s="655">
        <v>4522</v>
      </c>
      <c r="F15" s="50">
        <v>66</v>
      </c>
      <c r="G15" s="50">
        <v>4848</v>
      </c>
      <c r="H15" s="660">
        <v>73</v>
      </c>
      <c r="I15" s="661">
        <v>21575</v>
      </c>
      <c r="J15" s="53">
        <v>47</v>
      </c>
      <c r="K15" s="158">
        <v>13912</v>
      </c>
      <c r="L15" s="237"/>
      <c r="M15" s="238"/>
      <c r="N15" s="4">
        <f t="shared" si="0"/>
        <v>1.2</v>
      </c>
      <c r="O15" s="38" t="str">
        <f t="shared" si="0"/>
        <v>INDUSTRIAL ROUNDWOOD</v>
      </c>
      <c r="P15" s="56" t="s">
        <v>95</v>
      </c>
      <c r="Q15" s="537">
        <f>D15-(D16+D17)</f>
        <v>0</v>
      </c>
      <c r="R15" s="218">
        <f t="shared" ref="R15:X15" si="9">E15-(E16+E17)</f>
        <v>0</v>
      </c>
      <c r="S15" s="218">
        <f t="shared" si="9"/>
        <v>0</v>
      </c>
      <c r="T15" s="218">
        <f t="shared" si="9"/>
        <v>0</v>
      </c>
      <c r="U15" s="218">
        <f t="shared" si="9"/>
        <v>0</v>
      </c>
      <c r="V15" s="218">
        <f t="shared" si="9"/>
        <v>0</v>
      </c>
      <c r="W15" s="218">
        <f t="shared" si="9"/>
        <v>0</v>
      </c>
      <c r="X15" s="219">
        <f t="shared" si="9"/>
        <v>0</v>
      </c>
      <c r="Y15" s="257"/>
      <c r="Z15" s="367">
        <f t="shared" si="4"/>
        <v>1.2</v>
      </c>
      <c r="AA15" s="38" t="str">
        <f t="shared" si="2"/>
        <v>INDUSTRIAL ROUNDWOOD</v>
      </c>
      <c r="AB15" s="56" t="s">
        <v>95</v>
      </c>
      <c r="AC15" s="363">
        <f>IF(ISNUMBER('JQ1|Primary Products|Production'!D17+D15-H15),'JQ1|Primary Products|Production'!D17+D15-H15,IF(ISNUMBER(H15-D15),"NT " &amp; H15-D15,"…"))</f>
        <v>1404</v>
      </c>
      <c r="AD15" s="285">
        <f>IF(ISNUMBER('JQ1|Primary Products|Production'!E17+F15-J15),'JQ1|Primary Products|Production'!E17+F15-J15,IF(ISNUMBER(J15-F15),"NT " &amp; J15-F15,"…"))</f>
        <v>1782</v>
      </c>
    </row>
    <row r="16" spans="1:2594" s="18" customFormat="1" ht="15" customHeight="1" x14ac:dyDescent="0.2">
      <c r="A16" s="157" t="s">
        <v>20</v>
      </c>
      <c r="B16" s="39" t="s">
        <v>3</v>
      </c>
      <c r="C16" s="47" t="s">
        <v>95</v>
      </c>
      <c r="D16" s="653">
        <v>21</v>
      </c>
      <c r="E16" s="654">
        <v>1930</v>
      </c>
      <c r="F16" s="52">
        <v>16</v>
      </c>
      <c r="G16" s="54">
        <v>1573</v>
      </c>
      <c r="H16" s="653">
        <v>7</v>
      </c>
      <c r="I16" s="659">
        <v>1354</v>
      </c>
      <c r="J16" s="52">
        <v>4</v>
      </c>
      <c r="K16" s="159">
        <v>1092</v>
      </c>
      <c r="L16" s="237"/>
      <c r="M16" s="238"/>
      <c r="N16" s="4" t="str">
        <f t="shared" si="0"/>
        <v>1.2.C</v>
      </c>
      <c r="O16" s="39" t="str">
        <f t="shared" si="0"/>
        <v>Coniferous</v>
      </c>
      <c r="P16" s="47" t="s">
        <v>95</v>
      </c>
      <c r="Q16" s="216"/>
      <c r="R16" s="216"/>
      <c r="S16" s="216"/>
      <c r="T16" s="216"/>
      <c r="U16" s="216"/>
      <c r="V16" s="216"/>
      <c r="W16" s="216"/>
      <c r="X16" s="217"/>
      <c r="Y16" s="239"/>
      <c r="Z16" s="367" t="str">
        <f t="shared" si="4"/>
        <v>1.2.C</v>
      </c>
      <c r="AA16" s="39" t="str">
        <f t="shared" si="2"/>
        <v>Coniferous</v>
      </c>
      <c r="AB16" s="47" t="s">
        <v>95</v>
      </c>
      <c r="AC16" s="363">
        <f>IF(ISNUMBER('JQ1|Primary Products|Production'!D18+D16-H16),'JQ1|Primary Products|Production'!D18+D16-H16,IF(ISNUMBER(H16-D16),"NT " &amp; H16-D16,"…"))</f>
        <v>335</v>
      </c>
      <c r="AD16" s="285">
        <f>IF(ISNUMBER('JQ1|Primary Products|Production'!E18+F16-J16),'JQ1|Primary Products|Production'!E18+F16-J16,IF(ISNUMBER(J16-F16),"NT " &amp; J16-F16,"…"))</f>
        <v>398</v>
      </c>
    </row>
    <row r="17" spans="1:2594" s="18" customFormat="1" ht="15" customHeight="1" x14ac:dyDescent="0.2">
      <c r="A17" s="157" t="s">
        <v>56</v>
      </c>
      <c r="B17" s="39" t="s">
        <v>4</v>
      </c>
      <c r="C17" s="47" t="s">
        <v>95</v>
      </c>
      <c r="D17" s="653">
        <v>30</v>
      </c>
      <c r="E17" s="654">
        <v>2592</v>
      </c>
      <c r="F17" s="52">
        <v>50</v>
      </c>
      <c r="G17" s="54">
        <v>3275</v>
      </c>
      <c r="H17" s="653">
        <v>66</v>
      </c>
      <c r="I17" s="659">
        <v>20221</v>
      </c>
      <c r="J17" s="52">
        <v>43</v>
      </c>
      <c r="K17" s="159">
        <v>12820</v>
      </c>
      <c r="L17" s="237"/>
      <c r="M17" s="238"/>
      <c r="N17" s="4" t="str">
        <f t="shared" si="0"/>
        <v>1.2.NC</v>
      </c>
      <c r="O17" s="39" t="str">
        <f t="shared" si="0"/>
        <v>Non-Coniferous</v>
      </c>
      <c r="P17" s="47" t="s">
        <v>95</v>
      </c>
      <c r="Q17" s="216"/>
      <c r="R17" s="216"/>
      <c r="S17" s="216"/>
      <c r="T17" s="216"/>
      <c r="U17" s="216"/>
      <c r="V17" s="216"/>
      <c r="W17" s="216"/>
      <c r="X17" s="217"/>
      <c r="Y17" s="239"/>
      <c r="Z17" s="367" t="str">
        <f t="shared" si="4"/>
        <v>1.2.NC</v>
      </c>
      <c r="AA17" s="39" t="str">
        <f t="shared" si="2"/>
        <v>Non-Coniferous</v>
      </c>
      <c r="AB17" s="47" t="s">
        <v>95</v>
      </c>
      <c r="AC17" s="363">
        <f>IF(ISNUMBER('JQ1|Primary Products|Production'!D19+D17-H17),'JQ1|Primary Products|Production'!D19+D17-H17,IF(ISNUMBER(H17-D17),"NT " &amp; H17-D17,"…"))</f>
        <v>1069</v>
      </c>
      <c r="AD17" s="285">
        <f>IF(ISNUMBER('JQ1|Primary Products|Production'!E19+F17-J17),'JQ1|Primary Products|Production'!E19+F17-J17,IF(ISNUMBER(J17-F17),"NT " &amp; J17-F17,"…"))</f>
        <v>1384</v>
      </c>
    </row>
    <row r="18" spans="1:2594" s="18" customFormat="1" ht="15" customHeight="1" x14ac:dyDescent="0.2">
      <c r="A18" s="160" t="s">
        <v>65</v>
      </c>
      <c r="B18" s="60" t="s">
        <v>63</v>
      </c>
      <c r="C18" s="51" t="s">
        <v>95</v>
      </c>
      <c r="D18" s="653">
        <v>0</v>
      </c>
      <c r="E18" s="654">
        <v>0</v>
      </c>
      <c r="F18" s="52">
        <v>0</v>
      </c>
      <c r="G18" s="54">
        <v>0</v>
      </c>
      <c r="H18" s="653">
        <v>0</v>
      </c>
      <c r="I18" s="659">
        <v>0</v>
      </c>
      <c r="J18" s="52">
        <v>0</v>
      </c>
      <c r="K18" s="159">
        <v>0</v>
      </c>
      <c r="L18" s="237"/>
      <c r="M18" s="238"/>
      <c r="N18" s="4" t="str">
        <f t="shared" si="0"/>
        <v>1.2.NC.T</v>
      </c>
      <c r="O18" s="40" t="str">
        <f t="shared" si="0"/>
        <v>of which: Tropical</v>
      </c>
      <c r="P18" s="51" t="s">
        <v>95</v>
      </c>
      <c r="Q18" s="224" t="str">
        <f>IF(AND(ISNUMBER(D18/D17),D18&gt;D17),"&gt; 1.2.NC !!","")</f>
        <v/>
      </c>
      <c r="R18" s="224" t="str">
        <f t="shared" ref="R18:X18" si="10">IF(AND(ISNUMBER(E18/E17),E18&gt;E17),"&gt; 1.2.NC !!","")</f>
        <v/>
      </c>
      <c r="S18" s="224" t="str">
        <f t="shared" si="10"/>
        <v/>
      </c>
      <c r="T18" s="224" t="str">
        <f t="shared" si="10"/>
        <v/>
      </c>
      <c r="U18" s="224" t="str">
        <f t="shared" si="10"/>
        <v/>
      </c>
      <c r="V18" s="224" t="str">
        <f t="shared" si="10"/>
        <v/>
      </c>
      <c r="W18" s="224" t="str">
        <f t="shared" si="10"/>
        <v/>
      </c>
      <c r="X18" s="225" t="str">
        <f t="shared" si="10"/>
        <v/>
      </c>
      <c r="Y18" s="239"/>
      <c r="Z18" s="368" t="str">
        <f t="shared" si="4"/>
        <v>1.2.NC.T</v>
      </c>
      <c r="AA18" s="40" t="str">
        <f t="shared" si="2"/>
        <v>of which: Tropical</v>
      </c>
      <c r="AB18" s="51" t="s">
        <v>95</v>
      </c>
      <c r="AC18" s="363">
        <f>IF(ISNUMBER('JQ1|Primary Products|Production'!D20+D18-H18),'JQ1|Primary Products|Production'!D20+D18-H18,IF(ISNUMBER(H18-D18),"NT " &amp; H18-D18,"…"))</f>
        <v>0</v>
      </c>
      <c r="AD18" s="285">
        <f>IF(ISNUMBER('JQ1|Primary Products|Production'!E20+F18-J18),'JQ1|Primary Products|Production'!E20+F18-J18,IF(ISNUMBER(J18-F18),"NT " &amp; J18-F18,"…"))</f>
        <v>0</v>
      </c>
      <c r="AE18" s="17"/>
    </row>
    <row r="19" spans="1:2594" s="124" customFormat="1" ht="15" customHeight="1" x14ac:dyDescent="0.2">
      <c r="A19" s="162">
        <v>2</v>
      </c>
      <c r="B19" s="137" t="s">
        <v>28</v>
      </c>
      <c r="C19" s="138" t="s">
        <v>61</v>
      </c>
      <c r="D19" s="127">
        <v>0.55000000000000004</v>
      </c>
      <c r="E19" s="128">
        <v>465</v>
      </c>
      <c r="F19" s="127">
        <v>2</v>
      </c>
      <c r="G19" s="128">
        <v>833</v>
      </c>
      <c r="H19" s="127">
        <v>12</v>
      </c>
      <c r="I19" s="163">
        <v>5602</v>
      </c>
      <c r="J19" s="127">
        <v>11</v>
      </c>
      <c r="K19" s="163">
        <v>5235</v>
      </c>
      <c r="L19" s="237"/>
      <c r="M19" s="238"/>
      <c r="N19" s="139">
        <f t="shared" ref="N19:N69" si="11">A19</f>
        <v>2</v>
      </c>
      <c r="O19" s="137" t="str">
        <f t="shared" ref="O19:O69" si="12">B19</f>
        <v>WOOD CHARCOAL</v>
      </c>
      <c r="P19" s="138" t="s">
        <v>61</v>
      </c>
      <c r="Q19" s="438"/>
      <c r="R19" s="438"/>
      <c r="S19" s="438"/>
      <c r="T19" s="438"/>
      <c r="U19" s="438"/>
      <c r="V19" s="438"/>
      <c r="W19" s="438"/>
      <c r="X19" s="439"/>
      <c r="Y19" s="239"/>
      <c r="Z19" s="267">
        <f t="shared" si="4"/>
        <v>2</v>
      </c>
      <c r="AA19" s="137" t="str">
        <f t="shared" si="2"/>
        <v>WOOD CHARCOAL</v>
      </c>
      <c r="AB19" s="138" t="s">
        <v>61</v>
      </c>
      <c r="AC19" s="270">
        <f>IF(ISNUMBER('JQ1|Primary Products|Production'!D31+D19-H19),'JQ1|Primary Products|Production'!D31+D19-H19,IF(ISNUMBER(H19-D19),"NT " &amp; H19-D19,"…"))</f>
        <v>14.55</v>
      </c>
      <c r="AD19" s="271">
        <f>IF(ISNUMBER('JQ1|Primary Products|Production'!E31+F19-J19),'JQ1|Primary Products|Production'!E31+F19-J19,IF(ISNUMBER(J19-F19),"NT " &amp; J19-F19,"…"))</f>
        <v>18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</row>
    <row r="20" spans="1:2594" s="124" customFormat="1" ht="15" customHeight="1" x14ac:dyDescent="0.2">
      <c r="A20" s="155">
        <v>3</v>
      </c>
      <c r="B20" s="121" t="s">
        <v>101</v>
      </c>
      <c r="C20" s="122" t="s">
        <v>71</v>
      </c>
      <c r="D20" s="127">
        <v>37</v>
      </c>
      <c r="E20" s="128">
        <v>682</v>
      </c>
      <c r="F20" s="127">
        <v>12</v>
      </c>
      <c r="G20" s="128">
        <v>469</v>
      </c>
      <c r="H20" s="127">
        <v>4.0999999999999996</v>
      </c>
      <c r="I20" s="163">
        <v>206</v>
      </c>
      <c r="J20" s="127">
        <v>2.2000000000000002</v>
      </c>
      <c r="K20" s="163">
        <v>167</v>
      </c>
      <c r="L20" s="237"/>
      <c r="M20" s="238"/>
      <c r="N20" s="129">
        <f t="shared" si="11"/>
        <v>3</v>
      </c>
      <c r="O20" s="126" t="str">
        <f t="shared" si="12"/>
        <v>WOOD CHIPS, PARTICLES AND RESIDUES</v>
      </c>
      <c r="P20" s="122" t="s">
        <v>71</v>
      </c>
      <c r="Q20" s="437">
        <f>D20-(D21+D22)</f>
        <v>0</v>
      </c>
      <c r="R20" s="222">
        <f t="shared" ref="R20:X20" si="13">E20-(E21+E22)</f>
        <v>0</v>
      </c>
      <c r="S20" s="222">
        <f t="shared" si="13"/>
        <v>0</v>
      </c>
      <c r="T20" s="222">
        <f t="shared" si="13"/>
        <v>0</v>
      </c>
      <c r="U20" s="222">
        <f t="shared" si="13"/>
        <v>0</v>
      </c>
      <c r="V20" s="222">
        <f t="shared" si="13"/>
        <v>0</v>
      </c>
      <c r="W20" s="222">
        <f t="shared" si="13"/>
        <v>0</v>
      </c>
      <c r="X20" s="223">
        <f t="shared" si="13"/>
        <v>0</v>
      </c>
      <c r="Y20" s="239"/>
      <c r="Z20" s="443">
        <f t="shared" si="4"/>
        <v>3</v>
      </c>
      <c r="AA20" s="126" t="str">
        <f t="shared" si="2"/>
        <v>WOOD CHIPS, PARTICLES AND RESIDUES</v>
      </c>
      <c r="AB20" s="122" t="s">
        <v>71</v>
      </c>
      <c r="AC20" s="270">
        <f>IF(ISNUMBER('JQ1|Primary Products|Production'!D32+D20-H20),'JQ1|Primary Products|Production'!D32+D20-H20,IF(ISNUMBER(H20-D20),"NT " &amp; H20-D20,"…"))</f>
        <v>604.9</v>
      </c>
      <c r="AD20" s="271">
        <f>IF(ISNUMBER('JQ1|Primary Products|Production'!E32+F20-J20),'JQ1|Primary Products|Production'!E32+F20-J20,IF(ISNUMBER(J20-F20),"NT " &amp; J20-F20,"…"))</f>
        <v>570.79999999999995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</row>
    <row r="21" spans="1:2594" s="18" customFormat="1" ht="15" customHeight="1" x14ac:dyDescent="0.2">
      <c r="A21" s="157" t="s">
        <v>99</v>
      </c>
      <c r="B21" s="41" t="s">
        <v>60</v>
      </c>
      <c r="C21" s="47" t="s">
        <v>71</v>
      </c>
      <c r="D21" s="653">
        <v>11</v>
      </c>
      <c r="E21" s="654">
        <v>361</v>
      </c>
      <c r="F21" s="52">
        <v>7</v>
      </c>
      <c r="G21" s="54">
        <v>273</v>
      </c>
      <c r="H21" s="653">
        <v>4</v>
      </c>
      <c r="I21" s="659">
        <v>204</v>
      </c>
      <c r="J21" s="52">
        <v>2</v>
      </c>
      <c r="K21" s="159">
        <v>163</v>
      </c>
      <c r="L21" s="237"/>
      <c r="M21" s="238"/>
      <c r="N21" s="4" t="str">
        <f>A21</f>
        <v>3.1</v>
      </c>
      <c r="O21" s="41" t="str">
        <f>B21</f>
        <v>WOOD CHIPS AND PARTICLES</v>
      </c>
      <c r="P21" s="47" t="s">
        <v>71</v>
      </c>
      <c r="Q21" s="216"/>
      <c r="R21" s="216"/>
      <c r="S21" s="216"/>
      <c r="T21" s="216"/>
      <c r="U21" s="216"/>
      <c r="V21" s="216"/>
      <c r="W21" s="216"/>
      <c r="X21" s="217"/>
      <c r="Y21" s="239" t="s">
        <v>0</v>
      </c>
      <c r="Z21" s="367" t="str">
        <f>A21</f>
        <v>3.1</v>
      </c>
      <c r="AA21" s="41" t="str">
        <f>B21</f>
        <v>WOOD CHIPS AND PARTICLES</v>
      </c>
      <c r="AB21" s="47" t="s">
        <v>71</v>
      </c>
      <c r="AC21" s="363">
        <f>IF(ISNUMBER('JQ1|Primary Products|Production'!D33+D21-H21),'JQ1|Primary Products|Production'!D33+D21-H21,IF(ISNUMBER(H21-D21),"NT " &amp; H21-D21,"…"))</f>
        <v>155</v>
      </c>
      <c r="AD21" s="285">
        <f>IF(ISNUMBER('JQ1|Primary Products|Production'!E33+F21-J21),'JQ1|Primary Products|Production'!E33+F21-J21,IF(ISNUMBER(J21-F21),"NT " &amp; J21-F21,"…"))</f>
        <v>134</v>
      </c>
    </row>
    <row r="22" spans="1:2594" s="18" customFormat="1" ht="15" customHeight="1" x14ac:dyDescent="0.2">
      <c r="A22" s="160" t="s">
        <v>100</v>
      </c>
      <c r="B22" s="44" t="s">
        <v>102</v>
      </c>
      <c r="C22" s="47" t="s">
        <v>71</v>
      </c>
      <c r="D22" s="653">
        <v>26</v>
      </c>
      <c r="E22" s="654">
        <v>321</v>
      </c>
      <c r="F22" s="52">
        <v>5</v>
      </c>
      <c r="G22" s="54">
        <v>196</v>
      </c>
      <c r="H22" s="653">
        <v>0.1</v>
      </c>
      <c r="I22" s="659">
        <v>2</v>
      </c>
      <c r="J22" s="52">
        <v>0.2</v>
      </c>
      <c r="K22" s="159">
        <v>4</v>
      </c>
      <c r="L22" s="237"/>
      <c r="M22" s="238"/>
      <c r="N22" s="5" t="str">
        <f>A22</f>
        <v>3.2</v>
      </c>
      <c r="O22" s="41" t="str">
        <f>B22</f>
        <v>WOOD RESIDUES (INCLUDING WOOD FOR AGGLOMERATES)</v>
      </c>
      <c r="P22" s="47" t="s">
        <v>71</v>
      </c>
      <c r="Q22" s="224"/>
      <c r="R22" s="224"/>
      <c r="S22" s="224"/>
      <c r="T22" s="224"/>
      <c r="U22" s="224"/>
      <c r="V22" s="224"/>
      <c r="W22" s="224"/>
      <c r="X22" s="225"/>
      <c r="Y22" s="239"/>
      <c r="Z22" s="367" t="str">
        <f>A22</f>
        <v>3.2</v>
      </c>
      <c r="AA22" s="41" t="str">
        <f>B22</f>
        <v>WOOD RESIDUES (INCLUDING WOOD FOR AGGLOMERATES)</v>
      </c>
      <c r="AB22" s="47" t="s">
        <v>71</v>
      </c>
      <c r="AC22" s="274">
        <f>IF(ISNUMBER('JQ1|Primary Products|Production'!D34+D22-H22),'JQ1|Primary Products|Production'!D34+D22-H22,IF(ISNUMBER(H22-D22),"NT " &amp; H22-D22,"…"))</f>
        <v>449.9</v>
      </c>
      <c r="AD22" s="285">
        <f>IF(ISNUMBER('JQ1|Primary Products|Production'!E34+F22-J22),'JQ1|Primary Products|Production'!E34+F22-J22,IF(ISNUMBER(J22-F22),"NT " &amp; J22-F22,"…"))</f>
        <v>436.8</v>
      </c>
    </row>
    <row r="23" spans="1:2594" s="124" customFormat="1" ht="15" customHeight="1" x14ac:dyDescent="0.2">
      <c r="A23" s="580" t="s">
        <v>206</v>
      </c>
      <c r="B23" s="137" t="s">
        <v>163</v>
      </c>
      <c r="C23" s="122" t="s">
        <v>61</v>
      </c>
      <c r="D23" s="127">
        <v>8</v>
      </c>
      <c r="E23" s="128">
        <v>178</v>
      </c>
      <c r="F23" s="127">
        <v>2</v>
      </c>
      <c r="G23" s="128">
        <v>46</v>
      </c>
      <c r="H23" s="127">
        <v>2</v>
      </c>
      <c r="I23" s="163">
        <v>92</v>
      </c>
      <c r="J23" s="127">
        <v>0</v>
      </c>
      <c r="K23" s="163">
        <v>0</v>
      </c>
      <c r="L23" s="237"/>
      <c r="M23" s="238"/>
      <c r="N23" s="135" t="str">
        <f t="shared" ref="N23" si="14">A23</f>
        <v>4</v>
      </c>
      <c r="O23" s="126" t="str">
        <f t="shared" ref="O23" si="15">B23</f>
        <v>RECOVERED POST-CONSUMER WOOD</v>
      </c>
      <c r="P23" s="122" t="s">
        <v>61</v>
      </c>
      <c r="Q23" s="437"/>
      <c r="R23" s="222"/>
      <c r="S23" s="222"/>
      <c r="T23" s="222"/>
      <c r="U23" s="222"/>
      <c r="V23" s="222"/>
      <c r="W23" s="222"/>
      <c r="X23" s="223"/>
      <c r="Y23" s="239"/>
      <c r="Z23" s="443" t="str">
        <f t="shared" ref="Z23" si="16">A23</f>
        <v>4</v>
      </c>
      <c r="AA23" s="126" t="str">
        <f t="shared" ref="AA23" si="17">B23</f>
        <v>RECOVERED POST-CONSUMER WOOD</v>
      </c>
      <c r="AB23" s="122" t="s">
        <v>61</v>
      </c>
      <c r="AC23" s="270">
        <f>IF(ISNUMBER('JQ1|Primary Products|Production'!D35+D23-H23),'JQ1|Primary Products|Production'!D35+D23-H23,IF(ISNUMBER(H23-D23),"NT " &amp; H23-D23,"…"))</f>
        <v>6</v>
      </c>
      <c r="AD23" s="271">
        <f>IF(ISNUMBER('JQ1|Primary Products|Production'!E35+F23-J23),'JQ1|Primary Products|Production'!E35+F23-J23,IF(ISNUMBER(J23-F23),"NT " &amp; J23-F23,"…"))</f>
        <v>2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</row>
    <row r="24" spans="1:2594" s="124" customFormat="1" ht="15" customHeight="1" x14ac:dyDescent="0.2">
      <c r="A24" s="581" t="s">
        <v>164</v>
      </c>
      <c r="B24" s="121" t="s">
        <v>104</v>
      </c>
      <c r="C24" s="122" t="s">
        <v>61</v>
      </c>
      <c r="D24" s="127">
        <v>30</v>
      </c>
      <c r="E24" s="128">
        <v>4451</v>
      </c>
      <c r="F24" s="127">
        <v>25</v>
      </c>
      <c r="G24" s="128">
        <v>4090</v>
      </c>
      <c r="H24" s="127">
        <v>101</v>
      </c>
      <c r="I24" s="163">
        <v>18206</v>
      </c>
      <c r="J24" s="127">
        <v>87</v>
      </c>
      <c r="K24" s="163">
        <v>15300</v>
      </c>
      <c r="L24" s="237"/>
      <c r="M24" s="238"/>
      <c r="N24" s="135" t="str">
        <f t="shared" si="11"/>
        <v>5</v>
      </c>
      <c r="O24" s="126" t="str">
        <f t="shared" si="12"/>
        <v>WOOD PELLETS AND OTHER AGGLOMERATES</v>
      </c>
      <c r="P24" s="122" t="s">
        <v>61</v>
      </c>
      <c r="Q24" s="437">
        <f>D24-(D25+D26)</f>
        <v>0</v>
      </c>
      <c r="R24" s="222">
        <f t="shared" ref="R24:X24" si="18">E24-(E25+E26)</f>
        <v>0</v>
      </c>
      <c r="S24" s="222">
        <f t="shared" si="18"/>
        <v>0</v>
      </c>
      <c r="T24" s="222">
        <f t="shared" si="18"/>
        <v>0</v>
      </c>
      <c r="U24" s="222">
        <f t="shared" si="18"/>
        <v>0</v>
      </c>
      <c r="V24" s="222">
        <f t="shared" si="18"/>
        <v>0</v>
      </c>
      <c r="W24" s="222">
        <f t="shared" si="18"/>
        <v>0</v>
      </c>
      <c r="X24" s="223">
        <f t="shared" si="18"/>
        <v>0</v>
      </c>
      <c r="Y24" s="239"/>
      <c r="Z24" s="443" t="str">
        <f t="shared" si="4"/>
        <v>5</v>
      </c>
      <c r="AA24" s="126" t="str">
        <f t="shared" ref="AA24:AA35" si="19">B24</f>
        <v>WOOD PELLETS AND OTHER AGGLOMERATES</v>
      </c>
      <c r="AB24" s="122" t="s">
        <v>61</v>
      </c>
      <c r="AC24" s="270">
        <f>IF(ISNUMBER('JQ1|Primary Products|Production'!D36+D24-H24),'JQ1|Primary Products|Production'!D36+D24-H24,IF(ISNUMBER(H24-D24),"NT " &amp; H24-D24,"…"))</f>
        <v>271</v>
      </c>
      <c r="AD24" s="271">
        <f>IF(ISNUMBER('JQ1|Primary Products|Production'!E36+F24-J24),'JQ1|Primary Products|Production'!E36+F24-J24,IF(ISNUMBER(J24-F24),"NT " &amp; J24-F24,"…"))</f>
        <v>343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</row>
    <row r="25" spans="1:2594" s="18" customFormat="1" ht="15" customHeight="1" x14ac:dyDescent="0.2">
      <c r="A25" s="579" t="s">
        <v>165</v>
      </c>
      <c r="B25" s="41" t="s">
        <v>103</v>
      </c>
      <c r="C25" s="47" t="s">
        <v>61</v>
      </c>
      <c r="D25" s="653">
        <v>27</v>
      </c>
      <c r="E25" s="654">
        <v>4078</v>
      </c>
      <c r="F25" s="52">
        <v>23</v>
      </c>
      <c r="G25" s="54">
        <v>3588</v>
      </c>
      <c r="H25" s="653">
        <v>93</v>
      </c>
      <c r="I25" s="659">
        <v>17110</v>
      </c>
      <c r="J25" s="52">
        <v>80</v>
      </c>
      <c r="K25" s="159">
        <v>14192</v>
      </c>
      <c r="L25" s="237"/>
      <c r="M25" s="238"/>
      <c r="N25" s="4" t="str">
        <f t="shared" si="11"/>
        <v>5.1</v>
      </c>
      <c r="O25" s="41" t="str">
        <f t="shared" si="12"/>
        <v>WOOD PELLETS</v>
      </c>
      <c r="P25" s="47" t="s">
        <v>61</v>
      </c>
      <c r="Q25" s="216"/>
      <c r="R25" s="216"/>
      <c r="S25" s="216"/>
      <c r="T25" s="216"/>
      <c r="U25" s="216"/>
      <c r="V25" s="216"/>
      <c r="W25" s="216"/>
      <c r="X25" s="217"/>
      <c r="Y25" s="239" t="s">
        <v>0</v>
      </c>
      <c r="Z25" s="367" t="str">
        <f t="shared" si="4"/>
        <v>5.1</v>
      </c>
      <c r="AA25" s="41" t="str">
        <f t="shared" si="19"/>
        <v>WOOD PELLETS</v>
      </c>
      <c r="AB25" s="47" t="s">
        <v>61</v>
      </c>
      <c r="AC25" s="363">
        <f>IF(ISNUMBER('JQ1|Primary Products|Production'!D37+D25-H25),'JQ1|Primary Products|Production'!D37+D25-H25,IF(ISNUMBER(H25-D25),"NT " &amp; H25-D25,"…"))</f>
        <v>257</v>
      </c>
      <c r="AD25" s="285">
        <f>IF(ISNUMBER('JQ1|Primary Products|Production'!E37+F25-J25),'JQ1|Primary Products|Production'!E37+F25-J25,IF(ISNUMBER(J25-F25),"NT " &amp; J25-F25,"…"))</f>
        <v>331</v>
      </c>
    </row>
    <row r="26" spans="1:2594" s="18" customFormat="1" ht="15" customHeight="1" x14ac:dyDescent="0.2">
      <c r="A26" s="579" t="s">
        <v>166</v>
      </c>
      <c r="B26" s="41" t="s">
        <v>105</v>
      </c>
      <c r="C26" s="47" t="s">
        <v>61</v>
      </c>
      <c r="D26" s="653">
        <v>3</v>
      </c>
      <c r="E26" s="654">
        <v>373</v>
      </c>
      <c r="F26" s="52">
        <v>2</v>
      </c>
      <c r="G26" s="54">
        <v>502</v>
      </c>
      <c r="H26" s="653">
        <v>8</v>
      </c>
      <c r="I26" s="659">
        <v>1096</v>
      </c>
      <c r="J26" s="52">
        <v>7</v>
      </c>
      <c r="K26" s="159">
        <v>1108</v>
      </c>
      <c r="L26" s="237"/>
      <c r="M26" s="238"/>
      <c r="N26" s="4" t="str">
        <f t="shared" si="11"/>
        <v>5.2</v>
      </c>
      <c r="O26" s="41" t="str">
        <f t="shared" si="12"/>
        <v>OTHER AGGLOMERATES</v>
      </c>
      <c r="P26" s="47" t="s">
        <v>61</v>
      </c>
      <c r="Q26" s="224"/>
      <c r="R26" s="224"/>
      <c r="S26" s="224"/>
      <c r="T26" s="224"/>
      <c r="U26" s="224"/>
      <c r="V26" s="224"/>
      <c r="W26" s="224"/>
      <c r="X26" s="225"/>
      <c r="Y26" s="239"/>
      <c r="Z26" s="366" t="str">
        <f t="shared" si="4"/>
        <v>5.2</v>
      </c>
      <c r="AA26" s="41" t="str">
        <f t="shared" si="19"/>
        <v>OTHER AGGLOMERATES</v>
      </c>
      <c r="AB26" s="47" t="s">
        <v>61</v>
      </c>
      <c r="AC26" s="274">
        <f>IF(ISNUMBER('JQ1|Primary Products|Production'!D38+D26-H26),'JQ1|Primary Products|Production'!D38+D26-H26,IF(ISNUMBER(H26-D26),"NT " &amp; H26-D26,"…"))</f>
        <v>14</v>
      </c>
      <c r="AD26" s="285">
        <f>IF(ISNUMBER('JQ1|Primary Products|Production'!E38+F26-J26),'JQ1|Primary Products|Production'!E38+F26-J26,IF(ISNUMBER(J26-F26),"NT " &amp; J26-F26,"…"))</f>
        <v>12</v>
      </c>
    </row>
    <row r="27" spans="1:2594" s="124" customFormat="1" ht="15" customHeight="1" x14ac:dyDescent="0.2">
      <c r="A27" s="582" t="s">
        <v>167</v>
      </c>
      <c r="B27" s="126" t="s">
        <v>215</v>
      </c>
      <c r="C27" s="122" t="s">
        <v>71</v>
      </c>
      <c r="D27" s="127">
        <v>298</v>
      </c>
      <c r="E27" s="128">
        <v>65998</v>
      </c>
      <c r="F27" s="127">
        <v>326</v>
      </c>
      <c r="G27" s="128">
        <v>63705</v>
      </c>
      <c r="H27" s="127">
        <v>234</v>
      </c>
      <c r="I27" s="163">
        <v>90452</v>
      </c>
      <c r="J27" s="127">
        <v>257</v>
      </c>
      <c r="K27" s="163">
        <v>76161</v>
      </c>
      <c r="L27" s="237"/>
      <c r="M27" s="238"/>
      <c r="N27" s="129" t="str">
        <f t="shared" si="11"/>
        <v>6</v>
      </c>
      <c r="O27" s="126" t="str">
        <f t="shared" si="12"/>
        <v>SAWNWOOD (INCLUDING SLEEPERS)</v>
      </c>
      <c r="P27" s="122" t="s">
        <v>71</v>
      </c>
      <c r="Q27" s="437">
        <f>D27-(D28+D29)</f>
        <v>0</v>
      </c>
      <c r="R27" s="222">
        <f t="shared" ref="R27:X27" si="20">E27-(E28+E29)</f>
        <v>0</v>
      </c>
      <c r="S27" s="222">
        <f t="shared" si="20"/>
        <v>0</v>
      </c>
      <c r="T27" s="222">
        <f t="shared" si="20"/>
        <v>0</v>
      </c>
      <c r="U27" s="222">
        <f t="shared" si="20"/>
        <v>0</v>
      </c>
      <c r="V27" s="222">
        <f t="shared" si="20"/>
        <v>0</v>
      </c>
      <c r="W27" s="222">
        <f t="shared" si="20"/>
        <v>0</v>
      </c>
      <c r="X27" s="223">
        <f t="shared" si="20"/>
        <v>0</v>
      </c>
      <c r="Y27" s="257"/>
      <c r="Z27" s="266" t="str">
        <f t="shared" si="4"/>
        <v>6</v>
      </c>
      <c r="AA27" s="126" t="str">
        <f t="shared" si="19"/>
        <v>SAWNWOOD (INCLUDING SLEEPERS)</v>
      </c>
      <c r="AB27" s="122" t="s">
        <v>71</v>
      </c>
      <c r="AC27" s="270">
        <f>IF(ISNUMBER('JQ1|Primary Products|Production'!D39+D27-H27),'JQ1|Primary Products|Production'!D39+D27-H27,IF(ISNUMBER(H27-D27),"NT " &amp; H27-D27,"…"))</f>
        <v>570</v>
      </c>
      <c r="AD27" s="271">
        <f>IF(ISNUMBER('JQ1|Primary Products|Production'!E39+F27-J27),'JQ1|Primary Products|Production'!E39+F27-J27,IF(ISNUMBER(J27-F27),"NT " &amp; J27-F27,"…"))</f>
        <v>586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</row>
    <row r="28" spans="1:2594" s="18" customFormat="1" ht="15" customHeight="1" x14ac:dyDescent="0.2">
      <c r="A28" s="579" t="s">
        <v>168</v>
      </c>
      <c r="B28" s="41" t="s">
        <v>3</v>
      </c>
      <c r="C28" s="47" t="s">
        <v>71</v>
      </c>
      <c r="D28" s="653">
        <v>252</v>
      </c>
      <c r="E28" s="654">
        <v>42836</v>
      </c>
      <c r="F28" s="52">
        <v>259</v>
      </c>
      <c r="G28" s="54">
        <v>41738</v>
      </c>
      <c r="H28" s="653">
        <v>3</v>
      </c>
      <c r="I28" s="659">
        <v>803</v>
      </c>
      <c r="J28" s="52">
        <v>4</v>
      </c>
      <c r="K28" s="159">
        <v>794</v>
      </c>
      <c r="L28" s="237"/>
      <c r="M28" s="238"/>
      <c r="N28" s="4" t="str">
        <f t="shared" si="11"/>
        <v>6.C</v>
      </c>
      <c r="O28" s="41" t="str">
        <f t="shared" si="12"/>
        <v>Coniferous</v>
      </c>
      <c r="P28" s="47" t="s">
        <v>71</v>
      </c>
      <c r="Q28" s="216"/>
      <c r="R28" s="216"/>
      <c r="S28" s="216"/>
      <c r="T28" s="216"/>
      <c r="U28" s="216"/>
      <c r="V28" s="216"/>
      <c r="W28" s="216"/>
      <c r="X28" s="217"/>
      <c r="Y28" s="239" t="s">
        <v>0</v>
      </c>
      <c r="Z28" s="367" t="str">
        <f t="shared" si="4"/>
        <v>6.C</v>
      </c>
      <c r="AA28" s="41" t="str">
        <f t="shared" si="19"/>
        <v>Coniferous</v>
      </c>
      <c r="AB28" s="47" t="s">
        <v>71</v>
      </c>
      <c r="AC28" s="363">
        <f>IF(ISNUMBER('JQ1|Primary Products|Production'!D40+D28-H28),'JQ1|Primary Products|Production'!D40+D28-H28,IF(ISNUMBER(H28-D28),"NT " &amp; H28-D28,"…"))</f>
        <v>370</v>
      </c>
      <c r="AD28" s="285">
        <f>IF(ISNUMBER('JQ1|Primary Products|Production'!E40+F28-J28),'JQ1|Primary Products|Production'!E40+F28-J28,IF(ISNUMBER(J28-F28),"NT " &amp; J28-F28,"…"))</f>
        <v>380</v>
      </c>
    </row>
    <row r="29" spans="1:2594" s="18" customFormat="1" ht="15" customHeight="1" x14ac:dyDescent="0.2">
      <c r="A29" s="579" t="s">
        <v>169</v>
      </c>
      <c r="B29" s="41" t="s">
        <v>4</v>
      </c>
      <c r="C29" s="47" t="s">
        <v>71</v>
      </c>
      <c r="D29" s="653">
        <v>46</v>
      </c>
      <c r="E29" s="654">
        <v>23162</v>
      </c>
      <c r="F29" s="52">
        <v>67</v>
      </c>
      <c r="G29" s="54">
        <v>21967</v>
      </c>
      <c r="H29" s="653">
        <v>231</v>
      </c>
      <c r="I29" s="659">
        <v>89649</v>
      </c>
      <c r="J29" s="52">
        <v>253</v>
      </c>
      <c r="K29" s="159">
        <v>75367</v>
      </c>
      <c r="L29" s="237"/>
      <c r="M29" s="238"/>
      <c r="N29" s="4" t="str">
        <f t="shared" si="11"/>
        <v>6.NC</v>
      </c>
      <c r="O29" s="41" t="str">
        <f t="shared" si="12"/>
        <v>Non-Coniferous</v>
      </c>
      <c r="P29" s="47" t="s">
        <v>71</v>
      </c>
      <c r="Q29" s="216"/>
      <c r="R29" s="216"/>
      <c r="S29" s="216"/>
      <c r="T29" s="216"/>
      <c r="U29" s="216"/>
      <c r="V29" s="216"/>
      <c r="W29" s="216"/>
      <c r="X29" s="217"/>
      <c r="Y29" s="239"/>
      <c r="Z29" s="367" t="str">
        <f t="shared" si="4"/>
        <v>6.NC</v>
      </c>
      <c r="AA29" s="41" t="str">
        <f t="shared" si="19"/>
        <v>Non-Coniferous</v>
      </c>
      <c r="AB29" s="47" t="s">
        <v>71</v>
      </c>
      <c r="AC29" s="274">
        <f>IF(ISNUMBER('JQ1|Primary Products|Production'!D41+D29-H29),'JQ1|Primary Products|Production'!D41+D29-H29,IF(ISNUMBER(H29-D29),"NT " &amp; H29-D29,"…"))</f>
        <v>200</v>
      </c>
      <c r="AD29" s="285">
        <f>IF(ISNUMBER('JQ1|Primary Products|Production'!E41+F29-J29),'JQ1|Primary Products|Production'!E41+F29-J29,IF(ISNUMBER(J29-F29),"NT " &amp; J29-F29,"…"))</f>
        <v>206</v>
      </c>
    </row>
    <row r="30" spans="1:2594" s="18" customFormat="1" ht="15" customHeight="1" x14ac:dyDescent="0.2">
      <c r="A30" s="583" t="s">
        <v>170</v>
      </c>
      <c r="B30" s="42" t="s">
        <v>63</v>
      </c>
      <c r="C30" s="51" t="s">
        <v>71</v>
      </c>
      <c r="D30" s="653">
        <v>2</v>
      </c>
      <c r="E30" s="654">
        <v>1655</v>
      </c>
      <c r="F30" s="52">
        <v>2</v>
      </c>
      <c r="G30" s="54">
        <v>1512</v>
      </c>
      <c r="H30" s="653">
        <v>0.1</v>
      </c>
      <c r="I30" s="659">
        <v>32</v>
      </c>
      <c r="J30" s="52">
        <v>0.1</v>
      </c>
      <c r="K30" s="159">
        <v>21</v>
      </c>
      <c r="L30" s="237"/>
      <c r="M30" s="238"/>
      <c r="N30" s="5" t="str">
        <f t="shared" si="11"/>
        <v>6.NC.T</v>
      </c>
      <c r="O30" s="42" t="str">
        <f t="shared" si="12"/>
        <v>of which: Tropical</v>
      </c>
      <c r="P30" s="51" t="s">
        <v>71</v>
      </c>
      <c r="Q30" s="224" t="str">
        <f t="shared" ref="Q30:X30" si="21">IF(AND(ISNUMBER(D30/D29),D30&gt;D29),"&gt; 5.NC !!","")</f>
        <v/>
      </c>
      <c r="R30" s="224" t="str">
        <f t="shared" si="21"/>
        <v/>
      </c>
      <c r="S30" s="224" t="str">
        <f t="shared" si="21"/>
        <v/>
      </c>
      <c r="T30" s="224" t="str">
        <f t="shared" si="21"/>
        <v/>
      </c>
      <c r="U30" s="224" t="str">
        <f t="shared" si="21"/>
        <v/>
      </c>
      <c r="V30" s="224" t="str">
        <f t="shared" si="21"/>
        <v/>
      </c>
      <c r="W30" s="224" t="str">
        <f t="shared" si="21"/>
        <v/>
      </c>
      <c r="X30" s="372" t="str">
        <f t="shared" si="21"/>
        <v/>
      </c>
      <c r="Y30" s="239"/>
      <c r="Z30" s="366" t="str">
        <f t="shared" si="4"/>
        <v>6.NC.T</v>
      </c>
      <c r="AA30" s="42" t="str">
        <f t="shared" si="19"/>
        <v>of which: Tropical</v>
      </c>
      <c r="AB30" s="51" t="s">
        <v>71</v>
      </c>
      <c r="AC30" s="274">
        <f>IF(ISNUMBER('JQ1|Primary Products|Production'!D42+D30-H30),'JQ1|Primary Products|Production'!D42+D30-H30,IF(ISNUMBER(H30-D30),"NT " &amp; H30-D30,"…"))</f>
        <v>2.9</v>
      </c>
      <c r="AD30" s="285">
        <f>IF(ISNUMBER('JQ1|Primary Products|Production'!E42+F30-J30),'JQ1|Primary Products|Production'!E42+F30-J30,IF(ISNUMBER(J30-F30),"NT " &amp; J30-F30,"…"))</f>
        <v>2.9</v>
      </c>
      <c r="AE30" s="18" t="s">
        <v>0</v>
      </c>
    </row>
    <row r="31" spans="1:2594" s="124" customFormat="1" ht="15" customHeight="1" x14ac:dyDescent="0.2">
      <c r="A31" s="582" t="s">
        <v>171</v>
      </c>
      <c r="B31" s="126" t="s">
        <v>29</v>
      </c>
      <c r="C31" s="122" t="s">
        <v>71</v>
      </c>
      <c r="D31" s="127">
        <v>16</v>
      </c>
      <c r="E31" s="128">
        <v>15231</v>
      </c>
      <c r="F31" s="127">
        <v>11</v>
      </c>
      <c r="G31" s="128">
        <v>11077</v>
      </c>
      <c r="H31" s="127">
        <v>32</v>
      </c>
      <c r="I31" s="163">
        <v>13836</v>
      </c>
      <c r="J31" s="127">
        <v>36</v>
      </c>
      <c r="K31" s="163">
        <v>12480</v>
      </c>
      <c r="L31" s="237"/>
      <c r="M31" s="238"/>
      <c r="N31" s="129" t="str">
        <f t="shared" ref="N31:O34" si="22">A31</f>
        <v>7</v>
      </c>
      <c r="O31" s="126" t="str">
        <f t="shared" si="22"/>
        <v>VENEER SHEETS</v>
      </c>
      <c r="P31" s="122" t="s">
        <v>71</v>
      </c>
      <c r="Q31" s="437">
        <f>D31-(D32+D33)</f>
        <v>0</v>
      </c>
      <c r="R31" s="222">
        <f t="shared" ref="R31:X31" si="23">E31-(E32+E33)</f>
        <v>0</v>
      </c>
      <c r="S31" s="222">
        <f t="shared" si="23"/>
        <v>0</v>
      </c>
      <c r="T31" s="222">
        <f t="shared" si="23"/>
        <v>0</v>
      </c>
      <c r="U31" s="222">
        <f t="shared" si="23"/>
        <v>0</v>
      </c>
      <c r="V31" s="222">
        <f t="shared" si="23"/>
        <v>0</v>
      </c>
      <c r="W31" s="222">
        <f t="shared" si="23"/>
        <v>0</v>
      </c>
      <c r="X31" s="223">
        <f t="shared" si="23"/>
        <v>0</v>
      </c>
      <c r="Y31" s="257"/>
      <c r="Z31" s="266" t="str">
        <f t="shared" ref="Z31:AA34" si="24">A31</f>
        <v>7</v>
      </c>
      <c r="AA31" s="126" t="str">
        <f t="shared" si="24"/>
        <v>VENEER SHEETS</v>
      </c>
      <c r="AB31" s="122" t="s">
        <v>71</v>
      </c>
      <c r="AC31" s="270">
        <f>IF(ISNUMBER('JQ1|Primary Products|Production'!D43+D31-H31),'JQ1|Primary Products|Production'!D43+D31-H31,IF(ISNUMBER(H31-D31),"NT " &amp; H31-D31,"…"))</f>
        <v>5</v>
      </c>
      <c r="AD31" s="271">
        <f>IF(ISNUMBER('JQ1|Primary Products|Production'!E43+F31-J31),'JQ1|Primary Products|Production'!E43+F31-J31,IF(ISNUMBER(J31-F31),"NT " &amp; J31-F31,"…"))</f>
        <v>6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</row>
    <row r="32" spans="1:2594" s="18" customFormat="1" ht="15" customHeight="1" x14ac:dyDescent="0.2">
      <c r="A32" s="579" t="s">
        <v>172</v>
      </c>
      <c r="B32" s="41" t="s">
        <v>3</v>
      </c>
      <c r="C32" s="47" t="s">
        <v>71</v>
      </c>
      <c r="D32" s="653">
        <v>4</v>
      </c>
      <c r="E32" s="654">
        <v>3265</v>
      </c>
      <c r="F32" s="52">
        <v>4</v>
      </c>
      <c r="G32" s="54">
        <v>2309</v>
      </c>
      <c r="H32" s="653">
        <v>0</v>
      </c>
      <c r="I32" s="659">
        <v>14</v>
      </c>
      <c r="J32" s="52">
        <v>0</v>
      </c>
      <c r="K32" s="159">
        <v>0</v>
      </c>
      <c r="L32" s="237"/>
      <c r="M32" s="238"/>
      <c r="N32" s="4" t="str">
        <f t="shared" si="22"/>
        <v>7.C</v>
      </c>
      <c r="O32" s="41" t="str">
        <f t="shared" si="22"/>
        <v>Coniferous</v>
      </c>
      <c r="P32" s="47" t="s">
        <v>71</v>
      </c>
      <c r="Q32" s="216"/>
      <c r="R32" s="216"/>
      <c r="S32" s="216"/>
      <c r="T32" s="216"/>
      <c r="U32" s="216"/>
      <c r="V32" s="216"/>
      <c r="W32" s="216"/>
      <c r="X32" s="217"/>
      <c r="Y32" s="239"/>
      <c r="Z32" s="367" t="str">
        <f t="shared" si="24"/>
        <v>7.C</v>
      </c>
      <c r="AA32" s="41" t="str">
        <f t="shared" si="24"/>
        <v>Coniferous</v>
      </c>
      <c r="AB32" s="47" t="s">
        <v>71</v>
      </c>
      <c r="AC32" s="363">
        <f>IF(ISNUMBER('JQ1|Primary Products|Production'!D44+D32-H32),'JQ1|Primary Products|Production'!D44+D32-H32,IF(ISNUMBER(H32-D32),"NT " &amp; H32-D32,"…"))</f>
        <v>4</v>
      </c>
      <c r="AD32" s="285">
        <f>IF(ISNUMBER('JQ1|Primary Products|Production'!E44+F32-J32),'JQ1|Primary Products|Production'!E44+F32-J32,IF(ISNUMBER(J32-F32),"NT " &amp; J32-F32,"…"))</f>
        <v>4</v>
      </c>
    </row>
    <row r="33" spans="1:2594" s="18" customFormat="1" ht="15" customHeight="1" x14ac:dyDescent="0.2">
      <c r="A33" s="579" t="s">
        <v>173</v>
      </c>
      <c r="B33" s="41" t="s">
        <v>4</v>
      </c>
      <c r="C33" s="47" t="s">
        <v>71</v>
      </c>
      <c r="D33" s="653">
        <v>12</v>
      </c>
      <c r="E33" s="654">
        <v>11966</v>
      </c>
      <c r="F33" s="52">
        <v>7</v>
      </c>
      <c r="G33" s="54">
        <v>8768</v>
      </c>
      <c r="H33" s="653">
        <v>32</v>
      </c>
      <c r="I33" s="659">
        <v>13822</v>
      </c>
      <c r="J33" s="52">
        <v>36</v>
      </c>
      <c r="K33" s="159">
        <v>12480</v>
      </c>
      <c r="L33" s="237"/>
      <c r="M33" s="238"/>
      <c r="N33" s="4" t="str">
        <f t="shared" si="22"/>
        <v>7.NC</v>
      </c>
      <c r="O33" s="41" t="str">
        <f t="shared" si="22"/>
        <v>Non-Coniferous</v>
      </c>
      <c r="P33" s="47" t="s">
        <v>71</v>
      </c>
      <c r="Q33" s="216"/>
      <c r="R33" s="216"/>
      <c r="S33" s="216"/>
      <c r="T33" s="216"/>
      <c r="U33" s="216"/>
      <c r="V33" s="216"/>
      <c r="W33" s="216"/>
      <c r="X33" s="217"/>
      <c r="Y33" s="239"/>
      <c r="Z33" s="367" t="str">
        <f t="shared" si="24"/>
        <v>7.NC</v>
      </c>
      <c r="AA33" s="41" t="str">
        <f t="shared" si="24"/>
        <v>Non-Coniferous</v>
      </c>
      <c r="AB33" s="47" t="s">
        <v>71</v>
      </c>
      <c r="AC33" s="274">
        <f>IF(ISNUMBER('JQ1|Primary Products|Production'!D45+D33-H33),'JQ1|Primary Products|Production'!D45+D33-H33,IF(ISNUMBER(H33-D33),"NT " &amp; H33-D33,"…"))</f>
        <v>1</v>
      </c>
      <c r="AD33" s="285">
        <f>IF(ISNUMBER('JQ1|Primary Products|Production'!E45+F33-J33),'JQ1|Primary Products|Production'!E45+F33-J33,IF(ISNUMBER(J33-F33),"NT " &amp; J33-F33,"…"))</f>
        <v>2</v>
      </c>
    </row>
    <row r="34" spans="1:2594" s="18" customFormat="1" ht="15" customHeight="1" x14ac:dyDescent="0.2">
      <c r="A34" s="583" t="s">
        <v>174</v>
      </c>
      <c r="B34" s="42" t="s">
        <v>63</v>
      </c>
      <c r="C34" s="51" t="s">
        <v>71</v>
      </c>
      <c r="D34" s="653">
        <v>0.1</v>
      </c>
      <c r="E34" s="654">
        <v>340</v>
      </c>
      <c r="F34" s="52">
        <v>1</v>
      </c>
      <c r="G34" s="54">
        <v>229</v>
      </c>
      <c r="H34" s="653">
        <v>0.01</v>
      </c>
      <c r="I34" s="659">
        <v>55</v>
      </c>
      <c r="J34" s="52">
        <v>1</v>
      </c>
      <c r="K34" s="159">
        <v>45</v>
      </c>
      <c r="L34" s="237"/>
      <c r="M34" s="238"/>
      <c r="N34" s="5" t="str">
        <f t="shared" si="22"/>
        <v>7.NC.T</v>
      </c>
      <c r="O34" s="42" t="str">
        <f t="shared" si="22"/>
        <v>of which: Tropical</v>
      </c>
      <c r="P34" s="51" t="s">
        <v>71</v>
      </c>
      <c r="Q34" s="224" t="str">
        <f t="shared" ref="Q34:X34" si="25">IF(AND(ISNUMBER(D34/D33),D34&gt;D33),"&gt; 6.1.NC !!","")</f>
        <v/>
      </c>
      <c r="R34" s="224" t="str">
        <f t="shared" si="25"/>
        <v/>
      </c>
      <c r="S34" s="224" t="str">
        <f t="shared" si="25"/>
        <v/>
      </c>
      <c r="T34" s="224" t="str">
        <f t="shared" si="25"/>
        <v/>
      </c>
      <c r="U34" s="224" t="str">
        <f t="shared" si="25"/>
        <v/>
      </c>
      <c r="V34" s="224" t="str">
        <f t="shared" si="25"/>
        <v/>
      </c>
      <c r="W34" s="224" t="str">
        <f t="shared" si="25"/>
        <v/>
      </c>
      <c r="X34" s="372" t="str">
        <f t="shared" si="25"/>
        <v/>
      </c>
      <c r="Y34" s="239"/>
      <c r="Z34" s="366" t="str">
        <f t="shared" si="24"/>
        <v>7.NC.T</v>
      </c>
      <c r="AA34" s="42" t="str">
        <f t="shared" si="24"/>
        <v>of which: Tropical</v>
      </c>
      <c r="AB34" s="51" t="s">
        <v>71</v>
      </c>
      <c r="AC34" s="274">
        <f>IF(ISNUMBER('JQ1|Primary Products|Production'!D46+D34-H34),'JQ1|Primary Products|Production'!D46+D34-H34,IF(ISNUMBER(H34-D34),"NT " &amp; H34-D34,"…"))</f>
        <v>9.0000000000000011E-2</v>
      </c>
      <c r="AD34" s="285">
        <f>IF(ISNUMBER('JQ1|Primary Products|Production'!E46+F34-J34),'JQ1|Primary Products|Production'!E46+F34-J34,IF(ISNUMBER(J34-F34),"NT " &amp; J34-F34,"…"))</f>
        <v>0</v>
      </c>
    </row>
    <row r="35" spans="1:2594" s="124" customFormat="1" ht="15" customHeight="1" x14ac:dyDescent="0.2">
      <c r="A35" s="581" t="s">
        <v>175</v>
      </c>
      <c r="B35" s="121" t="s">
        <v>30</v>
      </c>
      <c r="C35" s="138" t="s">
        <v>71</v>
      </c>
      <c r="D35" s="123">
        <v>368</v>
      </c>
      <c r="E35" s="131">
        <v>119955</v>
      </c>
      <c r="F35" s="123">
        <v>374</v>
      </c>
      <c r="G35" s="131">
        <v>122596</v>
      </c>
      <c r="H35" s="123">
        <v>103</v>
      </c>
      <c r="I35" s="156">
        <v>34993</v>
      </c>
      <c r="J35" s="123">
        <v>115</v>
      </c>
      <c r="K35" s="156">
        <v>33114</v>
      </c>
      <c r="L35" s="237"/>
      <c r="M35" s="238"/>
      <c r="N35" s="125" t="str">
        <f t="shared" si="11"/>
        <v>8</v>
      </c>
      <c r="O35" s="121" t="str">
        <f t="shared" si="12"/>
        <v>WOOD-BASED PANELS</v>
      </c>
      <c r="P35" s="130" t="s">
        <v>71</v>
      </c>
      <c r="Q35" s="437">
        <f>D35-(D36+D40+D42)</f>
        <v>0</v>
      </c>
      <c r="R35" s="222">
        <f t="shared" ref="R35:X35" si="26">E35-(E36+E40+E42)</f>
        <v>0</v>
      </c>
      <c r="S35" s="222">
        <f t="shared" si="26"/>
        <v>0</v>
      </c>
      <c r="T35" s="222">
        <f t="shared" si="26"/>
        <v>0</v>
      </c>
      <c r="U35" s="222">
        <f t="shared" si="26"/>
        <v>0</v>
      </c>
      <c r="V35" s="222">
        <f t="shared" si="26"/>
        <v>0</v>
      </c>
      <c r="W35" s="222">
        <f t="shared" si="26"/>
        <v>0</v>
      </c>
      <c r="X35" s="223">
        <f t="shared" si="26"/>
        <v>0</v>
      </c>
      <c r="Y35" s="257"/>
      <c r="Z35" s="266" t="str">
        <f t="shared" si="4"/>
        <v>8</v>
      </c>
      <c r="AA35" s="121" t="str">
        <f t="shared" si="19"/>
        <v>WOOD-BASED PANELS</v>
      </c>
      <c r="AB35" s="130" t="s">
        <v>71</v>
      </c>
      <c r="AC35" s="270">
        <f>IF(ISNUMBER('JQ1|Primary Products|Production'!D47+D35-H35),'JQ1|Primary Products|Production'!D47+D35-H35,IF(ISNUMBER(H35-D35),"NT " &amp; H35-D35,"…"))</f>
        <v>587</v>
      </c>
      <c r="AD35" s="271">
        <f>IF(ISNUMBER('JQ1|Primary Products|Production'!E47+F35-J35),'JQ1|Primary Products|Production'!E47+F35-J35,IF(ISNUMBER(J35-F35),"NT " &amp; J35-F35,"…"))</f>
        <v>512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  <c r="BHI35" s="18"/>
      <c r="BHJ35" s="18"/>
      <c r="BHK35" s="18"/>
      <c r="BHL35" s="18"/>
      <c r="BHM35" s="18"/>
      <c r="BHN35" s="18"/>
      <c r="BHO35" s="18"/>
      <c r="BHP35" s="18"/>
      <c r="BHQ35" s="18"/>
      <c r="BHR35" s="18"/>
      <c r="BHS35" s="18"/>
      <c r="BHT35" s="18"/>
      <c r="BHU35" s="18"/>
      <c r="BHV35" s="18"/>
      <c r="BHW35" s="18"/>
      <c r="BHX35" s="18"/>
      <c r="BHY35" s="18"/>
      <c r="BHZ35" s="18"/>
      <c r="BIA35" s="18"/>
      <c r="BIB35" s="18"/>
      <c r="BIC35" s="18"/>
      <c r="BID35" s="18"/>
      <c r="BIE35" s="18"/>
      <c r="BIF35" s="18"/>
      <c r="BIG35" s="18"/>
      <c r="BIH35" s="18"/>
      <c r="BII35" s="18"/>
      <c r="BIJ35" s="18"/>
      <c r="BIK35" s="18"/>
      <c r="BIL35" s="18"/>
      <c r="BIM35" s="18"/>
      <c r="BIN35" s="18"/>
      <c r="BIO35" s="18"/>
      <c r="BIP35" s="18"/>
      <c r="BIQ35" s="18"/>
      <c r="BIR35" s="18"/>
      <c r="BIS35" s="18"/>
      <c r="BIT35" s="18"/>
      <c r="BIU35" s="18"/>
      <c r="BIV35" s="18"/>
      <c r="BIW35" s="18"/>
      <c r="BIX35" s="18"/>
      <c r="BIY35" s="18"/>
      <c r="BIZ35" s="18"/>
      <c r="BJA35" s="18"/>
      <c r="BJB35" s="18"/>
      <c r="BJC35" s="18"/>
      <c r="BJD35" s="18"/>
      <c r="BJE35" s="18"/>
      <c r="BJF35" s="18"/>
      <c r="BJG35" s="18"/>
      <c r="BJH35" s="18"/>
      <c r="BJI35" s="18"/>
      <c r="BJJ35" s="18"/>
      <c r="BJK35" s="18"/>
      <c r="BJL35" s="18"/>
      <c r="BJM35" s="18"/>
      <c r="BJN35" s="18"/>
      <c r="BJO35" s="18"/>
      <c r="BJP35" s="18"/>
      <c r="BJQ35" s="18"/>
      <c r="BJR35" s="18"/>
      <c r="BJS35" s="18"/>
      <c r="BJT35" s="18"/>
      <c r="BJU35" s="18"/>
      <c r="BJV35" s="18"/>
      <c r="BJW35" s="18"/>
      <c r="BJX35" s="18"/>
      <c r="BJY35" s="18"/>
      <c r="BJZ35" s="18"/>
      <c r="BKA35" s="18"/>
      <c r="BKB35" s="18"/>
      <c r="BKC35" s="18"/>
      <c r="BKD35" s="18"/>
      <c r="BKE35" s="18"/>
      <c r="BKF35" s="18"/>
      <c r="BKG35" s="18"/>
      <c r="BKH35" s="18"/>
      <c r="BKI35" s="18"/>
      <c r="BKJ35" s="18"/>
      <c r="BKK35" s="18"/>
      <c r="BKL35" s="18"/>
      <c r="BKM35" s="18"/>
      <c r="BKN35" s="18"/>
      <c r="BKO35" s="18"/>
      <c r="BKP35" s="18"/>
      <c r="BKQ35" s="18"/>
      <c r="BKR35" s="18"/>
      <c r="BKS35" s="18"/>
      <c r="BKT35" s="18"/>
      <c r="BKU35" s="18"/>
      <c r="BKV35" s="18"/>
      <c r="BKW35" s="18"/>
      <c r="BKX35" s="18"/>
      <c r="BKY35" s="18"/>
      <c r="BKZ35" s="18"/>
      <c r="BLA35" s="18"/>
      <c r="BLB35" s="18"/>
      <c r="BLC35" s="18"/>
      <c r="BLD35" s="18"/>
      <c r="BLE35" s="18"/>
      <c r="BLF35" s="18"/>
      <c r="BLG35" s="18"/>
      <c r="BLH35" s="18"/>
      <c r="BLI35" s="18"/>
      <c r="BLJ35" s="18"/>
      <c r="BLK35" s="18"/>
      <c r="BLL35" s="18"/>
      <c r="BLM35" s="18"/>
      <c r="BLN35" s="18"/>
      <c r="BLO35" s="18"/>
      <c r="BLP35" s="18"/>
      <c r="BLQ35" s="18"/>
      <c r="BLR35" s="18"/>
      <c r="BLS35" s="18"/>
      <c r="BLT35" s="18"/>
      <c r="BLU35" s="18"/>
      <c r="BLV35" s="18"/>
      <c r="BLW35" s="18"/>
      <c r="BLX35" s="18"/>
      <c r="BLY35" s="18"/>
      <c r="BLZ35" s="18"/>
      <c r="BMA35" s="18"/>
      <c r="BMB35" s="18"/>
      <c r="BMC35" s="18"/>
      <c r="BMD35" s="18"/>
      <c r="BME35" s="18"/>
      <c r="BMF35" s="18"/>
      <c r="BMG35" s="18"/>
      <c r="BMH35" s="18"/>
      <c r="BMI35" s="18"/>
      <c r="BMJ35" s="18"/>
      <c r="BMK35" s="18"/>
      <c r="BML35" s="18"/>
      <c r="BMM35" s="18"/>
      <c r="BMN35" s="18"/>
      <c r="BMO35" s="18"/>
      <c r="BMP35" s="18"/>
      <c r="BMQ35" s="18"/>
      <c r="BMR35" s="18"/>
      <c r="BMS35" s="18"/>
      <c r="BMT35" s="18"/>
      <c r="BMU35" s="18"/>
      <c r="BMV35" s="18"/>
      <c r="BMW35" s="18"/>
      <c r="BMX35" s="18"/>
      <c r="BMY35" s="18"/>
      <c r="BMZ35" s="18"/>
      <c r="BNA35" s="18"/>
      <c r="BNB35" s="18"/>
      <c r="BNC35" s="18"/>
      <c r="BND35" s="18"/>
      <c r="BNE35" s="18"/>
      <c r="BNF35" s="18"/>
      <c r="BNG35" s="18"/>
      <c r="BNH35" s="18"/>
      <c r="BNI35" s="18"/>
      <c r="BNJ35" s="18"/>
      <c r="BNK35" s="18"/>
      <c r="BNL35" s="18"/>
      <c r="BNM35" s="18"/>
      <c r="BNN35" s="18"/>
      <c r="BNO35" s="18"/>
      <c r="BNP35" s="18"/>
      <c r="BNQ35" s="18"/>
      <c r="BNR35" s="18"/>
      <c r="BNS35" s="18"/>
      <c r="BNT35" s="18"/>
      <c r="BNU35" s="18"/>
      <c r="BNV35" s="18"/>
      <c r="BNW35" s="18"/>
      <c r="BNX35" s="18"/>
      <c r="BNY35" s="18"/>
      <c r="BNZ35" s="18"/>
      <c r="BOA35" s="18"/>
      <c r="BOB35" s="18"/>
      <c r="BOC35" s="18"/>
      <c r="BOD35" s="18"/>
      <c r="BOE35" s="18"/>
      <c r="BOF35" s="18"/>
      <c r="BOG35" s="18"/>
      <c r="BOH35" s="18"/>
      <c r="BOI35" s="18"/>
      <c r="BOJ35" s="18"/>
      <c r="BOK35" s="18"/>
      <c r="BOL35" s="18"/>
      <c r="BOM35" s="18"/>
      <c r="BON35" s="18"/>
      <c r="BOO35" s="18"/>
      <c r="BOP35" s="18"/>
      <c r="BOQ35" s="18"/>
      <c r="BOR35" s="18"/>
      <c r="BOS35" s="18"/>
      <c r="BOT35" s="18"/>
      <c r="BOU35" s="18"/>
      <c r="BOV35" s="18"/>
      <c r="BOW35" s="18"/>
      <c r="BOX35" s="18"/>
      <c r="BOY35" s="18"/>
      <c r="BOZ35" s="18"/>
      <c r="BPA35" s="18"/>
      <c r="BPB35" s="18"/>
      <c r="BPC35" s="18"/>
      <c r="BPD35" s="18"/>
      <c r="BPE35" s="18"/>
      <c r="BPF35" s="18"/>
      <c r="BPG35" s="18"/>
      <c r="BPH35" s="18"/>
      <c r="BPI35" s="18"/>
      <c r="BPJ35" s="18"/>
      <c r="BPK35" s="18"/>
      <c r="BPL35" s="18"/>
      <c r="BPM35" s="18"/>
      <c r="BPN35" s="18"/>
      <c r="BPO35" s="18"/>
      <c r="BPP35" s="18"/>
      <c r="BPQ35" s="18"/>
      <c r="BPR35" s="18"/>
      <c r="BPS35" s="18"/>
      <c r="BPT35" s="18"/>
      <c r="BPU35" s="18"/>
      <c r="BPV35" s="18"/>
      <c r="BPW35" s="18"/>
      <c r="BPX35" s="18"/>
      <c r="BPY35" s="18"/>
      <c r="BPZ35" s="18"/>
      <c r="BQA35" s="18"/>
      <c r="BQB35" s="18"/>
      <c r="BQC35" s="18"/>
      <c r="BQD35" s="18"/>
      <c r="BQE35" s="18"/>
      <c r="BQF35" s="18"/>
      <c r="BQG35" s="18"/>
      <c r="BQH35" s="18"/>
      <c r="BQI35" s="18"/>
      <c r="BQJ35" s="18"/>
      <c r="BQK35" s="18"/>
      <c r="BQL35" s="18"/>
      <c r="BQM35" s="18"/>
      <c r="BQN35" s="18"/>
      <c r="BQO35" s="18"/>
      <c r="BQP35" s="18"/>
      <c r="BQQ35" s="18"/>
      <c r="BQR35" s="18"/>
      <c r="BQS35" s="18"/>
      <c r="BQT35" s="18"/>
      <c r="BQU35" s="18"/>
      <c r="BQV35" s="18"/>
      <c r="BQW35" s="18"/>
      <c r="BQX35" s="18"/>
      <c r="BQY35" s="18"/>
      <c r="BQZ35" s="18"/>
      <c r="BRA35" s="18"/>
      <c r="BRB35" s="18"/>
      <c r="BRC35" s="18"/>
      <c r="BRD35" s="18"/>
      <c r="BRE35" s="18"/>
      <c r="BRF35" s="18"/>
      <c r="BRG35" s="18"/>
      <c r="BRH35" s="18"/>
      <c r="BRI35" s="18"/>
      <c r="BRJ35" s="18"/>
      <c r="BRK35" s="18"/>
      <c r="BRL35" s="18"/>
      <c r="BRM35" s="18"/>
      <c r="BRN35" s="18"/>
      <c r="BRO35" s="18"/>
      <c r="BRP35" s="18"/>
      <c r="BRQ35" s="18"/>
      <c r="BRR35" s="18"/>
      <c r="BRS35" s="18"/>
      <c r="BRT35" s="18"/>
      <c r="BRU35" s="18"/>
      <c r="BRV35" s="18"/>
      <c r="BRW35" s="18"/>
      <c r="BRX35" s="18"/>
      <c r="BRY35" s="18"/>
      <c r="BRZ35" s="18"/>
      <c r="BSA35" s="18"/>
      <c r="BSB35" s="18"/>
      <c r="BSC35" s="18"/>
      <c r="BSD35" s="18"/>
      <c r="BSE35" s="18"/>
      <c r="BSF35" s="18"/>
      <c r="BSG35" s="18"/>
      <c r="BSH35" s="18"/>
      <c r="BSI35" s="18"/>
      <c r="BSJ35" s="18"/>
      <c r="BSK35" s="18"/>
      <c r="BSL35" s="18"/>
      <c r="BSM35" s="18"/>
      <c r="BSN35" s="18"/>
      <c r="BSO35" s="18"/>
      <c r="BSP35" s="18"/>
      <c r="BSQ35" s="18"/>
      <c r="BSR35" s="18"/>
      <c r="BSS35" s="18"/>
      <c r="BST35" s="18"/>
      <c r="BSU35" s="18"/>
      <c r="BSV35" s="18"/>
      <c r="BSW35" s="18"/>
      <c r="BSX35" s="18"/>
      <c r="BSY35" s="18"/>
      <c r="BSZ35" s="18"/>
      <c r="BTA35" s="18"/>
      <c r="BTB35" s="18"/>
      <c r="BTC35" s="18"/>
      <c r="BTD35" s="18"/>
      <c r="BTE35" s="18"/>
      <c r="BTF35" s="18"/>
      <c r="BTG35" s="18"/>
      <c r="BTH35" s="18"/>
      <c r="BTI35" s="18"/>
      <c r="BTJ35" s="18"/>
      <c r="BTK35" s="18"/>
      <c r="BTL35" s="18"/>
      <c r="BTM35" s="18"/>
      <c r="BTN35" s="18"/>
      <c r="BTO35" s="18"/>
      <c r="BTP35" s="18"/>
      <c r="BTQ35" s="18"/>
      <c r="BTR35" s="18"/>
      <c r="BTS35" s="18"/>
      <c r="BTT35" s="18"/>
      <c r="BTU35" s="18"/>
      <c r="BTV35" s="18"/>
      <c r="BTW35" s="18"/>
      <c r="BTX35" s="18"/>
      <c r="BTY35" s="18"/>
      <c r="BTZ35" s="18"/>
      <c r="BUA35" s="18"/>
      <c r="BUB35" s="18"/>
      <c r="BUC35" s="18"/>
      <c r="BUD35" s="18"/>
      <c r="BUE35" s="18"/>
      <c r="BUF35" s="18"/>
      <c r="BUG35" s="18"/>
      <c r="BUH35" s="18"/>
      <c r="BUI35" s="18"/>
      <c r="BUJ35" s="18"/>
      <c r="BUK35" s="18"/>
      <c r="BUL35" s="18"/>
      <c r="BUM35" s="18"/>
      <c r="BUN35" s="18"/>
      <c r="BUO35" s="18"/>
      <c r="BUP35" s="18"/>
      <c r="BUQ35" s="18"/>
      <c r="BUR35" s="18"/>
      <c r="BUS35" s="18"/>
      <c r="BUT35" s="18"/>
      <c r="BUU35" s="18"/>
      <c r="BUV35" s="18"/>
      <c r="BUW35" s="18"/>
      <c r="BUX35" s="18"/>
      <c r="BUY35" s="18"/>
      <c r="BUZ35" s="18"/>
      <c r="BVA35" s="18"/>
      <c r="BVB35" s="18"/>
      <c r="BVC35" s="18"/>
      <c r="BVD35" s="18"/>
      <c r="BVE35" s="18"/>
      <c r="BVF35" s="18"/>
      <c r="BVG35" s="18"/>
      <c r="BVH35" s="18"/>
      <c r="BVI35" s="18"/>
      <c r="BVJ35" s="18"/>
      <c r="BVK35" s="18"/>
      <c r="BVL35" s="18"/>
      <c r="BVM35" s="18"/>
      <c r="BVN35" s="18"/>
      <c r="BVO35" s="18"/>
      <c r="BVP35" s="18"/>
      <c r="BVQ35" s="18"/>
      <c r="BVR35" s="18"/>
      <c r="BVS35" s="18"/>
      <c r="BVT35" s="18"/>
      <c r="BVU35" s="18"/>
      <c r="BVV35" s="18"/>
      <c r="BVW35" s="18"/>
      <c r="BVX35" s="18"/>
      <c r="BVY35" s="18"/>
      <c r="BVZ35" s="18"/>
      <c r="BWA35" s="18"/>
      <c r="BWB35" s="18"/>
      <c r="BWC35" s="18"/>
      <c r="BWD35" s="18"/>
      <c r="BWE35" s="18"/>
      <c r="BWF35" s="18"/>
      <c r="BWG35" s="18"/>
      <c r="BWH35" s="18"/>
      <c r="BWI35" s="18"/>
      <c r="BWJ35" s="18"/>
      <c r="BWK35" s="18"/>
      <c r="BWL35" s="18"/>
      <c r="BWM35" s="18"/>
      <c r="BWN35" s="18"/>
      <c r="BWO35" s="18"/>
      <c r="BWP35" s="18"/>
      <c r="BWQ35" s="18"/>
      <c r="BWR35" s="18"/>
      <c r="BWS35" s="18"/>
      <c r="BWT35" s="18"/>
      <c r="BWU35" s="18"/>
      <c r="BWV35" s="18"/>
      <c r="BWW35" s="18"/>
      <c r="BWX35" s="18"/>
      <c r="BWY35" s="18"/>
      <c r="BWZ35" s="18"/>
      <c r="BXA35" s="18"/>
      <c r="BXB35" s="18"/>
      <c r="BXC35" s="18"/>
      <c r="BXD35" s="18"/>
      <c r="BXE35" s="18"/>
      <c r="BXF35" s="18"/>
      <c r="BXG35" s="18"/>
      <c r="BXH35" s="18"/>
      <c r="BXI35" s="18"/>
      <c r="BXJ35" s="18"/>
      <c r="BXK35" s="18"/>
      <c r="BXL35" s="18"/>
      <c r="BXM35" s="18"/>
      <c r="BXN35" s="18"/>
      <c r="BXO35" s="18"/>
      <c r="BXP35" s="18"/>
      <c r="BXQ35" s="18"/>
      <c r="BXR35" s="18"/>
      <c r="BXS35" s="18"/>
      <c r="BXT35" s="18"/>
      <c r="BXU35" s="18"/>
      <c r="BXV35" s="18"/>
      <c r="BXW35" s="18"/>
      <c r="BXX35" s="18"/>
      <c r="BXY35" s="18"/>
      <c r="BXZ35" s="18"/>
      <c r="BYA35" s="18"/>
      <c r="BYB35" s="18"/>
      <c r="BYC35" s="18"/>
      <c r="BYD35" s="18"/>
      <c r="BYE35" s="18"/>
      <c r="BYF35" s="18"/>
      <c r="BYG35" s="18"/>
      <c r="BYH35" s="18"/>
      <c r="BYI35" s="18"/>
      <c r="BYJ35" s="18"/>
      <c r="BYK35" s="18"/>
      <c r="BYL35" s="18"/>
      <c r="BYM35" s="18"/>
      <c r="BYN35" s="18"/>
      <c r="BYO35" s="18"/>
      <c r="BYP35" s="18"/>
      <c r="BYQ35" s="18"/>
      <c r="BYR35" s="18"/>
      <c r="BYS35" s="18"/>
      <c r="BYT35" s="18"/>
      <c r="BYU35" s="18"/>
      <c r="BYV35" s="18"/>
      <c r="BYW35" s="18"/>
      <c r="BYX35" s="18"/>
      <c r="BYY35" s="18"/>
      <c r="BYZ35" s="18"/>
      <c r="BZA35" s="18"/>
      <c r="BZB35" s="18"/>
      <c r="BZC35" s="18"/>
      <c r="BZD35" s="18"/>
      <c r="BZE35" s="18"/>
      <c r="BZF35" s="18"/>
      <c r="BZG35" s="18"/>
      <c r="BZH35" s="18"/>
      <c r="BZI35" s="18"/>
      <c r="BZJ35" s="18"/>
      <c r="BZK35" s="18"/>
      <c r="BZL35" s="18"/>
      <c r="BZM35" s="18"/>
      <c r="BZN35" s="18"/>
      <c r="BZO35" s="18"/>
      <c r="BZP35" s="18"/>
      <c r="BZQ35" s="18"/>
      <c r="BZR35" s="18"/>
      <c r="BZS35" s="18"/>
      <c r="BZT35" s="18"/>
      <c r="BZU35" s="18"/>
      <c r="BZV35" s="18"/>
      <c r="BZW35" s="18"/>
      <c r="BZX35" s="18"/>
      <c r="BZY35" s="18"/>
      <c r="BZZ35" s="18"/>
      <c r="CAA35" s="18"/>
      <c r="CAB35" s="18"/>
      <c r="CAC35" s="18"/>
      <c r="CAD35" s="18"/>
      <c r="CAE35" s="18"/>
      <c r="CAF35" s="18"/>
      <c r="CAG35" s="18"/>
      <c r="CAH35" s="18"/>
      <c r="CAI35" s="18"/>
      <c r="CAJ35" s="18"/>
      <c r="CAK35" s="18"/>
      <c r="CAL35" s="18"/>
      <c r="CAM35" s="18"/>
      <c r="CAN35" s="18"/>
      <c r="CAO35" s="18"/>
      <c r="CAP35" s="18"/>
      <c r="CAQ35" s="18"/>
      <c r="CAR35" s="18"/>
      <c r="CAS35" s="18"/>
      <c r="CAT35" s="18"/>
      <c r="CAU35" s="18"/>
      <c r="CAV35" s="18"/>
      <c r="CAW35" s="18"/>
      <c r="CAX35" s="18"/>
      <c r="CAY35" s="18"/>
      <c r="CAZ35" s="18"/>
      <c r="CBA35" s="18"/>
      <c r="CBB35" s="18"/>
      <c r="CBC35" s="18"/>
      <c r="CBD35" s="18"/>
      <c r="CBE35" s="18"/>
      <c r="CBF35" s="18"/>
      <c r="CBG35" s="18"/>
      <c r="CBH35" s="18"/>
      <c r="CBI35" s="18"/>
      <c r="CBJ35" s="18"/>
      <c r="CBK35" s="18"/>
      <c r="CBL35" s="18"/>
      <c r="CBM35" s="18"/>
      <c r="CBN35" s="18"/>
      <c r="CBO35" s="18"/>
      <c r="CBP35" s="18"/>
      <c r="CBQ35" s="18"/>
      <c r="CBR35" s="18"/>
      <c r="CBS35" s="18"/>
      <c r="CBT35" s="18"/>
      <c r="CBU35" s="18"/>
      <c r="CBV35" s="18"/>
      <c r="CBW35" s="18"/>
      <c r="CBX35" s="18"/>
      <c r="CBY35" s="18"/>
      <c r="CBZ35" s="18"/>
      <c r="CCA35" s="18"/>
      <c r="CCB35" s="18"/>
      <c r="CCC35" s="18"/>
      <c r="CCD35" s="18"/>
      <c r="CCE35" s="18"/>
      <c r="CCF35" s="18"/>
      <c r="CCG35" s="18"/>
      <c r="CCH35" s="18"/>
      <c r="CCI35" s="18"/>
      <c r="CCJ35" s="18"/>
      <c r="CCK35" s="18"/>
      <c r="CCL35" s="18"/>
      <c r="CCM35" s="18"/>
      <c r="CCN35" s="18"/>
      <c r="CCO35" s="18"/>
      <c r="CCP35" s="18"/>
      <c r="CCQ35" s="18"/>
      <c r="CCR35" s="18"/>
      <c r="CCS35" s="18"/>
      <c r="CCT35" s="18"/>
      <c r="CCU35" s="18"/>
      <c r="CCV35" s="18"/>
      <c r="CCW35" s="18"/>
      <c r="CCX35" s="18"/>
      <c r="CCY35" s="18"/>
      <c r="CCZ35" s="18"/>
      <c r="CDA35" s="18"/>
      <c r="CDB35" s="18"/>
      <c r="CDC35" s="18"/>
      <c r="CDD35" s="18"/>
      <c r="CDE35" s="18"/>
      <c r="CDF35" s="18"/>
      <c r="CDG35" s="18"/>
      <c r="CDH35" s="18"/>
      <c r="CDI35" s="18"/>
      <c r="CDJ35" s="18"/>
      <c r="CDK35" s="18"/>
      <c r="CDL35" s="18"/>
      <c r="CDM35" s="18"/>
      <c r="CDN35" s="18"/>
      <c r="CDO35" s="18"/>
      <c r="CDP35" s="18"/>
      <c r="CDQ35" s="18"/>
      <c r="CDR35" s="18"/>
      <c r="CDS35" s="18"/>
      <c r="CDT35" s="18"/>
      <c r="CDU35" s="18"/>
      <c r="CDV35" s="18"/>
      <c r="CDW35" s="18"/>
      <c r="CDX35" s="18"/>
      <c r="CDY35" s="18"/>
      <c r="CDZ35" s="18"/>
      <c r="CEA35" s="18"/>
      <c r="CEB35" s="18"/>
      <c r="CEC35" s="18"/>
      <c r="CED35" s="18"/>
      <c r="CEE35" s="18"/>
      <c r="CEF35" s="18"/>
      <c r="CEG35" s="18"/>
      <c r="CEH35" s="18"/>
      <c r="CEI35" s="18"/>
      <c r="CEJ35" s="18"/>
      <c r="CEK35" s="18"/>
      <c r="CEL35" s="18"/>
      <c r="CEM35" s="18"/>
      <c r="CEN35" s="18"/>
      <c r="CEO35" s="18"/>
      <c r="CEP35" s="18"/>
      <c r="CEQ35" s="18"/>
      <c r="CER35" s="18"/>
      <c r="CES35" s="18"/>
      <c r="CET35" s="18"/>
      <c r="CEU35" s="18"/>
      <c r="CEV35" s="18"/>
      <c r="CEW35" s="18"/>
      <c r="CEX35" s="18"/>
      <c r="CEY35" s="18"/>
      <c r="CEZ35" s="18"/>
      <c r="CFA35" s="18"/>
      <c r="CFB35" s="18"/>
      <c r="CFC35" s="18"/>
      <c r="CFD35" s="18"/>
      <c r="CFE35" s="18"/>
      <c r="CFF35" s="18"/>
      <c r="CFG35" s="18"/>
      <c r="CFH35" s="18"/>
      <c r="CFI35" s="18"/>
      <c r="CFJ35" s="18"/>
      <c r="CFK35" s="18"/>
      <c r="CFL35" s="18"/>
      <c r="CFM35" s="18"/>
      <c r="CFN35" s="18"/>
      <c r="CFO35" s="18"/>
      <c r="CFP35" s="18"/>
      <c r="CFQ35" s="18"/>
      <c r="CFR35" s="18"/>
      <c r="CFS35" s="18"/>
      <c r="CFT35" s="18"/>
      <c r="CFU35" s="18"/>
      <c r="CFV35" s="18"/>
      <c r="CFW35" s="18"/>
      <c r="CFX35" s="18"/>
      <c r="CFY35" s="18"/>
      <c r="CFZ35" s="18"/>
      <c r="CGA35" s="18"/>
      <c r="CGB35" s="18"/>
      <c r="CGC35" s="18"/>
      <c r="CGD35" s="18"/>
      <c r="CGE35" s="18"/>
      <c r="CGF35" s="18"/>
      <c r="CGG35" s="18"/>
      <c r="CGH35" s="18"/>
      <c r="CGI35" s="18"/>
      <c r="CGJ35" s="18"/>
      <c r="CGK35" s="18"/>
      <c r="CGL35" s="18"/>
      <c r="CGM35" s="18"/>
      <c r="CGN35" s="18"/>
      <c r="CGO35" s="18"/>
      <c r="CGP35" s="18"/>
      <c r="CGQ35" s="18"/>
      <c r="CGR35" s="18"/>
      <c r="CGS35" s="18"/>
      <c r="CGT35" s="18"/>
      <c r="CGU35" s="18"/>
      <c r="CGV35" s="18"/>
      <c r="CGW35" s="18"/>
      <c r="CGX35" s="18"/>
      <c r="CGY35" s="18"/>
      <c r="CGZ35" s="18"/>
      <c r="CHA35" s="18"/>
      <c r="CHB35" s="18"/>
      <c r="CHC35" s="18"/>
      <c r="CHD35" s="18"/>
      <c r="CHE35" s="18"/>
      <c r="CHF35" s="18"/>
      <c r="CHG35" s="18"/>
      <c r="CHH35" s="18"/>
      <c r="CHI35" s="18"/>
      <c r="CHJ35" s="18"/>
      <c r="CHK35" s="18"/>
      <c r="CHL35" s="18"/>
      <c r="CHM35" s="18"/>
      <c r="CHN35" s="18"/>
      <c r="CHO35" s="18"/>
      <c r="CHP35" s="18"/>
      <c r="CHQ35" s="18"/>
      <c r="CHR35" s="18"/>
      <c r="CHS35" s="18"/>
      <c r="CHT35" s="18"/>
      <c r="CHU35" s="18"/>
      <c r="CHV35" s="18"/>
      <c r="CHW35" s="18"/>
      <c r="CHX35" s="18"/>
      <c r="CHY35" s="18"/>
      <c r="CHZ35" s="18"/>
      <c r="CIA35" s="18"/>
      <c r="CIB35" s="18"/>
      <c r="CIC35" s="18"/>
      <c r="CID35" s="18"/>
      <c r="CIE35" s="18"/>
      <c r="CIF35" s="18"/>
      <c r="CIG35" s="18"/>
      <c r="CIH35" s="18"/>
      <c r="CII35" s="18"/>
      <c r="CIJ35" s="18"/>
      <c r="CIK35" s="18"/>
      <c r="CIL35" s="18"/>
      <c r="CIM35" s="18"/>
      <c r="CIN35" s="18"/>
      <c r="CIO35" s="18"/>
      <c r="CIP35" s="18"/>
      <c r="CIQ35" s="18"/>
      <c r="CIR35" s="18"/>
      <c r="CIS35" s="18"/>
      <c r="CIT35" s="18"/>
      <c r="CIU35" s="18"/>
      <c r="CIV35" s="18"/>
      <c r="CIW35" s="18"/>
      <c r="CIX35" s="18"/>
      <c r="CIY35" s="18"/>
      <c r="CIZ35" s="18"/>
      <c r="CJA35" s="18"/>
      <c r="CJB35" s="18"/>
      <c r="CJC35" s="18"/>
      <c r="CJD35" s="18"/>
      <c r="CJE35" s="18"/>
      <c r="CJF35" s="18"/>
      <c r="CJG35" s="18"/>
      <c r="CJH35" s="18"/>
      <c r="CJI35" s="18"/>
      <c r="CJJ35" s="18"/>
      <c r="CJK35" s="18"/>
      <c r="CJL35" s="18"/>
      <c r="CJM35" s="18"/>
      <c r="CJN35" s="18"/>
      <c r="CJO35" s="18"/>
      <c r="CJP35" s="18"/>
      <c r="CJQ35" s="18"/>
      <c r="CJR35" s="18"/>
      <c r="CJS35" s="18"/>
      <c r="CJT35" s="18"/>
      <c r="CJU35" s="18"/>
      <c r="CJV35" s="18"/>
      <c r="CJW35" s="18"/>
      <c r="CJX35" s="18"/>
      <c r="CJY35" s="18"/>
      <c r="CJZ35" s="18"/>
      <c r="CKA35" s="18"/>
      <c r="CKB35" s="18"/>
      <c r="CKC35" s="18"/>
      <c r="CKD35" s="18"/>
      <c r="CKE35" s="18"/>
      <c r="CKF35" s="18"/>
      <c r="CKG35" s="18"/>
      <c r="CKH35" s="18"/>
      <c r="CKI35" s="18"/>
      <c r="CKJ35" s="18"/>
      <c r="CKK35" s="18"/>
      <c r="CKL35" s="18"/>
      <c r="CKM35" s="18"/>
      <c r="CKN35" s="18"/>
      <c r="CKO35" s="18"/>
      <c r="CKP35" s="18"/>
      <c r="CKQ35" s="18"/>
      <c r="CKR35" s="18"/>
      <c r="CKS35" s="18"/>
      <c r="CKT35" s="18"/>
      <c r="CKU35" s="18"/>
      <c r="CKV35" s="18"/>
      <c r="CKW35" s="18"/>
      <c r="CKX35" s="18"/>
      <c r="CKY35" s="18"/>
      <c r="CKZ35" s="18"/>
      <c r="CLA35" s="18"/>
      <c r="CLB35" s="18"/>
      <c r="CLC35" s="18"/>
      <c r="CLD35" s="18"/>
      <c r="CLE35" s="18"/>
      <c r="CLF35" s="18"/>
      <c r="CLG35" s="18"/>
      <c r="CLH35" s="18"/>
      <c r="CLI35" s="18"/>
      <c r="CLJ35" s="18"/>
      <c r="CLK35" s="18"/>
      <c r="CLL35" s="18"/>
      <c r="CLM35" s="18"/>
      <c r="CLN35" s="18"/>
      <c r="CLO35" s="18"/>
      <c r="CLP35" s="18"/>
      <c r="CLQ35" s="18"/>
      <c r="CLR35" s="18"/>
      <c r="CLS35" s="18"/>
      <c r="CLT35" s="18"/>
      <c r="CLU35" s="18"/>
      <c r="CLV35" s="18"/>
      <c r="CLW35" s="18"/>
      <c r="CLX35" s="18"/>
      <c r="CLY35" s="18"/>
      <c r="CLZ35" s="18"/>
      <c r="CMA35" s="18"/>
      <c r="CMB35" s="18"/>
      <c r="CMC35" s="18"/>
      <c r="CMD35" s="18"/>
      <c r="CME35" s="18"/>
      <c r="CMF35" s="18"/>
      <c r="CMG35" s="18"/>
      <c r="CMH35" s="18"/>
      <c r="CMI35" s="18"/>
      <c r="CMJ35" s="18"/>
      <c r="CMK35" s="18"/>
      <c r="CML35" s="18"/>
      <c r="CMM35" s="18"/>
      <c r="CMN35" s="18"/>
      <c r="CMO35" s="18"/>
      <c r="CMP35" s="18"/>
      <c r="CMQ35" s="18"/>
      <c r="CMR35" s="18"/>
      <c r="CMS35" s="18"/>
      <c r="CMT35" s="18"/>
      <c r="CMU35" s="18"/>
      <c r="CMV35" s="18"/>
      <c r="CMW35" s="18"/>
      <c r="CMX35" s="18"/>
      <c r="CMY35" s="18"/>
      <c r="CMZ35" s="18"/>
      <c r="CNA35" s="18"/>
      <c r="CNB35" s="18"/>
      <c r="CNC35" s="18"/>
      <c r="CND35" s="18"/>
      <c r="CNE35" s="18"/>
      <c r="CNF35" s="18"/>
      <c r="CNG35" s="18"/>
      <c r="CNH35" s="18"/>
      <c r="CNI35" s="18"/>
      <c r="CNJ35" s="18"/>
      <c r="CNK35" s="18"/>
      <c r="CNL35" s="18"/>
      <c r="CNM35" s="18"/>
      <c r="CNN35" s="18"/>
      <c r="CNO35" s="18"/>
      <c r="CNP35" s="18"/>
      <c r="CNQ35" s="18"/>
      <c r="CNR35" s="18"/>
      <c r="CNS35" s="18"/>
      <c r="CNT35" s="18"/>
      <c r="CNU35" s="18"/>
      <c r="CNV35" s="18"/>
      <c r="CNW35" s="18"/>
      <c r="CNX35" s="18"/>
      <c r="CNY35" s="18"/>
      <c r="CNZ35" s="18"/>
      <c r="COA35" s="18"/>
      <c r="COB35" s="18"/>
      <c r="COC35" s="18"/>
      <c r="COD35" s="18"/>
      <c r="COE35" s="18"/>
      <c r="COF35" s="18"/>
      <c r="COG35" s="18"/>
      <c r="COH35" s="18"/>
      <c r="COI35" s="18"/>
      <c r="COJ35" s="18"/>
      <c r="COK35" s="18"/>
      <c r="COL35" s="18"/>
      <c r="COM35" s="18"/>
      <c r="CON35" s="18"/>
      <c r="COO35" s="18"/>
      <c r="COP35" s="18"/>
      <c r="COQ35" s="18"/>
      <c r="COR35" s="18"/>
      <c r="COS35" s="18"/>
      <c r="COT35" s="18"/>
      <c r="COU35" s="18"/>
      <c r="COV35" s="18"/>
      <c r="COW35" s="18"/>
      <c r="COX35" s="18"/>
      <c r="COY35" s="18"/>
      <c r="COZ35" s="18"/>
      <c r="CPA35" s="18"/>
      <c r="CPB35" s="18"/>
      <c r="CPC35" s="18"/>
      <c r="CPD35" s="18"/>
      <c r="CPE35" s="18"/>
      <c r="CPF35" s="18"/>
      <c r="CPG35" s="18"/>
      <c r="CPH35" s="18"/>
      <c r="CPI35" s="18"/>
      <c r="CPJ35" s="18"/>
      <c r="CPK35" s="18"/>
      <c r="CPL35" s="18"/>
      <c r="CPM35" s="18"/>
      <c r="CPN35" s="18"/>
      <c r="CPO35" s="18"/>
      <c r="CPP35" s="18"/>
      <c r="CPQ35" s="18"/>
      <c r="CPR35" s="18"/>
      <c r="CPS35" s="18"/>
      <c r="CPT35" s="18"/>
      <c r="CPU35" s="18"/>
      <c r="CPV35" s="18"/>
      <c r="CPW35" s="18"/>
      <c r="CPX35" s="18"/>
      <c r="CPY35" s="18"/>
      <c r="CPZ35" s="18"/>
      <c r="CQA35" s="18"/>
      <c r="CQB35" s="18"/>
      <c r="CQC35" s="18"/>
      <c r="CQD35" s="18"/>
      <c r="CQE35" s="18"/>
      <c r="CQF35" s="18"/>
      <c r="CQG35" s="18"/>
      <c r="CQH35" s="18"/>
      <c r="CQI35" s="18"/>
      <c r="CQJ35" s="18"/>
      <c r="CQK35" s="18"/>
      <c r="CQL35" s="18"/>
      <c r="CQM35" s="18"/>
      <c r="CQN35" s="18"/>
      <c r="CQO35" s="18"/>
      <c r="CQP35" s="18"/>
      <c r="CQQ35" s="18"/>
      <c r="CQR35" s="18"/>
      <c r="CQS35" s="18"/>
      <c r="CQT35" s="18"/>
      <c r="CQU35" s="18"/>
      <c r="CQV35" s="18"/>
      <c r="CQW35" s="18"/>
      <c r="CQX35" s="18"/>
      <c r="CQY35" s="18"/>
      <c r="CQZ35" s="18"/>
      <c r="CRA35" s="18"/>
      <c r="CRB35" s="18"/>
      <c r="CRC35" s="18"/>
      <c r="CRD35" s="18"/>
      <c r="CRE35" s="18"/>
      <c r="CRF35" s="18"/>
      <c r="CRG35" s="18"/>
      <c r="CRH35" s="18"/>
      <c r="CRI35" s="18"/>
      <c r="CRJ35" s="18"/>
      <c r="CRK35" s="18"/>
      <c r="CRL35" s="18"/>
      <c r="CRM35" s="18"/>
      <c r="CRN35" s="18"/>
      <c r="CRO35" s="18"/>
      <c r="CRP35" s="18"/>
      <c r="CRQ35" s="18"/>
      <c r="CRR35" s="18"/>
      <c r="CRS35" s="18"/>
      <c r="CRT35" s="18"/>
      <c r="CRU35" s="18"/>
      <c r="CRV35" s="18"/>
      <c r="CRW35" s="18"/>
      <c r="CRX35" s="18"/>
      <c r="CRY35" s="18"/>
      <c r="CRZ35" s="18"/>
      <c r="CSA35" s="18"/>
      <c r="CSB35" s="18"/>
      <c r="CSC35" s="18"/>
      <c r="CSD35" s="18"/>
      <c r="CSE35" s="18"/>
      <c r="CSF35" s="18"/>
      <c r="CSG35" s="18"/>
      <c r="CSH35" s="18"/>
      <c r="CSI35" s="18"/>
      <c r="CSJ35" s="18"/>
      <c r="CSK35" s="18"/>
      <c r="CSL35" s="18"/>
      <c r="CSM35" s="18"/>
      <c r="CSN35" s="18"/>
      <c r="CSO35" s="18"/>
      <c r="CSP35" s="18"/>
      <c r="CSQ35" s="18"/>
      <c r="CSR35" s="18"/>
      <c r="CSS35" s="18"/>
      <c r="CST35" s="18"/>
      <c r="CSU35" s="18"/>
      <c r="CSV35" s="18"/>
      <c r="CSW35" s="18"/>
      <c r="CSX35" s="18"/>
      <c r="CSY35" s="18"/>
      <c r="CSZ35" s="18"/>
      <c r="CTA35" s="18"/>
      <c r="CTB35" s="18"/>
      <c r="CTC35" s="18"/>
      <c r="CTD35" s="18"/>
      <c r="CTE35" s="18"/>
      <c r="CTF35" s="18"/>
      <c r="CTG35" s="18"/>
      <c r="CTH35" s="18"/>
      <c r="CTI35" s="18"/>
      <c r="CTJ35" s="18"/>
      <c r="CTK35" s="18"/>
      <c r="CTL35" s="18"/>
      <c r="CTM35" s="18"/>
      <c r="CTN35" s="18"/>
      <c r="CTO35" s="18"/>
      <c r="CTP35" s="18"/>
      <c r="CTQ35" s="18"/>
      <c r="CTR35" s="18"/>
      <c r="CTS35" s="18"/>
      <c r="CTT35" s="18"/>
      <c r="CTU35" s="18"/>
      <c r="CTV35" s="18"/>
      <c r="CTW35" s="18"/>
      <c r="CTX35" s="18"/>
      <c r="CTY35" s="18"/>
      <c r="CTZ35" s="18"/>
      <c r="CUA35" s="18"/>
      <c r="CUB35" s="18"/>
      <c r="CUC35" s="18"/>
      <c r="CUD35" s="18"/>
      <c r="CUE35" s="18"/>
      <c r="CUF35" s="18"/>
      <c r="CUG35" s="18"/>
      <c r="CUH35" s="18"/>
      <c r="CUI35" s="18"/>
      <c r="CUJ35" s="18"/>
      <c r="CUK35" s="18"/>
      <c r="CUL35" s="18"/>
      <c r="CUM35" s="18"/>
      <c r="CUN35" s="18"/>
      <c r="CUO35" s="18"/>
      <c r="CUP35" s="18"/>
      <c r="CUQ35" s="18"/>
      <c r="CUR35" s="18"/>
      <c r="CUS35" s="18"/>
      <c r="CUT35" s="18"/>
    </row>
    <row r="36" spans="1:2594" s="18" customFormat="1" ht="15" customHeight="1" x14ac:dyDescent="0.2">
      <c r="A36" s="579" t="s">
        <v>126</v>
      </c>
      <c r="B36" s="41" t="s">
        <v>32</v>
      </c>
      <c r="C36" s="56" t="s">
        <v>71</v>
      </c>
      <c r="D36" s="655">
        <v>19</v>
      </c>
      <c r="E36" s="656">
        <v>11211</v>
      </c>
      <c r="F36" s="50">
        <v>27</v>
      </c>
      <c r="G36" s="57">
        <v>12834</v>
      </c>
      <c r="H36" s="655">
        <v>8</v>
      </c>
      <c r="I36" s="658">
        <v>3564</v>
      </c>
      <c r="J36" s="50">
        <v>9</v>
      </c>
      <c r="K36" s="161">
        <v>3172</v>
      </c>
      <c r="L36" s="237"/>
      <c r="M36" s="238"/>
      <c r="N36" s="4" t="str">
        <f t="shared" si="11"/>
        <v>8.1</v>
      </c>
      <c r="O36" s="41" t="str">
        <f t="shared" si="12"/>
        <v xml:space="preserve">PLYWOOD </v>
      </c>
      <c r="P36" s="56" t="s">
        <v>71</v>
      </c>
      <c r="Q36" s="537">
        <f>D36-(D37+D38)</f>
        <v>0</v>
      </c>
      <c r="R36" s="218">
        <f t="shared" ref="R36:X36" si="27">E36-(E37+E38)</f>
        <v>0</v>
      </c>
      <c r="S36" s="218">
        <f t="shared" si="27"/>
        <v>0</v>
      </c>
      <c r="T36" s="218">
        <f t="shared" si="27"/>
        <v>0</v>
      </c>
      <c r="U36" s="218">
        <f t="shared" si="27"/>
        <v>0</v>
      </c>
      <c r="V36" s="218">
        <f t="shared" si="27"/>
        <v>0</v>
      </c>
      <c r="W36" s="218">
        <f t="shared" si="27"/>
        <v>0</v>
      </c>
      <c r="X36" s="219">
        <f t="shared" si="27"/>
        <v>0</v>
      </c>
      <c r="Y36" s="257"/>
      <c r="Z36" s="367" t="str">
        <f t="shared" si="4"/>
        <v>8.1</v>
      </c>
      <c r="AA36" s="41" t="str">
        <f t="shared" si="4"/>
        <v xml:space="preserve">PLYWOOD </v>
      </c>
      <c r="AB36" s="56" t="s">
        <v>71</v>
      </c>
      <c r="AC36" s="363">
        <f>IF(ISNUMBER('JQ1|Primary Products|Production'!D48+D36-H36),'JQ1|Primary Products|Production'!D48+D36-H36,IF(ISNUMBER(H36-D36),"NT " &amp; H36-D36,"…"))</f>
        <v>21</v>
      </c>
      <c r="AD36" s="285">
        <f>IF(ISNUMBER('JQ1|Primary Products|Production'!E48+F36-J36),'JQ1|Primary Products|Production'!E48+F36-J36,IF(ISNUMBER(J36-F36),"NT " &amp; J36-F36,"…"))</f>
        <v>30</v>
      </c>
    </row>
    <row r="37" spans="1:2594" s="18" customFormat="1" ht="15" customHeight="1" x14ac:dyDescent="0.2">
      <c r="A37" s="579" t="s">
        <v>176</v>
      </c>
      <c r="B37" s="39" t="s">
        <v>3</v>
      </c>
      <c r="C37" s="47" t="s">
        <v>71</v>
      </c>
      <c r="D37" s="653">
        <v>0</v>
      </c>
      <c r="E37" s="654">
        <v>0</v>
      </c>
      <c r="F37" s="52">
        <v>5</v>
      </c>
      <c r="G37" s="54">
        <v>827</v>
      </c>
      <c r="H37" s="653">
        <v>1</v>
      </c>
      <c r="I37" s="659">
        <v>475</v>
      </c>
      <c r="J37" s="52">
        <v>4</v>
      </c>
      <c r="K37" s="159">
        <v>582</v>
      </c>
      <c r="L37" s="237"/>
      <c r="M37" s="238"/>
      <c r="N37" s="4" t="str">
        <f t="shared" si="11"/>
        <v>8.1.C</v>
      </c>
      <c r="O37" s="39" t="str">
        <f t="shared" si="12"/>
        <v>Coniferous</v>
      </c>
      <c r="P37" s="47" t="s">
        <v>71</v>
      </c>
      <c r="Q37" s="216"/>
      <c r="R37" s="216"/>
      <c r="S37" s="216"/>
      <c r="T37" s="216"/>
      <c r="U37" s="216"/>
      <c r="V37" s="216"/>
      <c r="W37" s="216"/>
      <c r="X37" s="217"/>
      <c r="Y37" s="239"/>
      <c r="Z37" s="367" t="str">
        <f t="shared" si="4"/>
        <v>8.1.C</v>
      </c>
      <c r="AA37" s="39" t="str">
        <f t="shared" si="4"/>
        <v>Coniferous</v>
      </c>
      <c r="AB37" s="47" t="s">
        <v>71</v>
      </c>
      <c r="AC37" s="363">
        <f>IF(ISNUMBER('JQ1|Primary Products|Production'!D49+D37-H37),'JQ1|Primary Products|Production'!D49+D37-H37,IF(ISNUMBER(H37-D37),"NT " &amp; H37-D37,"…"))</f>
        <v>-1</v>
      </c>
      <c r="AD37" s="285">
        <f>IF(ISNUMBER('JQ1|Primary Products|Production'!E49+F37-J37),'JQ1|Primary Products|Production'!E49+F37-J37,IF(ISNUMBER(J37-F37),"NT " &amp; J37-F37,"…"))</f>
        <v>1</v>
      </c>
    </row>
    <row r="38" spans="1:2594" s="18" customFormat="1" ht="15" customHeight="1" x14ac:dyDescent="0.2">
      <c r="A38" s="579" t="s">
        <v>177</v>
      </c>
      <c r="B38" s="39" t="s">
        <v>4</v>
      </c>
      <c r="C38" s="47" t="s">
        <v>71</v>
      </c>
      <c r="D38" s="653">
        <v>19</v>
      </c>
      <c r="E38" s="653">
        <v>11211</v>
      </c>
      <c r="F38" s="52">
        <v>22</v>
      </c>
      <c r="G38" s="52">
        <v>12007</v>
      </c>
      <c r="H38" s="653">
        <v>7</v>
      </c>
      <c r="I38" s="659">
        <v>3089</v>
      </c>
      <c r="J38" s="52">
        <v>5</v>
      </c>
      <c r="K38" s="159">
        <v>2590</v>
      </c>
      <c r="L38" s="237"/>
      <c r="M38" s="238"/>
      <c r="N38" s="4" t="str">
        <f t="shared" si="11"/>
        <v>8.1.NC</v>
      </c>
      <c r="O38" s="39" t="str">
        <f t="shared" si="12"/>
        <v>Non-Coniferous</v>
      </c>
      <c r="P38" s="47" t="s">
        <v>71</v>
      </c>
      <c r="Q38" s="216"/>
      <c r="R38" s="216"/>
      <c r="S38" s="216"/>
      <c r="T38" s="216"/>
      <c r="U38" s="216"/>
      <c r="V38" s="216"/>
      <c r="W38" s="216"/>
      <c r="X38" s="217"/>
      <c r="Y38" s="239"/>
      <c r="Z38" s="367" t="str">
        <f t="shared" si="4"/>
        <v>8.1.NC</v>
      </c>
      <c r="AA38" s="39" t="str">
        <f t="shared" si="4"/>
        <v>Non-Coniferous</v>
      </c>
      <c r="AB38" s="47" t="s">
        <v>71</v>
      </c>
      <c r="AC38" s="363">
        <f>IF(ISNUMBER('JQ1|Primary Products|Production'!D50+D38-H38),'JQ1|Primary Products|Production'!D50+D38-H38,IF(ISNUMBER(H38-D38),"NT " &amp; H38-D38,"…"))</f>
        <v>22</v>
      </c>
      <c r="AD38" s="285">
        <f>IF(ISNUMBER('JQ1|Primary Products|Production'!E50+F38-J38),'JQ1|Primary Products|Production'!E50+F38-J38,IF(ISNUMBER(J38-F38),"NT " &amp; J38-F38,"…"))</f>
        <v>29</v>
      </c>
    </row>
    <row r="39" spans="1:2594" s="18" customFormat="1" ht="15" customHeight="1" x14ac:dyDescent="0.2">
      <c r="A39" s="579" t="s">
        <v>178</v>
      </c>
      <c r="B39" s="60" t="s">
        <v>63</v>
      </c>
      <c r="C39" s="51" t="s">
        <v>71</v>
      </c>
      <c r="D39" s="653">
        <v>0</v>
      </c>
      <c r="E39" s="653">
        <v>0</v>
      </c>
      <c r="F39" s="52">
        <v>0</v>
      </c>
      <c r="G39" s="52">
        <v>0</v>
      </c>
      <c r="H39" s="653">
        <v>0</v>
      </c>
      <c r="I39" s="659">
        <v>0</v>
      </c>
      <c r="J39" s="52">
        <v>0</v>
      </c>
      <c r="K39" s="159">
        <v>0</v>
      </c>
      <c r="L39" s="237"/>
      <c r="M39" s="238"/>
      <c r="N39" s="4" t="str">
        <f t="shared" si="11"/>
        <v>8.1.NC.T</v>
      </c>
      <c r="O39" s="40" t="str">
        <f t="shared" si="12"/>
        <v>of which: Tropical</v>
      </c>
      <c r="P39" s="51" t="s">
        <v>71</v>
      </c>
      <c r="Q39" s="216" t="str">
        <f t="shared" ref="Q39:X39" si="28">IF(AND(ISNUMBER(D39/D38),D39&gt;D38),"&gt; 6.2.NC !!","")</f>
        <v/>
      </c>
      <c r="R39" s="216" t="str">
        <f t="shared" si="28"/>
        <v/>
      </c>
      <c r="S39" s="216" t="str">
        <f t="shared" si="28"/>
        <v/>
      </c>
      <c r="T39" s="216" t="str">
        <f t="shared" si="28"/>
        <v/>
      </c>
      <c r="U39" s="216" t="str">
        <f t="shared" si="28"/>
        <v/>
      </c>
      <c r="V39" s="216" t="str">
        <f t="shared" si="28"/>
        <v/>
      </c>
      <c r="W39" s="216" t="str">
        <f t="shared" si="28"/>
        <v/>
      </c>
      <c r="X39" s="217" t="str">
        <f t="shared" si="28"/>
        <v/>
      </c>
      <c r="Y39" s="239" t="s">
        <v>0</v>
      </c>
      <c r="Z39" s="367" t="str">
        <f t="shared" si="4"/>
        <v>8.1.NC.T</v>
      </c>
      <c r="AA39" s="40" t="str">
        <f t="shared" si="4"/>
        <v>of which: Tropical</v>
      </c>
      <c r="AB39" s="51" t="s">
        <v>71</v>
      </c>
      <c r="AC39" s="363">
        <f>IF(ISNUMBER('JQ1|Primary Products|Production'!D51+D39-H39),'JQ1|Primary Products|Production'!D51+D39-H39,IF(ISNUMBER(H39-D39),"NT " &amp; H39-D39,"…"))</f>
        <v>0</v>
      </c>
      <c r="AD39" s="285">
        <f>IF(ISNUMBER('JQ1|Primary Products|Production'!E51+F39-J39),'JQ1|Primary Products|Production'!E51+F39-J39,IF(ISNUMBER(J39-F39),"NT " &amp; J39-F39,"…"))</f>
        <v>0</v>
      </c>
    </row>
    <row r="40" spans="1:2594" s="18" customFormat="1" ht="15" customHeight="1" x14ac:dyDescent="0.2">
      <c r="A40" s="579" t="s">
        <v>127</v>
      </c>
      <c r="B40" s="635" t="s">
        <v>276</v>
      </c>
      <c r="C40" s="56" t="s">
        <v>71</v>
      </c>
      <c r="D40" s="655">
        <v>227</v>
      </c>
      <c r="E40" s="655">
        <v>59078</v>
      </c>
      <c r="F40" s="50">
        <v>229</v>
      </c>
      <c r="G40" s="50">
        <v>61052</v>
      </c>
      <c r="H40" s="655">
        <v>64</v>
      </c>
      <c r="I40" s="658">
        <v>17144</v>
      </c>
      <c r="J40" s="50">
        <v>73</v>
      </c>
      <c r="K40" s="161">
        <v>16463</v>
      </c>
      <c r="L40" s="237"/>
      <c r="M40" s="238"/>
      <c r="N40" s="4" t="str">
        <f t="shared" si="11"/>
        <v>8.2</v>
      </c>
      <c r="O40" s="41" t="str">
        <f t="shared" si="12"/>
        <v>PARTICLE BOARD, ORIENTED STRAND BOARD (OSB) AND SIMILAR BOARD</v>
      </c>
      <c r="P40" s="56" t="s">
        <v>71</v>
      </c>
      <c r="Q40" s="216"/>
      <c r="R40" s="216"/>
      <c r="S40" s="216"/>
      <c r="T40" s="216"/>
      <c r="U40" s="216"/>
      <c r="V40" s="216"/>
      <c r="W40" s="216"/>
      <c r="X40" s="217"/>
      <c r="Y40" s="239"/>
      <c r="Z40" s="367" t="str">
        <f t="shared" si="4"/>
        <v>8.2</v>
      </c>
      <c r="AA40" s="41" t="str">
        <f t="shared" si="4"/>
        <v>PARTICLE BOARD, ORIENTED STRAND BOARD (OSB) AND SIMILAR BOARD</v>
      </c>
      <c r="AB40" s="56" t="s">
        <v>71</v>
      </c>
      <c r="AC40" s="363">
        <f>IF(ISNUMBER('JQ1|Primary Products|Production'!D52+D40-H40),'JQ1|Primary Products|Production'!D52+D40-H40,IF(ISNUMBER(H40-D40),"NT " &amp; H40-D40,"…"))</f>
        <v>446</v>
      </c>
      <c r="AD40" s="285">
        <f>IF(ISNUMBER('JQ1|Primary Products|Production'!E52+F40-J40),'JQ1|Primary Products|Production'!E52+F40-J40,IF(ISNUMBER(J40-F40),"NT " &amp; J40-F40,"…"))</f>
        <v>370</v>
      </c>
    </row>
    <row r="41" spans="1:2594" s="18" customFormat="1" ht="15" customHeight="1" x14ac:dyDescent="0.2">
      <c r="A41" s="579" t="s">
        <v>179</v>
      </c>
      <c r="B41" s="636" t="s">
        <v>277</v>
      </c>
      <c r="C41" s="51" t="s">
        <v>71</v>
      </c>
      <c r="D41" s="653">
        <v>76</v>
      </c>
      <c r="E41" s="653">
        <v>15213</v>
      </c>
      <c r="F41" s="52">
        <v>53</v>
      </c>
      <c r="G41" s="52">
        <v>14634</v>
      </c>
      <c r="H41" s="653">
        <v>2</v>
      </c>
      <c r="I41" s="659">
        <v>655</v>
      </c>
      <c r="J41" s="52">
        <v>3</v>
      </c>
      <c r="K41" s="159">
        <v>1775</v>
      </c>
      <c r="L41" s="237"/>
      <c r="M41" s="238"/>
      <c r="N41" s="35" t="str">
        <f t="shared" si="11"/>
        <v>8.2.1</v>
      </c>
      <c r="O41" s="39" t="str">
        <f t="shared" si="12"/>
        <v>of which: ORIENTED STRAND BOARD (OSB)</v>
      </c>
      <c r="P41" s="51" t="s">
        <v>71</v>
      </c>
      <c r="Q41" s="216" t="str">
        <f t="shared" ref="Q41:X41" si="29">IF(AND(ISNUMBER(D41/D40),D41&gt;D40),"&gt; 6.3 !!","")</f>
        <v/>
      </c>
      <c r="R41" s="216" t="str">
        <f t="shared" si="29"/>
        <v/>
      </c>
      <c r="S41" s="216" t="str">
        <f t="shared" si="29"/>
        <v/>
      </c>
      <c r="T41" s="216" t="str">
        <f t="shared" si="29"/>
        <v/>
      </c>
      <c r="U41" s="216" t="str">
        <f t="shared" si="29"/>
        <v/>
      </c>
      <c r="V41" s="216" t="str">
        <f t="shared" si="29"/>
        <v/>
      </c>
      <c r="W41" s="216" t="str">
        <f t="shared" si="29"/>
        <v/>
      </c>
      <c r="X41" s="217" t="str">
        <f t="shared" si="29"/>
        <v/>
      </c>
      <c r="Y41" s="239"/>
      <c r="Z41" s="367" t="str">
        <f t="shared" si="4"/>
        <v>8.2.1</v>
      </c>
      <c r="AA41" s="43" t="str">
        <f t="shared" si="4"/>
        <v>of which: ORIENTED STRAND BOARD (OSB)</v>
      </c>
      <c r="AB41" s="51" t="s">
        <v>71</v>
      </c>
      <c r="AC41" s="363">
        <f>IF(ISNUMBER('JQ1|Primary Products|Production'!D53+D41-H41),'JQ1|Primary Products|Production'!D53+D41-H41,IF(ISNUMBER(H41-D41),"NT " &amp; H41-D41,"…"))</f>
        <v>74</v>
      </c>
      <c r="AD41" s="285">
        <f>IF(ISNUMBER('JQ1|Primary Products|Production'!E53+F41-J41),'JQ1|Primary Products|Production'!E53+F41-J41,IF(ISNUMBER(J41-F41),"NT " &amp; J41-F41,"…"))</f>
        <v>50</v>
      </c>
    </row>
    <row r="42" spans="1:2594" s="18" customFormat="1" ht="15" customHeight="1" x14ac:dyDescent="0.2">
      <c r="A42" s="579" t="s">
        <v>180</v>
      </c>
      <c r="B42" s="41" t="s">
        <v>33</v>
      </c>
      <c r="C42" s="56" t="s">
        <v>71</v>
      </c>
      <c r="D42" s="655">
        <v>122</v>
      </c>
      <c r="E42" s="655">
        <v>49666</v>
      </c>
      <c r="F42" s="50">
        <v>118</v>
      </c>
      <c r="G42" s="50">
        <v>48710</v>
      </c>
      <c r="H42" s="655">
        <v>31</v>
      </c>
      <c r="I42" s="658">
        <v>14285</v>
      </c>
      <c r="J42" s="50">
        <v>33</v>
      </c>
      <c r="K42" s="161">
        <v>13479</v>
      </c>
      <c r="L42" s="237"/>
      <c r="M42" s="238"/>
      <c r="N42" s="4" t="str">
        <f t="shared" si="11"/>
        <v>8.3</v>
      </c>
      <c r="O42" s="41" t="str">
        <f t="shared" si="12"/>
        <v xml:space="preserve">FIBREBOARD </v>
      </c>
      <c r="P42" s="56" t="s">
        <v>71</v>
      </c>
      <c r="Q42" s="228">
        <f>D42-(D43+D44+D45)</f>
        <v>0</v>
      </c>
      <c r="R42" s="228">
        <f t="shared" ref="R42:X42" si="30">E42-(E43+E44+E45)</f>
        <v>0</v>
      </c>
      <c r="S42" s="228">
        <f t="shared" si="30"/>
        <v>0</v>
      </c>
      <c r="T42" s="228">
        <f t="shared" si="30"/>
        <v>0</v>
      </c>
      <c r="U42" s="228">
        <f t="shared" si="30"/>
        <v>0</v>
      </c>
      <c r="V42" s="228">
        <f t="shared" si="30"/>
        <v>0</v>
      </c>
      <c r="W42" s="228">
        <f t="shared" si="30"/>
        <v>0</v>
      </c>
      <c r="X42" s="229">
        <f t="shared" si="30"/>
        <v>0</v>
      </c>
      <c r="Y42" s="360"/>
      <c r="Z42" s="367" t="str">
        <f t="shared" si="4"/>
        <v>8.3</v>
      </c>
      <c r="AA42" s="41" t="str">
        <f t="shared" si="4"/>
        <v xml:space="preserve">FIBREBOARD </v>
      </c>
      <c r="AB42" s="56" t="s">
        <v>71</v>
      </c>
      <c r="AC42" s="363">
        <f>IF(ISNUMBER('JQ1|Primary Products|Production'!D54+D42-H42),'JQ1|Primary Products|Production'!D54+D42-H42,IF(ISNUMBER(H42-D42),"NT " &amp; H42-D42,"…"))</f>
        <v>120</v>
      </c>
      <c r="AD42" s="285">
        <f>IF(ISNUMBER('JQ1|Primary Products|Production'!E54+F42-J42),'JQ1|Primary Products|Production'!E54+F42-J42,IF(ISNUMBER(J42-F42),"NT " &amp; J42-F42,"…"))</f>
        <v>112</v>
      </c>
    </row>
    <row r="43" spans="1:2594" s="18" customFormat="1" ht="15" customHeight="1" x14ac:dyDescent="0.2">
      <c r="A43" s="579" t="s">
        <v>181</v>
      </c>
      <c r="B43" s="39" t="s">
        <v>34</v>
      </c>
      <c r="C43" s="47" t="s">
        <v>71</v>
      </c>
      <c r="D43" s="653">
        <v>26</v>
      </c>
      <c r="E43" s="653">
        <v>11710</v>
      </c>
      <c r="F43" s="52">
        <v>25</v>
      </c>
      <c r="G43" s="52">
        <v>10372</v>
      </c>
      <c r="H43" s="653">
        <v>22</v>
      </c>
      <c r="I43" s="659">
        <v>7458</v>
      </c>
      <c r="J43" s="52">
        <v>22</v>
      </c>
      <c r="K43" s="159">
        <v>6602</v>
      </c>
      <c r="L43" s="237"/>
      <c r="M43" s="238"/>
      <c r="N43" s="4" t="str">
        <f t="shared" si="11"/>
        <v>8.3.1</v>
      </c>
      <c r="O43" s="39" t="str">
        <f t="shared" si="12"/>
        <v xml:space="preserve">HARDBOARD </v>
      </c>
      <c r="P43" s="47" t="s">
        <v>71</v>
      </c>
      <c r="Q43" s="216"/>
      <c r="R43" s="216"/>
      <c r="S43" s="216"/>
      <c r="T43" s="216"/>
      <c r="U43" s="216"/>
      <c r="V43" s="216"/>
      <c r="W43" s="216"/>
      <c r="X43" s="217"/>
      <c r="Y43" s="239"/>
      <c r="Z43" s="367" t="str">
        <f t="shared" si="4"/>
        <v>8.3.1</v>
      </c>
      <c r="AA43" s="39" t="str">
        <f t="shared" si="4"/>
        <v xml:space="preserve">HARDBOARD </v>
      </c>
      <c r="AB43" s="47" t="s">
        <v>71</v>
      </c>
      <c r="AC43" s="363">
        <f>IF(ISNUMBER('JQ1|Primary Products|Production'!D55+D43-H43),'JQ1|Primary Products|Production'!D55+D43-H43,IF(ISNUMBER(H43-D43),"NT " &amp; H43-D43,"…"))</f>
        <v>33</v>
      </c>
      <c r="AD43" s="285">
        <f>IF(ISNUMBER('JQ1|Primary Products|Production'!E55+F43-J43),'JQ1|Primary Products|Production'!E55+F43-J43,IF(ISNUMBER(J43-F43),"NT " &amp; J43-F43,"…"))</f>
        <v>30</v>
      </c>
    </row>
    <row r="44" spans="1:2594" s="18" customFormat="1" ht="15" customHeight="1" x14ac:dyDescent="0.2">
      <c r="A44" s="579" t="s">
        <v>182</v>
      </c>
      <c r="B44" s="39" t="s">
        <v>133</v>
      </c>
      <c r="C44" s="47" t="s">
        <v>71</v>
      </c>
      <c r="D44" s="653">
        <v>94</v>
      </c>
      <c r="E44" s="653">
        <v>37046</v>
      </c>
      <c r="F44" s="52">
        <v>90</v>
      </c>
      <c r="G44" s="52">
        <v>37571</v>
      </c>
      <c r="H44" s="653">
        <v>9</v>
      </c>
      <c r="I44" s="659">
        <v>6827</v>
      </c>
      <c r="J44" s="52">
        <v>11</v>
      </c>
      <c r="K44" s="159">
        <v>6877</v>
      </c>
      <c r="L44" s="237"/>
      <c r="M44" s="238"/>
      <c r="N44" s="4" t="str">
        <f t="shared" si="11"/>
        <v>8.3.2</v>
      </c>
      <c r="O44" s="39" t="str">
        <f t="shared" si="12"/>
        <v>MEDIUM/HIGH DENSITY FIBREBOARD (MDF/HDF)</v>
      </c>
      <c r="P44" s="47" t="s">
        <v>71</v>
      </c>
      <c r="Q44" s="216"/>
      <c r="R44" s="216"/>
      <c r="S44" s="216"/>
      <c r="T44" s="216"/>
      <c r="U44" s="216"/>
      <c r="V44" s="216"/>
      <c r="W44" s="216"/>
      <c r="X44" s="217"/>
      <c r="Y44" s="239"/>
      <c r="Z44" s="367" t="str">
        <f t="shared" si="4"/>
        <v>8.3.2</v>
      </c>
      <c r="AA44" s="39" t="str">
        <f t="shared" si="4"/>
        <v>MEDIUM/HIGH DENSITY FIBREBOARD (MDF/HDF)</v>
      </c>
      <c r="AB44" s="47" t="s">
        <v>71</v>
      </c>
      <c r="AC44" s="274">
        <f>IF(ISNUMBER('JQ1|Primary Products|Production'!D56+D44-H44),'JQ1|Primary Products|Production'!D56+D44-H44,IF(ISNUMBER(H44-D44),"NT " &amp; H44-D44,"…"))</f>
        <v>85</v>
      </c>
      <c r="AD44" s="285">
        <f>IF(ISNUMBER('JQ1|Primary Products|Production'!E56+F44-J44),'JQ1|Primary Products|Production'!E56+F44-J44,IF(ISNUMBER(J44-F44),"NT " &amp; J44-F44,"…"))</f>
        <v>79</v>
      </c>
    </row>
    <row r="45" spans="1:2594" s="18" customFormat="1" ht="15" customHeight="1" x14ac:dyDescent="0.2">
      <c r="A45" s="583" t="s">
        <v>183</v>
      </c>
      <c r="B45" s="42" t="s">
        <v>78</v>
      </c>
      <c r="C45" s="51" t="s">
        <v>71</v>
      </c>
      <c r="D45" s="653">
        <v>2</v>
      </c>
      <c r="E45" s="653">
        <v>910</v>
      </c>
      <c r="F45" s="52">
        <v>3</v>
      </c>
      <c r="G45" s="52">
        <v>767</v>
      </c>
      <c r="H45" s="653">
        <v>0</v>
      </c>
      <c r="I45" s="659">
        <v>0</v>
      </c>
      <c r="J45" s="52">
        <v>0</v>
      </c>
      <c r="K45" s="159">
        <v>0</v>
      </c>
      <c r="L45" s="237"/>
      <c r="M45" s="238"/>
      <c r="N45" s="5" t="str">
        <f t="shared" si="11"/>
        <v>8.3.3</v>
      </c>
      <c r="O45" s="42" t="str">
        <f t="shared" si="12"/>
        <v xml:space="preserve">OTHER FIBREBOARD </v>
      </c>
      <c r="P45" s="51" t="s">
        <v>71</v>
      </c>
      <c r="Q45" s="224"/>
      <c r="R45" s="224"/>
      <c r="S45" s="224"/>
      <c r="T45" s="224"/>
      <c r="U45" s="224"/>
      <c r="V45" s="224"/>
      <c r="W45" s="224"/>
      <c r="X45" s="225"/>
      <c r="Y45" s="239"/>
      <c r="Z45" s="366" t="str">
        <f t="shared" si="4"/>
        <v>8.3.3</v>
      </c>
      <c r="AA45" s="42" t="str">
        <f t="shared" si="4"/>
        <v xml:space="preserve">OTHER FIBREBOARD </v>
      </c>
      <c r="AB45" s="51" t="s">
        <v>71</v>
      </c>
      <c r="AC45" s="274">
        <f>IF(ISNUMBER('JQ1|Primary Products|Production'!D57+D45-H45),'JQ1|Primary Products|Production'!D57+D45-H45,IF(ISNUMBER(H45-D45),"NT " &amp; H45-D45,"…"))</f>
        <v>2</v>
      </c>
      <c r="AD45" s="285">
        <f>IF(ISNUMBER('JQ1|Primary Products|Production'!E57+F45-J45),'JQ1|Primary Products|Production'!E57+F45-J45,IF(ISNUMBER(J45-F45),"NT " &amp; J45-F45,"…"))</f>
        <v>3</v>
      </c>
    </row>
    <row r="46" spans="1:2594" s="124" customFormat="1" ht="15" customHeight="1" x14ac:dyDescent="0.2">
      <c r="A46" s="584" t="s">
        <v>128</v>
      </c>
      <c r="B46" s="137" t="s">
        <v>35</v>
      </c>
      <c r="C46" s="133" t="s">
        <v>61</v>
      </c>
      <c r="D46" s="123">
        <v>72.7</v>
      </c>
      <c r="E46" s="123">
        <v>60576</v>
      </c>
      <c r="F46" s="123">
        <v>73.400000000000006</v>
      </c>
      <c r="G46" s="123">
        <v>45284</v>
      </c>
      <c r="H46" s="123">
        <v>0.1</v>
      </c>
      <c r="I46" s="156">
        <v>78</v>
      </c>
      <c r="J46" s="123">
        <v>0.1</v>
      </c>
      <c r="K46" s="156">
        <v>78</v>
      </c>
      <c r="L46" s="237"/>
      <c r="M46" s="238"/>
      <c r="N46" s="134" t="str">
        <f t="shared" si="11"/>
        <v>9</v>
      </c>
      <c r="O46" s="121" t="str">
        <f t="shared" si="12"/>
        <v>WOOD PULP</v>
      </c>
      <c r="P46" s="133" t="s">
        <v>61</v>
      </c>
      <c r="Q46" s="437">
        <f>D46-(D47+D48+D52)</f>
        <v>0</v>
      </c>
      <c r="R46" s="222">
        <f t="shared" ref="R46:X46" si="31">E46-(E47+E48+E52)</f>
        <v>0</v>
      </c>
      <c r="S46" s="222">
        <f t="shared" si="31"/>
        <v>0</v>
      </c>
      <c r="T46" s="222">
        <f t="shared" si="31"/>
        <v>0</v>
      </c>
      <c r="U46" s="222">
        <f t="shared" si="31"/>
        <v>0</v>
      </c>
      <c r="V46" s="222">
        <f t="shared" si="31"/>
        <v>0</v>
      </c>
      <c r="W46" s="222">
        <f t="shared" si="31"/>
        <v>0</v>
      </c>
      <c r="X46" s="223">
        <f t="shared" si="31"/>
        <v>0</v>
      </c>
      <c r="Y46" s="257"/>
      <c r="Z46" s="266" t="str">
        <f t="shared" si="4"/>
        <v>9</v>
      </c>
      <c r="AA46" s="121" t="str">
        <f t="shared" si="4"/>
        <v>WOOD PULP</v>
      </c>
      <c r="AB46" s="133" t="s">
        <v>61</v>
      </c>
      <c r="AC46" s="272">
        <f>IF(ISNUMBER('JQ1|Primary Products|Production'!D58+D46-H46),'JQ1|Primary Products|Production'!D58+D46-H46,IF(ISNUMBER(H46-D46),"NT " &amp; H46-D46,"…"))</f>
        <v>72.600000000000009</v>
      </c>
      <c r="AD46" s="271">
        <f>IF(ISNUMBER('JQ1|Primary Products|Production'!E58+F46-J46),'JQ1|Primary Products|Production'!E58+F46-J46,IF(ISNUMBER(J46-F46),"NT " &amp; J46-F46,"…"))</f>
        <v>73.300000000000011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</row>
    <row r="47" spans="1:2594" s="18" customFormat="1" ht="15" customHeight="1" x14ac:dyDescent="0.2">
      <c r="A47" s="585" t="s">
        <v>184</v>
      </c>
      <c r="B47" s="586" t="s">
        <v>185</v>
      </c>
      <c r="C47" s="435" t="s">
        <v>61</v>
      </c>
      <c r="D47" s="653">
        <v>5</v>
      </c>
      <c r="E47" s="653">
        <v>2181</v>
      </c>
      <c r="F47" s="52">
        <v>3</v>
      </c>
      <c r="G47" s="52">
        <v>1084</v>
      </c>
      <c r="H47" s="653">
        <v>0.1</v>
      </c>
      <c r="I47" s="659">
        <v>78</v>
      </c>
      <c r="J47" s="52">
        <v>0.1</v>
      </c>
      <c r="K47" s="159">
        <v>78</v>
      </c>
      <c r="L47" s="237"/>
      <c r="M47" s="238"/>
      <c r="N47" s="6" t="str">
        <f t="shared" si="11"/>
        <v>9.1</v>
      </c>
      <c r="O47" s="41" t="str">
        <f t="shared" si="12"/>
        <v>MECHANICAL AND SEMI-CHEMICAL WOOD PULP</v>
      </c>
      <c r="P47" s="435" t="s">
        <v>61</v>
      </c>
      <c r="Q47" s="216"/>
      <c r="R47" s="216"/>
      <c r="S47" s="216"/>
      <c r="T47" s="216"/>
      <c r="U47" s="216"/>
      <c r="V47" s="216"/>
      <c r="W47" s="216"/>
      <c r="X47" s="217"/>
      <c r="Y47" s="239"/>
      <c r="Z47" s="367" t="str">
        <f t="shared" si="4"/>
        <v>9.1</v>
      </c>
      <c r="AA47" s="41" t="str">
        <f t="shared" si="4"/>
        <v>MECHANICAL AND SEMI-CHEMICAL WOOD PULP</v>
      </c>
      <c r="AB47" s="435" t="s">
        <v>61</v>
      </c>
      <c r="AC47" s="363">
        <f>IF(ISNUMBER('JQ1|Primary Products|Production'!D59+D47-H47),'JQ1|Primary Products|Production'!D59+D47-H47,IF(ISNUMBER(H47-D47),"NT " &amp; H47-D47,"…"))</f>
        <v>4.9000000000000004</v>
      </c>
      <c r="AD47" s="285">
        <f>IF(ISNUMBER('JQ1|Primary Products|Production'!E59+F47-J47),'JQ1|Primary Products|Production'!E59+F47-J47,IF(ISNUMBER(J47-F47),"NT " &amp; J47-F47,"…"))</f>
        <v>2.9</v>
      </c>
    </row>
    <row r="48" spans="1:2594" s="18" customFormat="1" ht="15" customHeight="1" x14ac:dyDescent="0.2">
      <c r="A48" s="585" t="s">
        <v>186</v>
      </c>
      <c r="B48" s="41" t="s">
        <v>106</v>
      </c>
      <c r="C48" s="140" t="s">
        <v>61</v>
      </c>
      <c r="D48" s="655">
        <v>67.099999999999994</v>
      </c>
      <c r="E48" s="655">
        <v>57599</v>
      </c>
      <c r="F48" s="50">
        <v>70</v>
      </c>
      <c r="G48" s="50">
        <v>43719</v>
      </c>
      <c r="H48" s="655">
        <v>0</v>
      </c>
      <c r="I48" s="658">
        <v>0</v>
      </c>
      <c r="J48" s="50">
        <v>0</v>
      </c>
      <c r="K48" s="161">
        <v>0</v>
      </c>
      <c r="L48" s="237"/>
      <c r="M48" s="238"/>
      <c r="N48" s="6" t="str">
        <f t="shared" si="11"/>
        <v>9.2</v>
      </c>
      <c r="O48" s="41" t="str">
        <f t="shared" si="12"/>
        <v>CHEMICAL WOOD PULP</v>
      </c>
      <c r="P48" s="140" t="s">
        <v>61</v>
      </c>
      <c r="Q48" s="537">
        <f>D48-(D49+D51)</f>
        <v>0</v>
      </c>
      <c r="R48" s="218">
        <f t="shared" ref="R48:X48" si="32">E48-(E49+E51)</f>
        <v>0</v>
      </c>
      <c r="S48" s="218">
        <f t="shared" si="32"/>
        <v>0</v>
      </c>
      <c r="T48" s="218">
        <f t="shared" si="32"/>
        <v>0</v>
      </c>
      <c r="U48" s="218">
        <f t="shared" si="32"/>
        <v>0</v>
      </c>
      <c r="V48" s="218">
        <f t="shared" si="32"/>
        <v>0</v>
      </c>
      <c r="W48" s="218">
        <f t="shared" si="32"/>
        <v>0</v>
      </c>
      <c r="X48" s="219">
        <f t="shared" si="32"/>
        <v>0</v>
      </c>
      <c r="Y48" s="257"/>
      <c r="Z48" s="367" t="str">
        <f t="shared" si="4"/>
        <v>9.2</v>
      </c>
      <c r="AA48" s="41" t="str">
        <f t="shared" si="4"/>
        <v>CHEMICAL WOOD PULP</v>
      </c>
      <c r="AB48" s="140" t="s">
        <v>61</v>
      </c>
      <c r="AC48" s="363">
        <f>IF(ISNUMBER('JQ1|Primary Products|Production'!D60+D48-H48),'JQ1|Primary Products|Production'!D60+D48-H48,IF(ISNUMBER(H48-D48),"NT " &amp; H48-D48,"…"))</f>
        <v>67.099999999999994</v>
      </c>
      <c r="AD48" s="285">
        <f>IF(ISNUMBER('JQ1|Primary Products|Production'!E60+F48-J48),'JQ1|Primary Products|Production'!E60+F48-J48,IF(ISNUMBER(J48-F48),"NT " &amp; J48-F48,"…"))</f>
        <v>70</v>
      </c>
    </row>
    <row r="49" spans="1:2594" s="18" customFormat="1" ht="15" customHeight="1" x14ac:dyDescent="0.2">
      <c r="A49" s="585" t="s">
        <v>187</v>
      </c>
      <c r="B49" s="39" t="s">
        <v>189</v>
      </c>
      <c r="C49" s="51" t="s">
        <v>61</v>
      </c>
      <c r="D49" s="653">
        <v>67</v>
      </c>
      <c r="E49" s="653">
        <v>57266</v>
      </c>
      <c r="F49" s="52">
        <v>68</v>
      </c>
      <c r="G49" s="52">
        <v>42190</v>
      </c>
      <c r="H49" s="653">
        <v>0</v>
      </c>
      <c r="I49" s="659">
        <v>0</v>
      </c>
      <c r="J49" s="52">
        <v>0</v>
      </c>
      <c r="K49" s="159">
        <v>0</v>
      </c>
      <c r="L49" s="237"/>
      <c r="M49" s="238"/>
      <c r="N49" s="6" t="str">
        <f t="shared" si="11"/>
        <v>9.2.1</v>
      </c>
      <c r="O49" s="39" t="str">
        <f t="shared" si="12"/>
        <v>SULPHATE PULP</v>
      </c>
      <c r="P49" s="51" t="s">
        <v>61</v>
      </c>
      <c r="Q49" s="216"/>
      <c r="R49" s="216"/>
      <c r="S49" s="216"/>
      <c r="T49" s="216"/>
      <c r="U49" s="216"/>
      <c r="V49" s="216"/>
      <c r="W49" s="216"/>
      <c r="X49" s="217"/>
      <c r="Y49" s="239"/>
      <c r="Z49" s="367" t="str">
        <f t="shared" si="4"/>
        <v>9.2.1</v>
      </c>
      <c r="AA49" s="39" t="str">
        <f t="shared" si="4"/>
        <v>SULPHATE PULP</v>
      </c>
      <c r="AB49" s="51" t="s">
        <v>61</v>
      </c>
      <c r="AC49" s="363">
        <f>IF(ISNUMBER('JQ1|Primary Products|Production'!D61+D49-H49),'JQ1|Primary Products|Production'!D61+D49-H49,IF(ISNUMBER(H49-D49),"NT " &amp; H49-D49,"…"))</f>
        <v>67</v>
      </c>
      <c r="AD49" s="285">
        <f>IF(ISNUMBER('JQ1|Primary Products|Production'!E61+F49-J49),'JQ1|Primary Products|Production'!E61+F49-J49,IF(ISNUMBER(J49-F49),"NT " &amp; J49-F49,"…"))</f>
        <v>68</v>
      </c>
    </row>
    <row r="50" spans="1:2594" s="18" customFormat="1" ht="15" customHeight="1" x14ac:dyDescent="0.2">
      <c r="A50" s="585" t="s">
        <v>188</v>
      </c>
      <c r="B50" s="40" t="s">
        <v>190</v>
      </c>
      <c r="C50" s="51" t="s">
        <v>61</v>
      </c>
      <c r="D50" s="653">
        <v>67</v>
      </c>
      <c r="E50" s="653">
        <v>57266</v>
      </c>
      <c r="F50" s="52">
        <v>68</v>
      </c>
      <c r="G50" s="52">
        <v>42190</v>
      </c>
      <c r="H50" s="653">
        <v>0</v>
      </c>
      <c r="I50" s="659">
        <v>0</v>
      </c>
      <c r="J50" s="52">
        <v>0</v>
      </c>
      <c r="K50" s="159">
        <v>0</v>
      </c>
      <c r="L50" s="237"/>
      <c r="M50" s="238"/>
      <c r="N50" s="6" t="str">
        <f t="shared" si="11"/>
        <v>9.2.1.1</v>
      </c>
      <c r="O50" s="40" t="str">
        <f t="shared" si="12"/>
        <v>of which: BLEACHED</v>
      </c>
      <c r="P50" s="51" t="s">
        <v>61</v>
      </c>
      <c r="Q50" s="216"/>
      <c r="R50" s="216"/>
      <c r="S50" s="216"/>
      <c r="T50" s="216"/>
      <c r="U50" s="216"/>
      <c r="V50" s="216"/>
      <c r="W50" s="216"/>
      <c r="X50" s="217"/>
      <c r="Y50" s="239"/>
      <c r="Z50" s="367" t="str">
        <f t="shared" si="4"/>
        <v>9.2.1.1</v>
      </c>
      <c r="AA50" s="40" t="str">
        <f t="shared" si="4"/>
        <v>of which: BLEACHED</v>
      </c>
      <c r="AB50" s="51" t="s">
        <v>61</v>
      </c>
      <c r="AC50" s="363">
        <f>IF(ISNUMBER('JQ1|Primary Products|Production'!D62+D50-H50),'JQ1|Primary Products|Production'!D62+D50-H50,IF(ISNUMBER(H50-D50),"NT " &amp; H50-D50,"…"))</f>
        <v>67</v>
      </c>
      <c r="AD50" s="285">
        <f>IF(ISNUMBER('JQ1|Primary Products|Production'!E62+F50-J50),'JQ1|Primary Products|Production'!E62+F50-J50,IF(ISNUMBER(J50-F50),"NT " &amp; J50-F50,"…"))</f>
        <v>68</v>
      </c>
    </row>
    <row r="51" spans="1:2594" s="18" customFormat="1" ht="15" customHeight="1" x14ac:dyDescent="0.2">
      <c r="A51" s="585" t="s">
        <v>192</v>
      </c>
      <c r="B51" s="42" t="s">
        <v>191</v>
      </c>
      <c r="C51" s="51" t="s">
        <v>61</v>
      </c>
      <c r="D51" s="653">
        <v>0.1</v>
      </c>
      <c r="E51" s="653">
        <v>333</v>
      </c>
      <c r="F51" s="52">
        <v>2</v>
      </c>
      <c r="G51" s="52">
        <v>1529</v>
      </c>
      <c r="H51" s="653">
        <v>0</v>
      </c>
      <c r="I51" s="659">
        <v>0</v>
      </c>
      <c r="J51" s="52">
        <v>0</v>
      </c>
      <c r="K51" s="159">
        <v>0</v>
      </c>
      <c r="L51" s="237"/>
      <c r="M51" s="238"/>
      <c r="N51" s="6" t="str">
        <f t="shared" si="11"/>
        <v>9.2.2</v>
      </c>
      <c r="O51" s="39" t="str">
        <f t="shared" si="12"/>
        <v>SULPHITE PULP</v>
      </c>
      <c r="P51" s="51" t="s">
        <v>61</v>
      </c>
      <c r="Q51" s="216"/>
      <c r="R51" s="216"/>
      <c r="S51" s="216"/>
      <c r="T51" s="216"/>
      <c r="U51" s="216"/>
      <c r="V51" s="216"/>
      <c r="W51" s="216"/>
      <c r="X51" s="217"/>
      <c r="Y51" s="239"/>
      <c r="Z51" s="367" t="str">
        <f t="shared" si="4"/>
        <v>9.2.2</v>
      </c>
      <c r="AA51" s="39" t="str">
        <f t="shared" si="4"/>
        <v>SULPHITE PULP</v>
      </c>
      <c r="AB51" s="51" t="s">
        <v>61</v>
      </c>
      <c r="AC51" s="363">
        <f>IF(ISNUMBER('JQ1|Primary Products|Production'!D63+D51-H51),'JQ1|Primary Products|Production'!D63+D51-H51,IF(ISNUMBER(H51-D51),"NT " &amp; H51-D51,"…"))</f>
        <v>0.1</v>
      </c>
      <c r="AD51" s="285">
        <f>IF(ISNUMBER('JQ1|Primary Products|Production'!E63+F51-J51),'JQ1|Primary Products|Production'!E63+F51-J51,IF(ISNUMBER(J51-F51),"NT " &amp; J51-F51,"…"))</f>
        <v>2</v>
      </c>
    </row>
    <row r="52" spans="1:2594" s="18" customFormat="1" ht="15" customHeight="1" x14ac:dyDescent="0.2">
      <c r="A52" s="587" t="s">
        <v>193</v>
      </c>
      <c r="B52" s="44" t="s">
        <v>36</v>
      </c>
      <c r="C52" s="55" t="s">
        <v>61</v>
      </c>
      <c r="D52" s="655">
        <v>0.6</v>
      </c>
      <c r="E52" s="655">
        <v>796</v>
      </c>
      <c r="F52" s="50">
        <v>0.4</v>
      </c>
      <c r="G52" s="50">
        <v>481</v>
      </c>
      <c r="H52" s="655">
        <v>0</v>
      </c>
      <c r="I52" s="658">
        <v>0</v>
      </c>
      <c r="J52" s="50">
        <v>0</v>
      </c>
      <c r="K52" s="161">
        <v>0</v>
      </c>
      <c r="L52" s="237"/>
      <c r="M52" s="238"/>
      <c r="N52" s="6" t="str">
        <f t="shared" si="11"/>
        <v>9.3</v>
      </c>
      <c r="O52" s="38" t="str">
        <f t="shared" si="12"/>
        <v>DISSOLVING GRADES</v>
      </c>
      <c r="P52" s="55" t="s">
        <v>61</v>
      </c>
      <c r="Q52" s="224"/>
      <c r="R52" s="224"/>
      <c r="S52" s="224"/>
      <c r="T52" s="224"/>
      <c r="U52" s="224"/>
      <c r="V52" s="224"/>
      <c r="W52" s="224"/>
      <c r="X52" s="225"/>
      <c r="Y52" s="239"/>
      <c r="Z52" s="366" t="str">
        <f t="shared" si="4"/>
        <v>9.3</v>
      </c>
      <c r="AA52" s="38" t="str">
        <f t="shared" si="4"/>
        <v>DISSOLVING GRADES</v>
      </c>
      <c r="AB52" s="55" t="s">
        <v>61</v>
      </c>
      <c r="AC52" s="274">
        <f>IF(ISNUMBER('JQ1|Primary Products|Production'!D64+D52-H52),'JQ1|Primary Products|Production'!D64+D52-H52,IF(ISNUMBER(H52-D52),"NT " &amp; H52-D52,"…"))</f>
        <v>0.6</v>
      </c>
      <c r="AD52" s="285">
        <f>IF(ISNUMBER('JQ1|Primary Products|Production'!E64+F52-J52),'JQ1|Primary Products|Production'!E64+F52-J52,IF(ISNUMBER(J52-F52),"NT " &amp; J52-F52,"…"))</f>
        <v>0.4</v>
      </c>
    </row>
    <row r="53" spans="1:2594" s="124" customFormat="1" ht="15" customHeight="1" x14ac:dyDescent="0.2">
      <c r="A53" s="584" t="s">
        <v>194</v>
      </c>
      <c r="B53" s="121" t="s">
        <v>43</v>
      </c>
      <c r="C53" s="133" t="s">
        <v>61</v>
      </c>
      <c r="D53" s="123">
        <v>0.04</v>
      </c>
      <c r="E53" s="123">
        <v>329</v>
      </c>
      <c r="F53" s="123">
        <v>0.3</v>
      </c>
      <c r="G53" s="123">
        <v>269</v>
      </c>
      <c r="H53" s="123">
        <v>0</v>
      </c>
      <c r="I53" s="156">
        <v>0</v>
      </c>
      <c r="J53" s="123">
        <v>0</v>
      </c>
      <c r="K53" s="156">
        <v>0</v>
      </c>
      <c r="L53" s="237"/>
      <c r="M53" s="238"/>
      <c r="N53" s="135" t="str">
        <f t="shared" si="11"/>
        <v>10</v>
      </c>
      <c r="O53" s="126" t="str">
        <f t="shared" si="12"/>
        <v xml:space="preserve">OTHER PULP </v>
      </c>
      <c r="P53" s="133" t="s">
        <v>61</v>
      </c>
      <c r="Q53" s="437">
        <f>D53-(D54+D55)</f>
        <v>0</v>
      </c>
      <c r="R53" s="222">
        <f t="shared" ref="R53:X53" si="33">E53-(E54+E55)</f>
        <v>0</v>
      </c>
      <c r="S53" s="222">
        <f t="shared" si="33"/>
        <v>0</v>
      </c>
      <c r="T53" s="222">
        <f t="shared" si="33"/>
        <v>0</v>
      </c>
      <c r="U53" s="222">
        <f t="shared" si="33"/>
        <v>0</v>
      </c>
      <c r="V53" s="222">
        <f t="shared" si="33"/>
        <v>0</v>
      </c>
      <c r="W53" s="222">
        <f t="shared" si="33"/>
        <v>0</v>
      </c>
      <c r="X53" s="223">
        <f t="shared" si="33"/>
        <v>0</v>
      </c>
      <c r="Y53" s="257"/>
      <c r="Z53" s="266" t="str">
        <f t="shared" si="4"/>
        <v>10</v>
      </c>
      <c r="AA53" s="126" t="str">
        <f t="shared" si="4"/>
        <v xml:space="preserve">OTHER PULP </v>
      </c>
      <c r="AB53" s="133" t="s">
        <v>61</v>
      </c>
      <c r="AC53" s="270">
        <f>IF(ISNUMBER('JQ1|Primary Products|Production'!D65+D53-H53),'JQ1|Primary Products|Production'!D65+D53-H53,IF(ISNUMBER(H53-D53),"NT " &amp; H53-D53,"…"))</f>
        <v>0.04</v>
      </c>
      <c r="AD53" s="271">
        <f>IF(ISNUMBER('JQ1|Primary Products|Production'!E65+F53-J53),'JQ1|Primary Products|Production'!E65+F53-J53,IF(ISNUMBER(J53-F53),"NT " &amp; J53-F53,"…"))</f>
        <v>0.3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</row>
    <row r="54" spans="1:2594" s="18" customFormat="1" ht="15" customHeight="1" x14ac:dyDescent="0.2">
      <c r="A54" s="579" t="s">
        <v>195</v>
      </c>
      <c r="B54" s="41" t="s">
        <v>54</v>
      </c>
      <c r="C54" s="51" t="s">
        <v>61</v>
      </c>
      <c r="D54" s="653">
        <v>0.03</v>
      </c>
      <c r="E54" s="653">
        <v>71</v>
      </c>
      <c r="F54" s="52">
        <v>0.1</v>
      </c>
      <c r="G54" s="52">
        <v>83</v>
      </c>
      <c r="H54" s="653">
        <v>0</v>
      </c>
      <c r="I54" s="659">
        <v>0</v>
      </c>
      <c r="J54" s="52">
        <v>0</v>
      </c>
      <c r="K54" s="159">
        <v>0</v>
      </c>
      <c r="L54" s="237"/>
      <c r="M54" s="238"/>
      <c r="N54" s="35" t="str">
        <f t="shared" si="11"/>
        <v>10.1</v>
      </c>
      <c r="O54" s="41" t="str">
        <f t="shared" si="12"/>
        <v>PULP FROM FIBRES OTHER THAN WOOD</v>
      </c>
      <c r="P54" s="51" t="s">
        <v>61</v>
      </c>
      <c r="Q54" s="216"/>
      <c r="R54" s="216"/>
      <c r="S54" s="216"/>
      <c r="T54" s="216"/>
      <c r="U54" s="216"/>
      <c r="V54" s="216"/>
      <c r="W54" s="216"/>
      <c r="X54" s="217"/>
      <c r="Y54" s="239"/>
      <c r="Z54" s="367" t="str">
        <f t="shared" si="4"/>
        <v>10.1</v>
      </c>
      <c r="AA54" s="41" t="str">
        <f t="shared" si="4"/>
        <v>PULP FROM FIBRES OTHER THAN WOOD</v>
      </c>
      <c r="AB54" s="51" t="s">
        <v>61</v>
      </c>
      <c r="AC54" s="275">
        <f>IF(ISNUMBER('JQ1|Primary Products|Production'!D66+D54-H54),'JQ1|Primary Products|Production'!D66+D54-H54,IF(ISNUMBER(H54-D54),"NT " &amp; H54-D54,"…"))</f>
        <v>0.03</v>
      </c>
      <c r="AD54" s="285">
        <f>IF(ISNUMBER('JQ1|Primary Products|Production'!E66+F54-J54),'JQ1|Primary Products|Production'!E66+F54-J54,IF(ISNUMBER(J54-F54),"NT " &amp; J54-F54,"…"))</f>
        <v>0.1</v>
      </c>
    </row>
    <row r="55" spans="1:2594" s="18" customFormat="1" ht="15" customHeight="1" x14ac:dyDescent="0.2">
      <c r="A55" s="583" t="s">
        <v>129</v>
      </c>
      <c r="B55" s="44" t="s">
        <v>44</v>
      </c>
      <c r="C55" s="51" t="s">
        <v>61</v>
      </c>
      <c r="D55" s="653">
        <v>0.01</v>
      </c>
      <c r="E55" s="653">
        <v>258</v>
      </c>
      <c r="F55" s="52">
        <v>0.2</v>
      </c>
      <c r="G55" s="52">
        <v>186</v>
      </c>
      <c r="H55" s="653">
        <v>0</v>
      </c>
      <c r="I55" s="659">
        <v>0</v>
      </c>
      <c r="J55" s="52">
        <v>0</v>
      </c>
      <c r="K55" s="159">
        <v>0</v>
      </c>
      <c r="L55" s="237"/>
      <c r="M55" s="238"/>
      <c r="N55" s="36" t="str">
        <f t="shared" si="11"/>
        <v>10.2</v>
      </c>
      <c r="O55" s="44" t="str">
        <f t="shared" si="12"/>
        <v>RECOVERED FIBRE PULP</v>
      </c>
      <c r="P55" s="51" t="s">
        <v>61</v>
      </c>
      <c r="Q55" s="216"/>
      <c r="R55" s="216"/>
      <c r="S55" s="216"/>
      <c r="T55" s="216"/>
      <c r="U55" s="216"/>
      <c r="V55" s="216"/>
      <c r="W55" s="216"/>
      <c r="X55" s="217"/>
      <c r="Y55" s="239"/>
      <c r="Z55" s="366" t="str">
        <f t="shared" si="4"/>
        <v>10.2</v>
      </c>
      <c r="AA55" s="44" t="str">
        <f t="shared" si="4"/>
        <v>RECOVERED FIBRE PULP</v>
      </c>
      <c r="AB55" s="51" t="s">
        <v>61</v>
      </c>
      <c r="AC55" s="274">
        <f>IF(ISNUMBER('JQ1|Primary Products|Production'!D67+D55-H55),'JQ1|Primary Products|Production'!D67+D55-H55,IF(ISNUMBER(H55-D55),"NT " &amp; H55-D55,"…"))</f>
        <v>0.01</v>
      </c>
      <c r="AD55" s="285">
        <f>IF(ISNUMBER('JQ1|Primary Products|Production'!E67+F55-J55),'JQ1|Primary Products|Production'!E67+F55-J55,IF(ISNUMBER(J55-F55),"NT " &amp; J55-F55,"…"))</f>
        <v>0.2</v>
      </c>
    </row>
    <row r="56" spans="1:2594" s="124" customFormat="1" ht="15" customHeight="1" x14ac:dyDescent="0.2">
      <c r="A56" s="588" t="s">
        <v>196</v>
      </c>
      <c r="B56" s="137" t="s">
        <v>37</v>
      </c>
      <c r="C56" s="138" t="s">
        <v>61</v>
      </c>
      <c r="D56" s="127">
        <v>128</v>
      </c>
      <c r="E56" s="127">
        <v>22167</v>
      </c>
      <c r="F56" s="127">
        <v>148</v>
      </c>
      <c r="G56" s="127">
        <v>21633</v>
      </c>
      <c r="H56" s="127">
        <v>75</v>
      </c>
      <c r="I56" s="163">
        <v>12383</v>
      </c>
      <c r="J56" s="127">
        <v>80</v>
      </c>
      <c r="K56" s="163">
        <v>12352</v>
      </c>
      <c r="L56" s="237"/>
      <c r="M56" s="238"/>
      <c r="N56" s="136" t="str">
        <f t="shared" si="11"/>
        <v>11</v>
      </c>
      <c r="O56" s="132" t="str">
        <f t="shared" si="12"/>
        <v>RECOVERED PAPER</v>
      </c>
      <c r="P56" s="138" t="s">
        <v>61</v>
      </c>
      <c r="Q56" s="220"/>
      <c r="R56" s="220"/>
      <c r="S56" s="220"/>
      <c r="T56" s="220"/>
      <c r="U56" s="220"/>
      <c r="V56" s="220"/>
      <c r="W56" s="220"/>
      <c r="X56" s="221"/>
      <c r="Y56" s="239"/>
      <c r="Z56" s="265" t="str">
        <f t="shared" si="4"/>
        <v>11</v>
      </c>
      <c r="AA56" s="132" t="str">
        <f t="shared" si="4"/>
        <v>RECOVERED PAPER</v>
      </c>
      <c r="AB56" s="138" t="s">
        <v>61</v>
      </c>
      <c r="AC56" s="273">
        <f>IF(ISNUMBER('JQ1|Primary Products|Production'!D68+D56-H56),'JQ1|Primary Products|Production'!D68+D56-H56,IF(ISNUMBER(H56-D56),"NT " &amp; H56-D56,"…"))</f>
        <v>250</v>
      </c>
      <c r="AD56" s="271">
        <f>IF(ISNUMBER('JQ1|Primary Products|Production'!E68+F56-J56),'JQ1|Primary Products|Production'!E68+F56-J56,IF(ISNUMBER(J56-F56),"NT " &amp; J56-F56,"…"))</f>
        <v>274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  <c r="AMK56" s="18"/>
      <c r="AML56" s="18"/>
      <c r="AMM56" s="18"/>
      <c r="AMN56" s="18"/>
      <c r="AMO56" s="18"/>
      <c r="AMP56" s="18"/>
      <c r="AMQ56" s="18"/>
      <c r="AMR56" s="18"/>
      <c r="AMS56" s="18"/>
      <c r="AMT56" s="18"/>
      <c r="AMU56" s="18"/>
      <c r="AMV56" s="18"/>
      <c r="AMW56" s="18"/>
      <c r="AMX56" s="18"/>
      <c r="AMY56" s="18"/>
      <c r="AMZ56" s="18"/>
      <c r="ANA56" s="18"/>
      <c r="ANB56" s="18"/>
      <c r="ANC56" s="18"/>
      <c r="AND56" s="18"/>
      <c r="ANE56" s="18"/>
      <c r="ANF56" s="18"/>
      <c r="ANG56" s="18"/>
      <c r="ANH56" s="18"/>
      <c r="ANI56" s="18"/>
      <c r="ANJ56" s="18"/>
      <c r="ANK56" s="18"/>
      <c r="ANL56" s="18"/>
      <c r="ANM56" s="18"/>
      <c r="ANN56" s="18"/>
      <c r="ANO56" s="18"/>
      <c r="ANP56" s="18"/>
      <c r="ANQ56" s="18"/>
      <c r="ANR56" s="18"/>
      <c r="ANS56" s="18"/>
      <c r="ANT56" s="18"/>
      <c r="ANU56" s="18"/>
      <c r="ANV56" s="18"/>
      <c r="ANW56" s="18"/>
      <c r="ANX56" s="18"/>
      <c r="ANY56" s="18"/>
      <c r="ANZ56" s="18"/>
      <c r="AOA56" s="18"/>
      <c r="AOB56" s="18"/>
      <c r="AOC56" s="18"/>
      <c r="AOD56" s="18"/>
      <c r="AOE56" s="18"/>
      <c r="AOF56" s="18"/>
      <c r="AOG56" s="18"/>
      <c r="AOH56" s="18"/>
      <c r="AOI56" s="18"/>
      <c r="AOJ56" s="18"/>
      <c r="AOK56" s="18"/>
      <c r="AOL56" s="18"/>
      <c r="AOM56" s="18"/>
      <c r="AON56" s="18"/>
      <c r="AOO56" s="18"/>
      <c r="AOP56" s="18"/>
      <c r="AOQ56" s="18"/>
      <c r="AOR56" s="18"/>
      <c r="AOS56" s="18"/>
      <c r="AOT56" s="18"/>
      <c r="AOU56" s="18"/>
      <c r="AOV56" s="18"/>
      <c r="AOW56" s="18"/>
      <c r="AOX56" s="18"/>
      <c r="AOY56" s="18"/>
      <c r="AOZ56" s="18"/>
      <c r="APA56" s="18"/>
      <c r="APB56" s="18"/>
      <c r="APC56" s="18"/>
      <c r="APD56" s="18"/>
      <c r="APE56" s="18"/>
      <c r="APF56" s="18"/>
      <c r="APG56" s="18"/>
      <c r="APH56" s="18"/>
      <c r="API56" s="18"/>
      <c r="APJ56" s="18"/>
      <c r="APK56" s="18"/>
      <c r="APL56" s="18"/>
      <c r="APM56" s="18"/>
      <c r="APN56" s="18"/>
      <c r="APO56" s="18"/>
      <c r="APP56" s="18"/>
      <c r="APQ56" s="18"/>
      <c r="APR56" s="18"/>
      <c r="APS56" s="18"/>
      <c r="APT56" s="18"/>
      <c r="APU56" s="18"/>
      <c r="APV56" s="18"/>
      <c r="APW56" s="18"/>
      <c r="APX56" s="18"/>
      <c r="APY56" s="18"/>
      <c r="APZ56" s="18"/>
      <c r="AQA56" s="18"/>
      <c r="AQB56" s="18"/>
      <c r="AQC56" s="18"/>
      <c r="AQD56" s="18"/>
      <c r="AQE56" s="18"/>
      <c r="AQF56" s="18"/>
      <c r="AQG56" s="18"/>
      <c r="AQH56" s="18"/>
      <c r="AQI56" s="18"/>
      <c r="AQJ56" s="18"/>
      <c r="AQK56" s="18"/>
      <c r="AQL56" s="18"/>
      <c r="AQM56" s="18"/>
      <c r="AQN56" s="18"/>
      <c r="AQO56" s="18"/>
      <c r="AQP56" s="18"/>
      <c r="AQQ56" s="18"/>
      <c r="AQR56" s="18"/>
      <c r="AQS56" s="18"/>
      <c r="AQT56" s="18"/>
      <c r="AQU56" s="18"/>
      <c r="AQV56" s="18"/>
      <c r="AQW56" s="18"/>
      <c r="AQX56" s="18"/>
      <c r="AQY56" s="18"/>
      <c r="AQZ56" s="18"/>
      <c r="ARA56" s="18"/>
      <c r="ARB56" s="18"/>
      <c r="ARC56" s="18"/>
      <c r="ARD56" s="18"/>
      <c r="ARE56" s="18"/>
      <c r="ARF56" s="18"/>
      <c r="ARG56" s="18"/>
      <c r="ARH56" s="18"/>
      <c r="ARI56" s="18"/>
      <c r="ARJ56" s="18"/>
      <c r="ARK56" s="18"/>
      <c r="ARL56" s="18"/>
      <c r="ARM56" s="18"/>
      <c r="ARN56" s="18"/>
      <c r="ARO56" s="18"/>
      <c r="ARP56" s="18"/>
      <c r="ARQ56" s="18"/>
      <c r="ARR56" s="18"/>
      <c r="ARS56" s="18"/>
      <c r="ART56" s="18"/>
      <c r="ARU56" s="18"/>
      <c r="ARV56" s="18"/>
      <c r="ARW56" s="18"/>
      <c r="ARX56" s="18"/>
      <c r="ARY56" s="18"/>
      <c r="ARZ56" s="18"/>
      <c r="ASA56" s="18"/>
      <c r="ASB56" s="18"/>
      <c r="ASC56" s="18"/>
      <c r="ASD56" s="18"/>
      <c r="ASE56" s="18"/>
      <c r="ASF56" s="18"/>
      <c r="ASG56" s="18"/>
      <c r="ASH56" s="18"/>
      <c r="ASI56" s="18"/>
      <c r="ASJ56" s="18"/>
      <c r="ASK56" s="18"/>
      <c r="ASL56" s="18"/>
      <c r="ASM56" s="18"/>
      <c r="ASN56" s="18"/>
      <c r="ASO56" s="18"/>
      <c r="ASP56" s="18"/>
      <c r="ASQ56" s="18"/>
      <c r="ASR56" s="18"/>
      <c r="ASS56" s="18"/>
      <c r="AST56" s="18"/>
      <c r="ASU56" s="18"/>
      <c r="ASV56" s="18"/>
      <c r="ASW56" s="18"/>
      <c r="ASX56" s="18"/>
      <c r="ASY56" s="18"/>
      <c r="ASZ56" s="18"/>
      <c r="ATA56" s="18"/>
      <c r="ATB56" s="18"/>
      <c r="ATC56" s="18"/>
      <c r="ATD56" s="18"/>
      <c r="ATE56" s="18"/>
      <c r="ATF56" s="18"/>
      <c r="ATG56" s="18"/>
      <c r="ATH56" s="18"/>
      <c r="ATI56" s="18"/>
      <c r="ATJ56" s="18"/>
      <c r="ATK56" s="18"/>
      <c r="ATL56" s="18"/>
      <c r="ATM56" s="18"/>
      <c r="ATN56" s="18"/>
      <c r="ATO56" s="18"/>
      <c r="ATP56" s="18"/>
      <c r="ATQ56" s="18"/>
      <c r="ATR56" s="18"/>
      <c r="ATS56" s="18"/>
      <c r="ATT56" s="18"/>
      <c r="ATU56" s="18"/>
      <c r="ATV56" s="18"/>
      <c r="ATW56" s="18"/>
      <c r="ATX56" s="18"/>
      <c r="ATY56" s="18"/>
      <c r="ATZ56" s="18"/>
      <c r="AUA56" s="18"/>
      <c r="AUB56" s="18"/>
      <c r="AUC56" s="18"/>
      <c r="AUD56" s="18"/>
      <c r="AUE56" s="18"/>
      <c r="AUF56" s="18"/>
      <c r="AUG56" s="18"/>
      <c r="AUH56" s="18"/>
      <c r="AUI56" s="18"/>
      <c r="AUJ56" s="18"/>
      <c r="AUK56" s="18"/>
      <c r="AUL56" s="18"/>
      <c r="AUM56" s="18"/>
      <c r="AUN56" s="18"/>
      <c r="AUO56" s="18"/>
      <c r="AUP56" s="18"/>
      <c r="AUQ56" s="18"/>
      <c r="AUR56" s="18"/>
      <c r="AUS56" s="18"/>
      <c r="AUT56" s="18"/>
      <c r="AUU56" s="18"/>
      <c r="AUV56" s="18"/>
      <c r="AUW56" s="18"/>
      <c r="AUX56" s="18"/>
      <c r="AUY56" s="18"/>
      <c r="AUZ56" s="18"/>
      <c r="AVA56" s="18"/>
      <c r="AVB56" s="18"/>
      <c r="AVC56" s="18"/>
      <c r="AVD56" s="18"/>
      <c r="AVE56" s="18"/>
      <c r="AVF56" s="18"/>
      <c r="AVG56" s="18"/>
      <c r="AVH56" s="18"/>
      <c r="AVI56" s="18"/>
      <c r="AVJ56" s="18"/>
      <c r="AVK56" s="18"/>
      <c r="AVL56" s="18"/>
      <c r="AVM56" s="18"/>
      <c r="AVN56" s="18"/>
      <c r="AVO56" s="18"/>
      <c r="AVP56" s="18"/>
      <c r="AVQ56" s="18"/>
      <c r="AVR56" s="18"/>
      <c r="AVS56" s="18"/>
      <c r="AVT56" s="18"/>
      <c r="AVU56" s="18"/>
      <c r="AVV56" s="18"/>
      <c r="AVW56" s="18"/>
      <c r="AVX56" s="18"/>
      <c r="AVY56" s="18"/>
      <c r="AVZ56" s="18"/>
      <c r="AWA56" s="18"/>
      <c r="AWB56" s="18"/>
      <c r="AWC56" s="18"/>
      <c r="AWD56" s="18"/>
      <c r="AWE56" s="18"/>
      <c r="AWF56" s="18"/>
      <c r="AWG56" s="18"/>
      <c r="AWH56" s="18"/>
      <c r="AWI56" s="18"/>
      <c r="AWJ56" s="18"/>
      <c r="AWK56" s="18"/>
      <c r="AWL56" s="18"/>
      <c r="AWM56" s="18"/>
      <c r="AWN56" s="18"/>
      <c r="AWO56" s="18"/>
      <c r="AWP56" s="18"/>
      <c r="AWQ56" s="18"/>
      <c r="AWR56" s="18"/>
      <c r="AWS56" s="18"/>
      <c r="AWT56" s="18"/>
      <c r="AWU56" s="18"/>
      <c r="AWV56" s="18"/>
      <c r="AWW56" s="18"/>
      <c r="AWX56" s="18"/>
      <c r="AWY56" s="18"/>
      <c r="AWZ56" s="18"/>
      <c r="AXA56" s="18"/>
      <c r="AXB56" s="18"/>
      <c r="AXC56" s="18"/>
      <c r="AXD56" s="18"/>
      <c r="AXE56" s="18"/>
      <c r="AXF56" s="18"/>
      <c r="AXG56" s="18"/>
      <c r="AXH56" s="18"/>
      <c r="AXI56" s="18"/>
      <c r="AXJ56" s="18"/>
      <c r="AXK56" s="18"/>
      <c r="AXL56" s="18"/>
      <c r="AXM56" s="18"/>
      <c r="AXN56" s="18"/>
      <c r="AXO56" s="18"/>
      <c r="AXP56" s="18"/>
      <c r="AXQ56" s="18"/>
      <c r="AXR56" s="18"/>
      <c r="AXS56" s="18"/>
      <c r="AXT56" s="18"/>
      <c r="AXU56" s="18"/>
      <c r="AXV56" s="18"/>
      <c r="AXW56" s="18"/>
      <c r="AXX56" s="18"/>
      <c r="AXY56" s="18"/>
      <c r="AXZ56" s="18"/>
      <c r="AYA56" s="18"/>
      <c r="AYB56" s="18"/>
      <c r="AYC56" s="18"/>
      <c r="AYD56" s="18"/>
      <c r="AYE56" s="18"/>
      <c r="AYF56" s="18"/>
      <c r="AYG56" s="18"/>
      <c r="AYH56" s="18"/>
      <c r="AYI56" s="18"/>
      <c r="AYJ56" s="18"/>
      <c r="AYK56" s="18"/>
      <c r="AYL56" s="18"/>
      <c r="AYM56" s="18"/>
      <c r="AYN56" s="18"/>
      <c r="AYO56" s="18"/>
      <c r="AYP56" s="18"/>
      <c r="AYQ56" s="18"/>
      <c r="AYR56" s="18"/>
      <c r="AYS56" s="18"/>
      <c r="AYT56" s="18"/>
      <c r="AYU56" s="18"/>
      <c r="AYV56" s="18"/>
      <c r="AYW56" s="18"/>
      <c r="AYX56" s="18"/>
      <c r="AYY56" s="18"/>
      <c r="AYZ56" s="18"/>
      <c r="AZA56" s="18"/>
      <c r="AZB56" s="18"/>
      <c r="AZC56" s="18"/>
      <c r="AZD56" s="18"/>
      <c r="AZE56" s="18"/>
      <c r="AZF56" s="18"/>
      <c r="AZG56" s="18"/>
      <c r="AZH56" s="18"/>
      <c r="AZI56" s="18"/>
      <c r="AZJ56" s="18"/>
      <c r="AZK56" s="18"/>
      <c r="AZL56" s="18"/>
      <c r="AZM56" s="18"/>
      <c r="AZN56" s="18"/>
      <c r="AZO56" s="18"/>
      <c r="AZP56" s="18"/>
      <c r="AZQ56" s="18"/>
      <c r="AZR56" s="18"/>
      <c r="AZS56" s="18"/>
      <c r="AZT56" s="18"/>
      <c r="AZU56" s="18"/>
      <c r="AZV56" s="18"/>
      <c r="AZW56" s="18"/>
      <c r="AZX56" s="18"/>
      <c r="AZY56" s="18"/>
      <c r="AZZ56" s="18"/>
      <c r="BAA56" s="18"/>
      <c r="BAB56" s="18"/>
      <c r="BAC56" s="18"/>
      <c r="BAD56" s="18"/>
      <c r="BAE56" s="18"/>
      <c r="BAF56" s="18"/>
      <c r="BAG56" s="18"/>
      <c r="BAH56" s="18"/>
      <c r="BAI56" s="18"/>
      <c r="BAJ56" s="18"/>
      <c r="BAK56" s="18"/>
      <c r="BAL56" s="18"/>
      <c r="BAM56" s="18"/>
      <c r="BAN56" s="18"/>
      <c r="BAO56" s="18"/>
      <c r="BAP56" s="18"/>
      <c r="BAQ56" s="18"/>
      <c r="BAR56" s="18"/>
      <c r="BAS56" s="18"/>
      <c r="BAT56" s="18"/>
      <c r="BAU56" s="18"/>
      <c r="BAV56" s="18"/>
      <c r="BAW56" s="18"/>
      <c r="BAX56" s="18"/>
      <c r="BAY56" s="18"/>
      <c r="BAZ56" s="18"/>
      <c r="BBA56" s="18"/>
      <c r="BBB56" s="18"/>
      <c r="BBC56" s="18"/>
      <c r="BBD56" s="18"/>
      <c r="BBE56" s="18"/>
      <c r="BBF56" s="18"/>
      <c r="BBG56" s="18"/>
      <c r="BBH56" s="18"/>
      <c r="BBI56" s="18"/>
      <c r="BBJ56" s="18"/>
      <c r="BBK56" s="18"/>
      <c r="BBL56" s="18"/>
      <c r="BBM56" s="18"/>
      <c r="BBN56" s="18"/>
      <c r="BBO56" s="18"/>
      <c r="BBP56" s="18"/>
      <c r="BBQ56" s="18"/>
      <c r="BBR56" s="18"/>
      <c r="BBS56" s="18"/>
      <c r="BBT56" s="18"/>
      <c r="BBU56" s="18"/>
      <c r="BBV56" s="18"/>
      <c r="BBW56" s="18"/>
      <c r="BBX56" s="18"/>
      <c r="BBY56" s="18"/>
      <c r="BBZ56" s="18"/>
      <c r="BCA56" s="18"/>
      <c r="BCB56" s="18"/>
      <c r="BCC56" s="18"/>
      <c r="BCD56" s="18"/>
      <c r="BCE56" s="18"/>
      <c r="BCF56" s="18"/>
      <c r="BCG56" s="18"/>
      <c r="BCH56" s="18"/>
      <c r="BCI56" s="18"/>
      <c r="BCJ56" s="18"/>
      <c r="BCK56" s="18"/>
      <c r="BCL56" s="18"/>
      <c r="BCM56" s="18"/>
      <c r="BCN56" s="18"/>
      <c r="BCO56" s="18"/>
      <c r="BCP56" s="18"/>
      <c r="BCQ56" s="18"/>
      <c r="BCR56" s="18"/>
      <c r="BCS56" s="18"/>
      <c r="BCT56" s="18"/>
      <c r="BCU56" s="18"/>
      <c r="BCV56" s="18"/>
      <c r="BCW56" s="18"/>
      <c r="BCX56" s="18"/>
      <c r="BCY56" s="18"/>
      <c r="BCZ56" s="18"/>
      <c r="BDA56" s="18"/>
      <c r="BDB56" s="18"/>
      <c r="BDC56" s="18"/>
      <c r="BDD56" s="18"/>
      <c r="BDE56" s="18"/>
      <c r="BDF56" s="18"/>
      <c r="BDG56" s="18"/>
      <c r="BDH56" s="18"/>
      <c r="BDI56" s="18"/>
      <c r="BDJ56" s="18"/>
      <c r="BDK56" s="18"/>
      <c r="BDL56" s="18"/>
      <c r="BDM56" s="18"/>
      <c r="BDN56" s="18"/>
      <c r="BDO56" s="18"/>
      <c r="BDP56" s="18"/>
      <c r="BDQ56" s="18"/>
      <c r="BDR56" s="18"/>
      <c r="BDS56" s="18"/>
      <c r="BDT56" s="18"/>
      <c r="BDU56" s="18"/>
      <c r="BDV56" s="18"/>
      <c r="BDW56" s="18"/>
      <c r="BDX56" s="18"/>
      <c r="BDY56" s="18"/>
      <c r="BDZ56" s="18"/>
      <c r="BEA56" s="18"/>
      <c r="BEB56" s="18"/>
      <c r="BEC56" s="18"/>
      <c r="BED56" s="18"/>
      <c r="BEE56" s="18"/>
      <c r="BEF56" s="18"/>
      <c r="BEG56" s="18"/>
      <c r="BEH56" s="18"/>
      <c r="BEI56" s="18"/>
      <c r="BEJ56" s="18"/>
      <c r="BEK56" s="18"/>
      <c r="BEL56" s="18"/>
      <c r="BEM56" s="18"/>
      <c r="BEN56" s="18"/>
      <c r="BEO56" s="18"/>
      <c r="BEP56" s="18"/>
      <c r="BEQ56" s="18"/>
      <c r="BER56" s="18"/>
      <c r="BES56" s="18"/>
      <c r="BET56" s="18"/>
      <c r="BEU56" s="18"/>
      <c r="BEV56" s="18"/>
      <c r="BEW56" s="18"/>
      <c r="BEX56" s="18"/>
      <c r="BEY56" s="18"/>
      <c r="BEZ56" s="18"/>
      <c r="BFA56" s="18"/>
      <c r="BFB56" s="18"/>
      <c r="BFC56" s="18"/>
      <c r="BFD56" s="18"/>
      <c r="BFE56" s="18"/>
      <c r="BFF56" s="18"/>
      <c r="BFG56" s="18"/>
      <c r="BFH56" s="18"/>
      <c r="BFI56" s="18"/>
      <c r="BFJ56" s="18"/>
      <c r="BFK56" s="18"/>
      <c r="BFL56" s="18"/>
      <c r="BFM56" s="18"/>
      <c r="BFN56" s="18"/>
      <c r="BFO56" s="18"/>
      <c r="BFP56" s="18"/>
      <c r="BFQ56" s="18"/>
      <c r="BFR56" s="18"/>
      <c r="BFS56" s="18"/>
      <c r="BFT56" s="18"/>
      <c r="BFU56" s="18"/>
      <c r="BFV56" s="18"/>
      <c r="BFW56" s="18"/>
      <c r="BFX56" s="18"/>
      <c r="BFY56" s="18"/>
      <c r="BFZ56" s="18"/>
      <c r="BGA56" s="18"/>
      <c r="BGB56" s="18"/>
      <c r="BGC56" s="18"/>
      <c r="BGD56" s="18"/>
      <c r="BGE56" s="18"/>
      <c r="BGF56" s="18"/>
      <c r="BGG56" s="18"/>
      <c r="BGH56" s="18"/>
      <c r="BGI56" s="18"/>
      <c r="BGJ56" s="18"/>
      <c r="BGK56" s="18"/>
      <c r="BGL56" s="18"/>
      <c r="BGM56" s="18"/>
      <c r="BGN56" s="18"/>
      <c r="BGO56" s="18"/>
      <c r="BGP56" s="18"/>
      <c r="BGQ56" s="18"/>
      <c r="BGR56" s="18"/>
      <c r="BGS56" s="18"/>
      <c r="BGT56" s="18"/>
      <c r="BGU56" s="18"/>
      <c r="BGV56" s="18"/>
      <c r="BGW56" s="18"/>
      <c r="BGX56" s="18"/>
      <c r="BGY56" s="18"/>
      <c r="BGZ56" s="18"/>
      <c r="BHA56" s="18"/>
      <c r="BHB56" s="18"/>
      <c r="BHC56" s="18"/>
      <c r="BHD56" s="18"/>
      <c r="BHE56" s="18"/>
      <c r="BHF56" s="18"/>
      <c r="BHG56" s="18"/>
      <c r="BHH56" s="18"/>
      <c r="BHI56" s="18"/>
      <c r="BHJ56" s="18"/>
      <c r="BHK56" s="18"/>
      <c r="BHL56" s="18"/>
      <c r="BHM56" s="18"/>
      <c r="BHN56" s="18"/>
      <c r="BHO56" s="18"/>
      <c r="BHP56" s="18"/>
      <c r="BHQ56" s="18"/>
      <c r="BHR56" s="18"/>
      <c r="BHS56" s="18"/>
      <c r="BHT56" s="18"/>
      <c r="BHU56" s="18"/>
      <c r="BHV56" s="18"/>
      <c r="BHW56" s="18"/>
      <c r="BHX56" s="18"/>
      <c r="BHY56" s="18"/>
      <c r="BHZ56" s="18"/>
      <c r="BIA56" s="18"/>
      <c r="BIB56" s="18"/>
      <c r="BIC56" s="18"/>
      <c r="BID56" s="18"/>
      <c r="BIE56" s="18"/>
      <c r="BIF56" s="18"/>
      <c r="BIG56" s="18"/>
      <c r="BIH56" s="18"/>
      <c r="BII56" s="18"/>
      <c r="BIJ56" s="18"/>
      <c r="BIK56" s="18"/>
      <c r="BIL56" s="18"/>
      <c r="BIM56" s="18"/>
      <c r="BIN56" s="18"/>
      <c r="BIO56" s="18"/>
      <c r="BIP56" s="18"/>
      <c r="BIQ56" s="18"/>
      <c r="BIR56" s="18"/>
      <c r="BIS56" s="18"/>
      <c r="BIT56" s="18"/>
      <c r="BIU56" s="18"/>
      <c r="BIV56" s="18"/>
      <c r="BIW56" s="18"/>
      <c r="BIX56" s="18"/>
      <c r="BIY56" s="18"/>
      <c r="BIZ56" s="18"/>
      <c r="BJA56" s="18"/>
      <c r="BJB56" s="18"/>
      <c r="BJC56" s="18"/>
      <c r="BJD56" s="18"/>
      <c r="BJE56" s="18"/>
      <c r="BJF56" s="18"/>
      <c r="BJG56" s="18"/>
      <c r="BJH56" s="18"/>
      <c r="BJI56" s="18"/>
      <c r="BJJ56" s="18"/>
      <c r="BJK56" s="18"/>
      <c r="BJL56" s="18"/>
      <c r="BJM56" s="18"/>
      <c r="BJN56" s="18"/>
      <c r="BJO56" s="18"/>
      <c r="BJP56" s="18"/>
      <c r="BJQ56" s="18"/>
      <c r="BJR56" s="18"/>
      <c r="BJS56" s="18"/>
      <c r="BJT56" s="18"/>
      <c r="BJU56" s="18"/>
      <c r="BJV56" s="18"/>
      <c r="BJW56" s="18"/>
      <c r="BJX56" s="18"/>
      <c r="BJY56" s="18"/>
      <c r="BJZ56" s="18"/>
      <c r="BKA56" s="18"/>
      <c r="BKB56" s="18"/>
      <c r="BKC56" s="18"/>
      <c r="BKD56" s="18"/>
      <c r="BKE56" s="18"/>
      <c r="BKF56" s="18"/>
      <c r="BKG56" s="18"/>
      <c r="BKH56" s="18"/>
      <c r="BKI56" s="18"/>
      <c r="BKJ56" s="18"/>
      <c r="BKK56" s="18"/>
      <c r="BKL56" s="18"/>
      <c r="BKM56" s="18"/>
      <c r="BKN56" s="18"/>
      <c r="BKO56" s="18"/>
      <c r="BKP56" s="18"/>
      <c r="BKQ56" s="18"/>
      <c r="BKR56" s="18"/>
      <c r="BKS56" s="18"/>
      <c r="BKT56" s="18"/>
      <c r="BKU56" s="18"/>
      <c r="BKV56" s="18"/>
      <c r="BKW56" s="18"/>
      <c r="BKX56" s="18"/>
      <c r="BKY56" s="18"/>
      <c r="BKZ56" s="18"/>
      <c r="BLA56" s="18"/>
      <c r="BLB56" s="18"/>
      <c r="BLC56" s="18"/>
      <c r="BLD56" s="18"/>
      <c r="BLE56" s="18"/>
      <c r="BLF56" s="18"/>
      <c r="BLG56" s="18"/>
      <c r="BLH56" s="18"/>
      <c r="BLI56" s="18"/>
      <c r="BLJ56" s="18"/>
      <c r="BLK56" s="18"/>
      <c r="BLL56" s="18"/>
      <c r="BLM56" s="18"/>
      <c r="BLN56" s="18"/>
      <c r="BLO56" s="18"/>
      <c r="BLP56" s="18"/>
      <c r="BLQ56" s="18"/>
      <c r="BLR56" s="18"/>
      <c r="BLS56" s="18"/>
      <c r="BLT56" s="18"/>
      <c r="BLU56" s="18"/>
      <c r="BLV56" s="18"/>
      <c r="BLW56" s="18"/>
      <c r="BLX56" s="18"/>
      <c r="BLY56" s="18"/>
      <c r="BLZ56" s="18"/>
      <c r="BMA56" s="18"/>
      <c r="BMB56" s="18"/>
      <c r="BMC56" s="18"/>
      <c r="BMD56" s="18"/>
      <c r="BME56" s="18"/>
      <c r="BMF56" s="18"/>
      <c r="BMG56" s="18"/>
      <c r="BMH56" s="18"/>
      <c r="BMI56" s="18"/>
      <c r="BMJ56" s="18"/>
      <c r="BMK56" s="18"/>
      <c r="BML56" s="18"/>
      <c r="BMM56" s="18"/>
      <c r="BMN56" s="18"/>
      <c r="BMO56" s="18"/>
      <c r="BMP56" s="18"/>
      <c r="BMQ56" s="18"/>
      <c r="BMR56" s="18"/>
      <c r="BMS56" s="18"/>
      <c r="BMT56" s="18"/>
      <c r="BMU56" s="18"/>
      <c r="BMV56" s="18"/>
      <c r="BMW56" s="18"/>
      <c r="BMX56" s="18"/>
      <c r="BMY56" s="18"/>
      <c r="BMZ56" s="18"/>
      <c r="BNA56" s="18"/>
      <c r="BNB56" s="18"/>
      <c r="BNC56" s="18"/>
      <c r="BND56" s="18"/>
      <c r="BNE56" s="18"/>
      <c r="BNF56" s="18"/>
      <c r="BNG56" s="18"/>
      <c r="BNH56" s="18"/>
      <c r="BNI56" s="18"/>
      <c r="BNJ56" s="18"/>
      <c r="BNK56" s="18"/>
      <c r="BNL56" s="18"/>
      <c r="BNM56" s="18"/>
      <c r="BNN56" s="18"/>
      <c r="BNO56" s="18"/>
      <c r="BNP56" s="18"/>
      <c r="BNQ56" s="18"/>
      <c r="BNR56" s="18"/>
      <c r="BNS56" s="18"/>
      <c r="BNT56" s="18"/>
      <c r="BNU56" s="18"/>
      <c r="BNV56" s="18"/>
      <c r="BNW56" s="18"/>
      <c r="BNX56" s="18"/>
      <c r="BNY56" s="18"/>
      <c r="BNZ56" s="18"/>
      <c r="BOA56" s="18"/>
      <c r="BOB56" s="18"/>
      <c r="BOC56" s="18"/>
      <c r="BOD56" s="18"/>
      <c r="BOE56" s="18"/>
      <c r="BOF56" s="18"/>
      <c r="BOG56" s="18"/>
      <c r="BOH56" s="18"/>
      <c r="BOI56" s="18"/>
      <c r="BOJ56" s="18"/>
      <c r="BOK56" s="18"/>
      <c r="BOL56" s="18"/>
      <c r="BOM56" s="18"/>
      <c r="BON56" s="18"/>
      <c r="BOO56" s="18"/>
      <c r="BOP56" s="18"/>
      <c r="BOQ56" s="18"/>
      <c r="BOR56" s="18"/>
      <c r="BOS56" s="18"/>
      <c r="BOT56" s="18"/>
      <c r="BOU56" s="18"/>
      <c r="BOV56" s="18"/>
      <c r="BOW56" s="18"/>
      <c r="BOX56" s="18"/>
      <c r="BOY56" s="18"/>
      <c r="BOZ56" s="18"/>
      <c r="BPA56" s="18"/>
      <c r="BPB56" s="18"/>
      <c r="BPC56" s="18"/>
      <c r="BPD56" s="18"/>
      <c r="BPE56" s="18"/>
      <c r="BPF56" s="18"/>
      <c r="BPG56" s="18"/>
      <c r="BPH56" s="18"/>
      <c r="BPI56" s="18"/>
      <c r="BPJ56" s="18"/>
      <c r="BPK56" s="18"/>
      <c r="BPL56" s="18"/>
      <c r="BPM56" s="18"/>
      <c r="BPN56" s="18"/>
      <c r="BPO56" s="18"/>
      <c r="BPP56" s="18"/>
      <c r="BPQ56" s="18"/>
      <c r="BPR56" s="18"/>
      <c r="BPS56" s="18"/>
      <c r="BPT56" s="18"/>
      <c r="BPU56" s="18"/>
      <c r="BPV56" s="18"/>
      <c r="BPW56" s="18"/>
      <c r="BPX56" s="18"/>
      <c r="BPY56" s="18"/>
      <c r="BPZ56" s="18"/>
      <c r="BQA56" s="18"/>
      <c r="BQB56" s="18"/>
      <c r="BQC56" s="18"/>
      <c r="BQD56" s="18"/>
      <c r="BQE56" s="18"/>
      <c r="BQF56" s="18"/>
      <c r="BQG56" s="18"/>
      <c r="BQH56" s="18"/>
      <c r="BQI56" s="18"/>
      <c r="BQJ56" s="18"/>
      <c r="BQK56" s="18"/>
      <c r="BQL56" s="18"/>
      <c r="BQM56" s="18"/>
      <c r="BQN56" s="18"/>
      <c r="BQO56" s="18"/>
      <c r="BQP56" s="18"/>
      <c r="BQQ56" s="18"/>
      <c r="BQR56" s="18"/>
      <c r="BQS56" s="18"/>
      <c r="BQT56" s="18"/>
      <c r="BQU56" s="18"/>
      <c r="BQV56" s="18"/>
      <c r="BQW56" s="18"/>
      <c r="BQX56" s="18"/>
      <c r="BQY56" s="18"/>
      <c r="BQZ56" s="18"/>
      <c r="BRA56" s="18"/>
      <c r="BRB56" s="18"/>
      <c r="BRC56" s="18"/>
      <c r="BRD56" s="18"/>
      <c r="BRE56" s="18"/>
      <c r="BRF56" s="18"/>
      <c r="BRG56" s="18"/>
      <c r="BRH56" s="18"/>
      <c r="BRI56" s="18"/>
      <c r="BRJ56" s="18"/>
      <c r="BRK56" s="18"/>
      <c r="BRL56" s="18"/>
      <c r="BRM56" s="18"/>
      <c r="BRN56" s="18"/>
      <c r="BRO56" s="18"/>
      <c r="BRP56" s="18"/>
      <c r="BRQ56" s="18"/>
      <c r="BRR56" s="18"/>
      <c r="BRS56" s="18"/>
      <c r="BRT56" s="18"/>
      <c r="BRU56" s="18"/>
      <c r="BRV56" s="18"/>
      <c r="BRW56" s="18"/>
      <c r="BRX56" s="18"/>
      <c r="BRY56" s="18"/>
      <c r="BRZ56" s="18"/>
      <c r="BSA56" s="18"/>
      <c r="BSB56" s="18"/>
      <c r="BSC56" s="18"/>
      <c r="BSD56" s="18"/>
      <c r="BSE56" s="18"/>
      <c r="BSF56" s="18"/>
      <c r="BSG56" s="18"/>
      <c r="BSH56" s="18"/>
      <c r="BSI56" s="18"/>
      <c r="BSJ56" s="18"/>
      <c r="BSK56" s="18"/>
      <c r="BSL56" s="18"/>
      <c r="BSM56" s="18"/>
      <c r="BSN56" s="18"/>
      <c r="BSO56" s="18"/>
      <c r="BSP56" s="18"/>
      <c r="BSQ56" s="18"/>
      <c r="BSR56" s="18"/>
      <c r="BSS56" s="18"/>
      <c r="BST56" s="18"/>
      <c r="BSU56" s="18"/>
      <c r="BSV56" s="18"/>
      <c r="BSW56" s="18"/>
      <c r="BSX56" s="18"/>
      <c r="BSY56" s="18"/>
      <c r="BSZ56" s="18"/>
      <c r="BTA56" s="18"/>
      <c r="BTB56" s="18"/>
      <c r="BTC56" s="18"/>
      <c r="BTD56" s="18"/>
      <c r="BTE56" s="18"/>
      <c r="BTF56" s="18"/>
      <c r="BTG56" s="18"/>
      <c r="BTH56" s="18"/>
      <c r="BTI56" s="18"/>
      <c r="BTJ56" s="18"/>
      <c r="BTK56" s="18"/>
      <c r="BTL56" s="18"/>
      <c r="BTM56" s="18"/>
      <c r="BTN56" s="18"/>
      <c r="BTO56" s="18"/>
      <c r="BTP56" s="18"/>
      <c r="BTQ56" s="18"/>
      <c r="BTR56" s="18"/>
      <c r="BTS56" s="18"/>
      <c r="BTT56" s="18"/>
      <c r="BTU56" s="18"/>
      <c r="BTV56" s="18"/>
      <c r="BTW56" s="18"/>
      <c r="BTX56" s="18"/>
      <c r="BTY56" s="18"/>
      <c r="BTZ56" s="18"/>
      <c r="BUA56" s="18"/>
      <c r="BUB56" s="18"/>
      <c r="BUC56" s="18"/>
      <c r="BUD56" s="18"/>
      <c r="BUE56" s="18"/>
      <c r="BUF56" s="18"/>
      <c r="BUG56" s="18"/>
      <c r="BUH56" s="18"/>
      <c r="BUI56" s="18"/>
      <c r="BUJ56" s="18"/>
      <c r="BUK56" s="18"/>
      <c r="BUL56" s="18"/>
      <c r="BUM56" s="18"/>
      <c r="BUN56" s="18"/>
      <c r="BUO56" s="18"/>
      <c r="BUP56" s="18"/>
      <c r="BUQ56" s="18"/>
      <c r="BUR56" s="18"/>
      <c r="BUS56" s="18"/>
      <c r="BUT56" s="18"/>
      <c r="BUU56" s="18"/>
      <c r="BUV56" s="18"/>
      <c r="BUW56" s="18"/>
      <c r="BUX56" s="18"/>
      <c r="BUY56" s="18"/>
      <c r="BUZ56" s="18"/>
      <c r="BVA56" s="18"/>
      <c r="BVB56" s="18"/>
      <c r="BVC56" s="18"/>
      <c r="BVD56" s="18"/>
      <c r="BVE56" s="18"/>
      <c r="BVF56" s="18"/>
      <c r="BVG56" s="18"/>
      <c r="BVH56" s="18"/>
      <c r="BVI56" s="18"/>
      <c r="BVJ56" s="18"/>
      <c r="BVK56" s="18"/>
      <c r="BVL56" s="18"/>
      <c r="BVM56" s="18"/>
      <c r="BVN56" s="18"/>
      <c r="BVO56" s="18"/>
      <c r="BVP56" s="18"/>
      <c r="BVQ56" s="18"/>
      <c r="BVR56" s="18"/>
      <c r="BVS56" s="18"/>
      <c r="BVT56" s="18"/>
      <c r="BVU56" s="18"/>
      <c r="BVV56" s="18"/>
      <c r="BVW56" s="18"/>
      <c r="BVX56" s="18"/>
      <c r="BVY56" s="18"/>
      <c r="BVZ56" s="18"/>
      <c r="BWA56" s="18"/>
      <c r="BWB56" s="18"/>
      <c r="BWC56" s="18"/>
      <c r="BWD56" s="18"/>
      <c r="BWE56" s="18"/>
      <c r="BWF56" s="18"/>
      <c r="BWG56" s="18"/>
      <c r="BWH56" s="18"/>
      <c r="BWI56" s="18"/>
      <c r="BWJ56" s="18"/>
      <c r="BWK56" s="18"/>
      <c r="BWL56" s="18"/>
      <c r="BWM56" s="18"/>
      <c r="BWN56" s="18"/>
      <c r="BWO56" s="18"/>
      <c r="BWP56" s="18"/>
      <c r="BWQ56" s="18"/>
      <c r="BWR56" s="18"/>
      <c r="BWS56" s="18"/>
      <c r="BWT56" s="18"/>
      <c r="BWU56" s="18"/>
      <c r="BWV56" s="18"/>
      <c r="BWW56" s="18"/>
      <c r="BWX56" s="18"/>
      <c r="BWY56" s="18"/>
      <c r="BWZ56" s="18"/>
      <c r="BXA56" s="18"/>
      <c r="BXB56" s="18"/>
      <c r="BXC56" s="18"/>
      <c r="BXD56" s="18"/>
      <c r="BXE56" s="18"/>
      <c r="BXF56" s="18"/>
      <c r="BXG56" s="18"/>
      <c r="BXH56" s="18"/>
      <c r="BXI56" s="18"/>
      <c r="BXJ56" s="18"/>
      <c r="BXK56" s="18"/>
      <c r="BXL56" s="18"/>
      <c r="BXM56" s="18"/>
      <c r="BXN56" s="18"/>
      <c r="BXO56" s="18"/>
      <c r="BXP56" s="18"/>
      <c r="BXQ56" s="18"/>
      <c r="BXR56" s="18"/>
      <c r="BXS56" s="18"/>
      <c r="BXT56" s="18"/>
      <c r="BXU56" s="18"/>
      <c r="BXV56" s="18"/>
      <c r="BXW56" s="18"/>
      <c r="BXX56" s="18"/>
      <c r="BXY56" s="18"/>
      <c r="BXZ56" s="18"/>
      <c r="BYA56" s="18"/>
      <c r="BYB56" s="18"/>
      <c r="BYC56" s="18"/>
      <c r="BYD56" s="18"/>
      <c r="BYE56" s="18"/>
      <c r="BYF56" s="18"/>
      <c r="BYG56" s="18"/>
      <c r="BYH56" s="18"/>
      <c r="BYI56" s="18"/>
      <c r="BYJ56" s="18"/>
      <c r="BYK56" s="18"/>
      <c r="BYL56" s="18"/>
      <c r="BYM56" s="18"/>
      <c r="BYN56" s="18"/>
      <c r="BYO56" s="18"/>
      <c r="BYP56" s="18"/>
      <c r="BYQ56" s="18"/>
      <c r="BYR56" s="18"/>
      <c r="BYS56" s="18"/>
      <c r="BYT56" s="18"/>
      <c r="BYU56" s="18"/>
      <c r="BYV56" s="18"/>
      <c r="BYW56" s="18"/>
      <c r="BYX56" s="18"/>
      <c r="BYY56" s="18"/>
      <c r="BYZ56" s="18"/>
      <c r="BZA56" s="18"/>
      <c r="BZB56" s="18"/>
      <c r="BZC56" s="18"/>
      <c r="BZD56" s="18"/>
      <c r="BZE56" s="18"/>
      <c r="BZF56" s="18"/>
      <c r="BZG56" s="18"/>
      <c r="BZH56" s="18"/>
      <c r="BZI56" s="18"/>
      <c r="BZJ56" s="18"/>
      <c r="BZK56" s="18"/>
      <c r="BZL56" s="18"/>
      <c r="BZM56" s="18"/>
      <c r="BZN56" s="18"/>
      <c r="BZO56" s="18"/>
      <c r="BZP56" s="18"/>
      <c r="BZQ56" s="18"/>
      <c r="BZR56" s="18"/>
      <c r="BZS56" s="18"/>
      <c r="BZT56" s="18"/>
      <c r="BZU56" s="18"/>
      <c r="BZV56" s="18"/>
      <c r="BZW56" s="18"/>
      <c r="BZX56" s="18"/>
      <c r="BZY56" s="18"/>
      <c r="BZZ56" s="18"/>
      <c r="CAA56" s="18"/>
      <c r="CAB56" s="18"/>
      <c r="CAC56" s="18"/>
      <c r="CAD56" s="18"/>
      <c r="CAE56" s="18"/>
      <c r="CAF56" s="18"/>
      <c r="CAG56" s="18"/>
      <c r="CAH56" s="18"/>
      <c r="CAI56" s="18"/>
      <c r="CAJ56" s="18"/>
      <c r="CAK56" s="18"/>
      <c r="CAL56" s="18"/>
      <c r="CAM56" s="18"/>
      <c r="CAN56" s="18"/>
      <c r="CAO56" s="18"/>
      <c r="CAP56" s="18"/>
      <c r="CAQ56" s="18"/>
      <c r="CAR56" s="18"/>
      <c r="CAS56" s="18"/>
      <c r="CAT56" s="18"/>
      <c r="CAU56" s="18"/>
      <c r="CAV56" s="18"/>
      <c r="CAW56" s="18"/>
      <c r="CAX56" s="18"/>
      <c r="CAY56" s="18"/>
      <c r="CAZ56" s="18"/>
      <c r="CBA56" s="18"/>
      <c r="CBB56" s="18"/>
      <c r="CBC56" s="18"/>
      <c r="CBD56" s="18"/>
      <c r="CBE56" s="18"/>
      <c r="CBF56" s="18"/>
      <c r="CBG56" s="18"/>
      <c r="CBH56" s="18"/>
      <c r="CBI56" s="18"/>
      <c r="CBJ56" s="18"/>
      <c r="CBK56" s="18"/>
      <c r="CBL56" s="18"/>
      <c r="CBM56" s="18"/>
      <c r="CBN56" s="18"/>
      <c r="CBO56" s="18"/>
      <c r="CBP56" s="18"/>
      <c r="CBQ56" s="18"/>
      <c r="CBR56" s="18"/>
      <c r="CBS56" s="18"/>
      <c r="CBT56" s="18"/>
      <c r="CBU56" s="18"/>
      <c r="CBV56" s="18"/>
      <c r="CBW56" s="18"/>
      <c r="CBX56" s="18"/>
      <c r="CBY56" s="18"/>
      <c r="CBZ56" s="18"/>
      <c r="CCA56" s="18"/>
      <c r="CCB56" s="18"/>
      <c r="CCC56" s="18"/>
      <c r="CCD56" s="18"/>
      <c r="CCE56" s="18"/>
      <c r="CCF56" s="18"/>
      <c r="CCG56" s="18"/>
      <c r="CCH56" s="18"/>
      <c r="CCI56" s="18"/>
      <c r="CCJ56" s="18"/>
      <c r="CCK56" s="18"/>
      <c r="CCL56" s="18"/>
      <c r="CCM56" s="18"/>
      <c r="CCN56" s="18"/>
      <c r="CCO56" s="18"/>
      <c r="CCP56" s="18"/>
      <c r="CCQ56" s="18"/>
      <c r="CCR56" s="18"/>
      <c r="CCS56" s="18"/>
      <c r="CCT56" s="18"/>
      <c r="CCU56" s="18"/>
      <c r="CCV56" s="18"/>
      <c r="CCW56" s="18"/>
      <c r="CCX56" s="18"/>
      <c r="CCY56" s="18"/>
      <c r="CCZ56" s="18"/>
      <c r="CDA56" s="18"/>
      <c r="CDB56" s="18"/>
      <c r="CDC56" s="18"/>
      <c r="CDD56" s="18"/>
      <c r="CDE56" s="18"/>
      <c r="CDF56" s="18"/>
      <c r="CDG56" s="18"/>
      <c r="CDH56" s="18"/>
      <c r="CDI56" s="18"/>
      <c r="CDJ56" s="18"/>
      <c r="CDK56" s="18"/>
      <c r="CDL56" s="18"/>
      <c r="CDM56" s="18"/>
      <c r="CDN56" s="18"/>
      <c r="CDO56" s="18"/>
      <c r="CDP56" s="18"/>
      <c r="CDQ56" s="18"/>
      <c r="CDR56" s="18"/>
      <c r="CDS56" s="18"/>
      <c r="CDT56" s="18"/>
      <c r="CDU56" s="18"/>
      <c r="CDV56" s="18"/>
      <c r="CDW56" s="18"/>
      <c r="CDX56" s="18"/>
      <c r="CDY56" s="18"/>
      <c r="CDZ56" s="18"/>
      <c r="CEA56" s="18"/>
      <c r="CEB56" s="18"/>
      <c r="CEC56" s="18"/>
      <c r="CED56" s="18"/>
      <c r="CEE56" s="18"/>
      <c r="CEF56" s="18"/>
      <c r="CEG56" s="18"/>
      <c r="CEH56" s="18"/>
      <c r="CEI56" s="18"/>
      <c r="CEJ56" s="18"/>
      <c r="CEK56" s="18"/>
      <c r="CEL56" s="18"/>
      <c r="CEM56" s="18"/>
      <c r="CEN56" s="18"/>
      <c r="CEO56" s="18"/>
      <c r="CEP56" s="18"/>
      <c r="CEQ56" s="18"/>
      <c r="CER56" s="18"/>
      <c r="CES56" s="18"/>
      <c r="CET56" s="18"/>
      <c r="CEU56" s="18"/>
      <c r="CEV56" s="18"/>
      <c r="CEW56" s="18"/>
      <c r="CEX56" s="18"/>
      <c r="CEY56" s="18"/>
      <c r="CEZ56" s="18"/>
      <c r="CFA56" s="18"/>
      <c r="CFB56" s="18"/>
      <c r="CFC56" s="18"/>
      <c r="CFD56" s="18"/>
      <c r="CFE56" s="18"/>
      <c r="CFF56" s="18"/>
      <c r="CFG56" s="18"/>
      <c r="CFH56" s="18"/>
      <c r="CFI56" s="18"/>
      <c r="CFJ56" s="18"/>
      <c r="CFK56" s="18"/>
      <c r="CFL56" s="18"/>
      <c r="CFM56" s="18"/>
      <c r="CFN56" s="18"/>
      <c r="CFO56" s="18"/>
      <c r="CFP56" s="18"/>
      <c r="CFQ56" s="18"/>
      <c r="CFR56" s="18"/>
      <c r="CFS56" s="18"/>
      <c r="CFT56" s="18"/>
      <c r="CFU56" s="18"/>
      <c r="CFV56" s="18"/>
      <c r="CFW56" s="18"/>
      <c r="CFX56" s="18"/>
      <c r="CFY56" s="18"/>
      <c r="CFZ56" s="18"/>
      <c r="CGA56" s="18"/>
      <c r="CGB56" s="18"/>
      <c r="CGC56" s="18"/>
      <c r="CGD56" s="18"/>
      <c r="CGE56" s="18"/>
      <c r="CGF56" s="18"/>
      <c r="CGG56" s="18"/>
      <c r="CGH56" s="18"/>
      <c r="CGI56" s="18"/>
      <c r="CGJ56" s="18"/>
      <c r="CGK56" s="18"/>
      <c r="CGL56" s="18"/>
      <c r="CGM56" s="18"/>
      <c r="CGN56" s="18"/>
      <c r="CGO56" s="18"/>
      <c r="CGP56" s="18"/>
      <c r="CGQ56" s="18"/>
      <c r="CGR56" s="18"/>
      <c r="CGS56" s="18"/>
      <c r="CGT56" s="18"/>
      <c r="CGU56" s="18"/>
      <c r="CGV56" s="18"/>
      <c r="CGW56" s="18"/>
      <c r="CGX56" s="18"/>
      <c r="CGY56" s="18"/>
      <c r="CGZ56" s="18"/>
      <c r="CHA56" s="18"/>
      <c r="CHB56" s="18"/>
      <c r="CHC56" s="18"/>
      <c r="CHD56" s="18"/>
      <c r="CHE56" s="18"/>
      <c r="CHF56" s="18"/>
      <c r="CHG56" s="18"/>
      <c r="CHH56" s="18"/>
      <c r="CHI56" s="18"/>
      <c r="CHJ56" s="18"/>
      <c r="CHK56" s="18"/>
      <c r="CHL56" s="18"/>
      <c r="CHM56" s="18"/>
      <c r="CHN56" s="18"/>
      <c r="CHO56" s="18"/>
      <c r="CHP56" s="18"/>
      <c r="CHQ56" s="18"/>
      <c r="CHR56" s="18"/>
      <c r="CHS56" s="18"/>
      <c r="CHT56" s="18"/>
      <c r="CHU56" s="18"/>
      <c r="CHV56" s="18"/>
      <c r="CHW56" s="18"/>
      <c r="CHX56" s="18"/>
      <c r="CHY56" s="18"/>
      <c r="CHZ56" s="18"/>
      <c r="CIA56" s="18"/>
      <c r="CIB56" s="18"/>
      <c r="CIC56" s="18"/>
      <c r="CID56" s="18"/>
      <c r="CIE56" s="18"/>
      <c r="CIF56" s="18"/>
      <c r="CIG56" s="18"/>
      <c r="CIH56" s="18"/>
      <c r="CII56" s="18"/>
      <c r="CIJ56" s="18"/>
      <c r="CIK56" s="18"/>
      <c r="CIL56" s="18"/>
      <c r="CIM56" s="18"/>
      <c r="CIN56" s="18"/>
      <c r="CIO56" s="18"/>
      <c r="CIP56" s="18"/>
      <c r="CIQ56" s="18"/>
      <c r="CIR56" s="18"/>
      <c r="CIS56" s="18"/>
      <c r="CIT56" s="18"/>
      <c r="CIU56" s="18"/>
      <c r="CIV56" s="18"/>
      <c r="CIW56" s="18"/>
      <c r="CIX56" s="18"/>
      <c r="CIY56" s="18"/>
      <c r="CIZ56" s="18"/>
      <c r="CJA56" s="18"/>
      <c r="CJB56" s="18"/>
      <c r="CJC56" s="18"/>
      <c r="CJD56" s="18"/>
      <c r="CJE56" s="18"/>
      <c r="CJF56" s="18"/>
      <c r="CJG56" s="18"/>
      <c r="CJH56" s="18"/>
      <c r="CJI56" s="18"/>
      <c r="CJJ56" s="18"/>
      <c r="CJK56" s="18"/>
      <c r="CJL56" s="18"/>
      <c r="CJM56" s="18"/>
      <c r="CJN56" s="18"/>
      <c r="CJO56" s="18"/>
      <c r="CJP56" s="18"/>
      <c r="CJQ56" s="18"/>
      <c r="CJR56" s="18"/>
      <c r="CJS56" s="18"/>
      <c r="CJT56" s="18"/>
      <c r="CJU56" s="18"/>
      <c r="CJV56" s="18"/>
      <c r="CJW56" s="18"/>
      <c r="CJX56" s="18"/>
      <c r="CJY56" s="18"/>
      <c r="CJZ56" s="18"/>
      <c r="CKA56" s="18"/>
      <c r="CKB56" s="18"/>
      <c r="CKC56" s="18"/>
      <c r="CKD56" s="18"/>
      <c r="CKE56" s="18"/>
      <c r="CKF56" s="18"/>
      <c r="CKG56" s="18"/>
      <c r="CKH56" s="18"/>
      <c r="CKI56" s="18"/>
      <c r="CKJ56" s="18"/>
      <c r="CKK56" s="18"/>
      <c r="CKL56" s="18"/>
      <c r="CKM56" s="18"/>
      <c r="CKN56" s="18"/>
      <c r="CKO56" s="18"/>
      <c r="CKP56" s="18"/>
      <c r="CKQ56" s="18"/>
      <c r="CKR56" s="18"/>
      <c r="CKS56" s="18"/>
      <c r="CKT56" s="18"/>
      <c r="CKU56" s="18"/>
      <c r="CKV56" s="18"/>
      <c r="CKW56" s="18"/>
      <c r="CKX56" s="18"/>
      <c r="CKY56" s="18"/>
      <c r="CKZ56" s="18"/>
      <c r="CLA56" s="18"/>
      <c r="CLB56" s="18"/>
      <c r="CLC56" s="18"/>
      <c r="CLD56" s="18"/>
      <c r="CLE56" s="18"/>
      <c r="CLF56" s="18"/>
      <c r="CLG56" s="18"/>
      <c r="CLH56" s="18"/>
      <c r="CLI56" s="18"/>
      <c r="CLJ56" s="18"/>
      <c r="CLK56" s="18"/>
      <c r="CLL56" s="18"/>
      <c r="CLM56" s="18"/>
      <c r="CLN56" s="18"/>
      <c r="CLO56" s="18"/>
      <c r="CLP56" s="18"/>
      <c r="CLQ56" s="18"/>
      <c r="CLR56" s="18"/>
      <c r="CLS56" s="18"/>
      <c r="CLT56" s="18"/>
      <c r="CLU56" s="18"/>
      <c r="CLV56" s="18"/>
      <c r="CLW56" s="18"/>
      <c r="CLX56" s="18"/>
      <c r="CLY56" s="18"/>
      <c r="CLZ56" s="18"/>
      <c r="CMA56" s="18"/>
      <c r="CMB56" s="18"/>
      <c r="CMC56" s="18"/>
      <c r="CMD56" s="18"/>
      <c r="CME56" s="18"/>
      <c r="CMF56" s="18"/>
      <c r="CMG56" s="18"/>
      <c r="CMH56" s="18"/>
      <c r="CMI56" s="18"/>
      <c r="CMJ56" s="18"/>
      <c r="CMK56" s="18"/>
      <c r="CML56" s="18"/>
      <c r="CMM56" s="18"/>
      <c r="CMN56" s="18"/>
      <c r="CMO56" s="18"/>
      <c r="CMP56" s="18"/>
      <c r="CMQ56" s="18"/>
      <c r="CMR56" s="18"/>
      <c r="CMS56" s="18"/>
      <c r="CMT56" s="18"/>
      <c r="CMU56" s="18"/>
      <c r="CMV56" s="18"/>
      <c r="CMW56" s="18"/>
      <c r="CMX56" s="18"/>
      <c r="CMY56" s="18"/>
      <c r="CMZ56" s="18"/>
      <c r="CNA56" s="18"/>
      <c r="CNB56" s="18"/>
      <c r="CNC56" s="18"/>
      <c r="CND56" s="18"/>
      <c r="CNE56" s="18"/>
      <c r="CNF56" s="18"/>
      <c r="CNG56" s="18"/>
      <c r="CNH56" s="18"/>
      <c r="CNI56" s="18"/>
      <c r="CNJ56" s="18"/>
      <c r="CNK56" s="18"/>
      <c r="CNL56" s="18"/>
      <c r="CNM56" s="18"/>
      <c r="CNN56" s="18"/>
      <c r="CNO56" s="18"/>
      <c r="CNP56" s="18"/>
      <c r="CNQ56" s="18"/>
      <c r="CNR56" s="18"/>
      <c r="CNS56" s="18"/>
      <c r="CNT56" s="18"/>
      <c r="CNU56" s="18"/>
      <c r="CNV56" s="18"/>
      <c r="CNW56" s="18"/>
      <c r="CNX56" s="18"/>
      <c r="CNY56" s="18"/>
      <c r="CNZ56" s="18"/>
      <c r="COA56" s="18"/>
      <c r="COB56" s="18"/>
      <c r="COC56" s="18"/>
      <c r="COD56" s="18"/>
      <c r="COE56" s="18"/>
      <c r="COF56" s="18"/>
      <c r="COG56" s="18"/>
      <c r="COH56" s="18"/>
      <c r="COI56" s="18"/>
      <c r="COJ56" s="18"/>
      <c r="COK56" s="18"/>
      <c r="COL56" s="18"/>
      <c r="COM56" s="18"/>
      <c r="CON56" s="18"/>
      <c r="COO56" s="18"/>
      <c r="COP56" s="18"/>
      <c r="COQ56" s="18"/>
      <c r="COR56" s="18"/>
      <c r="COS56" s="18"/>
      <c r="COT56" s="18"/>
      <c r="COU56" s="18"/>
      <c r="COV56" s="18"/>
      <c r="COW56" s="18"/>
      <c r="COX56" s="18"/>
      <c r="COY56" s="18"/>
      <c r="COZ56" s="18"/>
      <c r="CPA56" s="18"/>
      <c r="CPB56" s="18"/>
      <c r="CPC56" s="18"/>
      <c r="CPD56" s="18"/>
      <c r="CPE56" s="18"/>
      <c r="CPF56" s="18"/>
      <c r="CPG56" s="18"/>
      <c r="CPH56" s="18"/>
      <c r="CPI56" s="18"/>
      <c r="CPJ56" s="18"/>
      <c r="CPK56" s="18"/>
      <c r="CPL56" s="18"/>
      <c r="CPM56" s="18"/>
      <c r="CPN56" s="18"/>
      <c r="CPO56" s="18"/>
      <c r="CPP56" s="18"/>
      <c r="CPQ56" s="18"/>
      <c r="CPR56" s="18"/>
      <c r="CPS56" s="18"/>
      <c r="CPT56" s="18"/>
      <c r="CPU56" s="18"/>
      <c r="CPV56" s="18"/>
      <c r="CPW56" s="18"/>
      <c r="CPX56" s="18"/>
      <c r="CPY56" s="18"/>
      <c r="CPZ56" s="18"/>
      <c r="CQA56" s="18"/>
      <c r="CQB56" s="18"/>
      <c r="CQC56" s="18"/>
      <c r="CQD56" s="18"/>
      <c r="CQE56" s="18"/>
      <c r="CQF56" s="18"/>
      <c r="CQG56" s="18"/>
      <c r="CQH56" s="18"/>
      <c r="CQI56" s="18"/>
      <c r="CQJ56" s="18"/>
      <c r="CQK56" s="18"/>
      <c r="CQL56" s="18"/>
      <c r="CQM56" s="18"/>
      <c r="CQN56" s="18"/>
      <c r="CQO56" s="18"/>
      <c r="CQP56" s="18"/>
      <c r="CQQ56" s="18"/>
      <c r="CQR56" s="18"/>
      <c r="CQS56" s="18"/>
      <c r="CQT56" s="18"/>
      <c r="CQU56" s="18"/>
      <c r="CQV56" s="18"/>
      <c r="CQW56" s="18"/>
      <c r="CQX56" s="18"/>
      <c r="CQY56" s="18"/>
      <c r="CQZ56" s="18"/>
      <c r="CRA56" s="18"/>
      <c r="CRB56" s="18"/>
      <c r="CRC56" s="18"/>
      <c r="CRD56" s="18"/>
      <c r="CRE56" s="18"/>
      <c r="CRF56" s="18"/>
      <c r="CRG56" s="18"/>
      <c r="CRH56" s="18"/>
      <c r="CRI56" s="18"/>
      <c r="CRJ56" s="18"/>
      <c r="CRK56" s="18"/>
      <c r="CRL56" s="18"/>
      <c r="CRM56" s="18"/>
      <c r="CRN56" s="18"/>
      <c r="CRO56" s="18"/>
      <c r="CRP56" s="18"/>
      <c r="CRQ56" s="18"/>
      <c r="CRR56" s="18"/>
      <c r="CRS56" s="18"/>
      <c r="CRT56" s="18"/>
      <c r="CRU56" s="18"/>
      <c r="CRV56" s="18"/>
      <c r="CRW56" s="18"/>
      <c r="CRX56" s="18"/>
      <c r="CRY56" s="18"/>
      <c r="CRZ56" s="18"/>
      <c r="CSA56" s="18"/>
      <c r="CSB56" s="18"/>
      <c r="CSC56" s="18"/>
      <c r="CSD56" s="18"/>
      <c r="CSE56" s="18"/>
      <c r="CSF56" s="18"/>
      <c r="CSG56" s="18"/>
      <c r="CSH56" s="18"/>
      <c r="CSI56" s="18"/>
      <c r="CSJ56" s="18"/>
      <c r="CSK56" s="18"/>
      <c r="CSL56" s="18"/>
      <c r="CSM56" s="18"/>
      <c r="CSN56" s="18"/>
      <c r="CSO56" s="18"/>
      <c r="CSP56" s="18"/>
      <c r="CSQ56" s="18"/>
      <c r="CSR56" s="18"/>
      <c r="CSS56" s="18"/>
      <c r="CST56" s="18"/>
      <c r="CSU56" s="18"/>
      <c r="CSV56" s="18"/>
      <c r="CSW56" s="18"/>
      <c r="CSX56" s="18"/>
      <c r="CSY56" s="18"/>
      <c r="CSZ56" s="18"/>
      <c r="CTA56" s="18"/>
      <c r="CTB56" s="18"/>
      <c r="CTC56" s="18"/>
      <c r="CTD56" s="18"/>
      <c r="CTE56" s="18"/>
      <c r="CTF56" s="18"/>
      <c r="CTG56" s="18"/>
      <c r="CTH56" s="18"/>
      <c r="CTI56" s="18"/>
      <c r="CTJ56" s="18"/>
      <c r="CTK56" s="18"/>
      <c r="CTL56" s="18"/>
      <c r="CTM56" s="18"/>
      <c r="CTN56" s="18"/>
      <c r="CTO56" s="18"/>
      <c r="CTP56" s="18"/>
      <c r="CTQ56" s="18"/>
      <c r="CTR56" s="18"/>
      <c r="CTS56" s="18"/>
      <c r="CTT56" s="18"/>
      <c r="CTU56" s="18"/>
      <c r="CTV56" s="18"/>
      <c r="CTW56" s="18"/>
      <c r="CTX56" s="18"/>
      <c r="CTY56" s="18"/>
      <c r="CTZ56" s="18"/>
      <c r="CUA56" s="18"/>
      <c r="CUB56" s="18"/>
      <c r="CUC56" s="18"/>
      <c r="CUD56" s="18"/>
      <c r="CUE56" s="18"/>
      <c r="CUF56" s="18"/>
      <c r="CUG56" s="18"/>
      <c r="CUH56" s="18"/>
      <c r="CUI56" s="18"/>
      <c r="CUJ56" s="18"/>
      <c r="CUK56" s="18"/>
      <c r="CUL56" s="18"/>
      <c r="CUM56" s="18"/>
      <c r="CUN56" s="18"/>
      <c r="CUO56" s="18"/>
      <c r="CUP56" s="18"/>
      <c r="CUQ56" s="18"/>
      <c r="CUR56" s="18"/>
      <c r="CUS56" s="18"/>
      <c r="CUT56" s="18"/>
    </row>
    <row r="57" spans="1:2594" s="124" customFormat="1" ht="15" customHeight="1" x14ac:dyDescent="0.2">
      <c r="A57" s="584" t="s">
        <v>197</v>
      </c>
      <c r="B57" s="137" t="s">
        <v>38</v>
      </c>
      <c r="C57" s="138" t="s">
        <v>61</v>
      </c>
      <c r="D57" s="127">
        <v>481</v>
      </c>
      <c r="E57" s="127">
        <v>438019</v>
      </c>
      <c r="F57" s="127">
        <v>455</v>
      </c>
      <c r="G57" s="127">
        <v>399793</v>
      </c>
      <c r="H57" s="127">
        <v>266.89999999999998</v>
      </c>
      <c r="I57" s="163">
        <v>323465</v>
      </c>
      <c r="J57" s="127">
        <v>277</v>
      </c>
      <c r="K57" s="163">
        <v>331618</v>
      </c>
      <c r="L57" s="237"/>
      <c r="M57" s="238"/>
      <c r="N57" s="134" t="str">
        <f t="shared" si="11"/>
        <v>12</v>
      </c>
      <c r="O57" s="121" t="str">
        <f t="shared" si="12"/>
        <v>PAPER AND PAPERBOARD</v>
      </c>
      <c r="P57" s="138" t="s">
        <v>61</v>
      </c>
      <c r="Q57" s="437">
        <f>D57-(D58+D63+D64+D69)</f>
        <v>0</v>
      </c>
      <c r="R57" s="222">
        <f t="shared" ref="R57:X57" si="34">E57-(E58+E63+E64+E69)</f>
        <v>0</v>
      </c>
      <c r="S57" s="222">
        <f t="shared" si="34"/>
        <v>0</v>
      </c>
      <c r="T57" s="222">
        <f t="shared" si="34"/>
        <v>0</v>
      </c>
      <c r="U57" s="222">
        <f t="shared" si="34"/>
        <v>0</v>
      </c>
      <c r="V57" s="222">
        <f t="shared" si="34"/>
        <v>0</v>
      </c>
      <c r="W57" s="222">
        <f t="shared" si="34"/>
        <v>-0.40000000000003411</v>
      </c>
      <c r="X57" s="223">
        <f t="shared" si="34"/>
        <v>0</v>
      </c>
      <c r="Y57" s="257"/>
      <c r="Z57" s="266" t="str">
        <f t="shared" si="4"/>
        <v>12</v>
      </c>
      <c r="AA57" s="121" t="str">
        <f t="shared" si="4"/>
        <v>PAPER AND PAPERBOARD</v>
      </c>
      <c r="AB57" s="138" t="s">
        <v>61</v>
      </c>
      <c r="AC57" s="273">
        <f>IF(ISNUMBER('JQ1|Primary Products|Production'!D69+D57-H57),'JQ1|Primary Products|Production'!D69+D57-H57,IF(ISNUMBER(H57-D57),"NT " &amp; H57-D57,"…"))</f>
        <v>771.1</v>
      </c>
      <c r="AD57" s="271">
        <f>IF(ISNUMBER('JQ1|Primary Products|Production'!E69+F57-J57),'JQ1|Primary Products|Production'!E69+F57-J57,IF(ISNUMBER(J57-F57),"NT " &amp; J57-F57,"…"))</f>
        <v>722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</row>
    <row r="58" spans="1:2594" s="18" customFormat="1" ht="15" customHeight="1" x14ac:dyDescent="0.2">
      <c r="A58" s="585" t="s">
        <v>130</v>
      </c>
      <c r="B58" s="41" t="s">
        <v>46</v>
      </c>
      <c r="C58" s="140" t="s">
        <v>61</v>
      </c>
      <c r="D58" s="655">
        <v>139</v>
      </c>
      <c r="E58" s="655">
        <v>122646</v>
      </c>
      <c r="F58" s="50">
        <v>120</v>
      </c>
      <c r="G58" s="50">
        <v>101360</v>
      </c>
      <c r="H58" s="655">
        <v>5.6</v>
      </c>
      <c r="I58" s="658">
        <v>6835</v>
      </c>
      <c r="J58" s="50">
        <v>2.2999999999999998</v>
      </c>
      <c r="K58" s="161">
        <v>2749</v>
      </c>
      <c r="L58" s="237"/>
      <c r="M58" s="238"/>
      <c r="N58" s="6" t="str">
        <f t="shared" si="11"/>
        <v>12.1</v>
      </c>
      <c r="O58" s="41" t="str">
        <f t="shared" si="12"/>
        <v>GRAPHIC PAPERS</v>
      </c>
      <c r="P58" s="140" t="s">
        <v>61</v>
      </c>
      <c r="Q58" s="538">
        <f>D58-(D59+D60+D61+D62)</f>
        <v>0</v>
      </c>
      <c r="R58" s="226">
        <f t="shared" ref="R58:X58" si="35">E58-(E59+E60+E61+E62)</f>
        <v>0</v>
      </c>
      <c r="S58" s="226">
        <f t="shared" si="35"/>
        <v>0</v>
      </c>
      <c r="T58" s="226">
        <f t="shared" si="35"/>
        <v>0</v>
      </c>
      <c r="U58" s="226">
        <f t="shared" si="35"/>
        <v>0</v>
      </c>
      <c r="V58" s="226">
        <f t="shared" si="35"/>
        <v>0</v>
      </c>
      <c r="W58" s="226">
        <f t="shared" si="35"/>
        <v>0</v>
      </c>
      <c r="X58" s="227">
        <f t="shared" si="35"/>
        <v>0</v>
      </c>
      <c r="Y58" s="257"/>
      <c r="Z58" s="367" t="str">
        <f t="shared" si="4"/>
        <v>12.1</v>
      </c>
      <c r="AA58" s="41" t="str">
        <f t="shared" si="4"/>
        <v>GRAPHIC PAPERS</v>
      </c>
      <c r="AB58" s="140" t="s">
        <v>61</v>
      </c>
      <c r="AC58" s="363">
        <f>IF(ISNUMBER('JQ1|Primary Products|Production'!D70+D58-H58),'JQ1|Primary Products|Production'!D70+D58-H58,IF(ISNUMBER(H58-D58),"NT " &amp; H58-D58,"…"))</f>
        <v>283.39999999999998</v>
      </c>
      <c r="AD58" s="285">
        <f>IF(ISNUMBER('JQ1|Primary Products|Production'!E70+F58-J58),'JQ1|Primary Products|Production'!E70+F58-J58,IF(ISNUMBER(J58-F58),"NT " &amp; J58-F58,"…"))</f>
        <v>264.7</v>
      </c>
    </row>
    <row r="59" spans="1:2594" s="18" customFormat="1" ht="15" customHeight="1" x14ac:dyDescent="0.2">
      <c r="A59" s="585" t="s">
        <v>198</v>
      </c>
      <c r="B59" s="39" t="s">
        <v>39</v>
      </c>
      <c r="C59" s="51" t="s">
        <v>61</v>
      </c>
      <c r="D59" s="653">
        <v>35</v>
      </c>
      <c r="E59" s="653">
        <v>20672</v>
      </c>
      <c r="F59" s="52">
        <v>29</v>
      </c>
      <c r="G59" s="52">
        <v>17575</v>
      </c>
      <c r="H59" s="653">
        <v>3</v>
      </c>
      <c r="I59" s="659">
        <v>3455</v>
      </c>
      <c r="J59" s="52">
        <v>0.2</v>
      </c>
      <c r="K59" s="159">
        <v>160</v>
      </c>
      <c r="L59" s="237"/>
      <c r="M59" s="238"/>
      <c r="N59" s="6" t="str">
        <f t="shared" si="11"/>
        <v>12.1.1</v>
      </c>
      <c r="O59" s="39" t="str">
        <f t="shared" si="12"/>
        <v>NEWSPRINT</v>
      </c>
      <c r="P59" s="51" t="s">
        <v>61</v>
      </c>
      <c r="Q59" s="216"/>
      <c r="R59" s="216"/>
      <c r="S59" s="216"/>
      <c r="T59" s="216"/>
      <c r="U59" s="216"/>
      <c r="V59" s="216"/>
      <c r="W59" s="216"/>
      <c r="X59" s="217"/>
      <c r="Y59" s="239"/>
      <c r="Z59" s="367" t="str">
        <f t="shared" si="4"/>
        <v>12.1.1</v>
      </c>
      <c r="AA59" s="39" t="str">
        <f t="shared" si="4"/>
        <v>NEWSPRINT</v>
      </c>
      <c r="AB59" s="51" t="s">
        <v>61</v>
      </c>
      <c r="AC59" s="363">
        <f>IF(ISNUMBER('JQ1|Primary Products|Production'!D71+D59-H59),'JQ1|Primary Products|Production'!D71+D59-H59,IF(ISNUMBER(H59-D59),"NT " &amp; H59-D59,"…"))</f>
        <v>182</v>
      </c>
      <c r="AD59" s="285">
        <f>IF(ISNUMBER('JQ1|Primary Products|Production'!E71+F59-J59),'JQ1|Primary Products|Production'!E71+F59-J59,IF(ISNUMBER(J59-F59),"NT " &amp; J59-F59,"…"))</f>
        <v>175.8</v>
      </c>
    </row>
    <row r="60" spans="1:2594" s="18" customFormat="1" ht="15" customHeight="1" x14ac:dyDescent="0.2">
      <c r="A60" s="585" t="s">
        <v>199</v>
      </c>
      <c r="B60" s="65" t="s">
        <v>47</v>
      </c>
      <c r="C60" s="51" t="s">
        <v>61</v>
      </c>
      <c r="D60" s="653">
        <v>14</v>
      </c>
      <c r="E60" s="653">
        <v>9998</v>
      </c>
      <c r="F60" s="52">
        <v>12</v>
      </c>
      <c r="G60" s="52">
        <v>8559</v>
      </c>
      <c r="H60" s="653">
        <v>0.1</v>
      </c>
      <c r="I60" s="659">
        <v>77</v>
      </c>
      <c r="J60" s="52">
        <v>0.1</v>
      </c>
      <c r="K60" s="159">
        <v>112</v>
      </c>
      <c r="L60" s="237"/>
      <c r="M60" s="238"/>
      <c r="N60" s="6" t="str">
        <f t="shared" si="11"/>
        <v>12.1.2</v>
      </c>
      <c r="O60" s="39" t="str">
        <f t="shared" si="12"/>
        <v>UNCOATED MECHANICAL</v>
      </c>
      <c r="P60" s="51" t="s">
        <v>61</v>
      </c>
      <c r="Q60" s="216"/>
      <c r="R60" s="216"/>
      <c r="S60" s="216"/>
      <c r="T60" s="216"/>
      <c r="U60" s="216"/>
      <c r="V60" s="216"/>
      <c r="W60" s="216"/>
      <c r="X60" s="217"/>
      <c r="Y60" s="239"/>
      <c r="Z60" s="367" t="str">
        <f t="shared" si="4"/>
        <v>12.1.2</v>
      </c>
      <c r="AA60" s="39" t="str">
        <f t="shared" si="4"/>
        <v>UNCOATED MECHANICAL</v>
      </c>
      <c r="AB60" s="51" t="s">
        <v>61</v>
      </c>
      <c r="AC60" s="363">
        <f>IF(ISNUMBER('JQ1|Primary Products|Production'!D72+D60-H60),'JQ1|Primary Products|Production'!D72+D60-H60,IF(ISNUMBER(H60-D60),"NT " &amp; H60-D60,"…"))</f>
        <v>13.9</v>
      </c>
      <c r="AD60" s="285">
        <f>IF(ISNUMBER('JQ1|Primary Products|Production'!E72+F60-J60),'JQ1|Primary Products|Production'!E72+F60-J60,IF(ISNUMBER(J60-F60),"NT " &amp; J60-F60,"…"))</f>
        <v>11.9</v>
      </c>
    </row>
    <row r="61" spans="1:2594" s="18" customFormat="1" ht="15" customHeight="1" x14ac:dyDescent="0.2">
      <c r="A61" s="585" t="s">
        <v>200</v>
      </c>
      <c r="B61" s="39" t="s">
        <v>48</v>
      </c>
      <c r="C61" s="51" t="s">
        <v>61</v>
      </c>
      <c r="D61" s="653">
        <v>50</v>
      </c>
      <c r="E61" s="653">
        <v>52334</v>
      </c>
      <c r="F61" s="52">
        <v>45</v>
      </c>
      <c r="G61" s="52">
        <v>42337</v>
      </c>
      <c r="H61" s="653">
        <v>1.5</v>
      </c>
      <c r="I61" s="659">
        <v>1687</v>
      </c>
      <c r="J61" s="52">
        <v>1</v>
      </c>
      <c r="K61" s="159">
        <v>1095</v>
      </c>
      <c r="L61" s="237"/>
      <c r="M61" s="238"/>
      <c r="N61" s="6" t="str">
        <f t="shared" si="11"/>
        <v>12.1.3</v>
      </c>
      <c r="O61" s="39" t="str">
        <f t="shared" si="12"/>
        <v>UNCOATED WOODFREE</v>
      </c>
      <c r="P61" s="51" t="s">
        <v>61</v>
      </c>
      <c r="Q61" s="216"/>
      <c r="R61" s="216"/>
      <c r="S61" s="216"/>
      <c r="T61" s="216"/>
      <c r="U61" s="216"/>
      <c r="V61" s="216"/>
      <c r="W61" s="216"/>
      <c r="X61" s="217"/>
      <c r="Y61" s="239"/>
      <c r="Z61" s="367" t="str">
        <f t="shared" si="4"/>
        <v>12.1.3</v>
      </c>
      <c r="AA61" s="39" t="str">
        <f t="shared" si="4"/>
        <v>UNCOATED WOODFREE</v>
      </c>
      <c r="AB61" s="51" t="s">
        <v>61</v>
      </c>
      <c r="AC61" s="363">
        <f>IF(ISNUMBER('JQ1|Primary Products|Production'!D73+D61-H61),'JQ1|Primary Products|Production'!D73+D61-H61,IF(ISNUMBER(H61-D61),"NT " &amp; H61-D61,"…"))</f>
        <v>48.5</v>
      </c>
      <c r="AD61" s="285">
        <f>IF(ISNUMBER('JQ1|Primary Products|Production'!E73+F61-J61),'JQ1|Primary Products|Production'!E73+F61-J61,IF(ISNUMBER(J61-F61),"NT " &amp; J61-F61,"…"))</f>
        <v>44</v>
      </c>
    </row>
    <row r="62" spans="1:2594" s="18" customFormat="1" ht="15" customHeight="1" x14ac:dyDescent="0.2">
      <c r="A62" s="585" t="s">
        <v>201</v>
      </c>
      <c r="B62" s="42" t="s">
        <v>49</v>
      </c>
      <c r="C62" s="51" t="s">
        <v>61</v>
      </c>
      <c r="D62" s="653">
        <v>40</v>
      </c>
      <c r="E62" s="653">
        <v>39642</v>
      </c>
      <c r="F62" s="52">
        <v>34</v>
      </c>
      <c r="G62" s="52">
        <v>32889</v>
      </c>
      <c r="H62" s="653">
        <v>1</v>
      </c>
      <c r="I62" s="659">
        <v>1616</v>
      </c>
      <c r="J62" s="52">
        <v>1</v>
      </c>
      <c r="K62" s="159">
        <v>1382</v>
      </c>
      <c r="L62" s="237"/>
      <c r="M62" s="238"/>
      <c r="N62" s="6" t="str">
        <f t="shared" si="11"/>
        <v>12.1.4</v>
      </c>
      <c r="O62" s="39" t="str">
        <f t="shared" si="12"/>
        <v>COATED PAPERS</v>
      </c>
      <c r="P62" s="51" t="s">
        <v>61</v>
      </c>
      <c r="Q62" s="216"/>
      <c r="R62" s="216"/>
      <c r="S62" s="216"/>
      <c r="T62" s="216"/>
      <c r="U62" s="216"/>
      <c r="V62" s="216"/>
      <c r="W62" s="216"/>
      <c r="X62" s="217"/>
      <c r="Y62" s="239"/>
      <c r="Z62" s="367" t="str">
        <f t="shared" si="4"/>
        <v>12.1.4</v>
      </c>
      <c r="AA62" s="39" t="str">
        <f t="shared" si="4"/>
        <v>COATED PAPERS</v>
      </c>
      <c r="AB62" s="51" t="s">
        <v>61</v>
      </c>
      <c r="AC62" s="363">
        <f>IF(ISNUMBER('JQ1|Primary Products|Production'!D74+D62-H62),'JQ1|Primary Products|Production'!D74+D62-H62,IF(ISNUMBER(H62-D62),"NT " &amp; H62-D62,"…"))</f>
        <v>39</v>
      </c>
      <c r="AD62" s="285">
        <f>IF(ISNUMBER('JQ1|Primary Products|Production'!E74+F62-J62),'JQ1|Primary Products|Production'!E74+F62-J62,IF(ISNUMBER(J62-F62),"NT " &amp; J62-F62,"…"))</f>
        <v>33</v>
      </c>
    </row>
    <row r="63" spans="1:2594" s="18" customFormat="1" ht="15" customHeight="1" x14ac:dyDescent="0.2">
      <c r="A63" s="579">
        <v>12.2</v>
      </c>
      <c r="B63" s="434" t="s">
        <v>124</v>
      </c>
      <c r="C63" s="51" t="s">
        <v>61</v>
      </c>
      <c r="D63" s="653">
        <v>24</v>
      </c>
      <c r="E63" s="653">
        <v>30615</v>
      </c>
      <c r="F63" s="52">
        <v>23</v>
      </c>
      <c r="G63" s="52">
        <v>26950</v>
      </c>
      <c r="H63" s="653">
        <v>4</v>
      </c>
      <c r="I63" s="659">
        <v>4069</v>
      </c>
      <c r="J63" s="52">
        <v>13</v>
      </c>
      <c r="K63" s="159">
        <v>14306</v>
      </c>
      <c r="L63" s="237"/>
      <c r="M63" s="238"/>
      <c r="N63" s="4">
        <f t="shared" si="11"/>
        <v>12.2</v>
      </c>
      <c r="O63" s="41" t="str">
        <f t="shared" si="12"/>
        <v>HOUSEHOLD AND SANITARY PAPERS</v>
      </c>
      <c r="P63" s="51" t="s">
        <v>61</v>
      </c>
      <c r="Q63" s="216"/>
      <c r="R63" s="216"/>
      <c r="S63" s="216"/>
      <c r="T63" s="216"/>
      <c r="U63" s="216"/>
      <c r="V63" s="216"/>
      <c r="W63" s="216"/>
      <c r="X63" s="217"/>
      <c r="Y63" s="239"/>
      <c r="Z63" s="367">
        <f t="shared" si="4"/>
        <v>12.2</v>
      </c>
      <c r="AA63" s="41" t="str">
        <f t="shared" si="4"/>
        <v>HOUSEHOLD AND SANITARY PAPERS</v>
      </c>
      <c r="AB63" s="51" t="s">
        <v>61</v>
      </c>
      <c r="AC63" s="363">
        <f>IF(ISNUMBER('JQ1|Primary Products|Production'!D75+D63-H63),'JQ1|Primary Products|Production'!D75+D63-H63,IF(ISNUMBER(H63-D63),"NT " &amp; H63-D63,"…"))</f>
        <v>77</v>
      </c>
      <c r="AD63" s="285">
        <f>IF(ISNUMBER('JQ1|Primary Products|Production'!E75+F63-J63),'JQ1|Primary Products|Production'!E75+F63-J63,IF(ISNUMBER(J63-F63),"NT " &amp; J63-F63,"…"))</f>
        <v>69</v>
      </c>
    </row>
    <row r="64" spans="1:2594" s="18" customFormat="1" ht="15" customHeight="1" x14ac:dyDescent="0.2">
      <c r="A64" s="585">
        <v>12.3</v>
      </c>
      <c r="B64" s="41" t="s">
        <v>50</v>
      </c>
      <c r="C64" s="140" t="s">
        <v>61</v>
      </c>
      <c r="D64" s="655">
        <v>314</v>
      </c>
      <c r="E64" s="655">
        <v>266218</v>
      </c>
      <c r="F64" s="50">
        <v>307</v>
      </c>
      <c r="G64" s="50">
        <v>253210</v>
      </c>
      <c r="H64" s="655">
        <v>257.2</v>
      </c>
      <c r="I64" s="658">
        <v>311899</v>
      </c>
      <c r="J64" s="50">
        <v>262</v>
      </c>
      <c r="K64" s="161">
        <v>313752</v>
      </c>
      <c r="L64" s="237"/>
      <c r="M64" s="238"/>
      <c r="N64" s="6">
        <f t="shared" si="11"/>
        <v>12.3</v>
      </c>
      <c r="O64" s="41" t="str">
        <f t="shared" si="12"/>
        <v>PACKAGING MATERIALS</v>
      </c>
      <c r="P64" s="140" t="s">
        <v>61</v>
      </c>
      <c r="Q64" s="537">
        <f>D64-(D65+D66+D67+D68)</f>
        <v>0.19999999999998863</v>
      </c>
      <c r="R64" s="218">
        <f t="shared" ref="R64:X64" si="36">E64-(E65+E66+E67+E68)</f>
        <v>0</v>
      </c>
      <c r="S64" s="218">
        <f t="shared" si="36"/>
        <v>0</v>
      </c>
      <c r="T64" s="218">
        <f t="shared" si="36"/>
        <v>0</v>
      </c>
      <c r="U64" s="218">
        <f t="shared" si="36"/>
        <v>0</v>
      </c>
      <c r="V64" s="218">
        <f t="shared" si="36"/>
        <v>0</v>
      </c>
      <c r="W64" s="218">
        <f t="shared" si="36"/>
        <v>0</v>
      </c>
      <c r="X64" s="219">
        <f t="shared" si="36"/>
        <v>0</v>
      </c>
      <c r="Y64" s="257"/>
      <c r="Z64" s="367">
        <f t="shared" si="4"/>
        <v>12.3</v>
      </c>
      <c r="AA64" s="41" t="str">
        <f t="shared" si="4"/>
        <v>PACKAGING MATERIALS</v>
      </c>
      <c r="AB64" s="140" t="s">
        <v>61</v>
      </c>
      <c r="AC64" s="363">
        <f>IF(ISNUMBER('JQ1|Primary Products|Production'!D76+D64-H64),'JQ1|Primary Products|Production'!D76+D64-H64,IF(ISNUMBER(H64-D64),"NT " &amp; H64-D64,"…"))</f>
        <v>381.8</v>
      </c>
      <c r="AD64" s="285">
        <f>IF(ISNUMBER('JQ1|Primary Products|Production'!E76+F64-J64),'JQ1|Primary Products|Production'!E76+F64-J64,IF(ISNUMBER(J64-F64),"NT " &amp; J64-F64,"…"))</f>
        <v>360</v>
      </c>
    </row>
    <row r="65" spans="1:30" s="18" customFormat="1" ht="15" customHeight="1" x14ac:dyDescent="0.2">
      <c r="A65" s="585" t="s">
        <v>202</v>
      </c>
      <c r="B65" s="39" t="s">
        <v>51</v>
      </c>
      <c r="C65" s="51" t="s">
        <v>61</v>
      </c>
      <c r="D65" s="655">
        <v>116</v>
      </c>
      <c r="E65" s="656">
        <v>70367</v>
      </c>
      <c r="F65" s="50">
        <v>115</v>
      </c>
      <c r="G65" s="57">
        <v>56234</v>
      </c>
      <c r="H65" s="653">
        <v>39</v>
      </c>
      <c r="I65" s="659">
        <v>20118</v>
      </c>
      <c r="J65" s="52">
        <v>44</v>
      </c>
      <c r="K65" s="159">
        <v>18247</v>
      </c>
      <c r="L65" s="237"/>
      <c r="M65" s="238"/>
      <c r="N65" s="6" t="str">
        <f t="shared" si="11"/>
        <v>12.3.1</v>
      </c>
      <c r="O65" s="39" t="str">
        <f t="shared" si="12"/>
        <v>CASE MATERIALS</v>
      </c>
      <c r="P65" s="51" t="s">
        <v>61</v>
      </c>
      <c r="Q65" s="216"/>
      <c r="R65" s="216"/>
      <c r="S65" s="216"/>
      <c r="T65" s="216"/>
      <c r="U65" s="216"/>
      <c r="V65" s="216"/>
      <c r="W65" s="216"/>
      <c r="X65" s="217"/>
      <c r="Y65" s="239"/>
      <c r="Z65" s="367" t="str">
        <f t="shared" si="4"/>
        <v>12.3.1</v>
      </c>
      <c r="AA65" s="39" t="str">
        <f t="shared" si="4"/>
        <v>CASE MATERIALS</v>
      </c>
      <c r="AB65" s="51" t="s">
        <v>61</v>
      </c>
      <c r="AC65" s="363">
        <f>IF(ISNUMBER('JQ1|Primary Products|Production'!D77+D65-H65),'JQ1|Primary Products|Production'!D77+D65-H65,IF(ISNUMBER(H65-D65),"NT " &amp; H65-D65,"…"))</f>
        <v>187</v>
      </c>
      <c r="AD65" s="285">
        <f>IF(ISNUMBER('JQ1|Primary Products|Production'!E77+F65-J65),'JQ1|Primary Products|Production'!E77+F65-J65,IF(ISNUMBER(J65-F65),"NT " &amp; J65-F65,"…"))</f>
        <v>176</v>
      </c>
    </row>
    <row r="66" spans="1:30" s="18" customFormat="1" ht="15" customHeight="1" x14ac:dyDescent="0.2">
      <c r="A66" s="585" t="s">
        <v>203</v>
      </c>
      <c r="B66" s="39" t="s">
        <v>79</v>
      </c>
      <c r="C66" s="51" t="s">
        <v>61</v>
      </c>
      <c r="D66" s="655">
        <v>137</v>
      </c>
      <c r="E66" s="656">
        <v>136397</v>
      </c>
      <c r="F66" s="50">
        <v>122</v>
      </c>
      <c r="G66" s="57">
        <v>131306</v>
      </c>
      <c r="H66" s="653">
        <v>199</v>
      </c>
      <c r="I66" s="659">
        <v>276539</v>
      </c>
      <c r="J66" s="52">
        <v>198</v>
      </c>
      <c r="K66" s="159">
        <v>279604</v>
      </c>
      <c r="L66" s="237"/>
      <c r="M66" s="238"/>
      <c r="N66" s="6" t="str">
        <f t="shared" si="11"/>
        <v>12.3.2</v>
      </c>
      <c r="O66" s="39" t="str">
        <f t="shared" si="12"/>
        <v>CARTONBOARD</v>
      </c>
      <c r="P66" s="51" t="s">
        <v>61</v>
      </c>
      <c r="Q66" s="216"/>
      <c r="R66" s="216"/>
      <c r="S66" s="216"/>
      <c r="T66" s="216"/>
      <c r="U66" s="216"/>
      <c r="V66" s="216"/>
      <c r="W66" s="216"/>
      <c r="X66" s="217"/>
      <c r="Y66" s="239"/>
      <c r="Z66" s="367" t="str">
        <f t="shared" si="4"/>
        <v>12.3.2</v>
      </c>
      <c r="AA66" s="39" t="str">
        <f t="shared" si="4"/>
        <v>CARTONBOARD</v>
      </c>
      <c r="AB66" s="51" t="s">
        <v>61</v>
      </c>
      <c r="AC66" s="363">
        <f>IF(ISNUMBER('JQ1|Primary Products|Production'!D78+D66-H66),'JQ1|Primary Products|Production'!D78+D66-H66,IF(ISNUMBER(H66-D66),"NT " &amp; H66-D66,"…"))</f>
        <v>3</v>
      </c>
      <c r="AD66" s="285">
        <f>IF(ISNUMBER('JQ1|Primary Products|Production'!E78+F66-J66),'JQ1|Primary Products|Production'!E78+F66-J66,IF(ISNUMBER(J66-F66),"NT " &amp; J66-F66,"…"))</f>
        <v>1</v>
      </c>
    </row>
    <row r="67" spans="1:30" s="18" customFormat="1" ht="15" customHeight="1" x14ac:dyDescent="0.2">
      <c r="A67" s="585" t="s">
        <v>204</v>
      </c>
      <c r="B67" s="39" t="s">
        <v>52</v>
      </c>
      <c r="C67" s="51" t="s">
        <v>61</v>
      </c>
      <c r="D67" s="653">
        <v>51</v>
      </c>
      <c r="E67" s="653">
        <v>52608</v>
      </c>
      <c r="F67" s="52">
        <v>57</v>
      </c>
      <c r="G67" s="52">
        <v>55899</v>
      </c>
      <c r="H67" s="662">
        <v>19</v>
      </c>
      <c r="I67" s="663">
        <v>15087</v>
      </c>
      <c r="J67" s="58">
        <v>19</v>
      </c>
      <c r="K67" s="164">
        <v>15368</v>
      </c>
      <c r="L67" s="237"/>
      <c r="M67" s="238"/>
      <c r="N67" s="6" t="str">
        <f t="shared" si="11"/>
        <v>12.3.3</v>
      </c>
      <c r="O67" s="39" t="str">
        <f t="shared" si="12"/>
        <v>WRAPPING PAPERS</v>
      </c>
      <c r="P67" s="51" t="s">
        <v>61</v>
      </c>
      <c r="Q67" s="216"/>
      <c r="R67" s="216"/>
      <c r="S67" s="216"/>
      <c r="T67" s="216"/>
      <c r="U67" s="216"/>
      <c r="V67" s="216"/>
      <c r="W67" s="216"/>
      <c r="X67" s="217"/>
      <c r="Y67" s="239"/>
      <c r="Z67" s="367" t="str">
        <f t="shared" si="4"/>
        <v>12.3.3</v>
      </c>
      <c r="AA67" s="39" t="str">
        <f t="shared" si="4"/>
        <v>WRAPPING PAPERS</v>
      </c>
      <c r="AB67" s="51" t="s">
        <v>61</v>
      </c>
      <c r="AC67" s="363">
        <f>IF(ISNUMBER('JQ1|Primary Products|Production'!D79+D67-H67),'JQ1|Primary Products|Production'!D79+D67-H67,IF(ISNUMBER(H67-D67),"NT " &amp; H67-D67,"…"))</f>
        <v>119</v>
      </c>
      <c r="AD67" s="285">
        <f>IF(ISNUMBER('JQ1|Primary Products|Production'!E79+F67-J67),'JQ1|Primary Products|Production'!E79+F67-J67,IF(ISNUMBER(J67-F67),"NT " &amp; J67-F67,"…"))</f>
        <v>116</v>
      </c>
    </row>
    <row r="68" spans="1:30" s="18" customFormat="1" ht="15" customHeight="1" x14ac:dyDescent="0.2">
      <c r="A68" s="585" t="s">
        <v>205</v>
      </c>
      <c r="B68" s="42" t="s">
        <v>53</v>
      </c>
      <c r="C68" s="51" t="s">
        <v>61</v>
      </c>
      <c r="D68" s="653">
        <v>9.8000000000000007</v>
      </c>
      <c r="E68" s="653">
        <v>6846</v>
      </c>
      <c r="F68" s="52">
        <v>13</v>
      </c>
      <c r="G68" s="52">
        <v>9771</v>
      </c>
      <c r="H68" s="653">
        <v>0.2</v>
      </c>
      <c r="I68" s="659">
        <v>155</v>
      </c>
      <c r="J68" s="52">
        <v>1</v>
      </c>
      <c r="K68" s="159">
        <v>533</v>
      </c>
      <c r="L68" s="237"/>
      <c r="M68" s="238"/>
      <c r="N68" s="6" t="str">
        <f t="shared" si="11"/>
        <v>12.3.4</v>
      </c>
      <c r="O68" s="39" t="str">
        <f t="shared" si="12"/>
        <v>OTHER PAPERS MAINLY FOR PACKAGING</v>
      </c>
      <c r="P68" s="51" t="s">
        <v>61</v>
      </c>
      <c r="Q68" s="216"/>
      <c r="R68" s="216"/>
      <c r="S68" s="216"/>
      <c r="T68" s="216"/>
      <c r="U68" s="216"/>
      <c r="V68" s="216"/>
      <c r="W68" s="216"/>
      <c r="X68" s="217"/>
      <c r="Y68" s="239"/>
      <c r="Z68" s="367" t="str">
        <f t="shared" si="4"/>
        <v>12.3.4</v>
      </c>
      <c r="AA68" s="39" t="str">
        <f t="shared" si="4"/>
        <v>OTHER PAPERS MAINLY FOR PACKAGING</v>
      </c>
      <c r="AB68" s="51" t="s">
        <v>61</v>
      </c>
      <c r="AC68" s="363">
        <f>IF(ISNUMBER('JQ1|Primary Products|Production'!D80+D68-H68),'JQ1|Primary Products|Production'!D80+D68-H68,IF(ISNUMBER(H68-D68),"NT " &amp; H68-D68,"…"))</f>
        <v>72.599999999999994</v>
      </c>
      <c r="AD68" s="285">
        <f>IF(ISNUMBER('JQ1|Primary Products|Production'!E80+F68-J68),'JQ1|Primary Products|Production'!E80+F68-J68,IF(ISNUMBER(J68-F68),"NT " &amp; J68-F68,"…"))</f>
        <v>67</v>
      </c>
    </row>
    <row r="69" spans="1:30" s="18" customFormat="1" ht="15" customHeight="1" thickBot="1" x14ac:dyDescent="0.25">
      <c r="A69" s="589">
        <v>12.4</v>
      </c>
      <c r="B69" s="165" t="s">
        <v>125</v>
      </c>
      <c r="C69" s="166" t="s">
        <v>61</v>
      </c>
      <c r="D69" s="657">
        <v>4</v>
      </c>
      <c r="E69" s="657">
        <v>18540</v>
      </c>
      <c r="F69" s="167">
        <v>5</v>
      </c>
      <c r="G69" s="167">
        <v>18273</v>
      </c>
      <c r="H69" s="657">
        <v>0.1</v>
      </c>
      <c r="I69" s="664">
        <v>662</v>
      </c>
      <c r="J69" s="167">
        <v>0.1</v>
      </c>
      <c r="K69" s="168">
        <v>811</v>
      </c>
      <c r="L69" s="237"/>
      <c r="M69" s="238"/>
      <c r="N69" s="33">
        <f t="shared" si="11"/>
        <v>12.4</v>
      </c>
      <c r="O69" s="46" t="str">
        <f t="shared" si="12"/>
        <v>OTHER PAPER AND PAPERBOARD N.E.S. (NOT ELSEWHERE SPECIFIED)</v>
      </c>
      <c r="P69" s="166" t="s">
        <v>61</v>
      </c>
      <c r="Q69" s="230"/>
      <c r="R69" s="230"/>
      <c r="S69" s="230"/>
      <c r="T69" s="230"/>
      <c r="U69" s="230"/>
      <c r="V69" s="230"/>
      <c r="W69" s="230"/>
      <c r="X69" s="231"/>
      <c r="Y69" s="239"/>
      <c r="Z69" s="369">
        <f t="shared" si="4"/>
        <v>12.4</v>
      </c>
      <c r="AA69" s="46" t="str">
        <f t="shared" si="4"/>
        <v>OTHER PAPER AND PAPERBOARD N.E.S. (NOT ELSEWHERE SPECIFIED)</v>
      </c>
      <c r="AB69" s="166" t="s">
        <v>61</v>
      </c>
      <c r="AC69" s="277">
        <f>IF(ISNUMBER('JQ1|Primary Products|Production'!D81+D69-H69),'JQ1|Primary Products|Production'!D81+D69-H69,IF(ISNUMBER(H69-D69),"NT " &amp; H69-D69,"…"))</f>
        <v>28.9</v>
      </c>
      <c r="AD69" s="436">
        <f>IF(ISNUMBER('JQ1|Primary Products|Production'!E81+F69-J69),'JQ1|Primary Products|Production'!E81+F69-J69,IF(ISNUMBER(J69-F69),"NT " &amp; J69-F69,"…"))</f>
        <v>27.9</v>
      </c>
    </row>
    <row r="70" spans="1:30" ht="21" customHeight="1" thickTop="1" x14ac:dyDescent="0.25">
      <c r="A70" s="100"/>
      <c r="B70" s="239" t="s">
        <v>94</v>
      </c>
      <c r="C70" s="295"/>
      <c r="D70" s="93"/>
      <c r="E70" s="93"/>
      <c r="F70" s="93"/>
      <c r="G70" s="93"/>
      <c r="H70" s="93"/>
      <c r="I70" s="93"/>
      <c r="J70" s="93"/>
      <c r="K70" s="93"/>
      <c r="M70" s="20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30" ht="12.75" customHeight="1" x14ac:dyDescent="0.25">
      <c r="A71" s="94"/>
      <c r="B71" s="296"/>
      <c r="C71" s="94"/>
      <c r="D71" s="94"/>
      <c r="E71" s="94"/>
      <c r="F71" s="94"/>
      <c r="G71" s="94"/>
      <c r="H71" s="94"/>
      <c r="I71" s="94"/>
      <c r="J71" s="94"/>
      <c r="K71" s="94"/>
      <c r="M71" s="20"/>
      <c r="N71" s="232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30" ht="12.75" customHeight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M72" s="20"/>
      <c r="N72" s="232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</row>
    <row r="73" spans="1:30" ht="12.75" customHeight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M73" s="20"/>
      <c r="N73" s="232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30" ht="12.75" customHeight="1" x14ac:dyDescent="0.25">
      <c r="A74" s="94"/>
      <c r="C74" s="94"/>
      <c r="D74" s="94"/>
      <c r="E74" s="94"/>
      <c r="F74" s="94"/>
      <c r="G74" s="94"/>
      <c r="H74" s="94"/>
      <c r="I74" s="94"/>
      <c r="J74" s="94"/>
      <c r="K74" s="94"/>
      <c r="M74" s="20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</row>
    <row r="75" spans="1:30" ht="12.75" customHeight="1" x14ac:dyDescent="0.2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M75" s="20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</row>
    <row r="76" spans="1:30" ht="12.75" customHeight="1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M76" s="20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</row>
    <row r="77" spans="1:30" ht="12.75" customHeight="1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M77" s="20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</row>
    <row r="78" spans="1:30" ht="12.75" customHeight="1" x14ac:dyDescent="0.2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</row>
    <row r="79" spans="1:30" ht="12.75" customHeight="1" x14ac:dyDescent="0.2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</row>
    <row r="80" spans="1:30" ht="12.75" customHeight="1" x14ac:dyDescent="0.2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</row>
    <row r="81" spans="1:27" ht="12.75" customHeight="1" x14ac:dyDescent="0.2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</row>
    <row r="82" spans="1:27" ht="12.75" customHeight="1" x14ac:dyDescent="0.2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</row>
    <row r="83" spans="1:27" ht="12.75" customHeight="1" x14ac:dyDescent="0.2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</row>
    <row r="84" spans="1:27" ht="12.75" customHeight="1" x14ac:dyDescent="0.2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</row>
    <row r="85" spans="1:27" ht="12.75" customHeight="1" x14ac:dyDescent="0.2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</row>
    <row r="86" spans="1:27" ht="12.75" customHeight="1" x14ac:dyDescent="0.2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</row>
    <row r="87" spans="1:27" ht="12.75" customHeight="1" x14ac:dyDescent="0.2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</row>
    <row r="88" spans="1:27" ht="12.75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</row>
    <row r="89" spans="1:27" ht="12.75" customHeight="1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</row>
    <row r="90" spans="1:27" ht="12.75" customHeight="1" x14ac:dyDescent="0.2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</row>
    <row r="91" spans="1:27" ht="12.75" customHeight="1" x14ac:dyDescent="0.2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</row>
    <row r="92" spans="1:27" ht="12.75" customHeight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</row>
    <row r="93" spans="1:27" ht="12.75" customHeight="1" x14ac:dyDescent="0.2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</row>
    <row r="94" spans="1:27" ht="12.75" customHeight="1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</row>
    <row r="95" spans="1:27" ht="12.75" customHeight="1" x14ac:dyDescent="0.2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</row>
    <row r="96" spans="1:27" ht="12.75" customHeight="1" x14ac:dyDescent="0.2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</row>
    <row r="97" spans="1:50" ht="12.75" customHeight="1" x14ac:dyDescent="0.2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</row>
    <row r="98" spans="1:50" ht="12.75" customHeight="1" x14ac:dyDescent="0.2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</row>
    <row r="99" spans="1:50" ht="12.75" customHeight="1" x14ac:dyDescent="0.2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50" ht="12.75" customHeight="1" x14ac:dyDescent="0.2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U100" s="16" t="s">
        <v>0</v>
      </c>
      <c r="AV100" s="16" t="s">
        <v>0</v>
      </c>
      <c r="AW100" s="16" t="s">
        <v>0</v>
      </c>
      <c r="AX100" s="16" t="s">
        <v>0</v>
      </c>
    </row>
    <row r="101" spans="1:50" ht="12.75" customHeight="1" x14ac:dyDescent="0.2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3" pageOrder="overThenDown" orientation="landscape" horizontalDpi="300" verticalDpi="300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5"/>
  <sheetViews>
    <sheetView showGridLines="0" zoomScale="80" zoomScaleNormal="80" zoomScaleSheetLayoutView="100" workbookViewId="0">
      <selection activeCell="D7" sqref="D7"/>
    </sheetView>
  </sheetViews>
  <sheetFormatPr defaultColWidth="9.6640625" defaultRowHeight="12.75" customHeight="1" x14ac:dyDescent="0.25"/>
  <cols>
    <col min="1" max="1" width="11.21875" style="9" customWidth="1"/>
    <col min="2" max="2" width="68.21875" style="10" customWidth="1"/>
    <col min="3" max="6" width="22.109375" style="10" customWidth="1"/>
    <col min="7" max="7" width="14.33203125" style="10" customWidth="1"/>
    <col min="8" max="8" width="13.33203125" style="10" customWidth="1"/>
    <col min="9" max="9" width="12.6640625" style="101" customWidth="1"/>
    <col min="10" max="10" width="69.33203125" style="101" customWidth="1"/>
    <col min="11" max="14" width="14.77734375" style="101" customWidth="1"/>
    <col min="15" max="16384" width="9.6640625" style="10"/>
  </cols>
  <sheetData>
    <row r="1" spans="1:14" s="61" customFormat="1" ht="12.75" customHeight="1" thickBot="1" x14ac:dyDescent="0.3">
      <c r="A1" s="102"/>
      <c r="B1" s="103"/>
      <c r="C1" s="85"/>
      <c r="D1" s="85">
        <v>62</v>
      </c>
      <c r="E1" s="85">
        <v>91</v>
      </c>
      <c r="F1" s="85">
        <v>91</v>
      </c>
      <c r="I1" s="207"/>
      <c r="J1" s="207"/>
      <c r="K1" s="207"/>
      <c r="L1" s="207"/>
      <c r="M1" s="207"/>
      <c r="N1" s="207"/>
    </row>
    <row r="2" spans="1:14" ht="17.100000000000001" customHeight="1" x14ac:dyDescent="0.25">
      <c r="A2" s="86"/>
      <c r="B2" s="358"/>
      <c r="C2" s="19"/>
      <c r="D2" s="311" t="s">
        <v>31</v>
      </c>
      <c r="E2" s="683" t="s">
        <v>278</v>
      </c>
      <c r="F2" s="649" t="s">
        <v>282</v>
      </c>
      <c r="G2" s="11"/>
      <c r="H2" s="12"/>
      <c r="L2" s="371" t="str">
        <f>D2</f>
        <v xml:space="preserve">Country: </v>
      </c>
      <c r="M2" s="370"/>
    </row>
    <row r="3" spans="1:14" ht="17.100000000000001" customHeight="1" x14ac:dyDescent="0.25">
      <c r="A3" s="87"/>
      <c r="B3" s="20"/>
      <c r="C3" s="20"/>
      <c r="D3" s="312" t="s">
        <v>14</v>
      </c>
      <c r="E3" s="309"/>
      <c r="F3" s="313"/>
      <c r="G3" s="11"/>
      <c r="H3" s="13"/>
    </row>
    <row r="4" spans="1:14" ht="17.100000000000001" customHeight="1" x14ac:dyDescent="0.25">
      <c r="A4" s="87"/>
      <c r="B4" s="20"/>
      <c r="C4" s="108"/>
      <c r="D4" s="684"/>
      <c r="E4" s="309"/>
      <c r="F4" s="313"/>
      <c r="G4" s="11"/>
      <c r="H4" s="13"/>
    </row>
    <row r="5" spans="1:14" ht="17.100000000000001" customHeight="1" x14ac:dyDescent="0.25">
      <c r="A5" s="87"/>
      <c r="B5" s="20"/>
      <c r="C5" s="20"/>
      <c r="D5" s="312" t="s">
        <v>10</v>
      </c>
      <c r="E5" s="309"/>
      <c r="F5" s="313"/>
      <c r="G5" s="11"/>
      <c r="H5" s="14"/>
    </row>
    <row r="6" spans="1:14" ht="17.100000000000001" customHeight="1" x14ac:dyDescent="0.25">
      <c r="A6" s="87"/>
      <c r="B6" s="728" t="s">
        <v>252</v>
      </c>
      <c r="C6" s="737"/>
      <c r="D6" s="684"/>
      <c r="E6" s="309"/>
      <c r="F6" s="313"/>
      <c r="G6" s="11"/>
      <c r="H6" s="14"/>
    </row>
    <row r="7" spans="1:14" ht="17.100000000000001" customHeight="1" x14ac:dyDescent="0.25">
      <c r="A7" s="87"/>
      <c r="B7" s="738"/>
      <c r="C7" s="737"/>
      <c r="D7" s="684"/>
      <c r="E7" s="309"/>
      <c r="F7" s="313"/>
      <c r="G7" s="11"/>
      <c r="H7" s="14"/>
    </row>
    <row r="8" spans="1:14" ht="17.100000000000001" customHeight="1" x14ac:dyDescent="0.25">
      <c r="A8" s="87"/>
      <c r="B8" s="739" t="s">
        <v>250</v>
      </c>
      <c r="C8" s="740"/>
      <c r="D8" s="312" t="s">
        <v>11</v>
      </c>
      <c r="E8" s="685"/>
      <c r="F8" s="301" t="s">
        <v>12</v>
      </c>
      <c r="G8" s="11"/>
      <c r="H8" s="14"/>
    </row>
    <row r="9" spans="1:14" ht="21" customHeight="1" x14ac:dyDescent="0.25">
      <c r="A9" s="87"/>
      <c r="B9" s="730" t="s">
        <v>45</v>
      </c>
      <c r="C9" s="730"/>
      <c r="D9" s="298" t="s">
        <v>13</v>
      </c>
      <c r="E9" s="685"/>
      <c r="F9" s="313"/>
      <c r="G9" s="11"/>
      <c r="H9" s="14"/>
    </row>
    <row r="10" spans="1:14" ht="17.100000000000001" customHeight="1" x14ac:dyDescent="0.25">
      <c r="A10" s="87"/>
      <c r="B10" s="109"/>
      <c r="C10" s="109"/>
      <c r="D10" s="241"/>
      <c r="E10" s="242"/>
      <c r="F10" s="243"/>
      <c r="G10" s="11"/>
      <c r="H10" s="14"/>
      <c r="I10" s="751" t="s">
        <v>253</v>
      </c>
      <c r="J10" s="751"/>
    </row>
    <row r="11" spans="1:14" ht="21" x14ac:dyDescent="0.3">
      <c r="A11" s="87"/>
      <c r="B11" s="109"/>
      <c r="C11" s="287" t="s">
        <v>74</v>
      </c>
      <c r="D11" s="288" t="s">
        <v>280</v>
      </c>
      <c r="E11" s="142" t="s">
        <v>0</v>
      </c>
      <c r="F11" s="143"/>
      <c r="G11" s="11"/>
      <c r="H11" s="14"/>
      <c r="I11" s="751"/>
      <c r="J11" s="751"/>
      <c r="K11" s="747" t="s">
        <v>69</v>
      </c>
      <c r="L11" s="748"/>
      <c r="M11" s="20"/>
    </row>
    <row r="12" spans="1:14" ht="17.100000000000001" customHeight="1" thickBot="1" x14ac:dyDescent="0.3">
      <c r="A12" s="88"/>
      <c r="B12" s="359"/>
      <c r="C12" s="104"/>
      <c r="D12" s="244" t="s">
        <v>0</v>
      </c>
      <c r="E12" s="20"/>
      <c r="F12" s="110"/>
      <c r="G12" s="11"/>
      <c r="H12" s="14"/>
    </row>
    <row r="13" spans="1:14" s="91" customFormat="1" ht="17.399999999999999" customHeight="1" x14ac:dyDescent="0.3">
      <c r="A13" s="278" t="s">
        <v>15</v>
      </c>
      <c r="B13" s="278" t="s">
        <v>15</v>
      </c>
      <c r="C13" s="715" t="s">
        <v>67</v>
      </c>
      <c r="D13" s="718"/>
      <c r="E13" s="715" t="s">
        <v>68</v>
      </c>
      <c r="F13" s="749"/>
      <c r="G13" s="89"/>
      <c r="H13" s="90"/>
      <c r="I13" s="406" t="s">
        <v>15</v>
      </c>
      <c r="J13" s="407" t="str">
        <f>B13</f>
        <v>Product</v>
      </c>
      <c r="K13" s="745" t="str">
        <f>C13</f>
        <v>I M P O R T  V A L U E</v>
      </c>
      <c r="L13" s="750"/>
      <c r="M13" s="745" t="str">
        <f>E13</f>
        <v xml:space="preserve">E X P O R T  V A L U E </v>
      </c>
      <c r="N13" s="746"/>
    </row>
    <row r="14" spans="1:14" s="94" customFormat="1" ht="20.25" customHeight="1" x14ac:dyDescent="0.25">
      <c r="A14" s="291" t="s">
        <v>25</v>
      </c>
      <c r="B14" s="291" t="s">
        <v>0</v>
      </c>
      <c r="C14" s="289">
        <v>2018</v>
      </c>
      <c r="D14" s="289">
        <f>C14+1</f>
        <v>2019</v>
      </c>
      <c r="E14" s="289">
        <f>C14</f>
        <v>2018</v>
      </c>
      <c r="F14" s="290">
        <f>D14</f>
        <v>2019</v>
      </c>
      <c r="G14" s="92"/>
      <c r="H14" s="92"/>
      <c r="I14" s="7" t="s">
        <v>6</v>
      </c>
      <c r="J14" s="284"/>
      <c r="K14" s="145">
        <f>C14</f>
        <v>2018</v>
      </c>
      <c r="L14" s="145">
        <f>D14</f>
        <v>2019</v>
      </c>
      <c r="M14" s="145">
        <f>E14</f>
        <v>2018</v>
      </c>
      <c r="N14" s="408">
        <f>F14</f>
        <v>2019</v>
      </c>
    </row>
    <row r="15" spans="1:14" s="94" customFormat="1" ht="21.75" customHeight="1" x14ac:dyDescent="0.25">
      <c r="A15" s="543">
        <v>13</v>
      </c>
      <c r="B15" s="741" t="s">
        <v>107</v>
      </c>
      <c r="C15" s="742"/>
      <c r="D15" s="742"/>
      <c r="E15" s="742"/>
      <c r="F15" s="743"/>
      <c r="G15" s="93"/>
      <c r="H15" s="93"/>
      <c r="I15" s="544">
        <f t="shared" ref="I15:J34" si="0">A15</f>
        <v>13</v>
      </c>
      <c r="J15" s="744" t="str">
        <f t="shared" si="0"/>
        <v>SECONDARY WOOD PRODUCTS</v>
      </c>
      <c r="K15" s="742"/>
      <c r="L15" s="742"/>
      <c r="M15" s="742"/>
      <c r="N15" s="743"/>
    </row>
    <row r="16" spans="1:14" s="18" customFormat="1" ht="21.75" customHeight="1" x14ac:dyDescent="0.2">
      <c r="A16" s="590">
        <v>13.1</v>
      </c>
      <c r="B16" s="95" t="s">
        <v>108</v>
      </c>
      <c r="C16" s="665">
        <v>7922</v>
      </c>
      <c r="D16" s="591"/>
      <c r="E16" s="668">
        <v>11005</v>
      </c>
      <c r="F16" s="593"/>
      <c r="G16" s="17"/>
      <c r="H16" s="17"/>
      <c r="I16" s="409">
        <f t="shared" si="0"/>
        <v>13.1</v>
      </c>
      <c r="J16" s="37" t="str">
        <f t="shared" si="0"/>
        <v>FURTHER PROCESSED SAWNWOOD</v>
      </c>
      <c r="K16" s="541">
        <f>C16-(C17+C18)</f>
        <v>0</v>
      </c>
      <c r="L16" s="541">
        <f>D16-(D17+D18)</f>
        <v>-7622</v>
      </c>
      <c r="M16" s="541">
        <f>E16-(E17+E18)</f>
        <v>0</v>
      </c>
      <c r="N16" s="542">
        <f>F16-(F17+F18)</f>
        <v>-10290</v>
      </c>
    </row>
    <row r="17" spans="1:14" s="18" customFormat="1" ht="21.75" customHeight="1" x14ac:dyDescent="0.2">
      <c r="A17" s="590" t="s">
        <v>207</v>
      </c>
      <c r="B17" s="281" t="s">
        <v>3</v>
      </c>
      <c r="C17" s="666">
        <v>3014</v>
      </c>
      <c r="D17" s="594">
        <v>2959</v>
      </c>
      <c r="E17" s="669">
        <v>459</v>
      </c>
      <c r="F17" s="595">
        <v>644</v>
      </c>
      <c r="G17" s="17"/>
      <c r="H17" s="17"/>
      <c r="I17" s="409" t="str">
        <f t="shared" si="0"/>
        <v>13.1.C</v>
      </c>
      <c r="J17" s="634" t="str">
        <f t="shared" si="0"/>
        <v>Coniferous</v>
      </c>
      <c r="K17" s="245" t="s">
        <v>0</v>
      </c>
      <c r="L17" s="246"/>
      <c r="M17" s="246"/>
      <c r="N17" s="217"/>
    </row>
    <row r="18" spans="1:14" s="18" customFormat="1" ht="21.75" customHeight="1" x14ac:dyDescent="0.2">
      <c r="A18" s="590" t="s">
        <v>208</v>
      </c>
      <c r="B18" s="281" t="s">
        <v>64</v>
      </c>
      <c r="C18" s="667">
        <v>4908</v>
      </c>
      <c r="D18" s="596">
        <v>4663</v>
      </c>
      <c r="E18" s="668">
        <v>10546</v>
      </c>
      <c r="F18" s="593">
        <v>9646</v>
      </c>
      <c r="G18" s="17"/>
      <c r="H18" s="17"/>
      <c r="I18" s="409" t="str">
        <f t="shared" si="0"/>
        <v>13.1.NC</v>
      </c>
      <c r="J18" s="634" t="str">
        <f t="shared" si="0"/>
        <v>Non-coniferous</v>
      </c>
      <c r="K18" s="245" t="s">
        <v>0</v>
      </c>
      <c r="L18" s="246"/>
      <c r="M18" s="246"/>
      <c r="N18" s="217"/>
    </row>
    <row r="19" spans="1:14" s="18" customFormat="1" ht="21.75" customHeight="1" x14ac:dyDescent="0.2">
      <c r="A19" s="597" t="s">
        <v>209</v>
      </c>
      <c r="B19" s="279" t="s">
        <v>63</v>
      </c>
      <c r="C19" s="665">
        <v>5</v>
      </c>
      <c r="D19" s="591">
        <v>13</v>
      </c>
      <c r="E19" s="668">
        <v>13</v>
      </c>
      <c r="F19" s="593">
        <v>0</v>
      </c>
      <c r="G19" s="17"/>
      <c r="H19" s="17"/>
      <c r="I19" s="409" t="str">
        <f t="shared" si="0"/>
        <v>13.1.NC.T</v>
      </c>
      <c r="J19" s="42" t="str">
        <f t="shared" si="0"/>
        <v>of which: Tropical</v>
      </c>
      <c r="K19" s="253" t="str">
        <f>IF(AND(ISNUMBER(C19/C18),C19&gt;C18),"&gt; 11.1.NC !!","")</f>
        <v/>
      </c>
      <c r="L19" s="444" t="str">
        <f>IF(AND(ISNUMBER(D19/D18),D19&gt;D18),"&gt; 11.1.NC !!","")</f>
        <v/>
      </c>
      <c r="M19" s="444" t="str">
        <f>IF(AND(ISNUMBER(E19/E18),E19&gt;E18),"&gt; 11.1.NC !!","")</f>
        <v/>
      </c>
      <c r="N19" s="225" t="str">
        <f>IF(AND(ISNUMBER(F19/F18),F19&gt;F18),"&gt; 11.1.NC !!","")</f>
        <v/>
      </c>
    </row>
    <row r="20" spans="1:14" s="18" customFormat="1" ht="21.75" customHeight="1" x14ac:dyDescent="0.2">
      <c r="A20" s="590">
        <v>13.2</v>
      </c>
      <c r="B20" s="373" t="s">
        <v>109</v>
      </c>
      <c r="C20" s="665">
        <v>20046</v>
      </c>
      <c r="D20" s="591">
        <v>24346</v>
      </c>
      <c r="E20" s="668">
        <v>22376</v>
      </c>
      <c r="F20" s="593">
        <v>27214</v>
      </c>
      <c r="G20" s="17"/>
      <c r="H20" s="17"/>
      <c r="I20" s="409">
        <f t="shared" si="0"/>
        <v>13.2</v>
      </c>
      <c r="J20" s="97" t="str">
        <f t="shared" si="0"/>
        <v>WOODEN WRAPPING AND PACKAGING MATERIAL</v>
      </c>
      <c r="K20" s="216"/>
      <c r="L20" s="246"/>
      <c r="M20" s="246"/>
      <c r="N20" s="217"/>
    </row>
    <row r="21" spans="1:14" s="18" customFormat="1" ht="21.75" customHeight="1" x14ac:dyDescent="0.2">
      <c r="A21" s="597">
        <v>13.3</v>
      </c>
      <c r="B21" s="118" t="s">
        <v>110</v>
      </c>
      <c r="C21" s="665">
        <v>1296</v>
      </c>
      <c r="D21" s="591">
        <v>1412</v>
      </c>
      <c r="E21" s="668">
        <v>1765</v>
      </c>
      <c r="F21" s="593">
        <v>1475</v>
      </c>
      <c r="G21" s="17"/>
      <c r="H21" s="17"/>
      <c r="I21" s="409">
        <f t="shared" si="0"/>
        <v>13.3</v>
      </c>
      <c r="J21" s="97" t="str">
        <f t="shared" si="0"/>
        <v>WOOD PRODUCTS FOR DOMESTIC/DECORATIVE USE</v>
      </c>
      <c r="K21" s="216"/>
      <c r="L21" s="246"/>
      <c r="M21" s="246"/>
      <c r="N21" s="217"/>
    </row>
    <row r="22" spans="1:14" s="18" customFormat="1" ht="21.75" customHeight="1" x14ac:dyDescent="0.2">
      <c r="A22" s="590">
        <v>13.4</v>
      </c>
      <c r="B22" s="373" t="s">
        <v>112</v>
      </c>
      <c r="C22" s="665">
        <v>14227</v>
      </c>
      <c r="D22" s="591">
        <v>16671</v>
      </c>
      <c r="E22" s="668">
        <v>78303</v>
      </c>
      <c r="F22" s="593">
        <v>58743</v>
      </c>
      <c r="G22" s="17"/>
      <c r="H22" s="17"/>
      <c r="I22" s="409">
        <f t="shared" si="0"/>
        <v>13.4</v>
      </c>
      <c r="J22" s="97" t="str">
        <f t="shared" si="0"/>
        <v>BUILDER’S JOINERY AND CARPENTRY OF WOOD</v>
      </c>
      <c r="K22" s="216"/>
      <c r="L22" s="246"/>
      <c r="M22" s="246"/>
      <c r="N22" s="217"/>
    </row>
    <row r="23" spans="1:14" s="18" customFormat="1" ht="21.75" customHeight="1" x14ac:dyDescent="0.2">
      <c r="A23" s="590">
        <v>13.5</v>
      </c>
      <c r="B23" s="280" t="s">
        <v>113</v>
      </c>
      <c r="C23" s="665">
        <v>51275</v>
      </c>
      <c r="D23" s="591">
        <v>62961</v>
      </c>
      <c r="E23" s="668">
        <v>239544</v>
      </c>
      <c r="F23" s="593">
        <v>265810</v>
      </c>
      <c r="G23" s="17"/>
      <c r="H23" s="17"/>
      <c r="I23" s="409">
        <f t="shared" si="0"/>
        <v>13.5</v>
      </c>
      <c r="J23" s="118" t="str">
        <f t="shared" si="0"/>
        <v>WOODEN FURNITURE</v>
      </c>
      <c r="K23" s="224"/>
      <c r="L23" s="444"/>
      <c r="M23" s="444"/>
      <c r="N23" s="225"/>
    </row>
    <row r="24" spans="1:14" s="18" customFormat="1" ht="21.75" customHeight="1" x14ac:dyDescent="0.2">
      <c r="A24" s="590">
        <v>13.6</v>
      </c>
      <c r="B24" s="598" t="s">
        <v>210</v>
      </c>
      <c r="C24" s="665">
        <v>225</v>
      </c>
      <c r="D24" s="591">
        <v>310</v>
      </c>
      <c r="E24" s="668">
        <v>3531</v>
      </c>
      <c r="F24" s="593">
        <v>3733</v>
      </c>
      <c r="G24" s="17"/>
      <c r="H24" s="17"/>
      <c r="I24" s="409">
        <f t="shared" si="0"/>
        <v>13.6</v>
      </c>
      <c r="J24" s="97" t="str">
        <f t="shared" si="0"/>
        <v>PREFABRICATED BUILDINGS OF WOOD</v>
      </c>
      <c r="K24" s="216"/>
      <c r="L24" s="246"/>
      <c r="M24" s="246"/>
      <c r="N24" s="217"/>
    </row>
    <row r="25" spans="1:14" s="18" customFormat="1" ht="21.75" customHeight="1" x14ac:dyDescent="0.2">
      <c r="A25" s="597">
        <v>13.7</v>
      </c>
      <c r="B25" s="599" t="s">
        <v>111</v>
      </c>
      <c r="C25" s="665">
        <v>4455</v>
      </c>
      <c r="D25" s="591">
        <v>7262</v>
      </c>
      <c r="E25" s="668">
        <v>29205</v>
      </c>
      <c r="F25" s="593">
        <v>29422</v>
      </c>
      <c r="G25" s="17"/>
      <c r="H25" s="17"/>
      <c r="I25" s="409">
        <f>A25</f>
        <v>13.7</v>
      </c>
      <c r="J25" s="97" t="str">
        <f>B25</f>
        <v>OTHER MANUFACTURED WOOD PRODUCTS</v>
      </c>
      <c r="K25" s="216"/>
      <c r="L25" s="246"/>
      <c r="M25" s="246"/>
      <c r="N25" s="217"/>
    </row>
    <row r="26" spans="1:14" s="18" customFormat="1" ht="21.75" customHeight="1" x14ac:dyDescent="0.2">
      <c r="A26" s="600">
        <v>14</v>
      </c>
      <c r="B26" s="741" t="s">
        <v>114</v>
      </c>
      <c r="C26" s="742"/>
      <c r="D26" s="742"/>
      <c r="E26" s="742"/>
      <c r="F26" s="743"/>
      <c r="G26" s="17"/>
      <c r="H26" s="17"/>
      <c r="I26" s="543">
        <f t="shared" si="0"/>
        <v>14</v>
      </c>
      <c r="J26" s="744" t="str">
        <f t="shared" si="0"/>
        <v>SECONDARY PAPER PRODUCTS</v>
      </c>
      <c r="K26" s="742" t="s">
        <v>0</v>
      </c>
      <c r="L26" s="742" t="s">
        <v>0</v>
      </c>
      <c r="M26" s="742" t="s">
        <v>0</v>
      </c>
      <c r="N26" s="743" t="s">
        <v>0</v>
      </c>
    </row>
    <row r="27" spans="1:14" s="18" customFormat="1" ht="21.75" customHeight="1" x14ac:dyDescent="0.2">
      <c r="A27" s="590">
        <v>14.1</v>
      </c>
      <c r="B27" s="96" t="s">
        <v>115</v>
      </c>
      <c r="C27" s="592"/>
      <c r="D27" s="591"/>
      <c r="E27" s="592"/>
      <c r="F27" s="593"/>
      <c r="G27" s="17"/>
      <c r="H27" s="17"/>
      <c r="I27" s="409">
        <f t="shared" si="0"/>
        <v>14.1</v>
      </c>
      <c r="J27" s="37" t="str">
        <f t="shared" si="0"/>
        <v>COMPOSITE PAPER AND PAPERBOARD</v>
      </c>
      <c r="K27" s="216"/>
      <c r="L27" s="246"/>
      <c r="M27" s="246"/>
      <c r="N27" s="217"/>
    </row>
    <row r="28" spans="1:14" s="18" customFormat="1" ht="21.75" customHeight="1" x14ac:dyDescent="0.2">
      <c r="A28" s="590">
        <v>14.2</v>
      </c>
      <c r="B28" s="601" t="s">
        <v>116</v>
      </c>
      <c r="C28" s="592"/>
      <c r="D28" s="591"/>
      <c r="E28" s="592"/>
      <c r="F28" s="593"/>
      <c r="G28" s="17"/>
      <c r="H28" s="17"/>
      <c r="I28" s="409">
        <f t="shared" si="0"/>
        <v>14.2</v>
      </c>
      <c r="J28" s="37" t="str">
        <f t="shared" si="0"/>
        <v>SPECIAL COATED PAPER AND PULP PRODUCTS</v>
      </c>
      <c r="K28" s="216"/>
      <c r="L28" s="246"/>
      <c r="M28" s="246"/>
      <c r="N28" s="217"/>
    </row>
    <row r="29" spans="1:14" s="18" customFormat="1" ht="21.75" customHeight="1" x14ac:dyDescent="0.2">
      <c r="A29" s="590">
        <v>14.3</v>
      </c>
      <c r="B29" s="601" t="s">
        <v>117</v>
      </c>
      <c r="C29" s="602"/>
      <c r="D29" s="591"/>
      <c r="E29" s="602"/>
      <c r="F29" s="593"/>
      <c r="G29" s="17"/>
      <c r="H29" s="17"/>
      <c r="I29" s="409">
        <f t="shared" si="0"/>
        <v>14.3</v>
      </c>
      <c r="J29" s="37" t="str">
        <f t="shared" si="0"/>
        <v>HOUSEHOLD AND SANITARY PAPER, READY FOR USE</v>
      </c>
      <c r="K29" s="216"/>
      <c r="L29" s="246"/>
      <c r="M29" s="246"/>
      <c r="N29" s="217"/>
    </row>
    <row r="30" spans="1:14" s="18" customFormat="1" ht="21.75" customHeight="1" x14ac:dyDescent="0.2">
      <c r="A30" s="590">
        <v>14.4</v>
      </c>
      <c r="B30" s="96" t="s">
        <v>118</v>
      </c>
      <c r="C30" s="592"/>
      <c r="D30" s="591"/>
      <c r="E30" s="592"/>
      <c r="F30" s="593"/>
      <c r="G30" s="17"/>
      <c r="H30" s="17"/>
      <c r="I30" s="409">
        <f t="shared" si="0"/>
        <v>14.4</v>
      </c>
      <c r="J30" s="45" t="str">
        <f t="shared" si="0"/>
        <v>PACKAGING CARTONS, BOXES ETC.</v>
      </c>
      <c r="K30" s="224"/>
      <c r="L30" s="444"/>
      <c r="M30" s="444"/>
      <c r="N30" s="225"/>
    </row>
    <row r="31" spans="1:14" s="18" customFormat="1" ht="21.75" customHeight="1" x14ac:dyDescent="0.2">
      <c r="A31" s="603">
        <v>14.5</v>
      </c>
      <c r="B31" s="98" t="s">
        <v>119</v>
      </c>
      <c r="C31" s="592"/>
      <c r="D31" s="591"/>
      <c r="E31" s="592"/>
      <c r="F31" s="593"/>
      <c r="G31" s="17"/>
      <c r="H31" s="17"/>
      <c r="I31" s="409">
        <f t="shared" si="0"/>
        <v>14.5</v>
      </c>
      <c r="J31" s="283" t="str">
        <f t="shared" si="0"/>
        <v>OTHER ARTICLES OF PAPER AND PAPERBOARD, READY FOR USE</v>
      </c>
      <c r="K31" s="216" t="str">
        <f>IF(AND(ISNUMBER(SUM(C32:C34)),ISNUMBER(C31)),IF(C31&lt;SUM(C32:C34),"&lt; subitems!","OK"),"")</f>
        <v/>
      </c>
      <c r="L31" s="246" t="str">
        <f>IF(AND(ISNUMBER(SUM(D32:D34)),ISNUMBER(D31)),IF(D31&lt;SUM(D32:D34),"&lt; subitems!","OK"),"")</f>
        <v/>
      </c>
      <c r="M31" s="246" t="str">
        <f>IF(AND(ISNUMBER(SUM(E32:E34)),ISNUMBER(E31)),IF(E31&lt;SUM(E32:E34),"&lt; subitems!","OK"),"")</f>
        <v/>
      </c>
      <c r="N31" s="217" t="str">
        <f>IF(AND(ISNUMBER(SUM(F32:F34)),ISNUMBER(F31)),IF(F31&lt;SUM(F32:F34),"&lt; subitems!","OK"),"")</f>
        <v/>
      </c>
    </row>
    <row r="32" spans="1:14" s="18" customFormat="1" ht="21.75" customHeight="1" x14ac:dyDescent="0.2">
      <c r="A32" s="590" t="s">
        <v>211</v>
      </c>
      <c r="B32" s="281" t="s">
        <v>120</v>
      </c>
      <c r="C32" s="592"/>
      <c r="D32" s="591"/>
      <c r="E32" s="592"/>
      <c r="F32" s="593"/>
      <c r="G32" s="17"/>
      <c r="H32" s="17"/>
      <c r="I32" s="409" t="str">
        <f t="shared" si="0"/>
        <v>14.5.1</v>
      </c>
      <c r="J32" s="41" t="str">
        <f t="shared" si="0"/>
        <v>of which: PRINTING AND WRITING PAPER, READY FOR USE</v>
      </c>
      <c r="K32" s="216"/>
      <c r="L32" s="246"/>
      <c r="M32" s="246"/>
      <c r="N32" s="217"/>
    </row>
    <row r="33" spans="1:14" s="18" customFormat="1" ht="21.75" customHeight="1" x14ac:dyDescent="0.2">
      <c r="A33" s="590" t="s">
        <v>212</v>
      </c>
      <c r="B33" s="281" t="s">
        <v>121</v>
      </c>
      <c r="C33" s="592"/>
      <c r="D33" s="591"/>
      <c r="E33" s="592"/>
      <c r="F33" s="593"/>
      <c r="G33" s="17"/>
      <c r="H33" s="17"/>
      <c r="I33" s="409" t="str">
        <f t="shared" si="0"/>
        <v>14.5.2</v>
      </c>
      <c r="J33" s="41" t="str">
        <f t="shared" si="0"/>
        <v>of which: ARTICLES, MOULDED OR PRESSED FROM PULP</v>
      </c>
      <c r="K33" s="216"/>
      <c r="L33" s="246"/>
      <c r="M33" s="246"/>
      <c r="N33" s="217"/>
    </row>
    <row r="34" spans="1:14" s="18" customFormat="1" ht="21.75" customHeight="1" thickBot="1" x14ac:dyDescent="0.25">
      <c r="A34" s="604" t="s">
        <v>213</v>
      </c>
      <c r="B34" s="282" t="s">
        <v>122</v>
      </c>
      <c r="C34" s="605"/>
      <c r="D34" s="606"/>
      <c r="E34" s="605"/>
      <c r="F34" s="607"/>
      <c r="G34" s="17"/>
      <c r="H34" s="17"/>
      <c r="I34" s="410" t="str">
        <f t="shared" si="0"/>
        <v>14.5.3</v>
      </c>
      <c r="J34" s="99" t="str">
        <f t="shared" si="0"/>
        <v>of which: FILTER PAPER AND PAPERBOARD, READY FOR USE</v>
      </c>
      <c r="K34" s="230"/>
      <c r="L34" s="411"/>
      <c r="M34" s="411"/>
      <c r="N34" s="231"/>
    </row>
    <row r="35" spans="1:14" ht="15" customHeight="1" x14ac:dyDescent="0.3">
      <c r="A35" s="100"/>
      <c r="B35" s="297"/>
      <c r="C35" s="297"/>
      <c r="D35" s="93"/>
      <c r="E35" s="93"/>
      <c r="F35" s="93"/>
      <c r="G35" s="11"/>
      <c r="H35" s="11"/>
      <c r="I35" s="174" t="s">
        <v>0</v>
      </c>
    </row>
    <row r="36" spans="1:14" ht="12.75" customHeight="1" x14ac:dyDescent="0.25">
      <c r="A36" s="100"/>
      <c r="B36" s="296"/>
      <c r="C36" s="94"/>
      <c r="D36" s="94"/>
      <c r="E36" s="94"/>
      <c r="F36" s="94"/>
      <c r="G36" s="11"/>
      <c r="H36" s="11"/>
    </row>
    <row r="37" spans="1:14" ht="12.75" customHeight="1" x14ac:dyDescent="0.25">
      <c r="A37" s="100"/>
      <c r="B37" s="94"/>
      <c r="C37" s="94"/>
      <c r="D37" s="94"/>
      <c r="E37" s="94"/>
      <c r="F37" s="94"/>
      <c r="G37" s="11"/>
      <c r="H37" s="11"/>
    </row>
    <row r="38" spans="1:14" ht="12.75" customHeight="1" x14ac:dyDescent="0.25">
      <c r="A38" s="100"/>
      <c r="B38" s="94"/>
      <c r="C38" s="94"/>
      <c r="D38" s="94"/>
      <c r="E38" s="94"/>
      <c r="F38" s="94"/>
      <c r="G38" s="11"/>
      <c r="H38" s="11"/>
    </row>
    <row r="39" spans="1:14" ht="12.75" customHeight="1" x14ac:dyDescent="0.25">
      <c r="A39" s="100"/>
      <c r="B39" s="94"/>
      <c r="C39" s="94"/>
      <c r="D39" s="94"/>
      <c r="E39" s="94"/>
      <c r="F39" s="94"/>
      <c r="G39" s="11"/>
      <c r="H39" s="11"/>
    </row>
    <row r="40" spans="1:14" ht="12.75" customHeight="1" x14ac:dyDescent="0.25">
      <c r="A40" s="100"/>
      <c r="B40" s="94"/>
      <c r="C40" s="94"/>
      <c r="D40" s="94"/>
      <c r="E40" s="94"/>
      <c r="F40" s="94"/>
      <c r="G40" s="11"/>
      <c r="H40" s="11"/>
    </row>
    <row r="41" spans="1:14" ht="12.75" customHeight="1" x14ac:dyDescent="0.25">
      <c r="A41" s="100"/>
      <c r="B41" s="94"/>
      <c r="C41" s="94"/>
      <c r="D41" s="94"/>
      <c r="E41" s="94"/>
      <c r="F41" s="94"/>
      <c r="G41" s="11"/>
      <c r="H41" s="11"/>
    </row>
    <row r="42" spans="1:14" ht="12.75" customHeight="1" x14ac:dyDescent="0.25">
      <c r="A42" s="100"/>
      <c r="B42" s="94"/>
      <c r="C42" s="94"/>
      <c r="D42" s="94"/>
      <c r="E42" s="94"/>
      <c r="F42" s="94"/>
      <c r="G42" s="11"/>
      <c r="H42" s="11"/>
    </row>
    <row r="43" spans="1:14" ht="12.75" customHeight="1" x14ac:dyDescent="0.25">
      <c r="A43" s="100"/>
      <c r="B43" s="94"/>
      <c r="C43" s="94"/>
      <c r="D43" s="94"/>
      <c r="E43" s="94"/>
      <c r="F43" s="94"/>
    </row>
    <row r="44" spans="1:14" ht="12.75" customHeight="1" x14ac:dyDescent="0.25">
      <c r="A44" s="100"/>
      <c r="B44" s="94"/>
      <c r="C44" s="94"/>
      <c r="D44" s="94"/>
      <c r="E44" s="94"/>
      <c r="F44" s="94"/>
    </row>
    <row r="45" spans="1:14" ht="12.75" customHeight="1" x14ac:dyDescent="0.25">
      <c r="A45" s="100"/>
      <c r="B45" s="94"/>
      <c r="C45" s="94"/>
      <c r="D45" s="94"/>
      <c r="E45" s="94"/>
      <c r="F45" s="94"/>
    </row>
    <row r="65" spans="13:16" ht="12.75" customHeight="1" x14ac:dyDescent="0.25">
      <c r="M65" s="247" t="s">
        <v>0</v>
      </c>
      <c r="N65" s="247" t="s">
        <v>0</v>
      </c>
      <c r="O65" s="16" t="s">
        <v>0</v>
      </c>
      <c r="P65" s="16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7" orientation="landscape" horizontalDpi="300" verticalDpi="300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49"/>
  <sheetViews>
    <sheetView showGridLines="0" zoomScale="80" zoomScaleNormal="80" zoomScaleSheetLayoutView="100" workbookViewId="0">
      <selection activeCell="I8" sqref="I8"/>
    </sheetView>
  </sheetViews>
  <sheetFormatPr defaultRowHeight="12" x14ac:dyDescent="0.2"/>
  <cols>
    <col min="1" max="1" width="9.77734375" customWidth="1"/>
    <col min="2" max="2" width="29" bestFit="1" customWidth="1"/>
    <col min="3" max="3" width="14.6640625" customWidth="1"/>
    <col min="4" max="4" width="54.6640625" customWidth="1"/>
    <col min="5" max="5" width="11.6640625" customWidth="1"/>
    <col min="6" max="13" width="15.109375" customWidth="1"/>
    <col min="14" max="19" width="1.6640625" hidden="1" customWidth="1"/>
    <col min="20" max="23" width="2.33203125" hidden="1" customWidth="1"/>
    <col min="24" max="24" width="1.77734375" hidden="1" customWidth="1"/>
    <col min="25" max="25" width="13.33203125" hidden="1" customWidth="1"/>
    <col min="26" max="26" width="5.6640625" customWidth="1"/>
    <col min="27" max="27" width="13.33203125" customWidth="1"/>
    <col min="28" max="28" width="16.6640625" customWidth="1"/>
    <col min="29" max="29" width="14.6640625" customWidth="1"/>
    <col min="30" max="30" width="69.77734375" bestFit="1" customWidth="1"/>
    <col min="31" max="31" width="10.77734375" bestFit="1" customWidth="1"/>
    <col min="32" max="38" width="13.33203125" customWidth="1"/>
    <col min="39" max="39" width="19" customWidth="1"/>
  </cols>
  <sheetData>
    <row r="1" spans="1:39" ht="16.2" thickBot="1" x14ac:dyDescent="0.35">
      <c r="A1" s="354" t="s">
        <v>0</v>
      </c>
      <c r="B1" s="314"/>
      <c r="C1" s="314" t="s">
        <v>0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</row>
    <row r="2" spans="1:39" ht="17.100000000000001" customHeight="1" x14ac:dyDescent="0.3">
      <c r="A2" s="374" t="s">
        <v>0</v>
      </c>
      <c r="B2" s="317"/>
      <c r="C2" s="317"/>
      <c r="D2" s="318"/>
      <c r="E2" s="318"/>
      <c r="F2" s="318"/>
      <c r="G2" s="318"/>
      <c r="H2" s="319" t="s">
        <v>62</v>
      </c>
      <c r="I2" s="762" t="s">
        <v>278</v>
      </c>
      <c r="J2" s="763"/>
      <c r="K2" s="357" t="s">
        <v>9</v>
      </c>
      <c r="L2" s="764" t="s">
        <v>281</v>
      </c>
      <c r="M2" s="765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76" t="s">
        <v>0</v>
      </c>
      <c r="AE2" s="316"/>
      <c r="AG2" s="316"/>
      <c r="AH2" s="316"/>
      <c r="AI2" s="316"/>
      <c r="AJ2" s="316"/>
      <c r="AK2" s="316"/>
      <c r="AL2" s="316"/>
      <c r="AM2" s="316"/>
    </row>
    <row r="3" spans="1:39" ht="17.100000000000001" customHeight="1" x14ac:dyDescent="0.3">
      <c r="A3" s="320"/>
      <c r="B3" s="321" t="s">
        <v>0</v>
      </c>
      <c r="C3" s="321"/>
      <c r="D3" s="322"/>
      <c r="E3" s="322"/>
      <c r="F3" s="322"/>
      <c r="G3" s="322"/>
      <c r="H3" s="766" t="s">
        <v>14</v>
      </c>
      <c r="I3" s="689"/>
      <c r="J3" s="689"/>
      <c r="K3" s="324"/>
      <c r="L3" s="325"/>
      <c r="M3" s="32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G3" s="316"/>
      <c r="AH3" s="316"/>
      <c r="AI3" s="316"/>
      <c r="AJ3" s="316"/>
      <c r="AK3" s="316"/>
      <c r="AL3" s="316"/>
      <c r="AM3" s="316"/>
    </row>
    <row r="4" spans="1:39" ht="17.100000000000001" customHeight="1" x14ac:dyDescent="0.3">
      <c r="A4" s="320"/>
      <c r="B4" s="321" t="s">
        <v>0</v>
      </c>
      <c r="C4" s="321"/>
      <c r="D4" s="322"/>
      <c r="E4" s="322"/>
      <c r="F4" s="322"/>
      <c r="G4" s="322"/>
      <c r="H4" s="767"/>
      <c r="I4" s="768"/>
      <c r="J4" s="768"/>
      <c r="K4" s="768"/>
      <c r="L4" s="768"/>
      <c r="M4" s="769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G4" s="316"/>
      <c r="AH4" s="316"/>
      <c r="AI4" s="316"/>
      <c r="AJ4" s="316"/>
      <c r="AK4" s="316"/>
      <c r="AL4" s="316"/>
      <c r="AM4" s="316"/>
    </row>
    <row r="5" spans="1:39" ht="17.100000000000001" customHeight="1" x14ac:dyDescent="0.3">
      <c r="A5" s="320"/>
      <c r="B5" s="321"/>
      <c r="C5" s="321"/>
      <c r="D5" s="772" t="s">
        <v>257</v>
      </c>
      <c r="E5" s="773"/>
      <c r="F5" s="773"/>
      <c r="G5" s="774"/>
      <c r="H5" s="766" t="s">
        <v>10</v>
      </c>
      <c r="I5" s="689"/>
      <c r="J5" s="325"/>
      <c r="K5" s="325"/>
      <c r="L5" s="325"/>
      <c r="M5" s="326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76" t="s">
        <v>83</v>
      </c>
      <c r="AE5" s="327"/>
      <c r="AF5" s="316" t="s">
        <v>80</v>
      </c>
      <c r="AG5" s="327"/>
      <c r="AH5" s="327"/>
      <c r="AI5" s="327"/>
      <c r="AJ5" s="327"/>
      <c r="AK5" s="327"/>
      <c r="AL5" s="327"/>
      <c r="AM5" s="327"/>
    </row>
    <row r="6" spans="1:39" ht="17.100000000000001" customHeight="1" x14ac:dyDescent="0.3">
      <c r="A6" s="320"/>
      <c r="B6" s="328" t="s">
        <v>0</v>
      </c>
      <c r="C6" s="328"/>
      <c r="D6" s="773"/>
      <c r="E6" s="773"/>
      <c r="F6" s="773"/>
      <c r="G6" s="774"/>
      <c r="H6" s="767"/>
      <c r="I6" s="768"/>
      <c r="J6" s="768"/>
      <c r="K6" s="768"/>
      <c r="L6" s="768"/>
      <c r="M6" s="769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75" t="s">
        <v>81</v>
      </c>
      <c r="AG6" s="316"/>
      <c r="AH6" s="316"/>
      <c r="AI6" s="316"/>
      <c r="AJ6" s="316"/>
      <c r="AK6" s="316"/>
      <c r="AL6" s="316"/>
      <c r="AM6" s="316"/>
    </row>
    <row r="7" spans="1:39" ht="17.100000000000001" customHeight="1" x14ac:dyDescent="0.35">
      <c r="A7" s="320"/>
      <c r="B7" s="321"/>
      <c r="C7" s="321"/>
      <c r="D7" s="775" t="s">
        <v>123</v>
      </c>
      <c r="E7" s="776"/>
      <c r="F7" s="776"/>
      <c r="G7" s="776"/>
      <c r="H7" s="329" t="s">
        <v>11</v>
      </c>
      <c r="I7" s="780"/>
      <c r="J7" s="781"/>
      <c r="K7" s="355" t="s">
        <v>12</v>
      </c>
      <c r="L7" s="781"/>
      <c r="M7" s="782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75" t="s">
        <v>82</v>
      </c>
      <c r="AG7" s="316"/>
      <c r="AH7" s="316"/>
      <c r="AI7" s="316"/>
      <c r="AJ7" s="316"/>
      <c r="AK7" s="316"/>
      <c r="AL7" s="316"/>
      <c r="AM7" s="316"/>
    </row>
    <row r="8" spans="1:39" ht="17.100000000000001" customHeight="1" x14ac:dyDescent="0.35">
      <c r="A8" s="320"/>
      <c r="B8" s="321"/>
      <c r="C8" s="321"/>
      <c r="D8" s="775"/>
      <c r="E8" s="776"/>
      <c r="F8" s="776"/>
      <c r="G8" s="776"/>
      <c r="H8" s="323" t="s">
        <v>13</v>
      </c>
      <c r="I8" s="682"/>
      <c r="J8" s="325"/>
      <c r="K8" s="324"/>
      <c r="L8" s="325"/>
      <c r="M8" s="32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75" t="s">
        <v>84</v>
      </c>
      <c r="AG8" s="316"/>
      <c r="AH8" s="316"/>
      <c r="AI8" s="316"/>
      <c r="AJ8" s="316"/>
      <c r="AK8" s="316"/>
      <c r="AL8" s="316"/>
      <c r="AM8" s="316"/>
    </row>
    <row r="9" spans="1:39" ht="18" x14ac:dyDescent="0.35">
      <c r="A9" s="320"/>
      <c r="B9" s="321"/>
      <c r="C9" s="321"/>
      <c r="D9" s="776" t="s">
        <v>0</v>
      </c>
      <c r="E9" s="776"/>
      <c r="F9" s="776"/>
      <c r="G9" s="776"/>
      <c r="H9" s="777" t="s">
        <v>0</v>
      </c>
      <c r="I9" s="778"/>
      <c r="J9" s="778"/>
      <c r="K9" s="778"/>
      <c r="L9" s="778"/>
      <c r="M9" s="779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76" t="s">
        <v>0</v>
      </c>
      <c r="AE9" s="316"/>
      <c r="AF9" s="375" t="s">
        <v>85</v>
      </c>
      <c r="AG9" s="316"/>
      <c r="AH9" s="316"/>
      <c r="AI9" s="316"/>
      <c r="AJ9" s="316"/>
      <c r="AK9" s="316"/>
      <c r="AL9" s="316"/>
      <c r="AM9" s="316"/>
    </row>
    <row r="10" spans="1:39" ht="21" x14ac:dyDescent="0.3">
      <c r="A10" s="320"/>
      <c r="B10" s="321"/>
      <c r="C10" s="321"/>
      <c r="D10" s="334" t="s">
        <v>91</v>
      </c>
      <c r="E10" s="770" t="s">
        <v>280</v>
      </c>
      <c r="F10" s="771"/>
      <c r="G10" s="335"/>
      <c r="H10" s="336" t="s">
        <v>0</v>
      </c>
      <c r="I10" s="337"/>
      <c r="J10" s="331"/>
      <c r="K10" s="330"/>
      <c r="L10" s="332"/>
      <c r="M10" s="333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</row>
    <row r="11" spans="1:39" ht="15.6" x14ac:dyDescent="0.3">
      <c r="A11" s="338"/>
      <c r="B11" s="339"/>
      <c r="C11" s="339"/>
      <c r="D11" s="322"/>
      <c r="E11" s="322"/>
      <c r="F11" s="340"/>
      <c r="G11" s="340"/>
      <c r="H11" s="340"/>
      <c r="I11" s="340"/>
      <c r="J11" s="341" t="s">
        <v>0</v>
      </c>
      <c r="K11" s="342"/>
      <c r="L11" s="322"/>
      <c r="M11" s="343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</row>
    <row r="12" spans="1:39" ht="15.6" x14ac:dyDescent="0.3">
      <c r="A12" s="377" t="s">
        <v>0</v>
      </c>
      <c r="B12" s="345" t="s">
        <v>0</v>
      </c>
      <c r="C12" s="345"/>
      <c r="D12" s="346"/>
      <c r="E12" s="345"/>
      <c r="F12" s="752" t="s">
        <v>2</v>
      </c>
      <c r="G12" s="753"/>
      <c r="H12" s="753"/>
      <c r="I12" s="754"/>
      <c r="J12" s="753" t="s">
        <v>5</v>
      </c>
      <c r="K12" s="753"/>
      <c r="L12" s="753"/>
      <c r="M12" s="755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77" t="s">
        <v>0</v>
      </c>
      <c r="AB12" s="345" t="s">
        <v>0</v>
      </c>
      <c r="AC12" s="345"/>
      <c r="AD12" s="346"/>
      <c r="AE12" s="345"/>
      <c r="AF12" s="752" t="s">
        <v>2</v>
      </c>
      <c r="AG12" s="753"/>
      <c r="AH12" s="753"/>
      <c r="AI12" s="754"/>
      <c r="AJ12" s="753" t="s">
        <v>5</v>
      </c>
      <c r="AK12" s="753"/>
      <c r="AL12" s="753"/>
      <c r="AM12" s="755"/>
    </row>
    <row r="13" spans="1:39" ht="15.6" x14ac:dyDescent="0.3">
      <c r="A13" s="344" t="s">
        <v>15</v>
      </c>
      <c r="B13" s="347" t="s">
        <v>77</v>
      </c>
      <c r="C13" s="378" t="s">
        <v>77</v>
      </c>
      <c r="D13" s="348"/>
      <c r="E13" s="379" t="s">
        <v>41</v>
      </c>
      <c r="F13" s="756">
        <v>2018</v>
      </c>
      <c r="G13" s="757"/>
      <c r="H13" s="758">
        <f>F13+1</f>
        <v>2019</v>
      </c>
      <c r="I13" s="759"/>
      <c r="J13" s="758">
        <f>F13</f>
        <v>2018</v>
      </c>
      <c r="K13" s="759"/>
      <c r="L13" s="760">
        <f>H13</f>
        <v>2019</v>
      </c>
      <c r="M13" s="761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44" t="s">
        <v>15</v>
      </c>
      <c r="AB13" s="347" t="s">
        <v>77</v>
      </c>
      <c r="AC13" s="378" t="s">
        <v>77</v>
      </c>
      <c r="AD13" s="348"/>
      <c r="AE13" s="379" t="s">
        <v>41</v>
      </c>
      <c r="AF13" s="758">
        <f>F13</f>
        <v>2018</v>
      </c>
      <c r="AG13" s="759"/>
      <c r="AH13" s="758">
        <f>H13</f>
        <v>2019</v>
      </c>
      <c r="AI13" s="759"/>
      <c r="AJ13" s="758">
        <f>J13</f>
        <v>2018</v>
      </c>
      <c r="AK13" s="759"/>
      <c r="AL13" s="760">
        <f>L13</f>
        <v>2019</v>
      </c>
      <c r="AM13" s="761"/>
    </row>
    <row r="14" spans="1:39" ht="15.6" x14ac:dyDescent="0.3">
      <c r="A14" s="380" t="s">
        <v>6</v>
      </c>
      <c r="B14" s="608" t="s">
        <v>214</v>
      </c>
      <c r="C14" s="608" t="s">
        <v>219</v>
      </c>
      <c r="D14" s="609" t="s">
        <v>15</v>
      </c>
      <c r="E14" s="382" t="s">
        <v>7</v>
      </c>
      <c r="F14" s="349" t="s">
        <v>1</v>
      </c>
      <c r="G14" s="349" t="s">
        <v>66</v>
      </c>
      <c r="H14" s="349" t="s">
        <v>1</v>
      </c>
      <c r="I14" s="349" t="s">
        <v>66</v>
      </c>
      <c r="J14" s="349" t="s">
        <v>1</v>
      </c>
      <c r="K14" s="349" t="s">
        <v>66</v>
      </c>
      <c r="L14" s="349" t="s">
        <v>1</v>
      </c>
      <c r="M14" s="350" t="s">
        <v>66</v>
      </c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80" t="s">
        <v>6</v>
      </c>
      <c r="AB14" s="608" t="s">
        <v>214</v>
      </c>
      <c r="AC14" s="608" t="s">
        <v>219</v>
      </c>
      <c r="AD14" s="381" t="s">
        <v>15</v>
      </c>
      <c r="AE14" s="382" t="s">
        <v>7</v>
      </c>
      <c r="AF14" s="349" t="s">
        <v>1</v>
      </c>
      <c r="AG14" s="349" t="s">
        <v>66</v>
      </c>
      <c r="AH14" s="349" t="s">
        <v>1</v>
      </c>
      <c r="AI14" s="349" t="s">
        <v>66</v>
      </c>
      <c r="AJ14" s="349" t="s">
        <v>1</v>
      </c>
      <c r="AK14" s="349" t="s">
        <v>66</v>
      </c>
      <c r="AL14" s="349" t="s">
        <v>1</v>
      </c>
      <c r="AM14" s="350" t="s">
        <v>66</v>
      </c>
    </row>
    <row r="15" spans="1:39" ht="28.8" x14ac:dyDescent="0.2">
      <c r="A15" s="495" t="s">
        <v>20</v>
      </c>
      <c r="B15" s="610" t="s">
        <v>216</v>
      </c>
      <c r="C15" s="496"/>
      <c r="D15" s="497" t="s">
        <v>134</v>
      </c>
      <c r="E15" s="498" t="s">
        <v>95</v>
      </c>
      <c r="F15" s="611">
        <v>21</v>
      </c>
      <c r="G15" s="612">
        <v>1930</v>
      </c>
      <c r="H15" s="611">
        <v>16</v>
      </c>
      <c r="I15" s="612">
        <v>1573</v>
      </c>
      <c r="J15" s="611">
        <v>7</v>
      </c>
      <c r="K15" s="613">
        <v>1354</v>
      </c>
      <c r="L15" s="611">
        <v>4</v>
      </c>
      <c r="M15" s="613">
        <v>1092</v>
      </c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495" t="s">
        <v>20</v>
      </c>
      <c r="AB15" s="610" t="s">
        <v>216</v>
      </c>
      <c r="AC15" s="496"/>
      <c r="AD15" s="497" t="s">
        <v>134</v>
      </c>
      <c r="AE15" s="383" t="s">
        <v>96</v>
      </c>
      <c r="AF15" s="384" t="s">
        <v>0</v>
      </c>
      <c r="AG15" s="385" t="s">
        <v>0</v>
      </c>
      <c r="AH15" s="384" t="s">
        <v>0</v>
      </c>
      <c r="AI15" s="386" t="s">
        <v>0</v>
      </c>
      <c r="AJ15" s="384" t="s">
        <v>0</v>
      </c>
      <c r="AK15" s="386" t="s">
        <v>0</v>
      </c>
      <c r="AL15" s="384" t="s">
        <v>0</v>
      </c>
      <c r="AM15" s="387" t="s">
        <v>0</v>
      </c>
    </row>
    <row r="16" spans="1:39" ht="17.399999999999999" x14ac:dyDescent="0.2">
      <c r="A16" s="499"/>
      <c r="B16" s="500" t="s">
        <v>220</v>
      </c>
      <c r="C16" s="501"/>
      <c r="D16" s="502" t="s">
        <v>233</v>
      </c>
      <c r="E16" s="503" t="s">
        <v>95</v>
      </c>
      <c r="F16" s="670">
        <v>17</v>
      </c>
      <c r="G16" s="671">
        <v>1425</v>
      </c>
      <c r="H16" s="614">
        <v>10.4</v>
      </c>
      <c r="I16" s="615">
        <v>713</v>
      </c>
      <c r="J16" s="670">
        <v>3</v>
      </c>
      <c r="K16" s="678">
        <v>1085</v>
      </c>
      <c r="L16" s="614">
        <v>0</v>
      </c>
      <c r="M16" s="616">
        <v>0</v>
      </c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499"/>
      <c r="AB16" s="500" t="s">
        <v>220</v>
      </c>
      <c r="AC16" s="501"/>
      <c r="AD16" s="502" t="s">
        <v>233</v>
      </c>
      <c r="AE16" s="388" t="s">
        <v>96</v>
      </c>
      <c r="AF16" s="389" t="str">
        <f>IF(AND(ISNUMBER(F16),ISNUMBER(F17),ISNUMBER(F18)),IF((F17+F18)&gt;=F16,"subitems as large as total",""),"incomplete data")</f>
        <v>subitems as large as total</v>
      </c>
      <c r="AG16" s="390" t="str">
        <f t="shared" ref="AG16:AM16" si="0">IF(AND(ISNUMBER(G16),ISNUMBER(G17),ISNUMBER(G18)),IF((G17+G18)&gt;=G16,"subitems as large as total",""),"incomplete data")</f>
        <v>subitems as large as total</v>
      </c>
      <c r="AH16" s="389" t="str">
        <f t="shared" si="0"/>
        <v>subitems as large as total</v>
      </c>
      <c r="AI16" s="391" t="str">
        <f t="shared" si="0"/>
        <v>subitems as large as total</v>
      </c>
      <c r="AJ16" s="389" t="str">
        <f t="shared" si="0"/>
        <v>subitems as large as total</v>
      </c>
      <c r="AK16" s="391" t="str">
        <f t="shared" si="0"/>
        <v>subitems as large as total</v>
      </c>
      <c r="AL16" s="389" t="str">
        <f t="shared" si="0"/>
        <v>subitems as large as total</v>
      </c>
      <c r="AM16" s="392" t="str">
        <f t="shared" si="0"/>
        <v>subitems as large as total</v>
      </c>
    </row>
    <row r="17" spans="1:39" ht="17.399999999999999" x14ac:dyDescent="0.2">
      <c r="A17" s="499"/>
      <c r="B17" s="512" t="s">
        <v>221</v>
      </c>
      <c r="C17" s="630" t="s">
        <v>251</v>
      </c>
      <c r="D17" s="504" t="s">
        <v>87</v>
      </c>
      <c r="E17" s="503" t="s">
        <v>95</v>
      </c>
      <c r="F17" s="617">
        <v>1</v>
      </c>
      <c r="G17" s="619">
        <v>63</v>
      </c>
      <c r="H17" s="617">
        <v>1.4</v>
      </c>
      <c r="I17" s="618">
        <v>101</v>
      </c>
      <c r="J17" s="617">
        <v>0</v>
      </c>
      <c r="K17" s="620">
        <v>0</v>
      </c>
      <c r="L17" s="617">
        <v>0</v>
      </c>
      <c r="M17" s="620">
        <v>0</v>
      </c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499"/>
      <c r="AB17" s="512" t="s">
        <v>221</v>
      </c>
      <c r="AC17" s="630" t="s">
        <v>251</v>
      </c>
      <c r="AD17" s="504" t="s">
        <v>87</v>
      </c>
      <c r="AE17" s="388" t="s">
        <v>96</v>
      </c>
      <c r="AF17" s="393"/>
      <c r="AG17" s="394"/>
      <c r="AH17" s="393"/>
      <c r="AI17" s="395"/>
      <c r="AJ17" s="393"/>
      <c r="AK17" s="395"/>
      <c r="AL17" s="393"/>
      <c r="AM17" s="396"/>
    </row>
    <row r="18" spans="1:39" ht="43.2" x14ac:dyDescent="0.2">
      <c r="A18" s="499"/>
      <c r="B18" s="505"/>
      <c r="C18" s="530" t="s">
        <v>258</v>
      </c>
      <c r="D18" s="506" t="s">
        <v>88</v>
      </c>
      <c r="E18" s="507" t="s">
        <v>95</v>
      </c>
      <c r="F18" s="617">
        <v>16</v>
      </c>
      <c r="G18" s="619">
        <v>1362</v>
      </c>
      <c r="H18" s="617">
        <v>9</v>
      </c>
      <c r="I18" s="619">
        <v>612</v>
      </c>
      <c r="J18" s="617">
        <v>3</v>
      </c>
      <c r="K18" s="620">
        <v>1085</v>
      </c>
      <c r="L18" s="617">
        <v>0</v>
      </c>
      <c r="M18" s="620">
        <v>0</v>
      </c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499"/>
      <c r="AB18" s="505"/>
      <c r="AC18" s="530" t="s">
        <v>258</v>
      </c>
      <c r="AD18" s="506" t="s">
        <v>88</v>
      </c>
      <c r="AE18" s="397" t="s">
        <v>96</v>
      </c>
      <c r="AF18" s="393"/>
      <c r="AG18" s="394"/>
      <c r="AH18" s="393"/>
      <c r="AI18" s="395"/>
      <c r="AJ18" s="393"/>
      <c r="AK18" s="395"/>
      <c r="AL18" s="393"/>
      <c r="AM18" s="396"/>
    </row>
    <row r="19" spans="1:39" ht="17.399999999999999" x14ac:dyDescent="0.2">
      <c r="A19" s="499"/>
      <c r="B19" s="500" t="s">
        <v>220</v>
      </c>
      <c r="C19" s="501"/>
      <c r="D19" s="508" t="s">
        <v>237</v>
      </c>
      <c r="E19" s="509" t="s">
        <v>95</v>
      </c>
      <c r="F19" s="672">
        <v>3</v>
      </c>
      <c r="G19" s="673">
        <v>461</v>
      </c>
      <c r="H19" s="621">
        <v>4</v>
      </c>
      <c r="I19" s="622">
        <v>605</v>
      </c>
      <c r="J19" s="672">
        <v>1.1000000000000001</v>
      </c>
      <c r="K19" s="679">
        <v>62</v>
      </c>
      <c r="L19" s="621">
        <v>0</v>
      </c>
      <c r="M19" s="623">
        <v>0</v>
      </c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499"/>
      <c r="AB19" s="500" t="s">
        <v>220</v>
      </c>
      <c r="AC19" s="501"/>
      <c r="AD19" s="508" t="s">
        <v>237</v>
      </c>
      <c r="AE19" s="412" t="s">
        <v>96</v>
      </c>
      <c r="AF19" s="389" t="str">
        <f>IF(AND(ISNUMBER(F19),ISNUMBER(F20),ISNUMBER(F21)),IF((F20+F21)&gt;=F19,"subitems as large as total",""),"incomplete data")</f>
        <v>subitems as large as total</v>
      </c>
      <c r="AG19" s="394" t="str">
        <f t="shared" ref="AG19:AM19" si="1">IF(AND(ISNUMBER(G19),ISNUMBER(G20),ISNUMBER(G21)),IF((G20+G21)&gt;=G19,"subitems as large as total",""),"incomplete data")</f>
        <v>subitems as large as total</v>
      </c>
      <c r="AH19" s="393" t="str">
        <f t="shared" si="1"/>
        <v>subitems as large as total</v>
      </c>
      <c r="AI19" s="395" t="str">
        <f t="shared" si="1"/>
        <v>subitems as large as total</v>
      </c>
      <c r="AJ19" s="393" t="str">
        <f t="shared" si="1"/>
        <v/>
      </c>
      <c r="AK19" s="395" t="str">
        <f t="shared" si="1"/>
        <v>subitems as large as total</v>
      </c>
      <c r="AL19" s="393" t="str">
        <f t="shared" si="1"/>
        <v>subitems as large as total</v>
      </c>
      <c r="AM19" s="396" t="str">
        <f t="shared" si="1"/>
        <v>subitems as large as total</v>
      </c>
    </row>
    <row r="20" spans="1:39" ht="17.399999999999999" x14ac:dyDescent="0.2">
      <c r="A20" s="499"/>
      <c r="B20" s="512" t="s">
        <v>239</v>
      </c>
      <c r="C20" s="630" t="s">
        <v>238</v>
      </c>
      <c r="D20" s="504" t="s">
        <v>87</v>
      </c>
      <c r="E20" s="510" t="s">
        <v>95</v>
      </c>
      <c r="F20" s="617">
        <v>2</v>
      </c>
      <c r="G20" s="619">
        <v>299</v>
      </c>
      <c r="H20" s="617">
        <v>2</v>
      </c>
      <c r="I20" s="619">
        <v>212</v>
      </c>
      <c r="J20" s="617">
        <v>0.6</v>
      </c>
      <c r="K20" s="620">
        <v>27</v>
      </c>
      <c r="L20" s="617">
        <v>0</v>
      </c>
      <c r="M20" s="620">
        <v>0</v>
      </c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499"/>
      <c r="AB20" s="512" t="s">
        <v>239</v>
      </c>
      <c r="AC20" s="630" t="s">
        <v>238</v>
      </c>
      <c r="AD20" s="504" t="s">
        <v>87</v>
      </c>
      <c r="AE20" s="413" t="s">
        <v>96</v>
      </c>
      <c r="AF20" s="393"/>
      <c r="AG20" s="394"/>
      <c r="AH20" s="393"/>
      <c r="AI20" s="395"/>
      <c r="AJ20" s="393"/>
      <c r="AK20" s="395"/>
      <c r="AL20" s="393"/>
      <c r="AM20" s="396"/>
    </row>
    <row r="21" spans="1:39" ht="43.2" x14ac:dyDescent="0.2">
      <c r="A21" s="499"/>
      <c r="B21" s="505"/>
      <c r="C21" s="530" t="s">
        <v>259</v>
      </c>
      <c r="D21" s="506" t="s">
        <v>88</v>
      </c>
      <c r="E21" s="507" t="s">
        <v>95</v>
      </c>
      <c r="F21" s="617">
        <v>1</v>
      </c>
      <c r="G21" s="619">
        <v>162</v>
      </c>
      <c r="H21" s="617">
        <v>2</v>
      </c>
      <c r="I21" s="619">
        <v>393</v>
      </c>
      <c r="J21" s="617">
        <v>0.1</v>
      </c>
      <c r="K21" s="620">
        <v>35</v>
      </c>
      <c r="L21" s="617">
        <v>0</v>
      </c>
      <c r="M21" s="620">
        <v>0</v>
      </c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499"/>
      <c r="AB21" s="505"/>
      <c r="AC21" s="530" t="s">
        <v>259</v>
      </c>
      <c r="AD21" s="506" t="s">
        <v>88</v>
      </c>
      <c r="AE21" s="397" t="s">
        <v>96</v>
      </c>
      <c r="AF21" s="393"/>
      <c r="AG21" s="394"/>
      <c r="AH21" s="393"/>
      <c r="AI21" s="395"/>
      <c r="AJ21" s="393"/>
      <c r="AK21" s="395"/>
      <c r="AL21" s="393"/>
      <c r="AM21" s="396"/>
    </row>
    <row r="22" spans="1:39" ht="17.399999999999999" x14ac:dyDescent="0.2">
      <c r="A22" s="499"/>
      <c r="B22" s="500" t="s">
        <v>220</v>
      </c>
      <c r="C22" s="501"/>
      <c r="D22" s="508" t="s">
        <v>86</v>
      </c>
      <c r="E22" s="509" t="s">
        <v>95</v>
      </c>
      <c r="F22" s="670">
        <v>0</v>
      </c>
      <c r="G22" s="671">
        <v>0</v>
      </c>
      <c r="H22" s="614">
        <v>0.04</v>
      </c>
      <c r="I22" s="615">
        <v>255</v>
      </c>
      <c r="J22" s="670">
        <v>3</v>
      </c>
      <c r="K22" s="678">
        <v>206</v>
      </c>
      <c r="L22" s="614">
        <v>1.1000000000000001</v>
      </c>
      <c r="M22" s="616">
        <v>80</v>
      </c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499"/>
      <c r="AB22" s="500" t="s">
        <v>220</v>
      </c>
      <c r="AC22" s="501"/>
      <c r="AD22" s="508" t="s">
        <v>86</v>
      </c>
      <c r="AE22" s="412" t="s">
        <v>96</v>
      </c>
      <c r="AF22" s="389" t="str">
        <f>IF(AND(ISNUMBER(F22),ISNUMBER(F23),ISNUMBER(F24)),IF((F23+F24)&gt;=F22,"subitems as large as total",""),"incomplete data")</f>
        <v>subitems as large as total</v>
      </c>
      <c r="AG22" s="390" t="str">
        <f t="shared" ref="AG22:AM22" si="2">IF(AND(ISNUMBER(G22),ISNUMBER(G23),ISNUMBER(G24)),IF((G23+G24)&gt;=G22,"subitems as large as total",""),"incomplete data")</f>
        <v>subitems as large as total</v>
      </c>
      <c r="AH22" s="389" t="str">
        <f t="shared" si="2"/>
        <v>subitems as large as total</v>
      </c>
      <c r="AI22" s="391" t="str">
        <f t="shared" si="2"/>
        <v>subitems as large as total</v>
      </c>
      <c r="AJ22" s="389" t="str">
        <f t="shared" si="2"/>
        <v>subitems as large as total</v>
      </c>
      <c r="AK22" s="391" t="str">
        <f t="shared" si="2"/>
        <v>subitems as large as total</v>
      </c>
      <c r="AL22" s="389" t="str">
        <f t="shared" si="2"/>
        <v/>
      </c>
      <c r="AM22" s="392" t="str">
        <f t="shared" si="2"/>
        <v>subitems as large as total</v>
      </c>
    </row>
    <row r="23" spans="1:39" ht="17.399999999999999" x14ac:dyDescent="0.2">
      <c r="A23" s="499"/>
      <c r="B23" s="512" t="s">
        <v>222</v>
      </c>
      <c r="C23" s="630" t="s">
        <v>241</v>
      </c>
      <c r="D23" s="504" t="s">
        <v>87</v>
      </c>
      <c r="E23" s="510" t="s">
        <v>95</v>
      </c>
      <c r="F23" s="617">
        <v>0</v>
      </c>
      <c r="G23" s="619">
        <v>0</v>
      </c>
      <c r="H23" s="617">
        <v>0</v>
      </c>
      <c r="I23" s="619">
        <v>0</v>
      </c>
      <c r="J23" s="617">
        <v>3</v>
      </c>
      <c r="K23" s="620">
        <v>161</v>
      </c>
      <c r="L23" s="617">
        <v>1</v>
      </c>
      <c r="M23" s="620">
        <v>63</v>
      </c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499"/>
      <c r="AB23" s="512" t="s">
        <v>222</v>
      </c>
      <c r="AC23" s="630" t="s">
        <v>241</v>
      </c>
      <c r="AD23" s="504" t="s">
        <v>87</v>
      </c>
      <c r="AE23" s="413" t="s">
        <v>96</v>
      </c>
      <c r="AF23" s="393"/>
      <c r="AG23" s="394"/>
      <c r="AH23" s="393"/>
      <c r="AI23" s="395"/>
      <c r="AJ23" s="393"/>
      <c r="AK23" s="395"/>
      <c r="AL23" s="393"/>
      <c r="AM23" s="396"/>
    </row>
    <row r="24" spans="1:39" ht="43.2" x14ac:dyDescent="0.2">
      <c r="A24" s="499"/>
      <c r="B24" s="511"/>
      <c r="C24" s="530" t="s">
        <v>260</v>
      </c>
      <c r="D24" s="506" t="s">
        <v>88</v>
      </c>
      <c r="E24" s="507" t="s">
        <v>95</v>
      </c>
      <c r="F24" s="617">
        <v>0</v>
      </c>
      <c r="G24" s="619">
        <v>0</v>
      </c>
      <c r="H24" s="617">
        <v>0.4</v>
      </c>
      <c r="I24" s="619">
        <v>255</v>
      </c>
      <c r="J24" s="617">
        <v>0.04</v>
      </c>
      <c r="K24" s="620">
        <v>45</v>
      </c>
      <c r="L24" s="617">
        <v>0.01</v>
      </c>
      <c r="M24" s="620">
        <v>17</v>
      </c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499"/>
      <c r="AB24" s="511"/>
      <c r="AC24" s="530" t="s">
        <v>260</v>
      </c>
      <c r="AD24" s="506" t="s">
        <v>88</v>
      </c>
      <c r="AE24" s="397" t="s">
        <v>96</v>
      </c>
      <c r="AF24" s="393"/>
      <c r="AG24" s="394"/>
      <c r="AH24" s="393"/>
      <c r="AI24" s="395"/>
      <c r="AJ24" s="393"/>
      <c r="AK24" s="395"/>
      <c r="AL24" s="393"/>
      <c r="AM24" s="396"/>
    </row>
    <row r="25" spans="1:39" ht="57.6" x14ac:dyDescent="0.2">
      <c r="A25" s="495" t="s">
        <v>56</v>
      </c>
      <c r="B25" s="631" t="s">
        <v>240</v>
      </c>
      <c r="C25" s="496"/>
      <c r="D25" s="497" t="s">
        <v>135</v>
      </c>
      <c r="E25" s="498" t="s">
        <v>95</v>
      </c>
      <c r="F25" s="611">
        <v>30</v>
      </c>
      <c r="G25" s="612">
        <v>2592</v>
      </c>
      <c r="H25" s="611">
        <v>50</v>
      </c>
      <c r="I25" s="612">
        <v>3275</v>
      </c>
      <c r="J25" s="611">
        <v>66</v>
      </c>
      <c r="K25" s="613">
        <v>20221</v>
      </c>
      <c r="L25" s="611">
        <v>43</v>
      </c>
      <c r="M25" s="613">
        <v>12820</v>
      </c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495" t="s">
        <v>56</v>
      </c>
      <c r="AB25" s="631" t="s">
        <v>240</v>
      </c>
      <c r="AC25" s="496"/>
      <c r="AD25" s="497" t="s">
        <v>135</v>
      </c>
      <c r="AE25" s="383" t="s">
        <v>96</v>
      </c>
      <c r="AF25" s="384" t="s">
        <v>0</v>
      </c>
      <c r="AG25" s="385" t="s">
        <v>0</v>
      </c>
      <c r="AH25" s="384" t="s">
        <v>0</v>
      </c>
      <c r="AI25" s="386" t="s">
        <v>0</v>
      </c>
      <c r="AJ25" s="384" t="s">
        <v>0</v>
      </c>
      <c r="AK25" s="386" t="s">
        <v>0</v>
      </c>
      <c r="AL25" s="384" t="s">
        <v>0</v>
      </c>
      <c r="AM25" s="387" t="s">
        <v>0</v>
      </c>
    </row>
    <row r="26" spans="1:39" ht="28.8" x14ac:dyDescent="0.2">
      <c r="A26" s="499"/>
      <c r="B26" s="531" t="s">
        <v>246</v>
      </c>
      <c r="C26" s="501"/>
      <c r="D26" s="506" t="s">
        <v>243</v>
      </c>
      <c r="E26" s="503" t="s">
        <v>95</v>
      </c>
      <c r="F26" s="672">
        <v>0.03</v>
      </c>
      <c r="G26" s="673">
        <v>3</v>
      </c>
      <c r="H26" s="621">
        <v>1</v>
      </c>
      <c r="I26" s="622">
        <v>287</v>
      </c>
      <c r="J26" s="672">
        <v>17</v>
      </c>
      <c r="K26" s="679">
        <v>6118</v>
      </c>
      <c r="L26" s="621">
        <v>13</v>
      </c>
      <c r="M26" s="623">
        <v>4843</v>
      </c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499"/>
      <c r="AB26" s="531" t="s">
        <v>246</v>
      </c>
      <c r="AC26" s="501"/>
      <c r="AD26" s="506" t="s">
        <v>243</v>
      </c>
      <c r="AE26" s="388" t="s">
        <v>96</v>
      </c>
      <c r="AF26" s="389"/>
      <c r="AG26" s="394"/>
      <c r="AH26" s="393"/>
      <c r="AI26" s="395"/>
      <c r="AJ26" s="393"/>
      <c r="AK26" s="395"/>
      <c r="AL26" s="393"/>
      <c r="AM26" s="396"/>
    </row>
    <row r="27" spans="1:39" ht="28.8" x14ac:dyDescent="0.2">
      <c r="A27" s="499"/>
      <c r="B27" s="532" t="s">
        <v>261</v>
      </c>
      <c r="C27" s="501"/>
      <c r="D27" s="516" t="s">
        <v>244</v>
      </c>
      <c r="E27" s="503" t="s">
        <v>95</v>
      </c>
      <c r="F27" s="670">
        <v>1</v>
      </c>
      <c r="G27" s="671">
        <v>81</v>
      </c>
      <c r="H27" s="614">
        <v>0</v>
      </c>
      <c r="I27" s="615">
        <v>0</v>
      </c>
      <c r="J27" s="670">
        <v>0.7</v>
      </c>
      <c r="K27" s="678">
        <v>131</v>
      </c>
      <c r="L27" s="614">
        <v>1.4</v>
      </c>
      <c r="M27" s="616">
        <v>97</v>
      </c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499"/>
      <c r="AB27" s="532" t="s">
        <v>261</v>
      </c>
      <c r="AC27" s="501"/>
      <c r="AD27" s="516" t="s">
        <v>244</v>
      </c>
      <c r="AE27" s="388" t="s">
        <v>96</v>
      </c>
      <c r="AF27" s="389"/>
      <c r="AG27" s="390"/>
      <c r="AH27" s="389"/>
      <c r="AI27" s="391"/>
      <c r="AJ27" s="389"/>
      <c r="AK27" s="391"/>
      <c r="AL27" s="389"/>
      <c r="AM27" s="392"/>
    </row>
    <row r="28" spans="1:39" ht="17.399999999999999" x14ac:dyDescent="0.2">
      <c r="A28" s="499"/>
      <c r="B28" s="532" t="s">
        <v>247</v>
      </c>
      <c r="C28" s="501"/>
      <c r="D28" s="504" t="s">
        <v>245</v>
      </c>
      <c r="E28" s="503" t="s">
        <v>95</v>
      </c>
      <c r="F28" s="672">
        <v>0</v>
      </c>
      <c r="G28" s="673">
        <v>0</v>
      </c>
      <c r="H28" s="621">
        <v>0</v>
      </c>
      <c r="I28" s="622">
        <v>0</v>
      </c>
      <c r="J28" s="672">
        <v>0.3</v>
      </c>
      <c r="K28" s="679">
        <v>31</v>
      </c>
      <c r="L28" s="621">
        <v>0.8</v>
      </c>
      <c r="M28" s="623">
        <v>104</v>
      </c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499"/>
      <c r="AB28" s="532" t="s">
        <v>247</v>
      </c>
      <c r="AC28" s="501"/>
      <c r="AD28" s="504" t="s">
        <v>245</v>
      </c>
      <c r="AE28" s="388" t="s">
        <v>96</v>
      </c>
      <c r="AF28" s="389" t="str">
        <f>IF(AND(ISNUMBER(F28),ISNUMBER(F29),ISNUMBER(F30)),IF((F29+F30)&gt;=F28,"subitems as large as total",""),"incomplete data")</f>
        <v>subitems as large as total</v>
      </c>
      <c r="AG28" s="394" t="str">
        <f t="shared" ref="AG28:AM28" si="3">IF(AND(ISNUMBER(G28),ISNUMBER(G29),ISNUMBER(G30)),IF((G29+G30)&gt;=G28,"subitems as large as total",""),"incomplete data")</f>
        <v>subitems as large as total</v>
      </c>
      <c r="AH28" s="393" t="str">
        <f t="shared" si="3"/>
        <v>subitems as large as total</v>
      </c>
      <c r="AI28" s="395" t="str">
        <f t="shared" si="3"/>
        <v>subitems as large as total</v>
      </c>
      <c r="AJ28" s="393" t="str">
        <f t="shared" si="3"/>
        <v>subitems as large as total</v>
      </c>
      <c r="AK28" s="395" t="str">
        <f t="shared" si="3"/>
        <v>subitems as large as total</v>
      </c>
      <c r="AL28" s="393" t="str">
        <f t="shared" si="3"/>
        <v>subitems as large as total</v>
      </c>
      <c r="AM28" s="396" t="str">
        <f t="shared" si="3"/>
        <v>subitems as large as total</v>
      </c>
    </row>
    <row r="29" spans="1:39" ht="17.399999999999999" x14ac:dyDescent="0.2">
      <c r="A29" s="499"/>
      <c r="B29" s="512" t="s">
        <v>232</v>
      </c>
      <c r="C29" s="513" t="s">
        <v>242</v>
      </c>
      <c r="D29" s="514" t="s">
        <v>87</v>
      </c>
      <c r="E29" s="503" t="s">
        <v>95</v>
      </c>
      <c r="F29" s="617">
        <v>0</v>
      </c>
      <c r="G29" s="619">
        <v>0</v>
      </c>
      <c r="H29" s="617">
        <v>0</v>
      </c>
      <c r="I29" s="619">
        <v>0</v>
      </c>
      <c r="J29" s="617">
        <v>0</v>
      </c>
      <c r="K29" s="620">
        <v>0</v>
      </c>
      <c r="L29" s="617">
        <v>0</v>
      </c>
      <c r="M29" s="620">
        <v>0</v>
      </c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499"/>
      <c r="AB29" s="512" t="s">
        <v>232</v>
      </c>
      <c r="AC29" s="513" t="s">
        <v>242</v>
      </c>
      <c r="AD29" s="514" t="s">
        <v>87</v>
      </c>
      <c r="AE29" s="388" t="s">
        <v>96</v>
      </c>
      <c r="AF29" s="393"/>
      <c r="AG29" s="394"/>
      <c r="AH29" s="393"/>
      <c r="AI29" s="395"/>
      <c r="AJ29" s="393"/>
      <c r="AK29" s="395"/>
      <c r="AL29" s="393"/>
      <c r="AM29" s="396"/>
    </row>
    <row r="30" spans="1:39" ht="43.2" x14ac:dyDescent="0.2">
      <c r="A30" s="499"/>
      <c r="B30" s="511"/>
      <c r="C30" s="533" t="s">
        <v>262</v>
      </c>
      <c r="D30" s="515" t="s">
        <v>88</v>
      </c>
      <c r="E30" s="507" t="s">
        <v>95</v>
      </c>
      <c r="F30" s="617">
        <v>0</v>
      </c>
      <c r="G30" s="619">
        <v>0</v>
      </c>
      <c r="H30" s="617">
        <v>0</v>
      </c>
      <c r="I30" s="619">
        <v>0</v>
      </c>
      <c r="J30" s="617">
        <v>0.3</v>
      </c>
      <c r="K30" s="620">
        <v>31</v>
      </c>
      <c r="L30" s="617">
        <v>0.8</v>
      </c>
      <c r="M30" s="620">
        <v>104</v>
      </c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499"/>
      <c r="AB30" s="511"/>
      <c r="AC30" s="533" t="s">
        <v>262</v>
      </c>
      <c r="AD30" s="515" t="s">
        <v>88</v>
      </c>
      <c r="AE30" s="397" t="s">
        <v>96</v>
      </c>
      <c r="AF30" s="393"/>
      <c r="AG30" s="394"/>
      <c r="AH30" s="393"/>
      <c r="AI30" s="395"/>
      <c r="AJ30" s="393"/>
      <c r="AK30" s="395"/>
      <c r="AL30" s="393"/>
      <c r="AM30" s="396"/>
    </row>
    <row r="31" spans="1:39" ht="28.8" x14ac:dyDescent="0.2">
      <c r="A31" s="499"/>
      <c r="B31" s="530" t="s">
        <v>263</v>
      </c>
      <c r="C31" s="513"/>
      <c r="D31" s="516" t="s">
        <v>248</v>
      </c>
      <c r="E31" s="507" t="s">
        <v>95</v>
      </c>
      <c r="F31" s="674">
        <v>27</v>
      </c>
      <c r="G31" s="675">
        <v>2090</v>
      </c>
      <c r="H31" s="624">
        <v>47</v>
      </c>
      <c r="I31" s="625">
        <v>2463</v>
      </c>
      <c r="J31" s="674">
        <v>0.8</v>
      </c>
      <c r="K31" s="680">
        <v>333</v>
      </c>
      <c r="L31" s="624">
        <v>0.7</v>
      </c>
      <c r="M31" s="626">
        <v>188</v>
      </c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499"/>
      <c r="AB31" s="530" t="s">
        <v>263</v>
      </c>
      <c r="AC31" s="513"/>
      <c r="AD31" s="516" t="s">
        <v>248</v>
      </c>
      <c r="AE31" s="397" t="s">
        <v>96</v>
      </c>
      <c r="AF31" s="393"/>
      <c r="AG31" s="394"/>
      <c r="AH31" s="393"/>
      <c r="AI31" s="395"/>
      <c r="AJ31" s="393"/>
      <c r="AK31" s="395"/>
      <c r="AL31" s="393"/>
      <c r="AM31" s="396"/>
    </row>
    <row r="32" spans="1:39" ht="28.8" x14ac:dyDescent="0.2">
      <c r="A32" s="517"/>
      <c r="B32" s="534" t="s">
        <v>264</v>
      </c>
      <c r="C32" s="513"/>
      <c r="D32" s="516" t="s">
        <v>249</v>
      </c>
      <c r="E32" s="507" t="s">
        <v>95</v>
      </c>
      <c r="F32" s="674">
        <v>0</v>
      </c>
      <c r="G32" s="675">
        <v>0</v>
      </c>
      <c r="H32" s="624">
        <v>0</v>
      </c>
      <c r="I32" s="625">
        <v>0</v>
      </c>
      <c r="J32" s="674">
        <v>0</v>
      </c>
      <c r="K32" s="680">
        <v>0</v>
      </c>
      <c r="L32" s="624">
        <v>0</v>
      </c>
      <c r="M32" s="626">
        <v>0</v>
      </c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517"/>
      <c r="AB32" s="534" t="s">
        <v>264</v>
      </c>
      <c r="AC32" s="513"/>
      <c r="AD32" s="516" t="s">
        <v>249</v>
      </c>
      <c r="AE32" s="397" t="s">
        <v>96</v>
      </c>
      <c r="AF32" s="393"/>
      <c r="AG32" s="394"/>
      <c r="AH32" s="393"/>
      <c r="AI32" s="395"/>
      <c r="AJ32" s="393"/>
      <c r="AK32" s="395"/>
      <c r="AL32" s="393"/>
      <c r="AM32" s="396"/>
    </row>
    <row r="33" spans="1:39" ht="28.8" x14ac:dyDescent="0.2">
      <c r="A33" s="632" t="s">
        <v>168</v>
      </c>
      <c r="B33" s="633" t="s">
        <v>217</v>
      </c>
      <c r="C33" s="518"/>
      <c r="D33" s="519" t="s">
        <v>75</v>
      </c>
      <c r="E33" s="498" t="s">
        <v>71</v>
      </c>
      <c r="F33" s="611">
        <v>252</v>
      </c>
      <c r="G33" s="612">
        <v>42836</v>
      </c>
      <c r="H33" s="52">
        <v>259</v>
      </c>
      <c r="I33" s="54">
        <v>41738</v>
      </c>
      <c r="J33" s="611">
        <v>3</v>
      </c>
      <c r="K33" s="613">
        <v>803</v>
      </c>
      <c r="L33" s="52">
        <v>4</v>
      </c>
      <c r="M33" s="159">
        <v>794</v>
      </c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632" t="s">
        <v>168</v>
      </c>
      <c r="AB33" s="633" t="s">
        <v>217</v>
      </c>
      <c r="AC33" s="518"/>
      <c r="AD33" s="519" t="s">
        <v>75</v>
      </c>
      <c r="AE33" s="383" t="s">
        <v>92</v>
      </c>
      <c r="AF33" s="384" t="s">
        <v>0</v>
      </c>
      <c r="AG33" s="386" t="s">
        <v>0</v>
      </c>
      <c r="AH33" s="384" t="s">
        <v>0</v>
      </c>
      <c r="AI33" s="386" t="s">
        <v>0</v>
      </c>
      <c r="AJ33" s="384" t="s">
        <v>0</v>
      </c>
      <c r="AK33" s="386" t="s">
        <v>0</v>
      </c>
      <c r="AL33" s="384" t="s">
        <v>0</v>
      </c>
      <c r="AM33" s="387" t="s">
        <v>0</v>
      </c>
    </row>
    <row r="34" spans="1:39" ht="17.399999999999999" x14ac:dyDescent="0.2">
      <c r="A34" s="499"/>
      <c r="B34" s="520" t="s">
        <v>265</v>
      </c>
      <c r="C34" s="512"/>
      <c r="D34" s="504" t="s">
        <v>227</v>
      </c>
      <c r="E34" s="503" t="s">
        <v>71</v>
      </c>
      <c r="F34" s="672">
        <v>219</v>
      </c>
      <c r="G34" s="673">
        <v>36609</v>
      </c>
      <c r="H34" s="621">
        <v>222</v>
      </c>
      <c r="I34" s="622">
        <v>35660</v>
      </c>
      <c r="J34" s="672">
        <v>0.8</v>
      </c>
      <c r="K34" s="679">
        <v>163</v>
      </c>
      <c r="L34" s="621">
        <v>2</v>
      </c>
      <c r="M34" s="623">
        <v>396</v>
      </c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499"/>
      <c r="AB34" s="520" t="s">
        <v>265</v>
      </c>
      <c r="AC34" s="512"/>
      <c r="AD34" s="504" t="s">
        <v>227</v>
      </c>
      <c r="AE34" s="388" t="s">
        <v>92</v>
      </c>
      <c r="AF34" s="393"/>
      <c r="AG34" s="395"/>
      <c r="AH34" s="393"/>
      <c r="AI34" s="395"/>
      <c r="AJ34" s="393"/>
      <c r="AK34" s="395"/>
      <c r="AL34" s="393"/>
      <c r="AM34" s="396"/>
    </row>
    <row r="35" spans="1:39" ht="17.399999999999999" x14ac:dyDescent="0.2">
      <c r="A35" s="499"/>
      <c r="B35" s="520" t="s">
        <v>266</v>
      </c>
      <c r="C35" s="511"/>
      <c r="D35" s="521" t="s">
        <v>228</v>
      </c>
      <c r="E35" s="522" t="s">
        <v>71</v>
      </c>
      <c r="F35" s="670">
        <v>3</v>
      </c>
      <c r="G35" s="671">
        <v>714</v>
      </c>
      <c r="H35" s="614">
        <v>5</v>
      </c>
      <c r="I35" s="615">
        <v>837</v>
      </c>
      <c r="J35" s="670">
        <v>1</v>
      </c>
      <c r="K35" s="678">
        <v>117</v>
      </c>
      <c r="L35" s="614">
        <v>0.5</v>
      </c>
      <c r="M35" s="616">
        <v>85</v>
      </c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499"/>
      <c r="AB35" s="520" t="s">
        <v>266</v>
      </c>
      <c r="AC35" s="511"/>
      <c r="AD35" s="521" t="s">
        <v>228</v>
      </c>
      <c r="AE35" s="398" t="s">
        <v>92</v>
      </c>
      <c r="AF35" s="389"/>
      <c r="AG35" s="391"/>
      <c r="AH35" s="389"/>
      <c r="AI35" s="391"/>
      <c r="AJ35" s="389"/>
      <c r="AK35" s="391"/>
      <c r="AL35" s="389"/>
      <c r="AM35" s="392"/>
    </row>
    <row r="36" spans="1:39" ht="55.5" customHeight="1" x14ac:dyDescent="0.2">
      <c r="A36" s="495" t="s">
        <v>169</v>
      </c>
      <c r="B36" s="535" t="s">
        <v>218</v>
      </c>
      <c r="C36" s="523"/>
      <c r="D36" s="497" t="s">
        <v>76</v>
      </c>
      <c r="E36" s="498" t="s">
        <v>71</v>
      </c>
      <c r="F36" s="611">
        <v>46</v>
      </c>
      <c r="G36" s="612">
        <v>23162</v>
      </c>
      <c r="H36" s="52">
        <v>67</v>
      </c>
      <c r="I36" s="54">
        <v>21967</v>
      </c>
      <c r="J36" s="611">
        <v>231</v>
      </c>
      <c r="K36" s="613">
        <v>89649</v>
      </c>
      <c r="L36" s="52">
        <v>253</v>
      </c>
      <c r="M36" s="159">
        <v>75367</v>
      </c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495" t="s">
        <v>169</v>
      </c>
      <c r="AB36" s="535" t="s">
        <v>218</v>
      </c>
      <c r="AC36" s="523"/>
      <c r="AD36" s="497" t="s">
        <v>76</v>
      </c>
      <c r="AE36" s="383" t="s">
        <v>92</v>
      </c>
      <c r="AF36" s="384" t="s">
        <v>0</v>
      </c>
      <c r="AG36" s="386" t="s">
        <v>0</v>
      </c>
      <c r="AH36" s="384" t="s">
        <v>0</v>
      </c>
      <c r="AI36" s="386" t="s">
        <v>0</v>
      </c>
      <c r="AJ36" s="384" t="s">
        <v>0</v>
      </c>
      <c r="AK36" s="386" t="s">
        <v>0</v>
      </c>
      <c r="AL36" s="384" t="s">
        <v>0</v>
      </c>
      <c r="AM36" s="387" t="s">
        <v>0</v>
      </c>
    </row>
    <row r="37" spans="1:39" ht="17.399999999999999" x14ac:dyDescent="0.2">
      <c r="A37" s="499"/>
      <c r="B37" s="520" t="s">
        <v>267</v>
      </c>
      <c r="C37" s="512"/>
      <c r="D37" s="504" t="s">
        <v>223</v>
      </c>
      <c r="E37" s="503" t="s">
        <v>71</v>
      </c>
      <c r="F37" s="670">
        <v>21</v>
      </c>
      <c r="G37" s="671">
        <v>12048</v>
      </c>
      <c r="H37" s="614">
        <v>33</v>
      </c>
      <c r="I37" s="615">
        <v>11253</v>
      </c>
      <c r="J37" s="670">
        <v>55</v>
      </c>
      <c r="K37" s="678">
        <v>25724</v>
      </c>
      <c r="L37" s="614">
        <v>49</v>
      </c>
      <c r="M37" s="616">
        <v>21771</v>
      </c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499"/>
      <c r="AB37" s="520" t="s">
        <v>267</v>
      </c>
      <c r="AC37" s="512"/>
      <c r="AD37" s="504" t="s">
        <v>223</v>
      </c>
      <c r="AE37" s="388" t="s">
        <v>92</v>
      </c>
      <c r="AF37" s="389"/>
      <c r="AG37" s="391"/>
      <c r="AH37" s="389"/>
      <c r="AI37" s="391"/>
      <c r="AJ37" s="389"/>
      <c r="AK37" s="391"/>
      <c r="AL37" s="389"/>
      <c r="AM37" s="392"/>
    </row>
    <row r="38" spans="1:39" ht="17.399999999999999" x14ac:dyDescent="0.2">
      <c r="A38" s="499"/>
      <c r="B38" s="520" t="s">
        <v>268</v>
      </c>
      <c r="C38" s="512"/>
      <c r="D38" s="504" t="s">
        <v>224</v>
      </c>
      <c r="E38" s="503" t="s">
        <v>71</v>
      </c>
      <c r="F38" s="670">
        <v>4</v>
      </c>
      <c r="G38" s="671">
        <v>1137</v>
      </c>
      <c r="H38" s="614">
        <v>4</v>
      </c>
      <c r="I38" s="615">
        <v>978</v>
      </c>
      <c r="J38" s="670">
        <v>129</v>
      </c>
      <c r="K38" s="678">
        <v>44968</v>
      </c>
      <c r="L38" s="614">
        <v>145</v>
      </c>
      <c r="M38" s="616">
        <v>44942</v>
      </c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499"/>
      <c r="AB38" s="520" t="s">
        <v>268</v>
      </c>
      <c r="AC38" s="512"/>
      <c r="AD38" s="504" t="s">
        <v>224</v>
      </c>
      <c r="AE38" s="388" t="s">
        <v>92</v>
      </c>
      <c r="AF38" s="389"/>
      <c r="AG38" s="391"/>
      <c r="AH38" s="389"/>
      <c r="AI38" s="391"/>
      <c r="AJ38" s="389"/>
      <c r="AK38" s="391"/>
      <c r="AL38" s="389"/>
      <c r="AM38" s="392"/>
    </row>
    <row r="39" spans="1:39" ht="17.399999999999999" x14ac:dyDescent="0.2">
      <c r="A39" s="499"/>
      <c r="B39" s="520" t="s">
        <v>269</v>
      </c>
      <c r="C39" s="512"/>
      <c r="D39" s="504" t="s">
        <v>229</v>
      </c>
      <c r="E39" s="503" t="s">
        <v>71</v>
      </c>
      <c r="F39" s="670">
        <v>0.01</v>
      </c>
      <c r="G39" s="671">
        <v>36</v>
      </c>
      <c r="H39" s="614">
        <v>0.01</v>
      </c>
      <c r="I39" s="615">
        <v>15</v>
      </c>
      <c r="J39" s="670">
        <v>1</v>
      </c>
      <c r="K39" s="678">
        <v>423</v>
      </c>
      <c r="L39" s="614">
        <v>0.2</v>
      </c>
      <c r="M39" s="616">
        <v>223</v>
      </c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499"/>
      <c r="AB39" s="520" t="s">
        <v>269</v>
      </c>
      <c r="AC39" s="512"/>
      <c r="AD39" s="504" t="s">
        <v>229</v>
      </c>
      <c r="AE39" s="388" t="s">
        <v>92</v>
      </c>
      <c r="AF39" s="389"/>
      <c r="AG39" s="391"/>
      <c r="AH39" s="389"/>
      <c r="AI39" s="391"/>
      <c r="AJ39" s="389"/>
      <c r="AK39" s="391"/>
      <c r="AL39" s="389"/>
      <c r="AM39" s="392"/>
    </row>
    <row r="40" spans="1:39" ht="17.399999999999999" x14ac:dyDescent="0.2">
      <c r="A40" s="499"/>
      <c r="B40" s="520" t="s">
        <v>270</v>
      </c>
      <c r="C40" s="512"/>
      <c r="D40" s="504" t="s">
        <v>230</v>
      </c>
      <c r="E40" s="503" t="s">
        <v>71</v>
      </c>
      <c r="F40" s="670">
        <v>0</v>
      </c>
      <c r="G40" s="671">
        <v>0</v>
      </c>
      <c r="H40" s="614">
        <v>0</v>
      </c>
      <c r="I40" s="615">
        <v>0</v>
      </c>
      <c r="J40" s="670">
        <v>0.1</v>
      </c>
      <c r="K40" s="678">
        <v>82</v>
      </c>
      <c r="L40" s="614">
        <v>0.04</v>
      </c>
      <c r="M40" s="616">
        <v>24</v>
      </c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499"/>
      <c r="AB40" s="520" t="s">
        <v>270</v>
      </c>
      <c r="AC40" s="512"/>
      <c r="AD40" s="504" t="s">
        <v>230</v>
      </c>
      <c r="AE40" s="388" t="s">
        <v>92</v>
      </c>
      <c r="AF40" s="389"/>
      <c r="AG40" s="391"/>
      <c r="AH40" s="389"/>
      <c r="AI40" s="391"/>
      <c r="AJ40" s="389"/>
      <c r="AK40" s="391"/>
      <c r="AL40" s="389"/>
      <c r="AM40" s="392"/>
    </row>
    <row r="41" spans="1:39" ht="17.399999999999999" x14ac:dyDescent="0.2">
      <c r="A41" s="499"/>
      <c r="B41" s="520" t="s">
        <v>271</v>
      </c>
      <c r="C41" s="512"/>
      <c r="D41" s="504" t="s">
        <v>231</v>
      </c>
      <c r="E41" s="503" t="s">
        <v>71</v>
      </c>
      <c r="F41" s="670">
        <v>4</v>
      </c>
      <c r="G41" s="671">
        <v>1961</v>
      </c>
      <c r="H41" s="614">
        <v>4</v>
      </c>
      <c r="I41" s="615">
        <v>1571</v>
      </c>
      <c r="J41" s="670">
        <v>6</v>
      </c>
      <c r="K41" s="678">
        <v>2516</v>
      </c>
      <c r="L41" s="614">
        <v>4</v>
      </c>
      <c r="M41" s="616">
        <v>1836</v>
      </c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499"/>
      <c r="AB41" s="520" t="s">
        <v>271</v>
      </c>
      <c r="AC41" s="512"/>
      <c r="AD41" s="504" t="s">
        <v>231</v>
      </c>
      <c r="AE41" s="388" t="s">
        <v>92</v>
      </c>
      <c r="AF41" s="389"/>
      <c r="AG41" s="391"/>
      <c r="AH41" s="389"/>
      <c r="AI41" s="391"/>
      <c r="AJ41" s="389"/>
      <c r="AK41" s="391"/>
      <c r="AL41" s="389"/>
      <c r="AM41" s="392"/>
    </row>
    <row r="42" spans="1:39" ht="17.399999999999999" x14ac:dyDescent="0.2">
      <c r="A42" s="499"/>
      <c r="B42" s="520" t="s">
        <v>272</v>
      </c>
      <c r="C42" s="512"/>
      <c r="D42" s="524" t="s">
        <v>226</v>
      </c>
      <c r="E42" s="503" t="s">
        <v>71</v>
      </c>
      <c r="F42" s="672">
        <v>4</v>
      </c>
      <c r="G42" s="673">
        <v>664</v>
      </c>
      <c r="H42" s="621">
        <v>7</v>
      </c>
      <c r="I42" s="622">
        <v>1053</v>
      </c>
      <c r="J42" s="672">
        <v>23</v>
      </c>
      <c r="K42" s="679">
        <v>5616</v>
      </c>
      <c r="L42" s="621">
        <v>24</v>
      </c>
      <c r="M42" s="623">
        <v>5478</v>
      </c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499"/>
      <c r="AB42" s="520" t="s">
        <v>272</v>
      </c>
      <c r="AC42" s="512"/>
      <c r="AD42" s="524" t="s">
        <v>226</v>
      </c>
      <c r="AE42" s="388" t="s">
        <v>92</v>
      </c>
      <c r="AF42" s="393"/>
      <c r="AG42" s="395"/>
      <c r="AH42" s="393"/>
      <c r="AI42" s="395"/>
      <c r="AJ42" s="393"/>
      <c r="AK42" s="395"/>
      <c r="AL42" s="393"/>
      <c r="AM42" s="396"/>
    </row>
    <row r="43" spans="1:39" ht="18" thickBot="1" x14ac:dyDescent="0.25">
      <c r="A43" s="525"/>
      <c r="B43" s="526" t="s">
        <v>273</v>
      </c>
      <c r="C43" s="527"/>
      <c r="D43" s="528" t="s">
        <v>225</v>
      </c>
      <c r="E43" s="529" t="s">
        <v>71</v>
      </c>
      <c r="F43" s="676">
        <v>0.01</v>
      </c>
      <c r="G43" s="677">
        <v>35</v>
      </c>
      <c r="H43" s="627">
        <v>0.2</v>
      </c>
      <c r="I43" s="628">
        <v>84</v>
      </c>
      <c r="J43" s="676">
        <v>0.01</v>
      </c>
      <c r="K43" s="681">
        <v>21</v>
      </c>
      <c r="L43" s="627">
        <v>0.2</v>
      </c>
      <c r="M43" s="629">
        <v>164</v>
      </c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525"/>
      <c r="AB43" s="526" t="s">
        <v>273</v>
      </c>
      <c r="AC43" s="527"/>
      <c r="AD43" s="528" t="s">
        <v>225</v>
      </c>
      <c r="AE43" s="399" t="s">
        <v>92</v>
      </c>
      <c r="AF43" s="400"/>
      <c r="AG43" s="401"/>
      <c r="AH43" s="400"/>
      <c r="AI43" s="401"/>
      <c r="AJ43" s="400"/>
      <c r="AK43" s="401"/>
      <c r="AL43" s="400"/>
      <c r="AM43" s="402"/>
    </row>
    <row r="44" spans="1:39" ht="18.75" customHeight="1" x14ac:dyDescent="0.3">
      <c r="A44" s="403" t="s">
        <v>89</v>
      </c>
      <c r="B44" s="403"/>
      <c r="C44" s="403"/>
      <c r="D44" s="404"/>
      <c r="E44" s="404"/>
      <c r="F44" s="405"/>
      <c r="G44" s="405"/>
      <c r="H44" s="405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</row>
    <row r="45" spans="1:39" ht="18" customHeight="1" x14ac:dyDescent="0.3">
      <c r="A45" s="353" t="s">
        <v>274</v>
      </c>
      <c r="B45" s="353"/>
      <c r="C45" s="353"/>
      <c r="D45" s="315"/>
      <c r="E45" s="315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</row>
    <row r="46" spans="1:39" ht="15.6" x14ac:dyDescent="0.3">
      <c r="A46" s="353" t="s">
        <v>90</v>
      </c>
      <c r="B46" s="353"/>
      <c r="C46" s="353"/>
      <c r="D46" s="315"/>
      <c r="E46" s="315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</row>
    <row r="47" spans="1:39" ht="20.25" customHeight="1" x14ac:dyDescent="0.3">
      <c r="A47" s="414" t="s">
        <v>97</v>
      </c>
      <c r="B47" s="353"/>
      <c r="C47" s="353"/>
      <c r="D47" s="315"/>
      <c r="E47" s="315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</row>
    <row r="48" spans="1:39" ht="15.6" x14ac:dyDescent="0.3">
      <c r="A48" s="353"/>
      <c r="B48" s="353"/>
      <c r="C48" s="353"/>
      <c r="D48" s="315"/>
      <c r="E48" s="315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</row>
    <row r="49" spans="1:39" ht="15.6" x14ac:dyDescent="0.3">
      <c r="A49" s="353"/>
      <c r="B49" s="353"/>
      <c r="C49" s="353"/>
      <c r="D49" s="315"/>
      <c r="E49" s="315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</row>
  </sheetData>
  <sheetProtection sheet="1" objects="1" scenarios="1"/>
  <mergeCells count="26"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8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horizontalDpi="300" verticalDpi="300" r:id="rId1"/>
  <headerFooter alignWithMargins="0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3" ma:contentTypeDescription="Create a new document." ma:contentTypeScope="" ma:versionID="ac8be5ce64156f72bdf8b4ac74629ff8">
  <xsd:schema xmlns:xsd="http://www.w3.org/2001/XMLSchema" xmlns:xs="http://www.w3.org/2001/XMLSchema" xmlns:p="http://schemas.microsoft.com/office/2006/metadata/properties" xmlns:ns2="247b320a-10fd-4c85-93bc-332cc366a8d9" xmlns:ns3="66073966-ae8e-4b5b-b7e0-a4f858c07b7b" targetNamespace="http://schemas.microsoft.com/office/2006/metadata/properties" ma:root="true" ma:fieldsID="19191d68eb62796bc12214b33be89419" ns2:_="" ns3:_="">
    <xsd:import namespace="247b320a-10fd-4c85-93bc-332cc366a8d9"/>
    <xsd:import namespace="66073966-ae8e-4b5b-b7e0-a4f858c07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274F75-B3CE-4795-AC8B-1BFF8FB18FA5}"/>
</file>

<file path=customXml/itemProps2.xml><?xml version="1.0" encoding="utf-8"?>
<ds:datastoreItem xmlns:ds="http://schemas.openxmlformats.org/officeDocument/2006/customXml" ds:itemID="{1E828D1C-8E31-4550-9EFC-187303720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87C79-F741-4A30-AD23-08A7676F32F4}">
  <ds:schemaRefs>
    <ds:schemaRef ds:uri="8c2680b1-8717-4e17-af8a-c3c5948a3503"/>
    <ds:schemaRef ds:uri="http://purl.org/dc/terms/"/>
    <ds:schemaRef ds:uri="3c9ac98d-36e3-464e-9a3d-571690e2b8c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JQ1|Primary Products|Production</vt:lpstr>
      <vt:lpstr>JQ2 | Primary Products | Trade</vt:lpstr>
      <vt:lpstr>JQ3 | Secondary Products| Trade</vt:lpstr>
      <vt:lpstr>ECE-EU | Species | Trade</vt:lpstr>
      <vt:lpstr>'ECE-EU | Species | Trade'!Print_Area</vt:lpstr>
      <vt:lpstr>'JQ1|Primary Products|Production'!Print_Area</vt:lpstr>
      <vt:lpstr>'JQ2 | Primary Products | Trade'!Print_Area</vt:lpstr>
      <vt:lpstr>'JQ3 | Secondary Products| Trade'!Print_Area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anonymous peer</cp:lastModifiedBy>
  <cp:lastPrinted>2020-05-11T07:24:28Z</cp:lastPrinted>
  <dcterms:created xsi:type="dcterms:W3CDTF">1998-09-16T16:39:33Z</dcterms:created>
  <dcterms:modified xsi:type="dcterms:W3CDTF">2021-05-04T22:26:21Z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</Properties>
</file>