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5B81286B-58CF-405A-B57A-C30B910F2CBF}" xr6:coauthVersionLast="46" xr6:coauthVersionMax="46" xr10:uidLastSave="{00000000-0000-0000-0000-000000000000}"/>
  <bookViews>
    <workbookView xWindow="-108" yWindow="-108" windowWidth="23256" windowHeight="12576" tabRatio="861"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TTrade'!$A$2:$AR$68</definedName>
    <definedName name="_xlnm.Print_Area" localSheetId="21">'JQ2_EU1-Cross-Ref'!$A$1:$F$74</definedName>
    <definedName name="_xlnm.Print_Area" localSheetId="6">'JQ3 SPW'!$A$2:$S$37</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2" l="1"/>
  <c r="D84" i="1"/>
  <c r="M22" i="51" l="1"/>
  <c r="M19" i="51"/>
  <c r="M16" i="51"/>
  <c r="I22" i="51"/>
  <c r="I19" i="51"/>
  <c r="I16" i="51"/>
  <c r="K22" i="51"/>
  <c r="J22" i="51"/>
  <c r="G22" i="51"/>
  <c r="F22" i="51"/>
  <c r="K19" i="51"/>
  <c r="J19" i="51"/>
  <c r="G19" i="51"/>
  <c r="F19" i="51"/>
  <c r="K16" i="51"/>
  <c r="J16" i="51"/>
  <c r="G16" i="51"/>
  <c r="F16" i="51"/>
  <c r="J14" i="2" l="1"/>
  <c r="J13" i="2"/>
  <c r="G52" i="20" l="1"/>
  <c r="F52" i="20"/>
  <c r="L27" i="68" l="1"/>
  <c r="K27" i="68"/>
  <c r="H27" i="68"/>
  <c r="G27" i="68"/>
  <c r="H21" i="67" l="1"/>
  <c r="G21" i="67"/>
  <c r="F21" i="67"/>
  <c r="E21" i="67"/>
  <c r="D21" i="67"/>
  <c r="E17" i="67"/>
  <c r="F17" i="67"/>
  <c r="G17" i="67"/>
  <c r="H17" i="67"/>
  <c r="D17" i="67"/>
  <c r="G64" i="20" l="1"/>
  <c r="F64" i="20"/>
  <c r="G58" i="20"/>
  <c r="G57" i="20" s="1"/>
  <c r="F58" i="20"/>
  <c r="G53" i="20"/>
  <c r="F53" i="20"/>
  <c r="G48" i="20"/>
  <c r="G46" i="20" s="1"/>
  <c r="F48" i="20"/>
  <c r="F46" i="20" s="1"/>
  <c r="G42" i="20"/>
  <c r="F42" i="20"/>
  <c r="G36" i="20"/>
  <c r="F36" i="20"/>
  <c r="G31" i="20"/>
  <c r="F31" i="20"/>
  <c r="G27" i="20"/>
  <c r="F27" i="20"/>
  <c r="G24" i="20"/>
  <c r="F24" i="20"/>
  <c r="F21" i="20"/>
  <c r="F20" i="20" s="1"/>
  <c r="G20" i="20"/>
  <c r="J21" i="20"/>
  <c r="J20" i="20" s="1"/>
  <c r="K64" i="20"/>
  <c r="J64" i="20"/>
  <c r="K58" i="20"/>
  <c r="J58" i="20"/>
  <c r="K53" i="20"/>
  <c r="J53" i="20"/>
  <c r="K48" i="20"/>
  <c r="K46" i="20" s="1"/>
  <c r="J48" i="20"/>
  <c r="J46" i="20" s="1"/>
  <c r="K42" i="20"/>
  <c r="J42" i="20"/>
  <c r="K36" i="20"/>
  <c r="J36" i="20"/>
  <c r="K35" i="20"/>
  <c r="K31" i="20"/>
  <c r="J31" i="20"/>
  <c r="K27" i="20"/>
  <c r="J27" i="20"/>
  <c r="K24" i="20"/>
  <c r="J24" i="20"/>
  <c r="K20" i="20"/>
  <c r="J19" i="20"/>
  <c r="J12" i="2"/>
  <c r="F12" i="2"/>
  <c r="K57" i="20" l="1"/>
  <c r="G35" i="20"/>
  <c r="F57" i="20"/>
  <c r="F35" i="20"/>
  <c r="J57" i="20"/>
  <c r="J35" i="20"/>
  <c r="E17" i="78" l="1"/>
  <c r="E21" i="78"/>
  <c r="E27" i="1" l="1"/>
  <c r="E24" i="1"/>
  <c r="E21" i="1"/>
  <c r="D16" i="23" l="1"/>
  <c r="F16" i="23"/>
  <c r="K64" i="2"/>
  <c r="J64" i="2"/>
  <c r="K58" i="2"/>
  <c r="J58" i="2"/>
  <c r="K53" i="2"/>
  <c r="J53" i="2"/>
  <c r="K48" i="2"/>
  <c r="K46" i="2" s="1"/>
  <c r="J48" i="2"/>
  <c r="J46" i="2" s="1"/>
  <c r="I48" i="2"/>
  <c r="K42" i="2"/>
  <c r="J42" i="2"/>
  <c r="K36" i="2"/>
  <c r="J36" i="2"/>
  <c r="K31" i="2"/>
  <c r="J31" i="2"/>
  <c r="K27" i="2"/>
  <c r="J27" i="2"/>
  <c r="J57" i="2" l="1"/>
  <c r="K57" i="2"/>
  <c r="J35" i="2"/>
  <c r="K35" i="2"/>
  <c r="K24" i="2" l="1"/>
  <c r="J24" i="2"/>
  <c r="K20" i="2"/>
  <c r="J20" i="2"/>
  <c r="K15" i="2"/>
  <c r="J15" i="2"/>
  <c r="J11" i="2" s="1"/>
  <c r="H14" i="2" l="1"/>
  <c r="G64" i="2"/>
  <c r="F64" i="2"/>
  <c r="G58" i="2"/>
  <c r="F58" i="2"/>
  <c r="G53" i="2"/>
  <c r="F53" i="2"/>
  <c r="G57" i="2" l="1"/>
  <c r="F57" i="2"/>
  <c r="G48" i="2"/>
  <c r="G46" i="2" s="1"/>
  <c r="F48" i="2"/>
  <c r="F46" i="2" s="1"/>
  <c r="G42" i="2"/>
  <c r="F42" i="2"/>
  <c r="G36" i="2"/>
  <c r="G35" i="2" s="1"/>
  <c r="F36" i="2"/>
  <c r="G31" i="2"/>
  <c r="F31" i="2"/>
  <c r="G27" i="2"/>
  <c r="F27" i="2"/>
  <c r="G24" i="2"/>
  <c r="F24" i="2"/>
  <c r="F35" i="2" l="1"/>
  <c r="G20" i="2"/>
  <c r="F20" i="2"/>
  <c r="D13" i="2" l="1"/>
  <c r="G13" i="2" s="1"/>
  <c r="G12" i="2" s="1"/>
  <c r="G15" i="2"/>
  <c r="F17" i="2"/>
  <c r="F15" i="2" s="1"/>
  <c r="F11" i="2" s="1"/>
  <c r="G11" i="2" l="1"/>
  <c r="E28" i="28"/>
  <c r="E25" i="28"/>
  <c r="E22" i="28"/>
  <c r="E21" i="28"/>
  <c r="E20" i="28"/>
  <c r="E19" i="28" s="1"/>
  <c r="F15" i="20"/>
  <c r="F11" i="20" s="1"/>
  <c r="G15" i="20"/>
  <c r="G11" i="20" s="1"/>
  <c r="H15" i="20"/>
  <c r="H11" i="20" s="1"/>
  <c r="I15" i="20"/>
  <c r="I11" i="20" s="1"/>
  <c r="J15" i="20"/>
  <c r="J11" i="20" s="1"/>
  <c r="K15" i="20"/>
  <c r="K11" i="20" s="1"/>
  <c r="I64" i="20"/>
  <c r="H64" i="20"/>
  <c r="I58" i="20"/>
  <c r="H58" i="20"/>
  <c r="H57" i="20" s="1"/>
  <c r="I53" i="20"/>
  <c r="H53" i="20"/>
  <c r="I48" i="20"/>
  <c r="I46" i="20" s="1"/>
  <c r="H48" i="20"/>
  <c r="H46" i="20" s="1"/>
  <c r="I42" i="20"/>
  <c r="H42" i="20"/>
  <c r="I36" i="20"/>
  <c r="H36" i="20"/>
  <c r="I31" i="20"/>
  <c r="H31" i="20"/>
  <c r="I27" i="20"/>
  <c r="H27" i="20"/>
  <c r="I24" i="20"/>
  <c r="H24" i="20"/>
  <c r="I20" i="20"/>
  <c r="H20" i="20"/>
  <c r="E64" i="20"/>
  <c r="D64" i="20"/>
  <c r="E58" i="20"/>
  <c r="D58" i="20"/>
  <c r="E53" i="20"/>
  <c r="D53" i="20"/>
  <c r="E48" i="20"/>
  <c r="E46" i="20" s="1"/>
  <c r="D48" i="20"/>
  <c r="D46" i="20" s="1"/>
  <c r="E42" i="20"/>
  <c r="D42" i="20"/>
  <c r="E36" i="20"/>
  <c r="D36" i="20"/>
  <c r="E31" i="20"/>
  <c r="D31" i="20"/>
  <c r="E27" i="20"/>
  <c r="D27" i="20"/>
  <c r="E24" i="20"/>
  <c r="D24" i="20"/>
  <c r="E20" i="20"/>
  <c r="D20" i="20"/>
  <c r="E15" i="20"/>
  <c r="E11" i="20" s="1"/>
  <c r="D15" i="20"/>
  <c r="D11" i="20" s="1"/>
  <c r="E16" i="23"/>
  <c r="C16" i="23"/>
  <c r="I64" i="2"/>
  <c r="H64" i="2"/>
  <c r="I58" i="2"/>
  <c r="H58" i="2"/>
  <c r="I53" i="2"/>
  <c r="H53" i="2"/>
  <c r="H48" i="2"/>
  <c r="H46" i="2" s="1"/>
  <c r="I46" i="2"/>
  <c r="I42" i="2"/>
  <c r="H42" i="2"/>
  <c r="I36" i="2"/>
  <c r="H36" i="2"/>
  <c r="I31" i="2"/>
  <c r="H31" i="2"/>
  <c r="I27" i="2"/>
  <c r="H27" i="2"/>
  <c r="I24" i="2"/>
  <c r="H24" i="2"/>
  <c r="I20" i="2"/>
  <c r="H20" i="2"/>
  <c r="I15" i="2"/>
  <c r="H15" i="2"/>
  <c r="I14" i="2"/>
  <c r="H13" i="2"/>
  <c r="I13" i="2" s="1"/>
  <c r="K13" i="2" s="1"/>
  <c r="K12" i="2" s="1"/>
  <c r="K11" i="2" s="1"/>
  <c r="E64" i="2"/>
  <c r="D64" i="2"/>
  <c r="E58" i="2"/>
  <c r="D58" i="2"/>
  <c r="E53" i="2"/>
  <c r="D53" i="2"/>
  <c r="E48" i="2"/>
  <c r="E46" i="2" s="1"/>
  <c r="D48" i="2"/>
  <c r="D46" i="2" s="1"/>
  <c r="E42" i="2"/>
  <c r="D42" i="2"/>
  <c r="E36" i="2"/>
  <c r="D36" i="2"/>
  <c r="E35" i="2"/>
  <c r="E31" i="2"/>
  <c r="D31" i="2"/>
  <c r="E27" i="2"/>
  <c r="D27" i="2"/>
  <c r="E24" i="2"/>
  <c r="D24" i="2"/>
  <c r="E20" i="2"/>
  <c r="D20" i="2"/>
  <c r="E15" i="2"/>
  <c r="D15" i="2"/>
  <c r="D12" i="2"/>
  <c r="D11" i="2" s="1"/>
  <c r="E12" i="2"/>
  <c r="E32" i="1"/>
  <c r="E36" i="1"/>
  <c r="E39" i="1"/>
  <c r="E54" i="1"/>
  <c r="E47" i="1" s="1"/>
  <c r="E58" i="1"/>
  <c r="D58" i="1"/>
  <c r="D54" i="1"/>
  <c r="D47" i="1"/>
  <c r="D36" i="1"/>
  <c r="D32" i="1"/>
  <c r="E19" i="1"/>
  <c r="E18" i="1"/>
  <c r="E17" i="1"/>
  <c r="E13" i="1" s="1"/>
  <c r="E14" i="1"/>
  <c r="D19" i="1"/>
  <c r="D18" i="1"/>
  <c r="D14" i="1"/>
  <c r="D27" i="1"/>
  <c r="D24" i="1"/>
  <c r="D21" i="1"/>
  <c r="D17" i="1" s="1"/>
  <c r="E14" i="78"/>
  <c r="D19" i="78"/>
  <c r="D18" i="78"/>
  <c r="D14" i="78"/>
  <c r="I57" i="20" l="1"/>
  <c r="E57" i="2"/>
  <c r="I35" i="2"/>
  <c r="E35" i="20"/>
  <c r="D13" i="1"/>
  <c r="D35" i="2"/>
  <c r="E57" i="20"/>
  <c r="H35" i="20"/>
  <c r="E11" i="2"/>
  <c r="D17" i="78"/>
  <c r="D13" i="78" s="1"/>
  <c r="H57" i="2"/>
  <c r="D35" i="20"/>
  <c r="I35" i="20"/>
  <c r="D57" i="20"/>
  <c r="E13" i="78"/>
  <c r="I57" i="2"/>
  <c r="D57" i="2"/>
  <c r="I12" i="2"/>
  <c r="I11" i="2" s="1"/>
  <c r="H35" i="2"/>
  <c r="H12" i="2"/>
  <c r="H11" i="2" s="1"/>
  <c r="D37" i="78" l="1"/>
  <c r="E69" i="1"/>
  <c r="D69" i="1"/>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38" i="51" s="1"/>
  <c r="BG25" i="51"/>
  <c r="BG24" i="51"/>
  <c r="BG22" i="51"/>
  <c r="BJ36" i="51"/>
  <c r="BG21" i="51"/>
  <c r="BE35" i="51"/>
  <c r="BF35" i="51"/>
  <c r="BL32" i="51" l="1"/>
  <c r="BM26" i="51"/>
  <c r="BM36" i="51"/>
  <c r="BN26" i="51"/>
  <c r="BL23" i="51"/>
  <c r="BH29"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c r="A1813" i="56"/>
  <c r="F1813" i="56" s="1"/>
  <c r="A1814" i="56"/>
  <c r="F1814" i="56" s="1"/>
  <c r="A1815" i="56"/>
  <c r="F1815" i="56" s="1"/>
  <c r="A1816" i="56"/>
  <c r="F1816" i="56" s="1"/>
  <c r="A1817" i="56"/>
  <c r="F1817" i="56" s="1"/>
  <c r="A1818" i="56"/>
  <c r="F1818" i="56"/>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c r="A1835" i="56"/>
  <c r="F1835" i="56" s="1"/>
  <c r="A1836" i="56"/>
  <c r="F1836" i="56"/>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c r="A1937" i="56"/>
  <c r="F1937" i="56" s="1"/>
  <c r="A1938" i="56"/>
  <c r="F1938" i="56" s="1"/>
  <c r="A1939" i="56"/>
  <c r="F1939" i="56" s="1"/>
  <c r="A1940" i="56"/>
  <c r="F1940" i="56"/>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c r="A1953" i="56"/>
  <c r="F1953" i="56" s="1"/>
  <c r="A1954" i="56"/>
  <c r="F1954" i="56" s="1"/>
  <c r="A1955" i="56"/>
  <c r="F1955" i="56" s="1"/>
  <c r="A1956" i="56"/>
  <c r="F1956" i="56"/>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c r="A1975" i="56"/>
  <c r="F1975" i="56" s="1"/>
  <c r="A1976" i="56"/>
  <c r="F1976" i="56"/>
  <c r="A1977" i="56"/>
  <c r="F1977" i="56" s="1"/>
  <c r="A1978" i="56"/>
  <c r="F1978" i="56" s="1"/>
  <c r="A1979" i="56"/>
  <c r="F1979" i="56" s="1"/>
  <c r="A1980" i="56"/>
  <c r="F1980" i="56" s="1"/>
  <c r="A1981" i="56"/>
  <c r="F1981" i="56" s="1"/>
  <c r="A1982" i="56"/>
  <c r="F1982" i="56"/>
  <c r="A1983" i="56"/>
  <c r="F1983" i="56" s="1"/>
  <c r="A1984" i="56"/>
  <c r="F1984" i="56"/>
  <c r="A1985" i="56"/>
  <c r="F1985" i="56" s="1"/>
  <c r="A1986" i="56"/>
  <c r="F1986" i="56" s="1"/>
  <c r="A1987" i="56"/>
  <c r="F1987" i="56" s="1"/>
  <c r="A1988" i="56"/>
  <c r="F1988" i="56" s="1"/>
  <c r="A1989" i="56"/>
  <c r="F1989" i="56" s="1"/>
  <c r="A1990" i="56"/>
  <c r="F1990" i="56"/>
  <c r="A1991" i="56"/>
  <c r="F1991" i="56" s="1"/>
  <c r="A1992" i="56"/>
  <c r="F1992" i="56" s="1"/>
  <c r="A1993" i="56"/>
  <c r="F1993" i="56" s="1"/>
  <c r="A1994" i="56"/>
  <c r="F1994" i="56"/>
  <c r="A1995" i="56"/>
  <c r="F1995" i="56" s="1"/>
  <c r="A1996" i="56"/>
  <c r="F1996" i="56" s="1"/>
  <c r="A1997" i="56"/>
  <c r="F1997" i="56" s="1"/>
  <c r="A1998" i="56"/>
  <c r="F1998" i="56"/>
  <c r="A1999" i="56"/>
  <c r="F1999" i="56" s="1"/>
  <c r="A2000" i="56"/>
  <c r="F2000" i="56" s="1"/>
  <c r="A2001" i="56"/>
  <c r="F2001" i="56" s="1"/>
  <c r="A2002" i="56"/>
  <c r="F2002" i="56"/>
  <c r="A2003" i="56"/>
  <c r="F2003" i="56" s="1"/>
  <c r="A2004" i="56"/>
  <c r="F2004" i="56" s="1"/>
  <c r="A2005" i="56"/>
  <c r="F2005" i="56" s="1"/>
  <c r="A2006" i="56"/>
  <c r="F2006" i="56"/>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c r="A2039" i="56"/>
  <c r="F2039" i="56" s="1"/>
  <c r="A2040" i="56"/>
  <c r="F2040" i="56" s="1"/>
  <c r="A2041" i="56"/>
  <c r="F2041" i="56" s="1"/>
  <c r="A2042" i="56"/>
  <c r="F2042" i="56"/>
  <c r="A2043" i="56"/>
  <c r="F2043" i="56" s="1"/>
  <c r="A2044" i="56"/>
  <c r="F2044" i="56" s="1"/>
  <c r="A2045" i="56"/>
  <c r="F2045" i="56" s="1"/>
  <c r="A2046" i="56"/>
  <c r="F2046" i="56"/>
  <c r="A2047" i="56"/>
  <c r="F2047" i="56" s="1"/>
  <c r="A2048" i="56"/>
  <c r="F2048" i="56" s="1"/>
  <c r="A2049" i="56"/>
  <c r="F2049" i="56" s="1"/>
  <c r="A2050" i="56"/>
  <c r="F2050" i="56"/>
  <c r="A2051" i="56"/>
  <c r="F2051" i="56" s="1"/>
  <c r="A2052" i="56"/>
  <c r="F2052" i="56" s="1"/>
  <c r="A2053" i="56"/>
  <c r="F2053" i="56" s="1"/>
  <c r="A2054" i="56"/>
  <c r="F2054" i="56"/>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c r="A2087" i="56"/>
  <c r="F2087" i="56" s="1"/>
  <c r="A2088" i="56"/>
  <c r="F2088" i="56" s="1"/>
  <c r="A2089" i="56"/>
  <c r="F2089" i="56" s="1"/>
  <c r="A2090" i="56"/>
  <c r="F2090" i="56"/>
  <c r="A2091" i="56"/>
  <c r="F2091" i="56" s="1"/>
  <c r="A2092" i="56"/>
  <c r="F2092" i="56" s="1"/>
  <c r="A2093" i="56"/>
  <c r="F2093" i="56" s="1"/>
  <c r="A2094" i="56"/>
  <c r="F2094" i="56"/>
  <c r="A2095" i="56"/>
  <c r="F2095" i="56" s="1"/>
  <c r="A2096" i="56"/>
  <c r="F2096" i="56" s="1"/>
  <c r="A2097" i="56"/>
  <c r="F2097" i="56" s="1"/>
  <c r="A2098" i="56"/>
  <c r="F2098" i="56"/>
  <c r="A2099" i="56"/>
  <c r="F2099" i="56" s="1"/>
  <c r="A2100" i="56"/>
  <c r="F2100" i="56" s="1"/>
  <c r="A2101" i="56"/>
  <c r="F2101" i="56" s="1"/>
  <c r="A2102" i="56"/>
  <c r="F2102" i="56"/>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c r="A2252" i="56"/>
  <c r="F2252" i="56" s="1"/>
  <c r="A2253" i="56"/>
  <c r="F2253" i="56"/>
  <c r="A2254" i="56"/>
  <c r="F2254" i="56" s="1"/>
  <c r="A2255" i="56"/>
  <c r="F2255" i="56" s="1"/>
  <c r="A2256" i="56"/>
  <c r="F2256" i="56" s="1"/>
  <c r="A2257" i="56"/>
  <c r="F2257" i="56" s="1"/>
  <c r="A2258" i="56"/>
  <c r="F2258" i="56" s="1"/>
  <c r="A2259" i="56"/>
  <c r="F2259" i="56"/>
  <c r="A2260" i="56"/>
  <c r="F2260" i="56" s="1"/>
  <c r="A2261" i="56"/>
  <c r="F2261" i="56"/>
  <c r="A2262" i="56"/>
  <c r="F2262" i="56" s="1"/>
  <c r="A2263" i="56"/>
  <c r="F2263" i="56" s="1"/>
  <c r="A2264" i="56"/>
  <c r="F2264" i="56" s="1"/>
  <c r="A2265" i="56"/>
  <c r="F2265" i="56" s="1"/>
  <c r="A2266" i="56"/>
  <c r="F2266" i="56" s="1"/>
  <c r="A2267" i="56"/>
  <c r="F2267" i="56"/>
  <c r="A2268" i="56"/>
  <c r="F2268" i="56" s="1"/>
  <c r="A2269" i="56"/>
  <c r="F2269" i="56"/>
  <c r="A2270" i="56"/>
  <c r="F2270" i="56" s="1"/>
  <c r="A2271" i="56"/>
  <c r="F2271" i="56" s="1"/>
  <c r="A2272" i="56"/>
  <c r="F2272" i="56" s="1"/>
  <c r="A2273" i="56"/>
  <c r="F2273" i="56" s="1"/>
  <c r="A2274" i="56"/>
  <c r="F2274" i="56" s="1"/>
  <c r="A2275" i="56"/>
  <c r="F2275" i="56"/>
  <c r="A2276" i="56"/>
  <c r="F2276" i="56" s="1"/>
  <c r="A2277" i="56"/>
  <c r="F2277" i="56"/>
  <c r="A2278" i="56"/>
  <c r="F2278" i="56" s="1"/>
  <c r="A2279" i="56"/>
  <c r="F2279" i="56" s="1"/>
  <c r="A2280" i="56"/>
  <c r="F2280" i="56" s="1"/>
  <c r="A2281" i="56"/>
  <c r="F2281" i="56" s="1"/>
  <c r="A2282" i="56"/>
  <c r="F2282" i="56" s="1"/>
  <c r="A2283" i="56"/>
  <c r="F2283" i="56"/>
  <c r="A2284" i="56"/>
  <c r="F2284" i="56" s="1"/>
  <c r="A2285" i="56"/>
  <c r="F2285" i="56"/>
  <c r="A2286" i="56"/>
  <c r="F2286" i="56" s="1"/>
  <c r="A2287" i="56"/>
  <c r="F2287" i="56" s="1"/>
  <c r="A2288" i="56"/>
  <c r="F2288" i="56" s="1"/>
  <c r="A2289" i="56"/>
  <c r="F2289" i="56" s="1"/>
  <c r="A2290" i="56"/>
  <c r="F2290" i="56" s="1"/>
  <c r="A2291" i="56"/>
  <c r="F2291" i="56"/>
  <c r="A2292" i="56"/>
  <c r="F2292" i="56" s="1"/>
  <c r="A2293" i="56"/>
  <c r="F2293" i="56"/>
  <c r="A2294" i="56"/>
  <c r="F2294" i="56" s="1"/>
  <c r="A2295" i="56"/>
  <c r="F2295" i="56" s="1"/>
  <c r="A2296" i="56"/>
  <c r="F2296" i="56" s="1"/>
  <c r="A2297" i="56"/>
  <c r="F2297" i="56" s="1"/>
  <c r="A2298" i="56"/>
  <c r="F2298" i="56" s="1"/>
  <c r="A2299" i="56"/>
  <c r="F2299" i="56"/>
  <c r="A2300" i="56"/>
  <c r="F2300" i="56" s="1"/>
  <c r="A2301" i="56"/>
  <c r="F2301" i="56"/>
  <c r="A2302" i="56"/>
  <c r="F2302" i="56" s="1"/>
  <c r="A2303" i="56"/>
  <c r="F2303" i="56" s="1"/>
  <c r="A2304" i="56"/>
  <c r="F2304" i="56" s="1"/>
  <c r="A2305" i="56"/>
  <c r="F2305" i="56" s="1"/>
  <c r="A2306" i="56"/>
  <c r="F2306" i="56" s="1"/>
  <c r="A2307" i="56"/>
  <c r="F2307" i="56"/>
  <c r="A2308" i="56"/>
  <c r="F2308" i="56" s="1"/>
  <c r="A2309" i="56"/>
  <c r="F2309" i="56"/>
  <c r="A2310" i="56"/>
  <c r="F2310" i="56" s="1"/>
  <c r="A2311" i="56"/>
  <c r="F2311" i="56" s="1"/>
  <c r="A2312" i="56"/>
  <c r="F2312" i="56" s="1"/>
  <c r="A2313" i="56"/>
  <c r="F2313" i="56" s="1"/>
  <c r="A2314" i="56"/>
  <c r="F2314" i="56" s="1"/>
  <c r="A2315" i="56"/>
  <c r="F2315" i="56"/>
  <c r="A2316" i="56"/>
  <c r="F2316" i="56" s="1"/>
  <c r="A2317" i="56"/>
  <c r="F2317" i="56"/>
  <c r="A2318" i="56"/>
  <c r="F2318" i="56" s="1"/>
  <c r="A2319" i="56"/>
  <c r="F2319" i="56" s="1"/>
  <c r="A2320" i="56"/>
  <c r="F2320" i="56" s="1"/>
  <c r="A2321" i="56"/>
  <c r="F2321" i="56" s="1"/>
  <c r="A2322" i="56"/>
  <c r="F2322" i="56" s="1"/>
  <c r="A2323" i="56"/>
  <c r="F2323" i="56"/>
  <c r="A2324" i="56"/>
  <c r="F2324" i="56" s="1"/>
  <c r="A2325" i="56"/>
  <c r="F2325" i="56"/>
  <c r="A2326" i="56"/>
  <c r="F2326" i="56" s="1"/>
  <c r="A2327" i="56"/>
  <c r="F2327" i="56" s="1"/>
  <c r="A2328" i="56"/>
  <c r="F2328" i="56" s="1"/>
  <c r="A2329" i="56"/>
  <c r="F2329" i="56" s="1"/>
  <c r="A2330" i="56"/>
  <c r="F2330" i="56" s="1"/>
  <c r="A2331" i="56"/>
  <c r="F2331" i="56"/>
  <c r="A2332" i="56"/>
  <c r="F2332" i="56" s="1"/>
  <c r="A2333" i="56"/>
  <c r="F2333" i="56"/>
  <c r="A2334" i="56"/>
  <c r="F2334" i="56" s="1"/>
  <c r="A2335" i="56"/>
  <c r="F2335" i="56" s="1"/>
  <c r="A2336" i="56"/>
  <c r="F2336" i="56" s="1"/>
  <c r="A2337" i="56"/>
  <c r="F2337" i="56" s="1"/>
  <c r="A2338" i="56"/>
  <c r="F2338" i="56" s="1"/>
  <c r="A2339" i="56"/>
  <c r="F2339" i="56"/>
  <c r="A2340" i="56"/>
  <c r="F2340" i="56" s="1"/>
  <c r="A2341" i="56"/>
  <c r="F2341" i="56"/>
  <c r="A2342" i="56"/>
  <c r="F2342" i="56" s="1"/>
  <c r="A2343" i="56"/>
  <c r="F2343" i="56" s="1"/>
  <c r="A2344" i="56"/>
  <c r="F2344" i="56" s="1"/>
  <c r="A2345" i="56"/>
  <c r="F2345" i="56" s="1"/>
  <c r="A2346" i="56"/>
  <c r="F2346" i="56" s="1"/>
  <c r="A2347" i="56"/>
  <c r="F2347" i="56"/>
  <c r="A2348" i="56"/>
  <c r="F2348" i="56" s="1"/>
  <c r="A2349" i="56"/>
  <c r="F2349" i="56"/>
  <c r="A2350" i="56"/>
  <c r="F2350" i="56" s="1"/>
  <c r="A2351" i="56"/>
  <c r="F2351" i="56" s="1"/>
  <c r="A2352" i="56"/>
  <c r="F2352" i="56" s="1"/>
  <c r="A2353" i="56"/>
  <c r="F2353" i="56" s="1"/>
  <c r="A2354" i="56"/>
  <c r="F2354" i="56" s="1"/>
  <c r="A2355" i="56"/>
  <c r="F2355" i="56"/>
  <c r="A2356" i="56"/>
  <c r="F2356" i="56" s="1"/>
  <c r="A2357" i="56"/>
  <c r="F2357" i="56"/>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c r="A2368" i="56"/>
  <c r="F2368" i="56" s="1"/>
  <c r="A2369" i="56"/>
  <c r="F2369" i="56" s="1"/>
  <c r="A2370" i="56"/>
  <c r="F2370" i="56" s="1"/>
  <c r="A2371" i="56"/>
  <c r="F2371" i="56" s="1"/>
  <c r="A2372" i="56"/>
  <c r="F2372" i="56" s="1"/>
  <c r="A2373" i="56"/>
  <c r="F2373" i="56" s="1"/>
  <c r="A2374" i="56"/>
  <c r="F2374" i="56" s="1"/>
  <c r="A2375" i="56"/>
  <c r="F2375" i="56"/>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c r="A2402" i="56"/>
  <c r="F2402" i="56" s="1"/>
  <c r="A2403" i="56"/>
  <c r="F2403" i="56" s="1"/>
  <c r="A2404" i="56"/>
  <c r="F2404" i="56" s="1"/>
  <c r="A2405" i="56"/>
  <c r="F2405" i="56" s="1"/>
  <c r="A2406" i="56"/>
  <c r="F2406" i="56" s="1"/>
  <c r="A2407" i="56"/>
  <c r="F2407" i="56"/>
  <c r="A2408" i="56"/>
  <c r="F2408" i="56" s="1"/>
  <c r="A2409" i="56"/>
  <c r="F2409" i="56"/>
  <c r="A2410" i="56"/>
  <c r="F2410" i="56" s="1"/>
  <c r="A2411" i="56"/>
  <c r="F2411" i="56" s="1"/>
  <c r="A2412" i="56"/>
  <c r="F2412" i="56" s="1"/>
  <c r="A2413" i="56"/>
  <c r="F2413" i="56" s="1"/>
  <c r="A2414" i="56"/>
  <c r="F2414" i="56" s="1"/>
  <c r="A2415" i="56"/>
  <c r="F2415" i="56"/>
  <c r="A2416" i="56"/>
  <c r="F2416" i="56" s="1"/>
  <c r="A2417" i="56"/>
  <c r="F2417" i="56" s="1"/>
  <c r="A2418" i="56"/>
  <c r="F2418" i="56" s="1"/>
  <c r="A2419" i="56"/>
  <c r="F2419" i="56" s="1"/>
  <c r="A2420" i="56"/>
  <c r="F2420" i="56" s="1"/>
  <c r="A2421" i="56"/>
  <c r="F2421" i="56" s="1"/>
  <c r="A2422" i="56"/>
  <c r="F2422" i="56" s="1"/>
  <c r="A2423" i="56"/>
  <c r="F2423" i="56"/>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c r="A2450" i="56"/>
  <c r="F2450" i="56" s="1"/>
  <c r="A2451" i="56"/>
  <c r="F2451" i="56" s="1"/>
  <c r="A2452" i="56"/>
  <c r="F2452" i="56" s="1"/>
  <c r="A2453" i="56"/>
  <c r="F2453" i="56" s="1"/>
  <c r="A2454" i="56"/>
  <c r="F2454" i="56" s="1"/>
  <c r="A2455" i="56"/>
  <c r="F2455" i="56"/>
  <c r="A2456" i="56"/>
  <c r="F2456" i="56" s="1"/>
  <c r="A2457" i="56"/>
  <c r="F2457" i="56"/>
  <c r="A2458" i="56"/>
  <c r="F2458" i="56" s="1"/>
  <c r="A2459" i="56"/>
  <c r="F2459" i="56" s="1"/>
  <c r="A2460" i="56"/>
  <c r="F2460" i="56" s="1"/>
  <c r="A2461" i="56"/>
  <c r="F2461" i="56" s="1"/>
  <c r="A2462" i="56"/>
  <c r="F2462" i="56" s="1"/>
  <c r="A2463" i="56"/>
  <c r="F2463" i="56"/>
  <c r="A2464" i="56"/>
  <c r="F2464" i="56" s="1"/>
  <c r="A2465" i="56"/>
  <c r="F2465" i="56" s="1"/>
  <c r="A2466" i="56"/>
  <c r="F2466" i="56" s="1"/>
  <c r="A2467" i="56"/>
  <c r="F2467" i="56" s="1"/>
  <c r="A2468" i="56"/>
  <c r="F2468" i="56" s="1"/>
  <c r="A2469" i="56"/>
  <c r="F2469" i="56" s="1"/>
  <c r="A2470" i="56"/>
  <c r="F2470" i="56" s="1"/>
  <c r="A2471" i="56"/>
  <c r="F2471" i="56"/>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c r="A2498" i="56"/>
  <c r="F2498" i="56" s="1"/>
  <c r="A2499" i="56"/>
  <c r="F2499" i="56" s="1"/>
  <c r="A2500" i="56"/>
  <c r="F2500" i="56" s="1"/>
  <c r="A2501" i="56"/>
  <c r="F2501" i="56" s="1"/>
  <c r="A2502" i="56"/>
  <c r="F2502" i="56" s="1"/>
  <c r="A2503" i="56"/>
  <c r="F2503" i="56"/>
  <c r="A2504" i="56"/>
  <c r="F2504" i="56" s="1"/>
  <c r="A2505" i="56"/>
  <c r="F2505" i="56"/>
  <c r="A2506" i="56"/>
  <c r="F2506" i="56" s="1"/>
  <c r="A2507" i="56"/>
  <c r="F2507" i="56" s="1"/>
  <c r="A2508" i="56"/>
  <c r="F2508" i="56" s="1"/>
  <c r="A2509" i="56"/>
  <c r="F2509" i="56" s="1"/>
  <c r="A2510" i="56"/>
  <c r="F2510" i="56" s="1"/>
  <c r="A2511" i="56"/>
  <c r="F2511" i="56"/>
  <c r="A2512" i="56"/>
  <c r="F2512" i="56" s="1"/>
  <c r="A2513" i="56"/>
  <c r="F2513" i="56" s="1"/>
  <c r="A2514" i="56"/>
  <c r="F2514" i="56" s="1"/>
  <c r="A2515" i="56"/>
  <c r="F2515" i="56" s="1"/>
  <c r="A2516" i="56"/>
  <c r="F2516" i="56" s="1"/>
  <c r="A2517" i="56"/>
  <c r="F2517" i="56" s="1"/>
  <c r="A2518" i="56"/>
  <c r="F2518" i="56" s="1"/>
  <c r="A2519" i="56"/>
  <c r="F2519" i="56"/>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c r="A2546" i="56"/>
  <c r="F2546" i="56" s="1"/>
  <c r="A2547" i="56"/>
  <c r="F2547" i="56" s="1"/>
  <c r="A2548" i="56"/>
  <c r="F2548" i="56" s="1"/>
  <c r="A2549" i="56"/>
  <c r="F2549" i="56" s="1"/>
  <c r="A2550" i="56"/>
  <c r="F2550" i="56" s="1"/>
  <c r="A2551" i="56"/>
  <c r="F2551" i="56"/>
  <c r="A2552" i="56"/>
  <c r="F2552" i="56" s="1"/>
  <c r="A2553" i="56"/>
  <c r="F2553" i="56"/>
  <c r="A2554" i="56"/>
  <c r="F2554" i="56" s="1"/>
  <c r="A2555" i="56"/>
  <c r="F2555" i="56" s="1"/>
  <c r="A2556" i="56"/>
  <c r="F2556" i="56" s="1"/>
  <c r="A2557" i="56"/>
  <c r="F2557" i="56" s="1"/>
  <c r="A2558" i="56"/>
  <c r="F2558" i="56" s="1"/>
  <c r="A2559" i="56"/>
  <c r="F2559" i="56"/>
  <c r="A2560" i="56"/>
  <c r="F2560" i="56" s="1"/>
  <c r="A2561" i="56"/>
  <c r="F2561" i="56" s="1"/>
  <c r="A2562" i="56"/>
  <c r="F2562" i="56" s="1"/>
  <c r="A2563" i="56"/>
  <c r="F2563" i="56" s="1"/>
  <c r="A2564" i="56"/>
  <c r="F2564" i="56" s="1"/>
  <c r="A2565" i="56"/>
  <c r="F2565" i="56" s="1"/>
  <c r="A2566" i="56"/>
  <c r="F2566" i="56" s="1"/>
  <c r="A2567" i="56"/>
  <c r="F2567" i="56"/>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c r="A2593" i="56"/>
  <c r="F2593" i="56" s="1"/>
  <c r="A2594" i="56"/>
  <c r="F2594" i="56"/>
  <c r="A2595" i="56"/>
  <c r="F2595" i="56" s="1"/>
  <c r="A2596" i="56"/>
  <c r="F2596" i="56" s="1"/>
  <c r="A2597" i="56"/>
  <c r="F2597" i="56" s="1"/>
  <c r="A2598" i="56"/>
  <c r="F2598" i="56" s="1"/>
  <c r="A2599" i="56"/>
  <c r="F2599" i="56" s="1"/>
  <c r="A2600" i="56"/>
  <c r="F2600" i="56"/>
  <c r="A2601" i="56"/>
  <c r="F2601" i="56" s="1"/>
  <c r="A2602" i="56"/>
  <c r="F2602" i="56"/>
  <c r="A2603" i="56"/>
  <c r="F2603" i="56" s="1"/>
  <c r="A2604" i="56"/>
  <c r="F2604" i="56" s="1"/>
  <c r="A2605" i="56"/>
  <c r="F2605" i="56" s="1"/>
  <c r="A2606" i="56"/>
  <c r="F2606" i="56" s="1"/>
  <c r="A2607" i="56"/>
  <c r="F2607" i="56" s="1"/>
  <c r="A2608" i="56"/>
  <c r="F2608" i="56"/>
  <c r="A2609" i="56"/>
  <c r="F2609" i="56" s="1"/>
  <c r="A2610" i="56"/>
  <c r="F2610" i="56"/>
  <c r="A2611" i="56"/>
  <c r="F2611" i="56" s="1"/>
  <c r="A2612" i="56"/>
  <c r="F2612" i="56" s="1"/>
  <c r="A2613" i="56"/>
  <c r="F2613" i="56" s="1"/>
  <c r="A2614" i="56"/>
  <c r="F2614" i="56" s="1"/>
  <c r="A2615" i="56"/>
  <c r="F2615" i="56" s="1"/>
  <c r="A2616" i="56"/>
  <c r="F2616" i="56"/>
  <c r="A2617" i="56"/>
  <c r="F2617" i="56" s="1"/>
  <c r="A2618" i="56"/>
  <c r="F2618" i="56"/>
  <c r="A2619" i="56"/>
  <c r="F2619" i="56" s="1"/>
  <c r="A2620" i="56"/>
  <c r="F2620" i="56" s="1"/>
  <c r="A2621" i="56"/>
  <c r="F2621" i="56" s="1"/>
  <c r="A2622" i="56"/>
  <c r="F2622" i="56" s="1"/>
  <c r="A2623" i="56"/>
  <c r="F2623" i="56" s="1"/>
  <c r="A2624" i="56"/>
  <c r="F2624" i="56"/>
  <c r="A2625" i="56"/>
  <c r="F2625" i="56" s="1"/>
  <c r="A2626" i="56"/>
  <c r="F2626" i="56"/>
  <c r="A2627" i="56"/>
  <c r="F2627" i="56" s="1"/>
  <c r="A2628" i="56"/>
  <c r="F2628" i="56" s="1"/>
  <c r="A2629" i="56"/>
  <c r="F2629" i="56" s="1"/>
  <c r="A2630" i="56"/>
  <c r="F2630" i="56" s="1"/>
  <c r="A2631" i="56"/>
  <c r="F2631" i="56" s="1"/>
  <c r="A2632" i="56"/>
  <c r="F2632" i="56"/>
  <c r="A2633" i="56"/>
  <c r="F2633" i="56" s="1"/>
  <c r="A2634" i="56"/>
  <c r="F2634" i="56"/>
  <c r="A2635" i="56"/>
  <c r="F2635" i="56" s="1"/>
  <c r="A2636" i="56"/>
  <c r="F2636" i="56" s="1"/>
  <c r="A2637" i="56"/>
  <c r="F2637" i="56" s="1"/>
  <c r="A2638" i="56"/>
  <c r="F2638" i="56" s="1"/>
  <c r="A2639" i="56"/>
  <c r="F2639" i="56" s="1"/>
  <c r="A2640" i="56"/>
  <c r="F2640" i="56"/>
  <c r="A2641" i="56"/>
  <c r="F2641" i="56" s="1"/>
  <c r="A2642" i="56"/>
  <c r="F2642" i="56"/>
  <c r="A2643" i="56"/>
  <c r="F2643" i="56" s="1"/>
  <c r="A2644" i="56"/>
  <c r="F2644" i="56" s="1"/>
  <c r="A2645" i="56"/>
  <c r="F2645" i="56" s="1"/>
  <c r="A2646" i="56"/>
  <c r="F2646" i="56" s="1"/>
  <c r="A2647" i="56"/>
  <c r="F2647" i="56" s="1"/>
  <c r="A2648" i="56"/>
  <c r="F2648" i="56"/>
  <c r="A2649" i="56"/>
  <c r="F2649" i="56" s="1"/>
  <c r="A2650" i="56"/>
  <c r="F2650" i="56"/>
  <c r="A2651" i="56"/>
  <c r="F2651" i="56" s="1"/>
  <c r="A2652" i="56"/>
  <c r="F2652" i="56" s="1"/>
  <c r="A2653" i="56"/>
  <c r="F2653" i="56" s="1"/>
  <c r="A2654" i="56"/>
  <c r="F2654" i="56" s="1"/>
  <c r="A2655" i="56"/>
  <c r="F2655" i="56" s="1"/>
  <c r="A2656" i="56"/>
  <c r="F2656" i="56"/>
  <c r="A2657" i="56"/>
  <c r="F2657" i="56" s="1"/>
  <c r="A2658" i="56"/>
  <c r="F2658" i="56"/>
  <c r="A2659" i="56"/>
  <c r="F2659" i="56" s="1"/>
  <c r="A2660" i="56"/>
  <c r="F2660" i="56" s="1"/>
  <c r="A2661" i="56"/>
  <c r="F2661" i="56" s="1"/>
  <c r="A2662" i="56"/>
  <c r="F2662" i="56" s="1"/>
  <c r="A2663" i="56"/>
  <c r="F2663" i="56" s="1"/>
  <c r="A2664" i="56"/>
  <c r="F2664" i="56"/>
  <c r="A2665" i="56"/>
  <c r="F2665" i="56" s="1"/>
  <c r="A2666" i="56"/>
  <c r="F2666" i="56"/>
  <c r="A2667" i="56"/>
  <c r="F2667" i="56" s="1"/>
  <c r="A2668" i="56"/>
  <c r="F2668" i="56" s="1"/>
  <c r="A2669" i="56"/>
  <c r="F2669" i="56" s="1"/>
  <c r="A2670" i="56"/>
  <c r="F2670" i="56" s="1"/>
  <c r="A2671" i="56"/>
  <c r="F2671" i="56" s="1"/>
  <c r="A2672" i="56"/>
  <c r="F2672" i="56"/>
  <c r="A2673" i="56"/>
  <c r="F2673" i="56" s="1"/>
  <c r="A2674" i="56"/>
  <c r="F2674" i="56"/>
  <c r="A2675" i="56"/>
  <c r="F2675" i="56" s="1"/>
  <c r="A2676" i="56"/>
  <c r="F2676" i="56" s="1"/>
  <c r="A2677" i="56"/>
  <c r="F2677" i="56" s="1"/>
  <c r="A2678" i="56"/>
  <c r="F2678" i="56" s="1"/>
  <c r="A2679" i="56"/>
  <c r="F2679" i="56" s="1"/>
  <c r="A2680" i="56"/>
  <c r="F2680" i="56"/>
  <c r="A2681" i="56"/>
  <c r="F2681" i="56" s="1"/>
  <c r="A2682" i="56"/>
  <c r="F2682" i="56"/>
  <c r="A2683" i="56"/>
  <c r="F2683" i="56" s="1"/>
  <c r="A2684" i="56"/>
  <c r="F2684" i="56" s="1"/>
  <c r="A2685" i="56"/>
  <c r="F2685" i="56" s="1"/>
  <c r="A2686" i="56"/>
  <c r="F2686" i="56" s="1"/>
  <c r="A2687" i="56"/>
  <c r="F2687" i="56" s="1"/>
  <c r="A2688" i="56"/>
  <c r="F2688" i="56"/>
  <c r="A2689" i="56"/>
  <c r="F2689" i="56" s="1"/>
  <c r="A2690" i="56"/>
  <c r="F2690" i="56"/>
  <c r="A2691" i="56"/>
  <c r="F2691" i="56" s="1"/>
  <c r="A2692" i="56"/>
  <c r="F2692" i="56" s="1"/>
  <c r="A2693" i="56"/>
  <c r="F2693" i="56" s="1"/>
  <c r="A2694" i="56"/>
  <c r="F2694" i="56" s="1"/>
  <c r="A2695" i="56"/>
  <c r="F2695" i="56" s="1"/>
  <c r="A2696" i="56"/>
  <c r="F2696" i="56"/>
  <c r="A2697" i="56"/>
  <c r="F2697" i="56" s="1"/>
  <c r="A2698" i="56"/>
  <c r="F2698" i="56"/>
  <c r="A2699" i="56"/>
  <c r="F2699" i="56" s="1"/>
  <c r="A2700" i="56"/>
  <c r="F2700" i="56" s="1"/>
  <c r="A2701" i="56"/>
  <c r="F2701" i="56" s="1"/>
  <c r="A2702" i="56"/>
  <c r="F2702" i="56" s="1"/>
  <c r="A2703" i="56"/>
  <c r="F2703" i="56" s="1"/>
  <c r="A2704" i="56"/>
  <c r="F2704" i="56"/>
  <c r="A2705" i="56"/>
  <c r="F2705" i="56" s="1"/>
  <c r="A2706" i="56"/>
  <c r="F2706" i="56"/>
  <c r="A2707" i="56"/>
  <c r="F2707" i="56" s="1"/>
  <c r="A2708" i="56"/>
  <c r="F2708" i="56" s="1"/>
  <c r="A2709" i="56"/>
  <c r="F2709" i="56" s="1"/>
  <c r="A2710" i="56"/>
  <c r="F2710" i="56" s="1"/>
  <c r="A2711" i="56"/>
  <c r="F2711" i="56" s="1"/>
  <c r="A2712" i="56"/>
  <c r="F2712" i="56"/>
  <c r="A2713" i="56"/>
  <c r="F2713" i="56" s="1"/>
  <c r="A2714" i="56"/>
  <c r="F2714" i="56"/>
  <c r="A2715" i="56"/>
  <c r="F2715" i="56" s="1"/>
  <c r="A2716" i="56"/>
  <c r="F2716" i="56" s="1"/>
  <c r="A2717" i="56"/>
  <c r="F2717" i="56" s="1"/>
  <c r="A2718" i="56"/>
  <c r="F2718" i="56" s="1"/>
  <c r="A2719" i="56"/>
  <c r="F2719" i="56" s="1"/>
  <c r="A2720" i="56"/>
  <c r="F2720" i="56"/>
  <c r="A2721" i="56"/>
  <c r="F2721" i="56" s="1"/>
  <c r="A2722" i="56"/>
  <c r="F2722" i="56"/>
  <c r="A2723" i="56"/>
  <c r="F2723" i="56" s="1"/>
  <c r="A2724" i="56"/>
  <c r="F2724" i="56" s="1"/>
  <c r="A2725" i="56"/>
  <c r="F2725" i="56" s="1"/>
  <c r="A2726" i="56"/>
  <c r="F2726" i="56" s="1"/>
  <c r="A2727" i="56"/>
  <c r="F2727" i="56" s="1"/>
  <c r="A2728" i="56"/>
  <c r="F2728" i="56"/>
  <c r="A2729" i="56"/>
  <c r="F2729" i="56" s="1"/>
  <c r="A2730" i="56"/>
  <c r="F2730" i="56"/>
  <c r="A2731" i="56"/>
  <c r="F2731" i="56" s="1"/>
  <c r="A2732" i="56"/>
  <c r="F2732" i="56" s="1"/>
  <c r="A2733" i="56"/>
  <c r="F2733" i="56" s="1"/>
  <c r="A2734" i="56"/>
  <c r="F2734" i="56" s="1"/>
  <c r="A2735" i="56"/>
  <c r="F2735" i="56" s="1"/>
  <c r="A2736" i="56"/>
  <c r="F2736" i="56"/>
  <c r="A2737" i="56"/>
  <c r="F2737" i="56" s="1"/>
  <c r="A2738" i="56"/>
  <c r="F2738" i="56"/>
  <c r="A2739" i="56"/>
  <c r="F2739" i="56" s="1"/>
  <c r="A2740" i="56"/>
  <c r="F2740" i="56" s="1"/>
  <c r="A2741" i="56"/>
  <c r="F2741" i="56" s="1"/>
  <c r="A2742" i="56"/>
  <c r="F2742" i="56" s="1"/>
  <c r="A2743" i="56"/>
  <c r="F2743" i="56" s="1"/>
  <c r="A2744" i="56"/>
  <c r="F2744" i="56"/>
  <c r="A2745" i="56"/>
  <c r="F2745" i="56" s="1"/>
  <c r="A2746" i="56"/>
  <c r="F2746" i="56"/>
  <c r="A2747" i="56"/>
  <c r="F2747" i="56" s="1"/>
  <c r="A2748" i="56"/>
  <c r="F2748" i="56" s="1"/>
  <c r="A2749" i="56"/>
  <c r="F2749" i="56" s="1"/>
  <c r="A2750" i="56"/>
  <c r="F2750" i="56" s="1"/>
  <c r="A2751" i="56"/>
  <c r="F2751" i="56" s="1"/>
  <c r="A2752" i="56"/>
  <c r="F2752" i="56"/>
  <c r="A2753" i="56"/>
  <c r="F2753" i="56" s="1"/>
  <c r="A2754" i="56"/>
  <c r="F2754" i="56"/>
  <c r="A2755" i="56"/>
  <c r="F2755" i="56" s="1"/>
  <c r="A2756" i="56"/>
  <c r="F2756" i="56" s="1"/>
  <c r="A2757" i="56"/>
  <c r="F2757" i="56" s="1"/>
  <c r="A2758" i="56"/>
  <c r="F2758" i="56" s="1"/>
  <c r="A2759" i="56"/>
  <c r="F2759" i="56" s="1"/>
  <c r="A2760" i="56"/>
  <c r="F2760" i="56"/>
  <c r="A2761" i="56"/>
  <c r="F2761" i="56" s="1"/>
  <c r="A2762" i="56"/>
  <c r="F2762" i="56"/>
  <c r="A2763" i="56"/>
  <c r="F2763" i="56" s="1"/>
  <c r="A2764" i="56"/>
  <c r="F2764" i="56" s="1"/>
  <c r="A2765" i="56"/>
  <c r="F2765" i="56" s="1"/>
  <c r="A2766" i="56"/>
  <c r="F2766" i="56" s="1"/>
  <c r="A2767" i="56"/>
  <c r="F2767" i="56" s="1"/>
  <c r="A2768" i="56"/>
  <c r="F2768" i="56"/>
  <c r="A2769" i="56"/>
  <c r="F2769" i="56" s="1"/>
  <c r="A2770" i="56"/>
  <c r="F2770" i="56"/>
  <c r="A2771" i="56"/>
  <c r="F2771" i="56" s="1"/>
  <c r="A2772" i="56"/>
  <c r="F2772" i="56" s="1"/>
  <c r="A2773" i="56"/>
  <c r="F2773" i="56" s="1"/>
  <c r="A2774" i="56"/>
  <c r="F2774" i="56" s="1"/>
  <c r="A2775" i="56"/>
  <c r="F2775" i="56" s="1"/>
  <c r="A2776" i="56"/>
  <c r="F2776" i="56"/>
  <c r="A2777" i="56"/>
  <c r="F2777" i="56" s="1"/>
  <c r="A2778" i="56"/>
  <c r="F2778" i="56"/>
  <c r="A2779" i="56"/>
  <c r="F2779" i="56" s="1"/>
  <c r="A2780" i="56"/>
  <c r="F2780" i="56" s="1"/>
  <c r="A2781" i="56"/>
  <c r="F2781" i="56" s="1"/>
  <c r="A2782" i="56"/>
  <c r="F2782" i="56" s="1"/>
  <c r="A2783" i="56"/>
  <c r="F2783" i="56" s="1"/>
  <c r="A2784" i="56"/>
  <c r="F2784" i="56"/>
  <c r="A2785" i="56"/>
  <c r="F2785" i="56" s="1"/>
  <c r="A2786" i="56"/>
  <c r="F2786" i="56"/>
  <c r="A2787" i="56"/>
  <c r="F2787" i="56" s="1"/>
  <c r="A2788" i="56"/>
  <c r="F2788" i="56" s="1"/>
  <c r="A2789" i="56"/>
  <c r="F2789" i="56" s="1"/>
  <c r="A2790" i="56"/>
  <c r="F2790" i="56" s="1"/>
  <c r="A2791" i="56"/>
  <c r="F2791" i="56" s="1"/>
  <c r="A2792" i="56"/>
  <c r="F2792" i="56"/>
  <c r="A2793" i="56"/>
  <c r="F2793" i="56" s="1"/>
  <c r="A2794" i="56"/>
  <c r="F2794" i="56"/>
  <c r="A2795" i="56"/>
  <c r="F2795" i="56" s="1"/>
  <c r="A2796" i="56"/>
  <c r="F2796" i="56" s="1"/>
  <c r="A2797" i="56"/>
  <c r="F2797" i="56" s="1"/>
  <c r="A2798" i="56"/>
  <c r="F2798" i="56" s="1"/>
  <c r="A2799" i="56"/>
  <c r="F2799" i="56" s="1"/>
  <c r="A2800" i="56"/>
  <c r="F2800" i="56"/>
  <c r="A2801" i="56"/>
  <c r="F2801" i="56" s="1"/>
  <c r="A2802" i="56"/>
  <c r="F2802" i="56"/>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C636" i="57"/>
  <c r="F636" i="57" s="1"/>
  <c r="C643" i="57"/>
  <c r="F643" i="57" s="1"/>
  <c r="C668" i="57"/>
  <c r="F668" i="57" s="1"/>
  <c r="C676" i="57"/>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C938" i="57"/>
  <c r="F938" i="57" s="1"/>
  <c r="C1428" i="57"/>
  <c r="C1429" i="57"/>
  <c r="C662" i="57"/>
  <c r="F662" i="57" s="1"/>
  <c r="C620" i="57"/>
  <c r="F620" i="57" s="1"/>
  <c r="C655" i="57"/>
  <c r="F655" i="57" s="1"/>
  <c r="C652" i="57"/>
  <c r="C611" i="57"/>
  <c r="F611" i="57" s="1"/>
  <c r="C665" i="57"/>
  <c r="F665" i="57" s="1"/>
  <c r="C623" i="57"/>
  <c r="F623" i="57" s="1"/>
  <c r="C608" i="57"/>
  <c r="F608" i="57" s="1"/>
  <c r="C646" i="57"/>
  <c r="F646" i="57" s="1"/>
  <c r="C621" i="57"/>
  <c r="C656" i="57"/>
  <c r="F656" i="57" s="1"/>
  <c r="C663" i="57"/>
  <c r="F663" i="57" s="1"/>
  <c r="G170" i="57"/>
  <c r="G150" i="57"/>
  <c r="X2" i="62"/>
  <c r="C1471" i="57"/>
  <c r="F1471" i="57" s="1"/>
  <c r="C1465" i="57"/>
  <c r="C1462" i="57"/>
  <c r="C1459" i="57"/>
  <c r="F1459" i="57" s="1"/>
  <c r="C81" i="57"/>
  <c r="F81" i="57" s="1"/>
  <c r="C574" i="57"/>
  <c r="F574" i="57" s="1"/>
  <c r="C516" i="57"/>
  <c r="F516" i="57" s="1"/>
  <c r="C86" i="57"/>
  <c r="F86" i="57" s="1"/>
  <c r="C563" i="57"/>
  <c r="F563" i="57" s="1"/>
  <c r="C301" i="57"/>
  <c r="C273" i="57"/>
  <c r="F273" i="57" s="1"/>
  <c r="BC9" i="20"/>
  <c r="M13" i="82"/>
  <c r="A15" i="82"/>
  <c r="M15" i="82" s="1"/>
  <c r="F808" i="57" l="1"/>
  <c r="F676" i="57"/>
  <c r="F784" i="57"/>
  <c r="F652" i="57"/>
  <c r="F301" i="57"/>
  <c r="F664" i="57"/>
  <c r="F628" i="57"/>
  <c r="F616" i="57"/>
  <c r="F640" i="57"/>
  <c r="F916" i="57"/>
  <c r="F1462" i="57"/>
  <c r="F134" i="57"/>
  <c r="F45" i="65"/>
  <c r="I33" i="65"/>
  <c r="J10" i="65"/>
  <c r="I24" i="65"/>
  <c r="I14" i="65"/>
  <c r="I6" i="65"/>
  <c r="J37" i="65"/>
  <c r="C259" i="57"/>
  <c r="F259" i="57" s="1"/>
  <c r="C573" i="57"/>
  <c r="F573" i="57" s="1"/>
  <c r="C555" i="57"/>
  <c r="F555" i="57" s="1"/>
  <c r="C74" i="57"/>
  <c r="F74" i="57" s="1"/>
  <c r="K2" i="62"/>
  <c r="S2" i="62" s="1"/>
  <c r="F621" i="57"/>
  <c r="F669" i="57"/>
  <c r="H2" i="62"/>
  <c r="H8" i="62" s="1"/>
  <c r="G2" i="65"/>
  <c r="G14" i="65" s="1"/>
  <c r="F773" i="57"/>
  <c r="C94" i="57"/>
  <c r="F94" i="57" s="1"/>
  <c r="V2" i="65"/>
  <c r="F43" i="65"/>
  <c r="I19" i="65"/>
  <c r="V2" i="62"/>
  <c r="C308" i="57"/>
  <c r="F308" i="57" s="1"/>
  <c r="F1429" i="57"/>
  <c r="F2" i="62"/>
  <c r="F7" i="62" s="1"/>
  <c r="E34" i="78"/>
  <c r="D34" i="78" s="1"/>
  <c r="C305" i="57"/>
  <c r="F305" i="57" s="1"/>
  <c r="C580" i="57"/>
  <c r="F580" i="57" s="1"/>
  <c r="C342" i="57"/>
  <c r="F342" i="57" s="1"/>
  <c r="C345" i="57"/>
  <c r="F345" i="57" s="1"/>
  <c r="C590" i="57"/>
  <c r="F590" i="57" s="1"/>
  <c r="F1465" i="57"/>
  <c r="F661" i="57"/>
  <c r="G2" i="62"/>
  <c r="C1102" i="57"/>
  <c r="F1102" i="57" s="1"/>
  <c r="H2" i="65"/>
  <c r="P2" i="65" s="1"/>
  <c r="I31"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F19" i="65"/>
  <c r="F69" i="64"/>
  <c r="F13" i="65"/>
  <c r="H165" i="64"/>
  <c r="F127" i="64"/>
  <c r="F199" i="64"/>
  <c r="I129" i="64"/>
  <c r="J30" i="65"/>
  <c r="I17" i="65"/>
  <c r="J18" i="65"/>
  <c r="I41" i="65"/>
  <c r="I39" i="65"/>
  <c r="J39" i="65"/>
  <c r="G35" i="65"/>
  <c r="J35" i="65"/>
  <c r="I5" i="64"/>
  <c r="F11" i="64"/>
  <c r="H29" i="64"/>
  <c r="I80" i="64"/>
  <c r="H89" i="64"/>
  <c r="I101" i="64"/>
  <c r="F107" i="64"/>
  <c r="F119" i="64"/>
  <c r="I140" i="64"/>
  <c r="F149" i="64"/>
  <c r="I164" i="64"/>
  <c r="H173" i="64"/>
  <c r="F179" i="64"/>
  <c r="F191" i="64"/>
  <c r="I197" i="64"/>
  <c r="F21" i="64"/>
  <c r="F10" i="65"/>
  <c r="G18" i="73"/>
  <c r="F31" i="64"/>
  <c r="F79" i="64"/>
  <c r="I13" i="62"/>
  <c r="J197" i="64"/>
  <c r="J17" i="64"/>
  <c r="I18" i="65"/>
  <c r="Q18" i="65" s="1"/>
  <c r="I5" i="65"/>
  <c r="I27" i="65"/>
  <c r="J27" i="65"/>
  <c r="F27" i="65"/>
  <c r="I23" i="65"/>
  <c r="G23" i="65"/>
  <c r="J23" i="65"/>
  <c r="I15" i="65"/>
  <c r="H33" i="64"/>
  <c r="I117" i="64"/>
  <c r="I11" i="62"/>
  <c r="G11" i="62"/>
  <c r="I20" i="64"/>
  <c r="I32" i="64"/>
  <c r="F65" i="64"/>
  <c r="J89" i="64"/>
  <c r="H113" i="64"/>
  <c r="I113" i="64"/>
  <c r="H125" i="64"/>
  <c r="F167" i="64"/>
  <c r="H91" i="64"/>
  <c r="G5" i="73"/>
  <c r="F13" i="62"/>
  <c r="H153" i="64"/>
  <c r="F117" i="64"/>
  <c r="H67" i="64"/>
  <c r="F115" i="64"/>
  <c r="I93" i="64"/>
  <c r="I33" i="64"/>
  <c r="P33" i="64" s="1"/>
  <c r="J26" i="65"/>
  <c r="I36" i="65"/>
  <c r="Q36" i="65" s="1"/>
  <c r="J25" i="65"/>
  <c r="J43" i="65"/>
  <c r="J91" i="64"/>
  <c r="J173" i="64"/>
  <c r="J38" i="65"/>
  <c r="I21" i="65"/>
  <c r="Q2" i="65"/>
  <c r="I30" i="65"/>
  <c r="I16" i="65"/>
  <c r="I12" i="65"/>
  <c r="I34" i="65"/>
  <c r="Q34" i="65" s="1"/>
  <c r="I13" i="65"/>
  <c r="Q13" i="65" s="1"/>
  <c r="I32" i="65"/>
  <c r="I20" i="65"/>
  <c r="I8" i="65"/>
  <c r="Q8" i="65" s="1"/>
  <c r="I40" i="65"/>
  <c r="I38" i="65"/>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17" i="65"/>
  <c r="I51" i="64"/>
  <c r="I75" i="64"/>
  <c r="J87" i="64"/>
  <c r="I171" i="64"/>
  <c r="I183" i="64"/>
  <c r="I9" i="62"/>
  <c r="F1428" i="57"/>
  <c r="I11" i="64"/>
  <c r="F29" i="64"/>
  <c r="I83" i="64"/>
  <c r="F101" i="64"/>
  <c r="F125" i="64"/>
  <c r="C1426" i="57"/>
  <c r="F1426" i="57" s="1"/>
  <c r="C1463" i="57"/>
  <c r="F1463" i="57" s="1"/>
  <c r="H7" i="62"/>
  <c r="J9" i="62"/>
  <c r="H5" i="64"/>
  <c r="H20" i="64"/>
  <c r="I71" i="64"/>
  <c r="I95" i="64"/>
  <c r="I107" i="64"/>
  <c r="F110" i="64"/>
  <c r="I143" i="64"/>
  <c r="F170" i="64"/>
  <c r="X12" i="1"/>
  <c r="X14" i="1"/>
  <c r="X16" i="1"/>
  <c r="Q197" i="64"/>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O110" i="64" s="1"/>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P51" i="64" s="1"/>
  <c r="H184" i="64"/>
  <c r="H102" i="64"/>
  <c r="H65" i="64"/>
  <c r="H12" i="64"/>
  <c r="H66" i="64"/>
  <c r="H162" i="64"/>
  <c r="H130" i="64"/>
  <c r="H197" i="64"/>
  <c r="P197" i="64" s="1"/>
  <c r="H189" i="64"/>
  <c r="H40" i="64"/>
  <c r="H78" i="64"/>
  <c r="H186" i="64"/>
  <c r="H84" i="64"/>
  <c r="H124" i="64"/>
  <c r="H76" i="64"/>
  <c r="H177" i="64"/>
  <c r="H97" i="64"/>
  <c r="O97" i="64" s="1"/>
  <c r="H25" i="64"/>
  <c r="H90" i="64"/>
  <c r="H60" i="64"/>
  <c r="H199" i="64"/>
  <c r="H73" i="64"/>
  <c r="H15" i="64"/>
  <c r="H103" i="64"/>
  <c r="H182" i="64"/>
  <c r="H88" i="64"/>
  <c r="G79" i="64"/>
  <c r="H2" i="60"/>
  <c r="O2" i="60" s="1"/>
  <c r="I2" i="60"/>
  <c r="Q2" i="60" s="1"/>
  <c r="V2" i="60"/>
  <c r="F2" i="60"/>
  <c r="F28"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8" i="57" s="1"/>
  <c r="F1418" i="57" s="1"/>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G45" i="60" s="1"/>
  <c r="X2" i="60"/>
  <c r="H157" i="64"/>
  <c r="C1433" i="57"/>
  <c r="F1433" i="57" s="1"/>
  <c r="H28" i="64"/>
  <c r="H133" i="64"/>
  <c r="H37" i="65"/>
  <c r="G4" i="65"/>
  <c r="G11" i="65"/>
  <c r="G13" i="65"/>
  <c r="G7" i="65"/>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H122" i="64"/>
  <c r="O122" i="64" s="1"/>
  <c r="I125" i="64"/>
  <c r="P125" i="64" s="1"/>
  <c r="F128" i="64"/>
  <c r="G131" i="64"/>
  <c r="H134" i="64"/>
  <c r="I137" i="64"/>
  <c r="F140" i="64"/>
  <c r="G143" i="64"/>
  <c r="H146" i="64"/>
  <c r="I149" i="64"/>
  <c r="F152" i="64"/>
  <c r="G155" i="64"/>
  <c r="H158" i="64"/>
  <c r="I161" i="64"/>
  <c r="F164" i="64"/>
  <c r="G167" i="64"/>
  <c r="N167" i="64" s="1"/>
  <c r="H170" i="64"/>
  <c r="G170" i="64"/>
  <c r="I173" i="64"/>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P50" i="64" s="1"/>
  <c r="J50" i="64"/>
  <c r="G62" i="64"/>
  <c r="G122" i="64"/>
  <c r="I122" i="64"/>
  <c r="G158" i="64"/>
  <c r="J158" i="64"/>
  <c r="I158" i="64"/>
  <c r="G1300" i="57"/>
  <c r="G1326" i="57"/>
  <c r="G1339" i="57"/>
  <c r="G1350" i="57"/>
  <c r="F52" i="64"/>
  <c r="F93" i="64"/>
  <c r="F48" i="64"/>
  <c r="J28" i="65"/>
  <c r="Q28" i="65" s="1"/>
  <c r="J22" i="65"/>
  <c r="J123" i="64"/>
  <c r="Q123" i="64" s="1"/>
  <c r="J47" i="64"/>
  <c r="F9" i="64"/>
  <c r="F155" i="64"/>
  <c r="F118" i="64"/>
  <c r="F130" i="64"/>
  <c r="F190" i="64"/>
  <c r="F57" i="64"/>
  <c r="F5" i="62"/>
  <c r="F46" i="65"/>
  <c r="F39" i="65"/>
  <c r="F7" i="65"/>
  <c r="N7" i="65" s="1"/>
  <c r="F20" i="73"/>
  <c r="F34" i="64"/>
  <c r="F133" i="64"/>
  <c r="F12" i="73"/>
  <c r="F54" i="64"/>
  <c r="F138" i="64"/>
  <c r="F64" i="64"/>
  <c r="F172" i="64"/>
  <c r="F120" i="64"/>
  <c r="J15" i="64"/>
  <c r="F37" i="64"/>
  <c r="F60" i="64"/>
  <c r="F32" i="65"/>
  <c r="F6" i="64"/>
  <c r="N6" i="64" s="1"/>
  <c r="F126" i="64"/>
  <c r="F174" i="64"/>
  <c r="F40" i="65"/>
  <c r="F136" i="64"/>
  <c r="F108" i="64"/>
  <c r="J10" i="64"/>
  <c r="J42" i="64"/>
  <c r="J131" i="64"/>
  <c r="F169" i="64"/>
  <c r="F198" i="64"/>
  <c r="N198" i="64" s="1"/>
  <c r="G12" i="73"/>
  <c r="G13" i="73"/>
  <c r="F147" i="64"/>
  <c r="N147" i="64" s="1"/>
  <c r="F91" i="64"/>
  <c r="F143" i="64"/>
  <c r="F187" i="64"/>
  <c r="F4" i="62"/>
  <c r="F33" i="65"/>
  <c r="F25" i="65"/>
  <c r="F13" i="73"/>
  <c r="G14" i="62"/>
  <c r="G9" i="62"/>
  <c r="F55" i="60"/>
  <c r="F50" i="60"/>
  <c r="F24" i="60"/>
  <c r="F8" i="60"/>
  <c r="F83" i="64"/>
  <c r="J5" i="64"/>
  <c r="Q5" i="64" s="1"/>
  <c r="F95" i="64"/>
  <c r="N95" i="64" s="1"/>
  <c r="F8" i="64"/>
  <c r="J142" i="64"/>
  <c r="J179" i="64"/>
  <c r="J31" i="65"/>
  <c r="Q31" i="65" s="1"/>
  <c r="J141" i="64"/>
  <c r="J17" i="65"/>
  <c r="Q17" i="65" s="1"/>
  <c r="J195" i="64"/>
  <c r="Q195" i="64" s="1"/>
  <c r="J3" i="65"/>
  <c r="Q3" i="65" s="1"/>
  <c r="J58" i="64"/>
  <c r="J114" i="64"/>
  <c r="J66" i="64"/>
  <c r="J163" i="64"/>
  <c r="J149" i="64"/>
  <c r="Q149" i="64" s="1"/>
  <c r="J176" i="64"/>
  <c r="J189" i="64"/>
  <c r="J67" i="64"/>
  <c r="J61" i="64"/>
  <c r="J45" i="64"/>
  <c r="J167" i="64"/>
  <c r="J151" i="64"/>
  <c r="J20" i="64"/>
  <c r="Q20" i="64" s="1"/>
  <c r="J154" i="64"/>
  <c r="J102" i="64"/>
  <c r="J143" i="64"/>
  <c r="Q143" i="64" s="1"/>
  <c r="J25" i="64"/>
  <c r="J119" i="64"/>
  <c r="J184" i="64"/>
  <c r="J112" i="64"/>
  <c r="J55" i="64"/>
  <c r="J19" i="65"/>
  <c r="Q19" i="65" s="1"/>
  <c r="J24" i="65"/>
  <c r="Q24" i="65" s="1"/>
  <c r="J39" i="64"/>
  <c r="J34" i="64"/>
  <c r="J135" i="64"/>
  <c r="J196" i="64"/>
  <c r="J16" i="65"/>
  <c r="Q16" i="65" s="1"/>
  <c r="J84" i="64"/>
  <c r="J41" i="64"/>
  <c r="J198" i="64"/>
  <c r="J168" i="64"/>
  <c r="J111" i="64"/>
  <c r="J69" i="64"/>
  <c r="J105" i="64"/>
  <c r="F66" i="64"/>
  <c r="F180" i="64"/>
  <c r="J6" i="65"/>
  <c r="Q6" i="65" s="1"/>
  <c r="J103" i="64"/>
  <c r="G20" i="73"/>
  <c r="G4" i="73"/>
  <c r="F145" i="64"/>
  <c r="F163" i="64"/>
  <c r="F19" i="64"/>
  <c r="F36" i="64"/>
  <c r="F10" i="62"/>
  <c r="F4" i="65"/>
  <c r="F37" i="65"/>
  <c r="F175" i="64"/>
  <c r="F59" i="64"/>
  <c r="N59" i="64" s="1"/>
  <c r="J239" i="63"/>
  <c r="J318" i="63"/>
  <c r="J14" i="62"/>
  <c r="G5" i="62"/>
  <c r="G4" i="62"/>
  <c r="G12" i="62"/>
  <c r="F22" i="60"/>
  <c r="F63" i="60"/>
  <c r="F14" i="60"/>
  <c r="F21" i="60"/>
  <c r="F129" i="64"/>
  <c r="F30" i="64"/>
  <c r="N30" i="64" s="1"/>
  <c r="J157" i="64"/>
  <c r="J164" i="64"/>
  <c r="G9" i="73"/>
  <c r="F141" i="64"/>
  <c r="F171" i="64"/>
  <c r="F43" i="64"/>
  <c r="F18" i="65"/>
  <c r="F5" i="65"/>
  <c r="F21" i="65"/>
  <c r="F15" i="73"/>
  <c r="F85" i="64"/>
  <c r="F47" i="64"/>
  <c r="J203" i="63"/>
  <c r="J23" i="63"/>
  <c r="J269" i="63"/>
  <c r="J107" i="63"/>
  <c r="F116" i="63"/>
  <c r="F129" i="63"/>
  <c r="G3" i="62"/>
  <c r="G7" i="62"/>
  <c r="G10" i="62"/>
  <c r="F38" i="60"/>
  <c r="F61" i="60"/>
  <c r="F7"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Q167" i="64" s="1"/>
  <c r="I63" i="64"/>
  <c r="I119" i="64"/>
  <c r="I45" i="64"/>
  <c r="I152" i="64"/>
  <c r="Q2" i="64"/>
  <c r="G548" i="57"/>
  <c r="BI34" i="20"/>
  <c r="G1316" i="57"/>
  <c r="G1311" i="57"/>
  <c r="F156" i="61"/>
  <c r="BH15" i="20"/>
  <c r="P37" i="65"/>
  <c r="F1435" i="57"/>
  <c r="F3" i="73"/>
  <c r="N3" i="73" s="1"/>
  <c r="BI21" i="20"/>
  <c r="G666" i="57"/>
  <c r="G1374" i="57"/>
  <c r="F55" i="64"/>
  <c r="G115" i="64"/>
  <c r="I115" i="64"/>
  <c r="I163" i="64"/>
  <c r="I175" i="64"/>
  <c r="C1415" i="57"/>
  <c r="F1415" i="57" s="1"/>
  <c r="H27" i="65"/>
  <c r="P27" i="65" s="1"/>
  <c r="G30" i="65"/>
  <c r="G24" i="65"/>
  <c r="G40" i="65"/>
  <c r="G34" i="65"/>
  <c r="G25" i="65"/>
  <c r="G27" i="65"/>
  <c r="G43" i="65"/>
  <c r="N43" i="65" s="1"/>
  <c r="G12" i="65"/>
  <c r="G22" i="65"/>
  <c r="G9" i="65"/>
  <c r="G19" i="65"/>
  <c r="N19" i="65" s="1"/>
  <c r="G41" i="65"/>
  <c r="G7" i="73"/>
  <c r="G15" i="73"/>
  <c r="G8" i="73"/>
  <c r="G11" i="73"/>
  <c r="N2" i="73"/>
  <c r="G17" i="73"/>
  <c r="O2" i="73"/>
  <c r="BH13" i="20"/>
  <c r="BI25" i="20"/>
  <c r="F45" i="64"/>
  <c r="N45" i="64" s="1"/>
  <c r="E43" i="78"/>
  <c r="BI36" i="20"/>
  <c r="BI41" i="20"/>
  <c r="BI44" i="20"/>
  <c r="BH45" i="20"/>
  <c r="F16" i="64"/>
  <c r="G28" i="64"/>
  <c r="O28" i="64" s="1"/>
  <c r="H52" i="64"/>
  <c r="F124" i="64"/>
  <c r="G136" i="64"/>
  <c r="F160" i="64"/>
  <c r="H196" i="64"/>
  <c r="H11" i="73"/>
  <c r="F40" i="61"/>
  <c r="G46" i="61"/>
  <c r="F82" i="61"/>
  <c r="F268" i="61"/>
  <c r="G16" i="61"/>
  <c r="G1457" i="57"/>
  <c r="E38" i="78"/>
  <c r="F122" i="61"/>
  <c r="F134" i="61"/>
  <c r="H164" i="61"/>
  <c r="BI30" i="20"/>
  <c r="G561" i="57"/>
  <c r="BH16" i="20"/>
  <c r="BH26" i="20"/>
  <c r="BH42" i="20"/>
  <c r="BI49" i="20"/>
  <c r="G1358" i="57"/>
  <c r="G1397" i="57"/>
  <c r="G1408" i="57"/>
  <c r="Q22" i="65"/>
  <c r="H172" i="64"/>
  <c r="H174" i="64"/>
  <c r="F78" i="64"/>
  <c r="F42" i="64"/>
  <c r="H18" i="64"/>
  <c r="N2" i="64"/>
  <c r="G1426" i="57"/>
  <c r="G535" i="57"/>
  <c r="G566" i="57"/>
  <c r="BH58" i="20"/>
  <c r="BH62" i="20"/>
  <c r="G503" i="57"/>
  <c r="U2" i="65"/>
  <c r="G600" i="57"/>
  <c r="E48" i="78"/>
  <c r="D51" i="78"/>
  <c r="F143" i="61"/>
  <c r="BH21" i="20"/>
  <c r="BH31" i="20"/>
  <c r="BH61" i="20"/>
  <c r="H46" i="64"/>
  <c r="F94" i="64"/>
  <c r="G118" i="64"/>
  <c r="H67" i="61"/>
  <c r="H31" i="61"/>
  <c r="F289" i="61"/>
  <c r="G319" i="61"/>
  <c r="F220" i="61"/>
  <c r="G38" i="65"/>
  <c r="G105" i="64"/>
  <c r="F3" i="62"/>
  <c r="H5" i="61"/>
  <c r="F68" i="61"/>
  <c r="F137" i="61"/>
  <c r="F152" i="61"/>
  <c r="G44" i="64"/>
  <c r="F169" i="61"/>
  <c r="G211" i="61"/>
  <c r="F223" i="61"/>
  <c r="F235" i="61"/>
  <c r="F247" i="61"/>
  <c r="H265" i="61"/>
  <c r="G32" i="65"/>
  <c r="F24" i="65"/>
  <c r="G20" i="65"/>
  <c r="F4" i="64"/>
  <c r="F75" i="64"/>
  <c r="G183" i="64"/>
  <c r="H35" i="61"/>
  <c r="H296" i="61"/>
  <c r="F344" i="61"/>
  <c r="G50" i="64"/>
  <c r="O50" i="64" s="1"/>
  <c r="H101" i="64"/>
  <c r="O101" i="64" s="1"/>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Q12" i="65"/>
  <c r="G392" i="57"/>
  <c r="G1011" i="57"/>
  <c r="G1251" i="57"/>
  <c r="G1252" i="57"/>
  <c r="G1254" i="57"/>
  <c r="G1261" i="57"/>
  <c r="N36" i="64"/>
  <c r="N12" i="73"/>
  <c r="Q164" i="64"/>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G40" i="61"/>
  <c r="F103" i="61"/>
  <c r="O7" i="62"/>
  <c r="F44" i="65"/>
  <c r="G44" i="65"/>
  <c r="F212" i="61"/>
  <c r="F44" i="61"/>
  <c r="H35" i="64"/>
  <c r="H6" i="62"/>
  <c r="H10" i="62"/>
  <c r="H4" i="62"/>
  <c r="P4" i="62" s="1"/>
  <c r="O2" i="62"/>
  <c r="H14" i="62"/>
  <c r="H3" i="62"/>
  <c r="P2" i="62"/>
  <c r="H11" i="62"/>
  <c r="H13" i="62"/>
  <c r="H9" i="62"/>
  <c r="P97" i="64"/>
  <c r="G37" i="60"/>
  <c r="G24" i="60"/>
  <c r="N24" i="60" s="1"/>
  <c r="G3" i="60"/>
  <c r="G38" i="60"/>
  <c r="G68" i="60"/>
  <c r="G15" i="60"/>
  <c r="G7" i="60"/>
  <c r="G60" i="60"/>
  <c r="G5" i="60"/>
  <c r="G72" i="60"/>
  <c r="G22" i="60"/>
  <c r="G49" i="60"/>
  <c r="G50" i="60"/>
  <c r="G20" i="60"/>
  <c r="G65" i="60"/>
  <c r="G70" i="60"/>
  <c r="G41" i="60"/>
  <c r="G25" i="60"/>
  <c r="G67" i="60"/>
  <c r="G40" i="60"/>
  <c r="G53" i="60"/>
  <c r="G9" i="60"/>
  <c r="G33" i="60"/>
  <c r="G59" i="60"/>
  <c r="G18" i="60"/>
  <c r="G12" i="60"/>
  <c r="G52" i="60"/>
  <c r="G55" i="60"/>
  <c r="G47" i="60"/>
  <c r="G27" i="60"/>
  <c r="G19" i="60"/>
  <c r="G61" i="60"/>
  <c r="G31" i="60"/>
  <c r="G63" i="60"/>
  <c r="G11" i="60"/>
  <c r="G57" i="60"/>
  <c r="G71" i="60"/>
  <c r="G54" i="60"/>
  <c r="G17" i="60"/>
  <c r="G30" i="60"/>
  <c r="G64" i="60"/>
  <c r="G32" i="60"/>
  <c r="G48" i="60"/>
  <c r="G34" i="60"/>
  <c r="G35" i="60"/>
  <c r="G62" i="60"/>
  <c r="G44" i="60"/>
  <c r="G42" i="60"/>
  <c r="G14" i="60"/>
  <c r="G51" i="60"/>
  <c r="G8" i="60"/>
  <c r="F170" i="63"/>
  <c r="F53" i="63"/>
  <c r="F89" i="63"/>
  <c r="F329" i="63"/>
  <c r="F15" i="63"/>
  <c r="F195" i="63"/>
  <c r="F190" i="63"/>
  <c r="F81" i="63"/>
  <c r="F324" i="63"/>
  <c r="F76" i="63"/>
  <c r="F166" i="63"/>
  <c r="F343" i="63"/>
  <c r="F157" i="63"/>
  <c r="F55" i="63"/>
  <c r="F37" i="63"/>
  <c r="F156" i="63"/>
  <c r="F204" i="63"/>
  <c r="F79" i="63"/>
  <c r="F67" i="63"/>
  <c r="F238" i="63"/>
  <c r="F86" i="63"/>
  <c r="F154" i="63"/>
  <c r="F155" i="63"/>
  <c r="F105" i="63"/>
  <c r="F147" i="63"/>
  <c r="F344" i="63"/>
  <c r="F266" i="63"/>
  <c r="F58" i="63"/>
  <c r="F65" i="63"/>
  <c r="F183" i="63"/>
  <c r="F62" i="63"/>
  <c r="F205" i="63"/>
  <c r="F304" i="63"/>
  <c r="F219" i="63"/>
  <c r="F292" i="63"/>
  <c r="F288" i="63"/>
  <c r="F163" i="63"/>
  <c r="F46" i="63"/>
  <c r="F310" i="63"/>
  <c r="F71" i="63"/>
  <c r="F50" i="63"/>
  <c r="F171" i="63"/>
  <c r="F322" i="63"/>
  <c r="F345" i="63"/>
  <c r="F259" i="63"/>
  <c r="F318" i="63"/>
  <c r="F250" i="63"/>
  <c r="F66" i="63"/>
  <c r="F133" i="63"/>
  <c r="F296" i="63"/>
  <c r="F279" i="63"/>
  <c r="F174" i="63"/>
  <c r="F184" i="63"/>
  <c r="F52" i="63"/>
  <c r="F257" i="63"/>
  <c r="F265" i="63"/>
  <c r="F287" i="63"/>
  <c r="F230" i="63"/>
  <c r="F263" i="63"/>
  <c r="F202" i="63"/>
  <c r="F280" i="63"/>
  <c r="F5" i="63"/>
  <c r="F327" i="63"/>
  <c r="F277" i="63"/>
  <c r="F43" i="63"/>
  <c r="F248" i="63"/>
  <c r="F199" i="63"/>
  <c r="F349" i="63"/>
  <c r="Q38" i="65"/>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36" i="60"/>
  <c r="F53" i="60"/>
  <c r="F60" i="60"/>
  <c r="F3" i="60"/>
  <c r="F26" i="60"/>
  <c r="F5" i="60"/>
  <c r="O170" i="64"/>
  <c r="S2" i="65"/>
  <c r="R2" i="65"/>
  <c r="F9" i="62"/>
  <c r="N9" i="62" s="1"/>
  <c r="F12" i="62"/>
  <c r="N12" i="62" s="1"/>
  <c r="F14" i="62"/>
  <c r="F6" i="62"/>
  <c r="N6" i="62" s="1"/>
  <c r="F22" i="65"/>
  <c r="F12" i="65"/>
  <c r="N12" i="65" s="1"/>
  <c r="F16" i="65"/>
  <c r="F38" i="65"/>
  <c r="F35" i="65"/>
  <c r="N35" i="65" s="1"/>
  <c r="F34" i="65"/>
  <c r="F17" i="65"/>
  <c r="F6" i="65"/>
  <c r="N6" i="65" s="1"/>
  <c r="F23" i="65"/>
  <c r="N23" i="65" s="1"/>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122" i="61"/>
  <c r="G190" i="61"/>
  <c r="G302" i="61"/>
  <c r="G45" i="61"/>
  <c r="G117" i="61"/>
  <c r="G305" i="61"/>
  <c r="G47" i="61"/>
  <c r="H136" i="64"/>
  <c r="H143" i="64"/>
  <c r="H59" i="64"/>
  <c r="H41" i="64"/>
  <c r="P41" i="64" s="1"/>
  <c r="H55" i="64"/>
  <c r="G287" i="61"/>
  <c r="G20" i="64"/>
  <c r="O20" i="64" s="1"/>
  <c r="G159" i="64"/>
  <c r="I281" i="61"/>
  <c r="I314" i="61"/>
  <c r="I35" i="61"/>
  <c r="I167" i="61"/>
  <c r="F338" i="63"/>
  <c r="F92" i="61"/>
  <c r="F161" i="61"/>
  <c r="F164" i="61"/>
  <c r="F230" i="61"/>
  <c r="F77" i="64"/>
  <c r="F89" i="64"/>
  <c r="V2" i="64"/>
  <c r="F302" i="63"/>
  <c r="F8" i="61"/>
  <c r="F41" i="61"/>
  <c r="F239" i="61"/>
  <c r="G338" i="61"/>
  <c r="C629" i="57"/>
  <c r="F629" i="57" s="1"/>
  <c r="H16" i="65" l="1"/>
  <c r="P16" i="65" s="1"/>
  <c r="F29" i="60"/>
  <c r="F48" i="60"/>
  <c r="F52" i="60"/>
  <c r="F42" i="60"/>
  <c r="F16" i="60"/>
  <c r="N119" i="64"/>
  <c r="H20" i="65"/>
  <c r="P20" i="65" s="1"/>
  <c r="N101" i="64"/>
  <c r="N79" i="64"/>
  <c r="H25" i="65"/>
  <c r="P25" i="65" s="1"/>
  <c r="J101" i="64"/>
  <c r="H7" i="65"/>
  <c r="P7" i="65" s="1"/>
  <c r="F19" i="60"/>
  <c r="F32" i="60"/>
  <c r="N8" i="60"/>
  <c r="H30" i="65"/>
  <c r="P30" i="65" s="1"/>
  <c r="F10" i="60"/>
  <c r="F71" i="60"/>
  <c r="N71" i="60" s="1"/>
  <c r="F44" i="60"/>
  <c r="O7" i="65"/>
  <c r="G323" i="61"/>
  <c r="G260" i="61"/>
  <c r="N30" i="65"/>
  <c r="F68" i="60"/>
  <c r="F11" i="60"/>
  <c r="F203" i="63"/>
  <c r="F323" i="63"/>
  <c r="F178" i="63"/>
  <c r="F326" i="63"/>
  <c r="F320" i="63"/>
  <c r="F252" i="63"/>
  <c r="G39" i="60"/>
  <c r="N39" i="60" s="1"/>
  <c r="G13" i="60"/>
  <c r="G46" i="60"/>
  <c r="G58" i="60"/>
  <c r="H346" i="61"/>
  <c r="H35" i="65"/>
  <c r="F18" i="60"/>
  <c r="F62" i="60"/>
  <c r="F70" i="60"/>
  <c r="J117" i="64"/>
  <c r="Q117" i="64" s="1"/>
  <c r="J177" i="64"/>
  <c r="J199" i="64"/>
  <c r="J57" i="64"/>
  <c r="H46" i="65"/>
  <c r="N2" i="60"/>
  <c r="F41" i="60"/>
  <c r="H259" i="61"/>
  <c r="H8" i="65"/>
  <c r="P8" i="65" s="1"/>
  <c r="G127" i="61"/>
  <c r="H18" i="65"/>
  <c r="P18" i="65" s="1"/>
  <c r="F58" i="60"/>
  <c r="N43" i="64"/>
  <c r="F15" i="60"/>
  <c r="F65" i="60"/>
  <c r="N13" i="73"/>
  <c r="N48" i="64"/>
  <c r="R2" i="62"/>
  <c r="I89" i="61"/>
  <c r="I116" i="61"/>
  <c r="I83" i="61"/>
  <c r="F51" i="60"/>
  <c r="G259" i="61"/>
  <c r="H12" i="65"/>
  <c r="P12" i="65" s="1"/>
  <c r="G308" i="61"/>
  <c r="H121" i="61"/>
  <c r="H322" i="61"/>
  <c r="P322" i="61" s="1"/>
  <c r="H22" i="65"/>
  <c r="P22" i="65" s="1"/>
  <c r="F47" i="60"/>
  <c r="N47" i="60" s="1"/>
  <c r="F40" i="60"/>
  <c r="Q14" i="62"/>
  <c r="J6" i="73"/>
  <c r="J3" i="73"/>
  <c r="F66" i="60"/>
  <c r="J113" i="64"/>
  <c r="J175" i="64"/>
  <c r="Q175" i="64" s="1"/>
  <c r="J53" i="64"/>
  <c r="Q53" i="64" s="1"/>
  <c r="H13" i="65"/>
  <c r="H21" i="65"/>
  <c r="P21" i="65" s="1"/>
  <c r="F43" i="60"/>
  <c r="P14" i="62"/>
  <c r="H241" i="61"/>
  <c r="O194" i="64"/>
  <c r="G115" i="61"/>
  <c r="G236" i="61"/>
  <c r="G292" i="61"/>
  <c r="H15" i="65"/>
  <c r="F30" i="60"/>
  <c r="N30" i="60" s="1"/>
  <c r="F39" i="60"/>
  <c r="F37" i="60"/>
  <c r="N37" i="60" s="1"/>
  <c r="Q173" i="64"/>
  <c r="H6" i="65"/>
  <c r="P6" i="65" s="1"/>
  <c r="H14" i="65"/>
  <c r="P14" i="65" s="1"/>
  <c r="J115" i="64"/>
  <c r="Q115" i="64" s="1"/>
  <c r="H4" i="61"/>
  <c r="H146" i="61"/>
  <c r="H42" i="65"/>
  <c r="F13" i="60"/>
  <c r="F56" i="60"/>
  <c r="F57" i="60"/>
  <c r="N170" i="64"/>
  <c r="H29" i="65"/>
  <c r="P29" i="65" s="1"/>
  <c r="H32" i="65"/>
  <c r="P32" i="65" s="1"/>
  <c r="H44" i="65"/>
  <c r="F4" i="60"/>
  <c r="F27" i="60"/>
  <c r="F69" i="60"/>
  <c r="H34" i="65"/>
  <c r="P34" i="65" s="1"/>
  <c r="H31" i="65"/>
  <c r="P31" i="65" s="1"/>
  <c r="H23" i="65"/>
  <c r="J65" i="64"/>
  <c r="Q65" i="64" s="1"/>
  <c r="J153" i="64"/>
  <c r="H41" i="65"/>
  <c r="P41" i="65" s="1"/>
  <c r="H19" i="65"/>
  <c r="P19" i="65" s="1"/>
  <c r="I23" i="61"/>
  <c r="F31" i="60"/>
  <c r="H100" i="61"/>
  <c r="H8" i="61"/>
  <c r="G13" i="61"/>
  <c r="G64" i="61"/>
  <c r="H40" i="65"/>
  <c r="P40" i="65" s="1"/>
  <c r="F46" i="60"/>
  <c r="F33" i="60"/>
  <c r="N33" i="60" s="1"/>
  <c r="J13" i="73"/>
  <c r="H9" i="65"/>
  <c r="O9" i="65" s="1"/>
  <c r="H39" i="65"/>
  <c r="P39" i="65" s="1"/>
  <c r="F161" i="64"/>
  <c r="F137" i="64"/>
  <c r="F17" i="64"/>
  <c r="N3" i="62"/>
  <c r="F153" i="64"/>
  <c r="H57" i="64"/>
  <c r="N51" i="60"/>
  <c r="I21" i="64"/>
  <c r="N25" i="65"/>
  <c r="F185" i="64"/>
  <c r="F189" i="64"/>
  <c r="N7" i="62"/>
  <c r="F151" i="64"/>
  <c r="N40" i="61"/>
  <c r="O14" i="64"/>
  <c r="N110" i="64"/>
  <c r="N68" i="60"/>
  <c r="N60" i="60"/>
  <c r="Q30" i="65"/>
  <c r="P20" i="64"/>
  <c r="Q7" i="65"/>
  <c r="N64" i="64"/>
  <c r="Q9" i="62"/>
  <c r="O23" i="65"/>
  <c r="H24" i="65"/>
  <c r="P24" i="65" s="1"/>
  <c r="I104" i="64"/>
  <c r="I128" i="64"/>
  <c r="N9" i="65"/>
  <c r="N11" i="60"/>
  <c r="O14" i="62"/>
  <c r="F241" i="61"/>
  <c r="F95" i="61"/>
  <c r="F100" i="61"/>
  <c r="F38" i="61"/>
  <c r="F4" i="61"/>
  <c r="N14" i="64"/>
  <c r="O37" i="65"/>
  <c r="H43" i="65"/>
  <c r="H36" i="65"/>
  <c r="P36" i="65" s="1"/>
  <c r="H38" i="65"/>
  <c r="P38" i="65" s="1"/>
  <c r="H10" i="65"/>
  <c r="H45" i="65"/>
  <c r="O45" i="65" s="1"/>
  <c r="I165" i="64"/>
  <c r="P8" i="62"/>
  <c r="O24" i="65"/>
  <c r="N19" i="60"/>
  <c r="H28" i="65"/>
  <c r="P28" i="65" s="1"/>
  <c r="J185" i="64"/>
  <c r="Q185" i="64" s="1"/>
  <c r="H11" i="65"/>
  <c r="P11" i="65" s="1"/>
  <c r="H33" i="65"/>
  <c r="P33" i="65" s="1"/>
  <c r="N138" i="64"/>
  <c r="O27" i="65"/>
  <c r="I290" i="61"/>
  <c r="H3" i="65"/>
  <c r="P3" i="65" s="1"/>
  <c r="N34" i="65"/>
  <c r="N3" i="60"/>
  <c r="N38" i="60"/>
  <c r="F70" i="63"/>
  <c r="J348" i="63"/>
  <c r="J10" i="73"/>
  <c r="N93" i="64"/>
  <c r="G76" i="64"/>
  <c r="G18" i="64"/>
  <c r="G15" i="64"/>
  <c r="O15" i="64" s="1"/>
  <c r="G156" i="64"/>
  <c r="G150" i="64"/>
  <c r="N150" i="64" s="1"/>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N92" i="64" s="1"/>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N55" i="64"/>
  <c r="F312" i="63"/>
  <c r="F209" i="63"/>
  <c r="N108" i="64"/>
  <c r="N133" i="64"/>
  <c r="N179" i="64"/>
  <c r="P13" i="65"/>
  <c r="N13" i="62"/>
  <c r="G185" i="64"/>
  <c r="N185" i="64" s="1"/>
  <c r="G63" i="64"/>
  <c r="G80" i="64"/>
  <c r="N80" i="64" s="1"/>
  <c r="G21" i="64"/>
  <c r="N21" i="64" s="1"/>
  <c r="G189" i="64"/>
  <c r="G117" i="64"/>
  <c r="N117" i="64" s="1"/>
  <c r="G3" i="64"/>
  <c r="G3" i="65"/>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O88" i="64" s="1"/>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N16" i="64" s="1"/>
  <c r="G130" i="64"/>
  <c r="N130" i="64" s="1"/>
  <c r="G200" i="64"/>
  <c r="G12" i="64"/>
  <c r="O12" i="64" s="1"/>
  <c r="G68" i="64"/>
  <c r="G171" i="64"/>
  <c r="N171" i="64" s="1"/>
  <c r="G24" i="64"/>
  <c r="G157" i="64"/>
  <c r="G104" i="64"/>
  <c r="G116" i="64"/>
  <c r="G162" i="64"/>
  <c r="O162" i="64" s="1"/>
  <c r="G99" i="64"/>
  <c r="G184" i="64"/>
  <c r="G27" i="64"/>
  <c r="G195" i="64"/>
  <c r="G75" i="64"/>
  <c r="N75" i="64" s="1"/>
  <c r="G10" i="64"/>
  <c r="G72" i="64"/>
  <c r="G25" i="64"/>
  <c r="G40" i="64"/>
  <c r="G176" i="64"/>
  <c r="G126" i="64"/>
  <c r="G34" i="64"/>
  <c r="G160" i="64"/>
  <c r="N160" i="64" s="1"/>
  <c r="G121" i="64"/>
  <c r="G141" i="64"/>
  <c r="O141" i="64" s="1"/>
  <c r="G174" i="64"/>
  <c r="N174" i="64" s="1"/>
  <c r="G120" i="64"/>
  <c r="N120" i="64" s="1"/>
  <c r="G142" i="64"/>
  <c r="G32" i="64"/>
  <c r="N32" i="64" s="1"/>
  <c r="G56" i="64"/>
  <c r="N56" i="64" s="1"/>
  <c r="G165" i="64"/>
  <c r="O165" i="64" s="1"/>
  <c r="G192" i="64"/>
  <c r="G146" i="64"/>
  <c r="G123" i="64"/>
  <c r="G26" i="64"/>
  <c r="O26" i="64" s="1"/>
  <c r="H6" i="73"/>
  <c r="G199" i="64"/>
  <c r="N199" i="64" s="1"/>
  <c r="G91" i="64"/>
  <c r="N91" i="64" s="1"/>
  <c r="G19" i="64"/>
  <c r="N19" i="64" s="1"/>
  <c r="G7" i="64"/>
  <c r="J90" i="63"/>
  <c r="N190" i="64"/>
  <c r="Q125" i="64"/>
  <c r="N125" i="64"/>
  <c r="I13" i="73"/>
  <c r="Q13" i="73" s="1"/>
  <c r="I19" i="73"/>
  <c r="I17" i="73"/>
  <c r="I15" i="73"/>
  <c r="I3" i="73"/>
  <c r="Q3" i="73" s="1"/>
  <c r="Q2" i="73"/>
  <c r="I4" i="73"/>
  <c r="I5" i="73"/>
  <c r="I11" i="73"/>
  <c r="I7" i="73"/>
  <c r="I9" i="73"/>
  <c r="I20" i="73"/>
  <c r="I6" i="73"/>
  <c r="I16" i="73"/>
  <c r="Q16" i="73" s="1"/>
  <c r="J19" i="73"/>
  <c r="J4" i="73"/>
  <c r="J8" i="73"/>
  <c r="J9" i="73"/>
  <c r="J20" i="73"/>
  <c r="Q20" i="73" s="1"/>
  <c r="J5" i="73"/>
  <c r="J7" i="73"/>
  <c r="J17" i="73"/>
  <c r="J15" i="73"/>
  <c r="J11" i="73"/>
  <c r="H12" i="73"/>
  <c r="P12" i="73" s="1"/>
  <c r="I8" i="73"/>
  <c r="Q42" i="65"/>
  <c r="G173" i="64"/>
  <c r="O173" i="64" s="1"/>
  <c r="G113" i="64"/>
  <c r="O113" i="64" s="1"/>
  <c r="G89" i="64"/>
  <c r="O89" i="64" s="1"/>
  <c r="H18" i="73"/>
  <c r="G197" i="64"/>
  <c r="G69" i="64"/>
  <c r="N69" i="64" s="1"/>
  <c r="P12" i="62"/>
  <c r="O5" i="65"/>
  <c r="Q29" i="65"/>
  <c r="Q20" i="65"/>
  <c r="H120" i="64"/>
  <c r="H114" i="64"/>
  <c r="O114" i="64" s="1"/>
  <c r="H24" i="64"/>
  <c r="H86" i="64"/>
  <c r="O86" i="64" s="1"/>
  <c r="H126" i="64"/>
  <c r="H150" i="64"/>
  <c r="H192" i="64"/>
  <c r="H4" i="64"/>
  <c r="H156" i="64"/>
  <c r="H34" i="64"/>
  <c r="H116" i="64"/>
  <c r="P116" i="64" s="1"/>
  <c r="H198" i="64"/>
  <c r="H6" i="64"/>
  <c r="H179" i="64"/>
  <c r="O179" i="64" s="1"/>
  <c r="H106" i="64"/>
  <c r="H159" i="64"/>
  <c r="O159" i="64" s="1"/>
  <c r="H128" i="64"/>
  <c r="P128" i="64" s="1"/>
  <c r="H3" i="64"/>
  <c r="H168" i="64"/>
  <c r="O168" i="64" s="1"/>
  <c r="H107" i="64"/>
  <c r="P107" i="64" s="1"/>
  <c r="H27" i="64"/>
  <c r="H121" i="64"/>
  <c r="H54" i="64"/>
  <c r="H135" i="64"/>
  <c r="P135" i="64" s="1"/>
  <c r="H132" i="64"/>
  <c r="H181" i="64"/>
  <c r="H147" i="64"/>
  <c r="H140" i="64"/>
  <c r="P140" i="64" s="1"/>
  <c r="H183" i="64"/>
  <c r="P183" i="64" s="1"/>
  <c r="H100" i="64"/>
  <c r="H64" i="64"/>
  <c r="O64" i="64" s="1"/>
  <c r="H85" i="64"/>
  <c r="P85" i="64" s="1"/>
  <c r="H166" i="64"/>
  <c r="H68" i="64"/>
  <c r="O68" i="64" s="1"/>
  <c r="H155" i="64"/>
  <c r="H108" i="64"/>
  <c r="H72" i="64"/>
  <c r="H191" i="64"/>
  <c r="O191" i="64" s="1"/>
  <c r="H109" i="64"/>
  <c r="H23" i="64"/>
  <c r="O23" i="64" s="1"/>
  <c r="H104" i="64"/>
  <c r="P104" i="64" s="1"/>
  <c r="H144" i="64"/>
  <c r="H123" i="64"/>
  <c r="P123" i="64" s="1"/>
  <c r="H37" i="64"/>
  <c r="H61" i="64"/>
  <c r="H39" i="64"/>
  <c r="H87" i="64"/>
  <c r="H95" i="64"/>
  <c r="H49" i="64"/>
  <c r="P49" i="64" s="1"/>
  <c r="H83" i="64"/>
  <c r="P83" i="64" s="1"/>
  <c r="H190" i="64"/>
  <c r="H58" i="64"/>
  <c r="P58" i="64" s="1"/>
  <c r="H94" i="64"/>
  <c r="H178" i="64"/>
  <c r="H80" i="64"/>
  <c r="H22" i="64"/>
  <c r="H118" i="64"/>
  <c r="H111" i="64"/>
  <c r="H98" i="64"/>
  <c r="H42" i="64"/>
  <c r="H63" i="64"/>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48" i="60"/>
  <c r="J160" i="63"/>
  <c r="Q41" i="64"/>
  <c r="N83" i="64"/>
  <c r="N57" i="60"/>
  <c r="J37" i="63"/>
  <c r="O13" i="73"/>
  <c r="N34" i="64"/>
  <c r="Q50" i="64"/>
  <c r="O107" i="64"/>
  <c r="O71" i="64"/>
  <c r="O100" i="64"/>
  <c r="N149" i="64"/>
  <c r="Q12" i="73"/>
  <c r="Q21" i="65"/>
  <c r="Q113" i="64"/>
  <c r="G77" i="64"/>
  <c r="Q41" i="65"/>
  <c r="P165" i="64"/>
  <c r="O3" i="73"/>
  <c r="O14" i="65"/>
  <c r="Q5" i="65"/>
  <c r="Q32" i="65"/>
  <c r="I40" i="64"/>
  <c r="I130" i="64"/>
  <c r="P130" i="64" s="1"/>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Q111" i="64" s="1"/>
  <c r="I25" i="64"/>
  <c r="Q25" i="64" s="1"/>
  <c r="I54" i="64"/>
  <c r="I72" i="64"/>
  <c r="I48" i="64"/>
  <c r="P48" i="64" s="1"/>
  <c r="I78" i="64"/>
  <c r="P78" i="64" s="1"/>
  <c r="I84" i="64"/>
  <c r="Q84" i="64" s="1"/>
  <c r="I52" i="64"/>
  <c r="I60" i="64"/>
  <c r="I6" i="64"/>
  <c r="I174" i="64"/>
  <c r="P174" i="64" s="1"/>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P172" i="64" s="1"/>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J138" i="64"/>
  <c r="J134" i="64"/>
  <c r="J155" i="64"/>
  <c r="J140" i="64"/>
  <c r="Q140" i="64" s="1"/>
  <c r="J191" i="64"/>
  <c r="J80" i="64"/>
  <c r="Q80" i="64" s="1"/>
  <c r="J147" i="64"/>
  <c r="J200" i="64"/>
  <c r="J145" i="64"/>
  <c r="J30" i="64"/>
  <c r="J159" i="64"/>
  <c r="J44" i="64"/>
  <c r="Q44" i="64" s="1"/>
  <c r="J136" i="64"/>
  <c r="J37" i="64"/>
  <c r="J26" i="64"/>
  <c r="J85" i="64"/>
  <c r="Q85" i="64" s="1"/>
  <c r="J100" i="64"/>
  <c r="J192" i="64"/>
  <c r="J68" i="64"/>
  <c r="Q68" i="64" s="1"/>
  <c r="J174" i="64"/>
  <c r="J12" i="64"/>
  <c r="J109" i="64"/>
  <c r="J124" i="64"/>
  <c r="J63" i="64"/>
  <c r="Q63" i="64" s="1"/>
  <c r="J150" i="64"/>
  <c r="J122" i="64"/>
  <c r="J120" i="64"/>
  <c r="Q120" i="64" s="1"/>
  <c r="J152" i="64"/>
  <c r="J64" i="64"/>
  <c r="Q64" i="64" s="1"/>
  <c r="J11" i="64"/>
  <c r="Q11" i="64" s="1"/>
  <c r="J28" i="64"/>
  <c r="J76" i="64"/>
  <c r="Q76" i="64" s="1"/>
  <c r="J160" i="64"/>
  <c r="J23" i="64"/>
  <c r="Q23" i="64" s="1"/>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J88" i="64"/>
  <c r="J71" i="64"/>
  <c r="Q71" i="64" s="1"/>
  <c r="J132" i="64"/>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G127" i="64"/>
  <c r="I103" i="64"/>
  <c r="P103" i="64" s="1"/>
  <c r="J79" i="64"/>
  <c r="I55" i="64"/>
  <c r="Q55" i="64" s="1"/>
  <c r="J31" i="64"/>
  <c r="J19" i="64"/>
  <c r="H7" i="64"/>
  <c r="F197" i="64"/>
  <c r="N197" i="64" s="1"/>
  <c r="I56" i="64"/>
  <c r="Q56" i="64" s="1"/>
  <c r="F35" i="64"/>
  <c r="N35" i="64" s="1"/>
  <c r="H117" i="64"/>
  <c r="P117" i="64" s="1"/>
  <c r="P46" i="64"/>
  <c r="Q152" i="64"/>
  <c r="N129" i="64"/>
  <c r="O20" i="73"/>
  <c r="N89" i="64"/>
  <c r="P35" i="64"/>
  <c r="N15" i="73"/>
  <c r="O183" i="64"/>
  <c r="N94" i="64"/>
  <c r="O41" i="65"/>
  <c r="Q96" i="64"/>
  <c r="N61" i="60"/>
  <c r="J124" i="63"/>
  <c r="O4" i="73"/>
  <c r="N180" i="64"/>
  <c r="Q6" i="73"/>
  <c r="Q151" i="64"/>
  <c r="Q67" i="64"/>
  <c r="O12" i="73"/>
  <c r="N54" i="64"/>
  <c r="F335" i="61"/>
  <c r="P194" i="64"/>
  <c r="O155" i="64"/>
  <c r="N104" i="64"/>
  <c r="N68" i="64"/>
  <c r="O157" i="64"/>
  <c r="O70" i="64"/>
  <c r="O140" i="64"/>
  <c r="P73" i="64"/>
  <c r="P25" i="64"/>
  <c r="P40" i="64"/>
  <c r="P162" i="64"/>
  <c r="O161" i="64"/>
  <c r="O45" i="64"/>
  <c r="O144" i="64"/>
  <c r="N161" i="64"/>
  <c r="Q183" i="64"/>
  <c r="F16" i="73"/>
  <c r="N16" i="73" s="1"/>
  <c r="F8" i="73"/>
  <c r="N8" i="73" s="1"/>
  <c r="F11" i="73"/>
  <c r="F19" i="73"/>
  <c r="N19" i="73" s="1"/>
  <c r="F5" i="73"/>
  <c r="N5" i="73" s="1"/>
  <c r="F4" i="73"/>
  <c r="F9" i="73"/>
  <c r="N9" i="73" s="1"/>
  <c r="F17" i="73"/>
  <c r="F7" i="73"/>
  <c r="N7" i="73" s="1"/>
  <c r="Q25" i="65"/>
  <c r="Q33" i="64"/>
  <c r="G187" i="64"/>
  <c r="O91" i="64"/>
  <c r="P113" i="64"/>
  <c r="P23" i="65"/>
  <c r="Q27" i="65"/>
  <c r="F14" i="73"/>
  <c r="N14" i="73" s="1"/>
  <c r="Q101" i="64"/>
  <c r="G29" i="64"/>
  <c r="P5" i="64"/>
  <c r="H163" i="64"/>
  <c r="O26" i="65"/>
  <c r="Q45" i="65"/>
  <c r="F166" i="64"/>
  <c r="F116" i="64"/>
  <c r="F3" i="64"/>
  <c r="F15" i="64"/>
  <c r="F188" i="64"/>
  <c r="F176" i="64"/>
  <c r="F200" i="64"/>
  <c r="N200" i="64" s="1"/>
  <c r="F186" i="64"/>
  <c r="N186" i="64" s="1"/>
  <c r="F168" i="64"/>
  <c r="N168" i="64" s="1"/>
  <c r="F74" i="64"/>
  <c r="F132" i="64"/>
  <c r="N132" i="64" s="1"/>
  <c r="F146" i="64"/>
  <c r="N146" i="64" s="1"/>
  <c r="F182" i="64"/>
  <c r="N182" i="64" s="1"/>
  <c r="F87" i="64"/>
  <c r="N87" i="64" s="1"/>
  <c r="F142" i="64"/>
  <c r="F181" i="64"/>
  <c r="N181" i="64" s="1"/>
  <c r="F112" i="64"/>
  <c r="N112" i="64" s="1"/>
  <c r="F157" i="64"/>
  <c r="N157" i="64" s="1"/>
  <c r="F195" i="64"/>
  <c r="N195" i="64" s="1"/>
  <c r="F178" i="64"/>
  <c r="F144" i="64"/>
  <c r="N144" i="64" s="1"/>
  <c r="F193" i="64"/>
  <c r="F49" i="64"/>
  <c r="N49" i="64" s="1"/>
  <c r="F24" i="64"/>
  <c r="N24" i="64" s="1"/>
  <c r="F50" i="64"/>
  <c r="F111" i="64"/>
  <c r="F76" i="64"/>
  <c r="N76" i="64" s="1"/>
  <c r="F27" i="64"/>
  <c r="F196" i="64"/>
  <c r="N196" i="64" s="1"/>
  <c r="F106" i="64"/>
  <c r="N106" i="64" s="1"/>
  <c r="F61" i="64"/>
  <c r="N61" i="64" s="1"/>
  <c r="F12" i="64"/>
  <c r="F73" i="64"/>
  <c r="N73" i="64" s="1"/>
  <c r="F109" i="64"/>
  <c r="F184" i="64"/>
  <c r="N184" i="64" s="1"/>
  <c r="F150" i="64"/>
  <c r="F158" i="64"/>
  <c r="N158" i="64" s="1"/>
  <c r="F183" i="64"/>
  <c r="F96" i="64"/>
  <c r="N96" i="64" s="1"/>
  <c r="F13" i="64"/>
  <c r="F58" i="64"/>
  <c r="N58" i="64" s="1"/>
  <c r="F40" i="64"/>
  <c r="N40" i="64" s="1"/>
  <c r="F135" i="64"/>
  <c r="N135" i="64" s="1"/>
  <c r="F63" i="64"/>
  <c r="F159" i="64"/>
  <c r="N159" i="64" s="1"/>
  <c r="F156" i="64"/>
  <c r="N156" i="64" s="1"/>
  <c r="F25" i="64"/>
  <c r="N25" i="64" s="1"/>
  <c r="F62" i="64"/>
  <c r="F98" i="64"/>
  <c r="F162" i="64"/>
  <c r="N162" i="64" s="1"/>
  <c r="F100" i="64"/>
  <c r="F134" i="64"/>
  <c r="F18" i="64"/>
  <c r="N18" i="64" s="1"/>
  <c r="F72" i="64"/>
  <c r="N72" i="64" s="1"/>
  <c r="F148" i="64"/>
  <c r="N148" i="64" s="1"/>
  <c r="F82" i="64"/>
  <c r="F86" i="64"/>
  <c r="F10" i="64"/>
  <c r="N10" i="64" s="1"/>
  <c r="F51" i="64"/>
  <c r="N51" i="64" s="1"/>
  <c r="F121" i="64"/>
  <c r="N121" i="64" s="1"/>
  <c r="F22" i="64"/>
  <c r="N22" i="64" s="1"/>
  <c r="F99" i="64"/>
  <c r="F154" i="64"/>
  <c r="N154" i="64" s="1"/>
  <c r="F122" i="64"/>
  <c r="N122" i="64" s="1"/>
  <c r="F67" i="64"/>
  <c r="N67" i="64" s="1"/>
  <c r="F90" i="64"/>
  <c r="N90" i="64" s="1"/>
  <c r="F70" i="64"/>
  <c r="N70" i="64" s="1"/>
  <c r="F123" i="64"/>
  <c r="F39" i="64"/>
  <c r="F97" i="64"/>
  <c r="N97" i="64" s="1"/>
  <c r="F88" i="64"/>
  <c r="F102" i="64"/>
  <c r="N102" i="64" s="1"/>
  <c r="F7" i="64"/>
  <c r="F114" i="64"/>
  <c r="N114" i="64" s="1"/>
  <c r="F192" i="64"/>
  <c r="N192" i="64" s="1"/>
  <c r="F84" i="64"/>
  <c r="F177" i="64"/>
  <c r="N177" i="64" s="1"/>
  <c r="F5" i="64"/>
  <c r="N5" i="64" s="1"/>
  <c r="F46" i="64"/>
  <c r="N46" i="64" s="1"/>
  <c r="I200" i="64"/>
  <c r="J161" i="64"/>
  <c r="Q161" i="64" s="1"/>
  <c r="G137" i="64"/>
  <c r="F131" i="64"/>
  <c r="N131" i="64" s="1"/>
  <c r="F71" i="64"/>
  <c r="F41" i="64"/>
  <c r="H8" i="64"/>
  <c r="F165" i="64"/>
  <c r="N165" i="64" s="1"/>
  <c r="I141" i="64"/>
  <c r="P141" i="64" s="1"/>
  <c r="J129" i="64"/>
  <c r="Q129" i="64" s="1"/>
  <c r="J93" i="64"/>
  <c r="Q93" i="64" s="1"/>
  <c r="G81" i="64"/>
  <c r="O81" i="64" s="1"/>
  <c r="H69" i="64"/>
  <c r="P69" i="64" s="1"/>
  <c r="J21" i="64"/>
  <c r="Q21" i="64" s="1"/>
  <c r="H9" i="64"/>
  <c r="O6" i="73"/>
  <c r="H14" i="73"/>
  <c r="O14" i="73" s="1"/>
  <c r="I18" i="73"/>
  <c r="Q18" i="73" s="1"/>
  <c r="I187" i="64"/>
  <c r="G163" i="64"/>
  <c r="F139" i="64"/>
  <c r="N139" i="64" s="1"/>
  <c r="I127" i="64"/>
  <c r="Q127" i="64" s="1"/>
  <c r="G103" i="64"/>
  <c r="O103" i="64" s="1"/>
  <c r="H79" i="64"/>
  <c r="H43" i="64"/>
  <c r="P43" i="64" s="1"/>
  <c r="I31" i="64"/>
  <c r="Q31" i="64" s="1"/>
  <c r="I19" i="64"/>
  <c r="I7" i="64"/>
  <c r="H185" i="64"/>
  <c r="P185" i="64" s="1"/>
  <c r="G38" i="64"/>
  <c r="N38" i="64" s="1"/>
  <c r="I188" i="64"/>
  <c r="J77" i="64"/>
  <c r="Q77" i="64" s="1"/>
  <c r="F33" i="64"/>
  <c r="N33" i="64" s="1"/>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N73" i="63" s="1"/>
  <c r="F36" i="63"/>
  <c r="F328" i="63"/>
  <c r="F143" i="63"/>
  <c r="F45" i="63"/>
  <c r="F142" i="63"/>
  <c r="F249" i="63"/>
  <c r="F11" i="63"/>
  <c r="F216" i="63"/>
  <c r="F241" i="63"/>
  <c r="F132" i="63"/>
  <c r="F134" i="63"/>
  <c r="F336" i="63"/>
  <c r="N336" i="63" s="1"/>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Q25" i="60" s="1"/>
  <c r="I3" i="60"/>
  <c r="Q3" i="60" s="1"/>
  <c r="I52" i="60"/>
  <c r="Q52" i="60" s="1"/>
  <c r="I67" i="60"/>
  <c r="Q67" i="60" s="1"/>
  <c r="I9" i="60"/>
  <c r="I34" i="60"/>
  <c r="Q34" i="60" s="1"/>
  <c r="I41" i="60"/>
  <c r="Q41" i="60" s="1"/>
  <c r="I71" i="60"/>
  <c r="Q71" i="60" s="1"/>
  <c r="I4" i="60"/>
  <c r="Q4" i="60" s="1"/>
  <c r="I54" i="60"/>
  <c r="I22" i="60"/>
  <c r="Q22" i="60" s="1"/>
  <c r="I59" i="60"/>
  <c r="I8" i="60"/>
  <c r="Q8" i="60" s="1"/>
  <c r="I44" i="60"/>
  <c r="Q44" i="60" s="1"/>
  <c r="I61" i="60"/>
  <c r="Q61" i="60" s="1"/>
  <c r="I40" i="60"/>
  <c r="I31" i="60"/>
  <c r="Q31" i="60" s="1"/>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Q69" i="60" s="1"/>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1" i="64"/>
  <c r="O186" i="64"/>
  <c r="O40" i="64"/>
  <c r="N191" i="64"/>
  <c r="N63" i="64"/>
  <c r="O125" i="64"/>
  <c r="N98"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P161" i="64"/>
  <c r="P110" i="64"/>
  <c r="P38" i="64"/>
  <c r="O38" i="64"/>
  <c r="Q10" i="65"/>
  <c r="P10" i="65"/>
  <c r="O13" i="65"/>
  <c r="P9" i="65"/>
  <c r="H72" i="60"/>
  <c r="O72" i="60" s="1"/>
  <c r="H40" i="60"/>
  <c r="H17" i="60"/>
  <c r="H31" i="60"/>
  <c r="H19" i="60"/>
  <c r="H62" i="60"/>
  <c r="P62" i="60" s="1"/>
  <c r="H39" i="60"/>
  <c r="H35" i="60"/>
  <c r="H22" i="60"/>
  <c r="O22" i="60" s="1"/>
  <c r="H48" i="60"/>
  <c r="P48" i="60" s="1"/>
  <c r="H13" i="60"/>
  <c r="P13" i="60" s="1"/>
  <c r="H66" i="60"/>
  <c r="H24" i="60"/>
  <c r="P24" i="60" s="1"/>
  <c r="H18" i="60"/>
  <c r="P18" i="60" s="1"/>
  <c r="H20" i="60"/>
  <c r="P20" i="60" s="1"/>
  <c r="H61" i="60"/>
  <c r="H71" i="60"/>
  <c r="H16" i="60"/>
  <c r="H42" i="60"/>
  <c r="H14" i="60"/>
  <c r="H34" i="60"/>
  <c r="H68" i="60"/>
  <c r="H43" i="60"/>
  <c r="H29" i="60"/>
  <c r="H21" i="60"/>
  <c r="H27" i="60"/>
  <c r="H25" i="60"/>
  <c r="H3" i="60"/>
  <c r="P3" i="60" s="1"/>
  <c r="H58" i="60"/>
  <c r="H53" i="60"/>
  <c r="P53" i="60" s="1"/>
  <c r="H64" i="60"/>
  <c r="H55" i="60"/>
  <c r="H54" i="60"/>
  <c r="P54" i="60" s="1"/>
  <c r="H15" i="60"/>
  <c r="P15" i="60" s="1"/>
  <c r="H23" i="60"/>
  <c r="P23" i="60" s="1"/>
  <c r="H37" i="60"/>
  <c r="O37" i="60" s="1"/>
  <c r="H30" i="60"/>
  <c r="H45" i="60"/>
  <c r="P45" i="60" s="1"/>
  <c r="H26" i="60"/>
  <c r="H59" i="60"/>
  <c r="H65" i="60"/>
  <c r="H46" i="60"/>
  <c r="H9" i="60"/>
  <c r="H5" i="60"/>
  <c r="O5" i="60" s="1"/>
  <c r="H38" i="60"/>
  <c r="P38" i="60" s="1"/>
  <c r="H11" i="60"/>
  <c r="H50" i="60"/>
  <c r="H36" i="60"/>
  <c r="H57" i="60"/>
  <c r="H44" i="60"/>
  <c r="H67" i="60"/>
  <c r="P67" i="60" s="1"/>
  <c r="H33" i="60"/>
  <c r="P33" i="60" s="1"/>
  <c r="H56" i="60"/>
  <c r="H49" i="60"/>
  <c r="P49" i="60" s="1"/>
  <c r="H51" i="60"/>
  <c r="P51" i="60" s="1"/>
  <c r="H8" i="60"/>
  <c r="O8" i="60" s="1"/>
  <c r="H52" i="60"/>
  <c r="O52" i="60" s="1"/>
  <c r="H6" i="60"/>
  <c r="H70" i="60"/>
  <c r="H47" i="60"/>
  <c r="O47" i="60" s="1"/>
  <c r="H12" i="60"/>
  <c r="H32" i="60"/>
  <c r="P32" i="60" s="1"/>
  <c r="H7" i="60"/>
  <c r="H10" i="60"/>
  <c r="H41" i="60"/>
  <c r="O41" i="60" s="1"/>
  <c r="P2" i="60"/>
  <c r="H69" i="60"/>
  <c r="H4" i="60"/>
  <c r="P4" i="60" s="1"/>
  <c r="H63" i="60"/>
  <c r="O63" i="60" s="1"/>
  <c r="H60" i="60"/>
  <c r="H28" i="60"/>
  <c r="N84" i="64"/>
  <c r="N71" i="64"/>
  <c r="O133" i="64"/>
  <c r="O3" i="64"/>
  <c r="N3"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N28" i="64"/>
  <c r="N24" i="65"/>
  <c r="Q64" i="60"/>
  <c r="Q58" i="60"/>
  <c r="Q51" i="60"/>
  <c r="Q60" i="60"/>
  <c r="F40" i="63"/>
  <c r="F217" i="63"/>
  <c r="F210" i="63"/>
  <c r="F48" i="63"/>
  <c r="F192" i="63"/>
  <c r="F78" i="63"/>
  <c r="F176" i="63"/>
  <c r="F88" i="63"/>
  <c r="H347" i="61"/>
  <c r="G29" i="60"/>
  <c r="O29" i="60" s="1"/>
  <c r="G26" i="60"/>
  <c r="O26" i="60" s="1"/>
  <c r="G16" i="60"/>
  <c r="G21" i="60"/>
  <c r="G28" i="60"/>
  <c r="N28" i="60" s="1"/>
  <c r="G36" i="60"/>
  <c r="O36" i="60" s="1"/>
  <c r="G66" i="60"/>
  <c r="O66" i="60" s="1"/>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N34" i="60" s="1"/>
  <c r="F6" i="60"/>
  <c r="N6" i="60" s="1"/>
  <c r="F45" i="60"/>
  <c r="N45" i="60" s="1"/>
  <c r="F67" i="60"/>
  <c r="N67" i="60" s="1"/>
  <c r="F64" i="60"/>
  <c r="N64" i="60" s="1"/>
  <c r="F54" i="60"/>
  <c r="F59" i="60"/>
  <c r="N59" i="60" s="1"/>
  <c r="F12" i="60"/>
  <c r="O76" i="64"/>
  <c r="P70" i="64"/>
  <c r="Q26" i="65"/>
  <c r="O182" i="64"/>
  <c r="N107" i="64"/>
  <c r="Q40" i="60"/>
  <c r="P60" i="64"/>
  <c r="P173" i="64"/>
  <c r="O197" i="64"/>
  <c r="O184" i="64"/>
  <c r="O177" i="64"/>
  <c r="N36" i="65"/>
  <c r="N74" i="64"/>
  <c r="O21"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P241" i="61" s="1"/>
  <c r="I330" i="61"/>
  <c r="I257" i="61"/>
  <c r="I208" i="61"/>
  <c r="I220" i="61"/>
  <c r="I336" i="61"/>
  <c r="I49" i="61"/>
  <c r="I349" i="61"/>
  <c r="I259" i="61"/>
  <c r="I30" i="61"/>
  <c r="I285" i="61"/>
  <c r="I26" i="61"/>
  <c r="I103" i="61"/>
  <c r="P103" i="61" s="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P8" i="61" s="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P63" i="64"/>
  <c r="N105" i="64"/>
  <c r="N62" i="64"/>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J23" i="61"/>
  <c r="J279" i="6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J157" i="61"/>
  <c r="J72" i="61"/>
  <c r="J194" i="61"/>
  <c r="J173" i="61"/>
  <c r="Q173" i="61" s="1"/>
  <c r="J246" i="61"/>
  <c r="J237" i="61"/>
  <c r="J24" i="61"/>
  <c r="Q24" i="61" s="1"/>
  <c r="J86" i="61"/>
  <c r="J16" i="61"/>
  <c r="J13" i="61"/>
  <c r="J195" i="61"/>
  <c r="J139" i="61"/>
  <c r="J56" i="61"/>
  <c r="J122" i="61"/>
  <c r="J55" i="61"/>
  <c r="Q55" i="61" s="1"/>
  <c r="J224" i="61"/>
  <c r="J93" i="61"/>
  <c r="J102" i="61"/>
  <c r="J203" i="61"/>
  <c r="J6" i="61"/>
  <c r="J169" i="61"/>
  <c r="J114" i="61"/>
  <c r="J187" i="61"/>
  <c r="J142" i="61"/>
  <c r="Q142" i="61" s="1"/>
  <c r="J153" i="61"/>
  <c r="J41" i="61"/>
  <c r="J189" i="61"/>
  <c r="J221" i="6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J329" i="61"/>
  <c r="J67" i="61"/>
  <c r="J183" i="61"/>
  <c r="Q183" i="61" s="1"/>
  <c r="J17" i="61"/>
  <c r="J234" i="61"/>
  <c r="J181" i="61"/>
  <c r="Q181" i="61" s="1"/>
  <c r="J49" i="61"/>
  <c r="J50" i="61"/>
  <c r="J97" i="61"/>
  <c r="J328" i="61"/>
  <c r="J45" i="61"/>
  <c r="J172" i="61"/>
  <c r="J276" i="61"/>
  <c r="J338" i="61"/>
  <c r="J186" i="61"/>
  <c r="J288" i="61"/>
  <c r="J131" i="61"/>
  <c r="J48" i="61"/>
  <c r="J284" i="61"/>
  <c r="J89" i="61"/>
  <c r="Q89" i="61" s="1"/>
  <c r="J85" i="61"/>
  <c r="J323" i="61"/>
  <c r="J103" i="61"/>
  <c r="J82" i="61"/>
  <c r="J156" i="61"/>
  <c r="J99" i="61"/>
  <c r="J8" i="61"/>
  <c r="J166" i="61"/>
  <c r="J220" i="61"/>
  <c r="J196" i="61"/>
  <c r="Q196" i="61" s="1"/>
  <c r="J77" i="61"/>
  <c r="J4" i="61"/>
  <c r="J176" i="61"/>
  <c r="Q176" i="61" s="1"/>
  <c r="J7" i="61"/>
  <c r="J227" i="61"/>
  <c r="J32" i="61"/>
  <c r="J272" i="61"/>
  <c r="J180" i="61"/>
  <c r="Q180" i="61" s="1"/>
  <c r="J37" i="61"/>
  <c r="J34" i="61"/>
  <c r="Q34" i="61" s="1"/>
  <c r="J42" i="61"/>
  <c r="J340" i="61"/>
  <c r="J200" i="61"/>
  <c r="Q200" i="61" s="1"/>
  <c r="J321" i="61"/>
  <c r="Q321" i="61" s="1"/>
  <c r="J43" i="61"/>
  <c r="J57" i="61"/>
  <c r="Q57" i="61" s="1"/>
  <c r="J22" i="61"/>
  <c r="J76" i="61"/>
  <c r="Q76" i="61" s="1"/>
  <c r="J335" i="6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314" i="61" s="1"/>
  <c r="Q266" i="61"/>
  <c r="J260" i="61"/>
  <c r="I107" i="61"/>
  <c r="H95" i="61"/>
  <c r="H41" i="61"/>
  <c r="P41" i="61" s="1"/>
  <c r="P175" i="64"/>
  <c r="H281" i="61"/>
  <c r="I95" i="61"/>
  <c r="Q95" i="61" s="1"/>
  <c r="Q88" i="64"/>
  <c r="N11" i="73"/>
  <c r="P96" i="64"/>
  <c r="G419" i="57"/>
  <c r="P67" i="61"/>
  <c r="O18" i="64"/>
  <c r="P18" i="64"/>
  <c r="O172" i="64"/>
  <c r="G565" i="57"/>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N117" i="61" s="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N287" i="61" s="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N4" i="73"/>
  <c r="P259" i="61"/>
  <c r="P100" i="61"/>
  <c r="G606" i="57"/>
  <c r="G1030" i="57"/>
  <c r="P346" i="61"/>
  <c r="P121" i="61"/>
  <c r="P31" i="61"/>
  <c r="E51" i="78"/>
  <c r="G1401" i="57"/>
  <c r="G1356" i="57"/>
  <c r="G1343" i="57"/>
  <c r="E37" i="78"/>
  <c r="G1456" i="57"/>
  <c r="P15" i="65"/>
  <c r="O15" i="65"/>
  <c r="O20" i="65"/>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G285" i="61"/>
  <c r="G157" i="61"/>
  <c r="G262" i="61"/>
  <c r="G184" i="61"/>
  <c r="G253" i="61"/>
  <c r="O253" i="61" s="1"/>
  <c r="G322" i="6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H11" i="61"/>
  <c r="H156" i="61"/>
  <c r="H174" i="61"/>
  <c r="H135" i="61"/>
  <c r="H229" i="61"/>
  <c r="P229" i="61" s="1"/>
  <c r="H24" i="61"/>
  <c r="P24" i="61" s="1"/>
  <c r="H97" i="61"/>
  <c r="P97" i="61" s="1"/>
  <c r="H87" i="61"/>
  <c r="P87" i="61" s="1"/>
  <c r="H144" i="61"/>
  <c r="H165" i="61"/>
  <c r="H247" i="61"/>
  <c r="P247" i="61" s="1"/>
  <c r="H101" i="61"/>
  <c r="H108" i="61"/>
  <c r="P108" i="61" s="1"/>
  <c r="H80" i="61"/>
  <c r="H93" i="61"/>
  <c r="P93" i="61" s="1"/>
  <c r="H34" i="61"/>
  <c r="P34" i="61" s="1"/>
  <c r="H255" i="61"/>
  <c r="P255" i="61" s="1"/>
  <c r="H294" i="61"/>
  <c r="P294" i="61" s="1"/>
  <c r="H345" i="61"/>
  <c r="H115" i="61"/>
  <c r="H138" i="61"/>
  <c r="H150" i="61"/>
  <c r="H292" i="61"/>
  <c r="O292" i="61" s="1"/>
  <c r="H306" i="6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H278" i="61"/>
  <c r="H251" i="61"/>
  <c r="P251" i="61" s="1"/>
  <c r="H191" i="61"/>
  <c r="H305" i="61"/>
  <c r="H230" i="61"/>
  <c r="H141" i="61"/>
  <c r="P141" i="61" s="1"/>
  <c r="H343" i="61"/>
  <c r="H126" i="61"/>
  <c r="P126" i="61" s="1"/>
  <c r="H231" i="61"/>
  <c r="P231" i="61" s="1"/>
  <c r="H182" i="61"/>
  <c r="P182" i="61" s="1"/>
  <c r="H179" i="61"/>
  <c r="H60" i="61"/>
  <c r="H72" i="61"/>
  <c r="H55" i="61"/>
  <c r="P55" i="61" s="1"/>
  <c r="H286" i="61"/>
  <c r="P286" i="61" s="1"/>
  <c r="H43" i="61"/>
  <c r="P43" i="61" s="1"/>
  <c r="H274" i="61"/>
  <c r="H176" i="61"/>
  <c r="P176" i="61" s="1"/>
  <c r="H94" i="61"/>
  <c r="H16" i="61"/>
  <c r="P16" i="61" s="1"/>
  <c r="H167" i="61"/>
  <c r="H223" i="61"/>
  <c r="H120" i="61"/>
  <c r="P120" i="61" s="1"/>
  <c r="H248" i="61"/>
  <c r="H185" i="61"/>
  <c r="H315" i="61"/>
  <c r="H285" i="61"/>
  <c r="H63" i="6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H114" i="61"/>
  <c r="P114" i="61" s="1"/>
  <c r="H42" i="61"/>
  <c r="P42" i="61" s="1"/>
  <c r="H69" i="61"/>
  <c r="P69" i="61" s="1"/>
  <c r="H326" i="61"/>
  <c r="P326" i="61" s="1"/>
  <c r="H51" i="61"/>
  <c r="P51" i="61" s="1"/>
  <c r="H27" i="61"/>
  <c r="P27" i="61" s="1"/>
  <c r="H287" i="61"/>
  <c r="P287" i="61" s="1"/>
  <c r="H83" i="61"/>
  <c r="H313" i="61"/>
  <c r="H211" i="61"/>
  <c r="P211" i="61" s="1"/>
  <c r="H6" i="61"/>
  <c r="P6" i="61" s="1"/>
  <c r="H157" i="61"/>
  <c r="H39" i="61"/>
  <c r="H200" i="61"/>
  <c r="P200" i="61" s="1"/>
  <c r="H233" i="61"/>
  <c r="P233" i="61" s="1"/>
  <c r="H189" i="61"/>
  <c r="H216" i="61"/>
  <c r="P216" i="61" s="1"/>
  <c r="H184" i="61"/>
  <c r="H269" i="61"/>
  <c r="P269" i="61" s="1"/>
  <c r="H153" i="6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H170" i="61"/>
  <c r="H118" i="61"/>
  <c r="P118" i="61" s="1"/>
  <c r="H142" i="61"/>
  <c r="P142" i="61" s="1"/>
  <c r="H283" i="61"/>
  <c r="P283" i="61" s="1"/>
  <c r="H49" i="61"/>
  <c r="P49" i="61" s="1"/>
  <c r="H33" i="61"/>
  <c r="P33" i="61" s="1"/>
  <c r="H246" i="61"/>
  <c r="P246" i="61" s="1"/>
  <c r="H234" i="61"/>
  <c r="P234" i="61" s="1"/>
  <c r="H169" i="61"/>
  <c r="H266" i="61"/>
  <c r="P266" i="61" s="1"/>
  <c r="H74" i="61"/>
  <c r="P74" i="61" s="1"/>
  <c r="H236" i="61"/>
  <c r="H300" i="6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H330" i="61"/>
  <c r="P330" i="61" s="1"/>
  <c r="H25" i="61"/>
  <c r="H196" i="61"/>
  <c r="P196" i="61" s="1"/>
  <c r="H273" i="61"/>
  <c r="P273" i="61" s="1"/>
  <c r="H180" i="61"/>
  <c r="P180" i="61" s="1"/>
  <c r="H226" i="61"/>
  <c r="P226" i="61" s="1"/>
  <c r="H136" i="61"/>
  <c r="P136" i="61" s="1"/>
  <c r="H66" i="61"/>
  <c r="P66" i="61" s="1"/>
  <c r="H46" i="61"/>
  <c r="P46" i="61" s="1"/>
  <c r="H333" i="61"/>
  <c r="P333" i="61" s="1"/>
  <c r="H131" i="61"/>
  <c r="H128" i="61"/>
  <c r="P128" i="61" s="1"/>
  <c r="H341" i="61"/>
  <c r="P341" i="61" s="1"/>
  <c r="H308" i="61"/>
  <c r="H206" i="61"/>
  <c r="P206" i="61" s="1"/>
  <c r="H147" i="61"/>
  <c r="P147" i="61" s="1"/>
  <c r="H84" i="61"/>
  <c r="H270" i="61"/>
  <c r="P270" i="61" s="1"/>
  <c r="H47" i="61"/>
  <c r="P47" i="61" s="1"/>
  <c r="H124" i="61"/>
  <c r="P124" i="61" s="1"/>
  <c r="H78" i="6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H163" i="61"/>
  <c r="H267" i="61"/>
  <c r="P267" i="61" s="1"/>
  <c r="H282" i="61"/>
  <c r="P282" i="61" s="1"/>
  <c r="H190" i="61"/>
  <c r="P190" i="61" s="1"/>
  <c r="H219" i="61"/>
  <c r="H271" i="61"/>
  <c r="P271" i="61" s="1"/>
  <c r="H57" i="61"/>
  <c r="P57" i="61" s="1"/>
  <c r="H56" i="61"/>
  <c r="P56" i="61" s="1"/>
  <c r="H264" i="61"/>
  <c r="H257" i="61"/>
  <c r="H45" i="61"/>
  <c r="H277" i="61"/>
  <c r="P277" i="61" s="1"/>
  <c r="H64" i="61"/>
  <c r="P64" i="61" s="1"/>
  <c r="H29" i="61"/>
  <c r="P29" i="61" s="1"/>
  <c r="H338" i="61"/>
  <c r="H26" i="61"/>
  <c r="P26" i="61" s="1"/>
  <c r="H221" i="61"/>
  <c r="H263" i="61"/>
  <c r="P263" i="61" s="1"/>
  <c r="H23" i="61"/>
  <c r="P23" i="61" s="1"/>
  <c r="H137" i="61"/>
  <c r="P137" i="61" s="1"/>
  <c r="H250" i="61"/>
  <c r="P250" i="61" s="1"/>
  <c r="H328" i="61"/>
  <c r="P328" i="61" s="1"/>
  <c r="H53" i="61"/>
  <c r="P53" i="61" s="1"/>
  <c r="H44" i="61"/>
  <c r="P44" i="61" s="1"/>
  <c r="H279" i="61"/>
  <c r="H89" i="61"/>
  <c r="P89" i="61" s="1"/>
  <c r="H192" i="61"/>
  <c r="P192" i="61" s="1"/>
  <c r="H9" i="61"/>
  <c r="P9" i="61" s="1"/>
  <c r="H214" i="61"/>
  <c r="P214" i="61" s="1"/>
  <c r="H65" i="61"/>
  <c r="P65" i="61" s="1"/>
  <c r="H140" i="61"/>
  <c r="H7" i="61"/>
  <c r="H227" i="61"/>
  <c r="H58" i="61"/>
  <c r="P58" i="61" s="1"/>
  <c r="H148" i="61"/>
  <c r="P148" i="61" s="1"/>
  <c r="H166" i="61"/>
  <c r="P166" i="61" s="1"/>
  <c r="H335" i="61"/>
  <c r="H242" i="61"/>
  <c r="P242" i="61" s="1"/>
  <c r="H268" i="61"/>
  <c r="P268" i="61" s="1"/>
  <c r="H284" i="61"/>
  <c r="P284" i="61" s="1"/>
  <c r="H48" i="6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H293" i="61"/>
  <c r="P293" i="61" s="1"/>
  <c r="H276" i="61"/>
  <c r="P276" i="61" s="1"/>
  <c r="H62" i="61"/>
  <c r="H197" i="61"/>
  <c r="P197" i="61" s="1"/>
  <c r="H202" i="61"/>
  <c r="H307" i="61"/>
  <c r="P307" i="61" s="1"/>
  <c r="H75" i="61"/>
  <c r="H210" i="61"/>
  <c r="H139" i="61"/>
  <c r="P139" i="61" s="1"/>
  <c r="H73" i="61"/>
  <c r="P73" i="61" s="1"/>
  <c r="H81" i="61"/>
  <c r="H38" i="61"/>
  <c r="P38" i="61" s="1"/>
  <c r="H217" i="61"/>
  <c r="P217" i="61" s="1"/>
  <c r="H183" i="61"/>
  <c r="P183" i="61" s="1"/>
  <c r="H90" i="61"/>
  <c r="P90" i="61" s="1"/>
  <c r="H304" i="61"/>
  <c r="H249" i="61"/>
  <c r="P249" i="61" s="1"/>
  <c r="H76" i="61"/>
  <c r="P76" i="61" s="1"/>
  <c r="H77" i="6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H91" i="61"/>
  <c r="P91" i="61" s="1"/>
  <c r="H119" i="61"/>
  <c r="H50" i="61"/>
  <c r="P50" i="61" s="1"/>
  <c r="H302" i="61"/>
  <c r="P302" i="61" s="1"/>
  <c r="H158" i="6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L82" i="61"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O259" i="61"/>
  <c r="P82" i="61"/>
  <c r="O35" i="64"/>
  <c r="P4" i="61"/>
  <c r="N44" i="65"/>
  <c r="O241" i="61"/>
  <c r="Q116" i="61"/>
  <c r="P143" i="64"/>
  <c r="O143" i="64"/>
  <c r="O266" i="61"/>
  <c r="I250" i="63"/>
  <c r="I24" i="63"/>
  <c r="I70" i="63"/>
  <c r="Q70" i="63" s="1"/>
  <c r="I334" i="63"/>
  <c r="Q334" i="63" s="1"/>
  <c r="I42" i="63"/>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I86" i="63"/>
  <c r="Q86" i="63" s="1"/>
  <c r="I344" i="63"/>
  <c r="Q344" i="63" s="1"/>
  <c r="I274" i="63"/>
  <c r="Q274" i="63" s="1"/>
  <c r="I341" i="63"/>
  <c r="Q341" i="63" s="1"/>
  <c r="I192" i="63"/>
  <c r="Q192" i="63" s="1"/>
  <c r="I76" i="63"/>
  <c r="Q76" i="63" s="1"/>
  <c r="I276" i="63"/>
  <c r="Q276" i="63" s="1"/>
  <c r="I296" i="63"/>
  <c r="Q296" i="63" s="1"/>
  <c r="I225" i="63"/>
  <c r="I193" i="63"/>
  <c r="Q193" i="63" s="1"/>
  <c r="I33" i="63"/>
  <c r="Q33" i="63" s="1"/>
  <c r="I99" i="63"/>
  <c r="Q99" i="63" s="1"/>
  <c r="I216" i="63"/>
  <c r="I16" i="63"/>
  <c r="I190" i="63"/>
  <c r="I107" i="63"/>
  <c r="Q107" i="63" s="1"/>
  <c r="I195" i="63"/>
  <c r="Q195" i="63" s="1"/>
  <c r="I176" i="63"/>
  <c r="Q176" i="63" s="1"/>
  <c r="I188" i="63"/>
  <c r="I210" i="63"/>
  <c r="Q210" i="63" s="1"/>
  <c r="I321" i="63"/>
  <c r="Q321" i="63" s="1"/>
  <c r="I251" i="63"/>
  <c r="I128" i="63"/>
  <c r="Q128" i="63" s="1"/>
  <c r="I262" i="63"/>
  <c r="Q262" i="63" s="1"/>
  <c r="I174" i="63"/>
  <c r="I137" i="63"/>
  <c r="Q137" i="63" s="1"/>
  <c r="I74" i="63"/>
  <c r="Q74" i="63" s="1"/>
  <c r="I53" i="63"/>
  <c r="Q53" i="63" s="1"/>
  <c r="I280" i="63"/>
  <c r="Q280" i="63" s="1"/>
  <c r="I118" i="63"/>
  <c r="Q118" i="63" s="1"/>
  <c r="I207" i="63"/>
  <c r="Q207" i="63" s="1"/>
  <c r="I71" i="63"/>
  <c r="Q71" i="63" s="1"/>
  <c r="I267" i="63"/>
  <c r="Q267" i="63" s="1"/>
  <c r="I173" i="63"/>
  <c r="Q173" i="63" s="1"/>
  <c r="I303" i="63"/>
  <c r="I130" i="63"/>
  <c r="Q130" i="63" s="1"/>
  <c r="I60" i="63"/>
  <c r="Q60" i="63" s="1"/>
  <c r="I18" i="63"/>
  <c r="Q18" i="63" s="1"/>
  <c r="I156" i="63"/>
  <c r="Q156" i="63" s="1"/>
  <c r="I140" i="63"/>
  <c r="Q140" i="63" s="1"/>
  <c r="I104" i="63"/>
  <c r="Q104" i="63" s="1"/>
  <c r="I234" i="63"/>
  <c r="Q234" i="63" s="1"/>
  <c r="I121" i="63"/>
  <c r="I10" i="63"/>
  <c r="Q10" i="63" s="1"/>
  <c r="I69" i="63"/>
  <c r="Q69" i="63" s="1"/>
  <c r="I237" i="63"/>
  <c r="Q237" i="63" s="1"/>
  <c r="I312" i="63"/>
  <c r="Q312" i="63" s="1"/>
  <c r="I328" i="63"/>
  <c r="Q328" i="63" s="1"/>
  <c r="I314" i="63"/>
  <c r="Q314" i="63" s="1"/>
  <c r="I58" i="63"/>
  <c r="Q58" i="63" s="1"/>
  <c r="I95" i="63"/>
  <c r="Q95" i="63" s="1"/>
  <c r="I304" i="63"/>
  <c r="Q304" i="63" s="1"/>
  <c r="I230" i="63"/>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I293" i="63"/>
  <c r="Q293" i="63" s="1"/>
  <c r="I340" i="63"/>
  <c r="Q340" i="63" s="1"/>
  <c r="I209" i="63"/>
  <c r="I29" i="63"/>
  <c r="Q29" i="63" s="1"/>
  <c r="I115" i="63"/>
  <c r="I343" i="63"/>
  <c r="Q343" i="63" s="1"/>
  <c r="I159" i="63"/>
  <c r="Q159" i="63" s="1"/>
  <c r="I282" i="63"/>
  <c r="I336" i="63"/>
  <c r="Q336" i="63" s="1"/>
  <c r="I313" i="63"/>
  <c r="Q313" i="63" s="1"/>
  <c r="I91" i="63"/>
  <c r="Q91" i="63" s="1"/>
  <c r="I308" i="63"/>
  <c r="Q308" i="63" s="1"/>
  <c r="I145" i="63"/>
  <c r="Q145" i="63" s="1"/>
  <c r="I224" i="63"/>
  <c r="Q224" i="63" s="1"/>
  <c r="I222" i="63"/>
  <c r="Q222" i="63" s="1"/>
  <c r="I186" i="63"/>
  <c r="I324" i="63"/>
  <c r="Q324" i="63" s="1"/>
  <c r="I317" i="63"/>
  <c r="Q317" i="63" s="1"/>
  <c r="I28" i="63"/>
  <c r="Q28" i="63" s="1"/>
  <c r="I27" i="63"/>
  <c r="Q27" i="63" s="1"/>
  <c r="I333" i="63"/>
  <c r="Q333" i="63" s="1"/>
  <c r="I169" i="63"/>
  <c r="Q169" i="63" s="1"/>
  <c r="I97" i="63"/>
  <c r="Q97" i="63" s="1"/>
  <c r="I103" i="63"/>
  <c r="I284" i="63"/>
  <c r="Q284" i="63" s="1"/>
  <c r="I231" i="63"/>
  <c r="I6" i="63"/>
  <c r="Q6" i="63" s="1"/>
  <c r="I196" i="63"/>
  <c r="Q196" i="63" s="1"/>
  <c r="I194" i="63"/>
  <c r="Q194" i="63" s="1"/>
  <c r="I270" i="63"/>
  <c r="Q270" i="63" s="1"/>
  <c r="I62" i="63"/>
  <c r="I90" i="63"/>
  <c r="Q90" i="63" s="1"/>
  <c r="I281" i="63"/>
  <c r="Q281" i="63" s="1"/>
  <c r="I123" i="63"/>
  <c r="Q123" i="63" s="1"/>
  <c r="I199" i="63"/>
  <c r="Q199" i="63" s="1"/>
  <c r="I141" i="63"/>
  <c r="I102" i="63"/>
  <c r="Q102" i="63" s="1"/>
  <c r="I300" i="63"/>
  <c r="I349" i="63"/>
  <c r="Q349" i="63" s="1"/>
  <c r="I49" i="63"/>
  <c r="Q49" i="63" s="1"/>
  <c r="I200" i="63"/>
  <c r="I89" i="63"/>
  <c r="Q89" i="63" s="1"/>
  <c r="I120" i="63"/>
  <c r="Q120" i="63" s="1"/>
  <c r="I269" i="63"/>
  <c r="Q269" i="63" s="1"/>
  <c r="I50" i="63"/>
  <c r="Q50" i="63" s="1"/>
  <c r="I129" i="63"/>
  <c r="I235" i="63"/>
  <c r="Q235" i="63" s="1"/>
  <c r="I220" i="63"/>
  <c r="Q220" i="63" s="1"/>
  <c r="I171" i="63"/>
  <c r="Q171" i="63" s="1"/>
  <c r="I144" i="63"/>
  <c r="Q144" i="63" s="1"/>
  <c r="I335" i="63"/>
  <c r="I215" i="63"/>
  <c r="I59" i="63"/>
  <c r="Q59" i="63" s="1"/>
  <c r="I346" i="63"/>
  <c r="I84" i="63"/>
  <c r="Q84" i="63" s="1"/>
  <c r="I68" i="63"/>
  <c r="Q68" i="63" s="1"/>
  <c r="I338" i="63"/>
  <c r="Q338" i="63" s="1"/>
  <c r="I197" i="63"/>
  <c r="Q197" i="63" s="1"/>
  <c r="I292" i="63"/>
  <c r="Q292" i="63" s="1"/>
  <c r="I134" i="63"/>
  <c r="Q134" i="63" s="1"/>
  <c r="I101" i="63"/>
  <c r="Q101" i="63" s="1"/>
  <c r="I297" i="63"/>
  <c r="I326" i="63"/>
  <c r="Q326" i="63" s="1"/>
  <c r="I348" i="63"/>
  <c r="Q348" i="63" s="1"/>
  <c r="I332" i="63"/>
  <c r="Q332" i="63" s="1"/>
  <c r="I291" i="63"/>
  <c r="Q291" i="63" s="1"/>
  <c r="I151" i="63"/>
  <c r="Q151" i="63" s="1"/>
  <c r="I187" i="63"/>
  <c r="I305" i="63"/>
  <c r="Q305" i="63" s="1"/>
  <c r="I116" i="63"/>
  <c r="Q116" i="63" s="1"/>
  <c r="I278" i="63"/>
  <c r="Q278" i="63" s="1"/>
  <c r="I110" i="63"/>
  <c r="Q110" i="63" s="1"/>
  <c r="I8" i="63"/>
  <c r="Q8" i="63" s="1"/>
  <c r="I66" i="63"/>
  <c r="Q66" i="63" s="1"/>
  <c r="I342" i="63"/>
  <c r="Q342" i="63" s="1"/>
  <c r="I329" i="63"/>
  <c r="Q329" i="63" s="1"/>
  <c r="I294" i="63"/>
  <c r="Q294" i="63" s="1"/>
  <c r="I319" i="63"/>
  <c r="I175" i="63"/>
  <c r="Q175" i="63" s="1"/>
  <c r="I72" i="63"/>
  <c r="Q72" i="63" s="1"/>
  <c r="I264" i="63"/>
  <c r="Q264" i="63" s="1"/>
  <c r="I243" i="63"/>
  <c r="Q243" i="63" s="1"/>
  <c r="I350" i="63"/>
  <c r="Q350" i="63" s="1"/>
  <c r="I45" i="63"/>
  <c r="Q45" i="63" s="1"/>
  <c r="I26" i="63"/>
  <c r="Q26" i="63" s="1"/>
  <c r="I172" i="63"/>
  <c r="Q172" i="63" s="1"/>
  <c r="I259" i="63"/>
  <c r="I20" i="63"/>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I98" i="63"/>
  <c r="I298" i="63"/>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I228" i="63"/>
  <c r="Q228" i="63" s="1"/>
  <c r="I239" i="63"/>
  <c r="Q239" i="63" s="1"/>
  <c r="I143" i="63"/>
  <c r="Q143" i="63" s="1"/>
  <c r="I13" i="63"/>
  <c r="Q13" i="63" s="1"/>
  <c r="I306" i="63"/>
  <c r="Q306" i="63" s="1"/>
  <c r="I9" i="63"/>
  <c r="I201" i="63"/>
  <c r="Q201" i="63" s="1"/>
  <c r="I307" i="63"/>
  <c r="Q307" i="63" s="1"/>
  <c r="I122" i="63"/>
  <c r="Q122" i="63" s="1"/>
  <c r="I17" i="63"/>
  <c r="I40" i="63"/>
  <c r="I135" i="63"/>
  <c r="I136" i="63"/>
  <c r="Q136" i="63" s="1"/>
  <c r="I178" i="63"/>
  <c r="Q178" i="63" s="1"/>
  <c r="I302" i="63"/>
  <c r="Q302" i="63" s="1"/>
  <c r="I248" i="63"/>
  <c r="I161" i="63"/>
  <c r="Q161" i="63" s="1"/>
  <c r="I232" i="63"/>
  <c r="Q232" i="63" s="1"/>
  <c r="I15" i="63"/>
  <c r="Q15" i="63" s="1"/>
  <c r="I177" i="63"/>
  <c r="I154" i="63"/>
  <c r="Q154" i="63" s="1"/>
  <c r="I277" i="63"/>
  <c r="I241" i="63"/>
  <c r="Q241" i="63" s="1"/>
  <c r="I245" i="63"/>
  <c r="Q245" i="63" s="1"/>
  <c r="I182" i="63"/>
  <c r="Q182" i="63" s="1"/>
  <c r="I83" i="63"/>
  <c r="Q83" i="63" s="1"/>
  <c r="I126" i="63"/>
  <c r="Q126" i="63" s="1"/>
  <c r="I275" i="63"/>
  <c r="Q275" i="63" s="1"/>
  <c r="I246" i="63"/>
  <c r="Q246" i="63" s="1"/>
  <c r="I265" i="63"/>
  <c r="I63" i="63"/>
  <c r="Q63" i="63" s="1"/>
  <c r="I268" i="63"/>
  <c r="I273" i="63"/>
  <c r="Q273" i="63" s="1"/>
  <c r="I260" i="63"/>
  <c r="Q260" i="63" s="1"/>
  <c r="I345" i="63"/>
  <c r="Q345" i="63" s="1"/>
  <c r="I205" i="63"/>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I32" i="63"/>
  <c r="Q32" i="63" s="1"/>
  <c r="I23" i="63"/>
  <c r="Q23" i="63" s="1"/>
  <c r="I34" i="63"/>
  <c r="Q34" i="63" s="1"/>
  <c r="I244" i="63"/>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I81" i="63"/>
  <c r="Q81" i="63" s="1"/>
  <c r="I119" i="63"/>
  <c r="I163" i="63"/>
  <c r="Q163" i="63" s="1"/>
  <c r="I12" i="63"/>
  <c r="Q12" i="63" s="1"/>
  <c r="I114" i="63"/>
  <c r="Q114" i="63" s="1"/>
  <c r="I229" i="63"/>
  <c r="Q229" i="63" s="1"/>
  <c r="I30" i="63"/>
  <c r="I165" i="63"/>
  <c r="Q165" i="63" s="1"/>
  <c r="I226" i="63"/>
  <c r="Q226" i="63" s="1"/>
  <c r="I166" i="63"/>
  <c r="Q166" i="63" s="1"/>
  <c r="I287" i="63"/>
  <c r="Q287" i="63" s="1"/>
  <c r="I242" i="63"/>
  <c r="I236" i="63"/>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I223" i="63"/>
  <c r="Q223" i="63" s="1"/>
  <c r="I4" i="63"/>
  <c r="I38" i="63"/>
  <c r="Q38" i="63" s="1"/>
  <c r="I131" i="63"/>
  <c r="Q131" i="63" s="1"/>
  <c r="I311" i="63"/>
  <c r="Q311" i="63" s="1"/>
  <c r="I100" i="63"/>
  <c r="Q100" i="63" s="1"/>
  <c r="I279" i="63"/>
  <c r="Q279" i="63" s="1"/>
  <c r="I124" i="63"/>
  <c r="Q124" i="63" s="1"/>
  <c r="I214" i="63"/>
  <c r="Q214" i="63" s="1"/>
  <c r="I36" i="63"/>
  <c r="Q36" i="63" s="1"/>
  <c r="I309" i="63"/>
  <c r="Q309" i="63" s="1"/>
  <c r="I164" i="63"/>
  <c r="I64" i="63"/>
  <c r="I208" i="63"/>
  <c r="Q208" i="63" s="1"/>
  <c r="I221" i="63"/>
  <c r="Q221" i="63" s="1"/>
  <c r="I170" i="63"/>
  <c r="Q170" i="63" s="1"/>
  <c r="I247" i="63"/>
  <c r="Q247" i="63" s="1"/>
  <c r="I7" i="63"/>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N13" i="60"/>
  <c r="O46" i="60"/>
  <c r="N46" i="60"/>
  <c r="O18" i="60"/>
  <c r="N18" i="60"/>
  <c r="N58" i="60"/>
  <c r="O58" i="60"/>
  <c r="N20" i="60"/>
  <c r="O20" i="60"/>
  <c r="N72" i="60"/>
  <c r="O45" i="60"/>
  <c r="O4" i="62"/>
  <c r="N70" i="60"/>
  <c r="O11" i="62"/>
  <c r="P11" i="62"/>
  <c r="N44" i="60"/>
  <c r="O41" i="64"/>
  <c r="Q23" i="61"/>
  <c r="P35" i="61"/>
  <c r="Q35" i="61"/>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O47" i="61"/>
  <c r="N47" i="61"/>
  <c r="O122" i="61"/>
  <c r="N122" i="61"/>
  <c r="O100" i="61"/>
  <c r="N100" i="61"/>
  <c r="G150" i="63"/>
  <c r="G15" i="63"/>
  <c r="N15" i="63" s="1"/>
  <c r="G185" i="63"/>
  <c r="N185" i="63" s="1"/>
  <c r="G188" i="63"/>
  <c r="G174" i="63"/>
  <c r="G16" i="63"/>
  <c r="G202" i="63"/>
  <c r="N202" i="63" s="1"/>
  <c r="G73" i="63"/>
  <c r="G155" i="63"/>
  <c r="N155" i="63" s="1"/>
  <c r="G310" i="63"/>
  <c r="N310" i="63" s="1"/>
  <c r="G33" i="63"/>
  <c r="G21" i="63"/>
  <c r="N21" i="63" s="1"/>
  <c r="G68" i="63"/>
  <c r="N68" i="63" s="1"/>
  <c r="G4" i="63"/>
  <c r="G132" i="63"/>
  <c r="N132" i="63" s="1"/>
  <c r="G345" i="63"/>
  <c r="G60" i="63"/>
  <c r="G117" i="63"/>
  <c r="N117" i="63" s="1"/>
  <c r="G326" i="63"/>
  <c r="N326" i="63" s="1"/>
  <c r="G111" i="63"/>
  <c r="N111" i="63" s="1"/>
  <c r="G37" i="63"/>
  <c r="N37" i="63" s="1"/>
  <c r="G301" i="63"/>
  <c r="N301" i="63" s="1"/>
  <c r="G331" i="63"/>
  <c r="G121" i="63"/>
  <c r="N121" i="63" s="1"/>
  <c r="G145" i="63"/>
  <c r="N145" i="63" s="1"/>
  <c r="G205" i="63"/>
  <c r="N205" i="63" s="1"/>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G227" i="63"/>
  <c r="G152" i="63"/>
  <c r="G142" i="63"/>
  <c r="N142" i="63" s="1"/>
  <c r="G58" i="63"/>
  <c r="G224" i="63"/>
  <c r="G165" i="63"/>
  <c r="N165" i="63" s="1"/>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N53" i="63" s="1"/>
  <c r="G86" i="63"/>
  <c r="N86" i="63" s="1"/>
  <c r="G158" i="63"/>
  <c r="G215" i="63"/>
  <c r="G61" i="63"/>
  <c r="G186" i="63"/>
  <c r="N186" i="63" s="1"/>
  <c r="G125" i="63"/>
  <c r="G258" i="63"/>
  <c r="N258" i="63" s="1"/>
  <c r="G308" i="63"/>
  <c r="G319" i="63"/>
  <c r="N319" i="63" s="1"/>
  <c r="G103" i="63"/>
  <c r="N103" i="63" s="1"/>
  <c r="G157" i="63"/>
  <c r="N157" i="63" s="1"/>
  <c r="G217" i="63"/>
  <c r="G265" i="63"/>
  <c r="N265" i="63" s="1"/>
  <c r="G239" i="63"/>
  <c r="N239" i="63" s="1"/>
  <c r="G311" i="63"/>
  <c r="G71" i="63"/>
  <c r="N71" i="63" s="1"/>
  <c r="G346" i="63"/>
  <c r="G131" i="63"/>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G201" i="63"/>
  <c r="G57" i="63"/>
  <c r="G263" i="63"/>
  <c r="N263" i="63" s="1"/>
  <c r="G92" i="63"/>
  <c r="N92" i="63" s="1"/>
  <c r="G104" i="63"/>
  <c r="N104" i="63" s="1"/>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G246" i="63"/>
  <c r="N246" i="63" s="1"/>
  <c r="G76" i="63"/>
  <c r="N76" i="63" s="1"/>
  <c r="G259" i="63"/>
  <c r="N259" i="63" s="1"/>
  <c r="G212" i="63"/>
  <c r="N212" i="63" s="1"/>
  <c r="G99" i="63"/>
  <c r="N99" i="63" s="1"/>
  <c r="G139" i="63"/>
  <c r="G175" i="63"/>
  <c r="N175" i="63" s="1"/>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N242" i="63" s="1"/>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G82" i="63"/>
  <c r="G19" i="63"/>
  <c r="G31" i="63"/>
  <c r="N31" i="63" s="1"/>
  <c r="G207" i="63"/>
  <c r="N50" i="61"/>
  <c r="O50" i="61"/>
  <c r="Q13" i="62"/>
  <c r="Q6" i="62"/>
  <c r="N349" i="63"/>
  <c r="N174" i="63"/>
  <c r="N345" i="63"/>
  <c r="N58" i="63"/>
  <c r="N105" i="63"/>
  <c r="N204" i="63"/>
  <c r="N81" i="63"/>
  <c r="N14" i="60"/>
  <c r="O14" i="60"/>
  <c r="O35" i="60"/>
  <c r="N35" i="60"/>
  <c r="N54" i="60"/>
  <c r="N27" i="60"/>
  <c r="O27" i="60"/>
  <c r="N52" i="60"/>
  <c r="O49" i="60"/>
  <c r="N49" i="60"/>
  <c r="O9" i="62"/>
  <c r="P9" i="62"/>
  <c r="P3" i="62"/>
  <c r="O3" i="62"/>
  <c r="P10" i="62"/>
  <c r="O10" i="62"/>
  <c r="N9" i="60"/>
  <c r="N305" i="61"/>
  <c r="P83" i="61"/>
  <c r="N323" i="61"/>
  <c r="N338" i="61"/>
  <c r="N45" i="61"/>
  <c r="O45" i="61"/>
  <c r="N200" i="61"/>
  <c r="H326" i="63"/>
  <c r="P326" i="63" s="1"/>
  <c r="H92" i="63"/>
  <c r="H183" i="63"/>
  <c r="H88" i="63"/>
  <c r="P88" i="63" s="1"/>
  <c r="H24" i="63"/>
  <c r="P24" i="63" s="1"/>
  <c r="H164" i="63"/>
  <c r="H140" i="63"/>
  <c r="H300" i="63"/>
  <c r="P300" i="63" s="1"/>
  <c r="H246" i="63"/>
  <c r="H220" i="63"/>
  <c r="H102" i="63"/>
  <c r="P102" i="63" s="1"/>
  <c r="H284" i="63"/>
  <c r="H154" i="63"/>
  <c r="P154" i="63" s="1"/>
  <c r="H160" i="63"/>
  <c r="H43" i="63"/>
  <c r="H85" i="63"/>
  <c r="H199" i="63"/>
  <c r="H13" i="63"/>
  <c r="H91" i="63"/>
  <c r="H169" i="63"/>
  <c r="P169" i="63" s="1"/>
  <c r="H217" i="63"/>
  <c r="H241" i="63"/>
  <c r="H20" i="63"/>
  <c r="H110" i="63"/>
  <c r="P110" i="63" s="1"/>
  <c r="H128" i="63"/>
  <c r="H272" i="63"/>
  <c r="H86" i="63"/>
  <c r="H104" i="63"/>
  <c r="P104" i="63" s="1"/>
  <c r="H118" i="63"/>
  <c r="H69" i="63"/>
  <c r="H141" i="63"/>
  <c r="H210" i="63"/>
  <c r="P210" i="63" s="1"/>
  <c r="H224" i="63"/>
  <c r="H113" i="63"/>
  <c r="H257" i="63"/>
  <c r="H328" i="63"/>
  <c r="P328" i="63" s="1"/>
  <c r="H298" i="63"/>
  <c r="H243" i="63"/>
  <c r="H329" i="63"/>
  <c r="H309" i="63"/>
  <c r="P309" i="63" s="1"/>
  <c r="H320" i="63"/>
  <c r="H219" i="63"/>
  <c r="H42" i="63"/>
  <c r="H248" i="63"/>
  <c r="H189" i="63"/>
  <c r="P189" i="63" s="1"/>
  <c r="H262" i="63"/>
  <c r="H192" i="63"/>
  <c r="H83" i="63"/>
  <c r="H240" i="63"/>
  <c r="P240" i="63" s="1"/>
  <c r="H98" i="63"/>
  <c r="H278" i="63"/>
  <c r="H32" i="63"/>
  <c r="P32" i="63" s="1"/>
  <c r="H285" i="63"/>
  <c r="H100" i="63"/>
  <c r="H87" i="63"/>
  <c r="H314" i="63"/>
  <c r="H19" i="63"/>
  <c r="H307" i="63"/>
  <c r="H331" i="63"/>
  <c r="H121" i="63"/>
  <c r="H145" i="63"/>
  <c r="P145" i="63" s="1"/>
  <c r="H205" i="63"/>
  <c r="H259" i="63"/>
  <c r="P259" i="63" s="1"/>
  <c r="H119" i="63"/>
  <c r="P119" i="63" s="1"/>
  <c r="H134" i="63"/>
  <c r="H146" i="63"/>
  <c r="H221" i="63"/>
  <c r="H260" i="63"/>
  <c r="H275" i="63"/>
  <c r="H239" i="63"/>
  <c r="H311" i="63"/>
  <c r="H74" i="63"/>
  <c r="H46" i="63"/>
  <c r="H9" i="63"/>
  <c r="P9" i="63" s="1"/>
  <c r="H316" i="63"/>
  <c r="H184" i="63"/>
  <c r="P184" i="63" s="1"/>
  <c r="H323" i="63"/>
  <c r="H15" i="63"/>
  <c r="H202" i="63"/>
  <c r="H22" i="63"/>
  <c r="P22" i="63" s="1"/>
  <c r="H186" i="63"/>
  <c r="H297" i="63"/>
  <c r="P297" i="63" s="1"/>
  <c r="H256" i="63"/>
  <c r="P256" i="63" s="1"/>
  <c r="H123" i="63"/>
  <c r="H29" i="63"/>
  <c r="H17" i="63"/>
  <c r="H218" i="63"/>
  <c r="H62" i="63"/>
  <c r="P62" i="63" s="1"/>
  <c r="H30" i="63"/>
  <c r="H338" i="63"/>
  <c r="H7" i="63"/>
  <c r="H31" i="63"/>
  <c r="P31" i="63" s="1"/>
  <c r="H266" i="63"/>
  <c r="P266" i="63" s="1"/>
  <c r="H143" i="63"/>
  <c r="H281" i="63"/>
  <c r="P281" i="63" s="1"/>
  <c r="H70" i="63"/>
  <c r="H96" i="63"/>
  <c r="H156" i="63"/>
  <c r="P156" i="63" s="1"/>
  <c r="H263" i="63"/>
  <c r="P263" i="63" s="1"/>
  <c r="H155" i="63"/>
  <c r="P155" i="63" s="1"/>
  <c r="H191" i="63"/>
  <c r="H188" i="63"/>
  <c r="H232" i="63"/>
  <c r="P2" i="63"/>
  <c r="H270" i="63"/>
  <c r="H149" i="63"/>
  <c r="H242" i="63"/>
  <c r="P242" i="63" s="1"/>
  <c r="H72" i="63"/>
  <c r="H177" i="63"/>
  <c r="H165" i="63"/>
  <c r="H347" i="63"/>
  <c r="H291" i="63"/>
  <c r="H343" i="63"/>
  <c r="H181" i="63"/>
  <c r="H229" i="63"/>
  <c r="H122" i="63"/>
  <c r="H64" i="63"/>
  <c r="P64" i="63" s="1"/>
  <c r="H56" i="63"/>
  <c r="H16" i="63"/>
  <c r="P16" i="63" s="1"/>
  <c r="H227" i="63"/>
  <c r="P227" i="63" s="1"/>
  <c r="H73" i="63"/>
  <c r="P73" i="63" s="1"/>
  <c r="H136" i="63"/>
  <c r="P136" i="63" s="1"/>
  <c r="H203" i="63"/>
  <c r="P203" i="63" s="1"/>
  <c r="H231" i="63"/>
  <c r="H116" i="63"/>
  <c r="H95" i="63"/>
  <c r="H38" i="63"/>
  <c r="H101" i="63"/>
  <c r="H261" i="63"/>
  <c r="H315" i="63"/>
  <c r="H282" i="63"/>
  <c r="H197" i="63"/>
  <c r="H350" i="63"/>
  <c r="P350" i="63" s="1"/>
  <c r="H94" i="63"/>
  <c r="H173" i="63"/>
  <c r="P173" i="63" s="1"/>
  <c r="H23" i="63"/>
  <c r="H103" i="63"/>
  <c r="H317" i="63"/>
  <c r="H79" i="63"/>
  <c r="H302" i="63"/>
  <c r="P302" i="63" s="1"/>
  <c r="H54" i="63"/>
  <c r="P54" i="63" s="1"/>
  <c r="H45" i="63"/>
  <c r="H161" i="63"/>
  <c r="P161" i="63" s="1"/>
  <c r="H152" i="63"/>
  <c r="H324" i="63"/>
  <c r="P324" i="63" s="1"/>
  <c r="H144" i="63"/>
  <c r="H51" i="63"/>
  <c r="P51" i="63" s="1"/>
  <c r="H167" i="63"/>
  <c r="P167" i="63" s="1"/>
  <c r="H109" i="63"/>
  <c r="H97" i="63"/>
  <c r="H163" i="63"/>
  <c r="H175" i="63"/>
  <c r="P175" i="63" s="1"/>
  <c r="H223" i="63"/>
  <c r="P223" i="63" s="1"/>
  <c r="H133" i="63"/>
  <c r="P133" i="63" s="1"/>
  <c r="H89" i="63"/>
  <c r="H196" i="63"/>
  <c r="H63" i="63"/>
  <c r="P63" i="63" s="1"/>
  <c r="H341" i="63"/>
  <c r="H48" i="63"/>
  <c r="H135" i="63"/>
  <c r="H198" i="63"/>
  <c r="H286" i="63"/>
  <c r="H277" i="63"/>
  <c r="H187" i="63"/>
  <c r="H11" i="63"/>
  <c r="H182" i="63"/>
  <c r="H308" i="63"/>
  <c r="P308" i="63" s="1"/>
  <c r="H334" i="63"/>
  <c r="P334" i="63" s="1"/>
  <c r="H153" i="63"/>
  <c r="H255" i="63"/>
  <c r="H250" i="63"/>
  <c r="H5" i="63"/>
  <c r="P5" i="63" s="1"/>
  <c r="H287" i="63"/>
  <c r="H78" i="63"/>
  <c r="H234" i="63"/>
  <c r="H4" i="63"/>
  <c r="H348" i="63"/>
  <c r="H296" i="63"/>
  <c r="P296" i="63" s="1"/>
  <c r="H349" i="63"/>
  <c r="P349" i="63" s="1"/>
  <c r="H115" i="63"/>
  <c r="P115" i="63" s="1"/>
  <c r="H151" i="63"/>
  <c r="P151" i="63" s="1"/>
  <c r="H211" i="63"/>
  <c r="P211" i="63" s="1"/>
  <c r="H235" i="63"/>
  <c r="P235" i="63" s="1"/>
  <c r="H247" i="63"/>
  <c r="H271" i="63"/>
  <c r="P271" i="63" s="1"/>
  <c r="H301" i="63"/>
  <c r="H283" i="63"/>
  <c r="H322" i="63"/>
  <c r="P322" i="63" s="1"/>
  <c r="H333" i="63"/>
  <c r="H148" i="63"/>
  <c r="H245" i="63"/>
  <c r="H125" i="63"/>
  <c r="P125" i="63" s="1"/>
  <c r="H342" i="63"/>
  <c r="P342" i="63" s="1"/>
  <c r="H112" i="63"/>
  <c r="P112" i="63" s="1"/>
  <c r="H332" i="63"/>
  <c r="P332" i="63" s="1"/>
  <c r="H336" i="63"/>
  <c r="H236" i="63"/>
  <c r="H237" i="63"/>
  <c r="P237" i="63" s="1"/>
  <c r="H170" i="63"/>
  <c r="H254" i="63"/>
  <c r="P254" i="63" s="1"/>
  <c r="H12" i="63"/>
  <c r="P12" i="63" s="1"/>
  <c r="H178" i="63"/>
  <c r="P178" i="63" s="1"/>
  <c r="H50" i="63"/>
  <c r="P50" i="63" s="1"/>
  <c r="H126" i="63"/>
  <c r="P126" i="63" s="1"/>
  <c r="H215" i="63"/>
  <c r="H201" i="63"/>
  <c r="H264" i="63"/>
  <c r="P264" i="63" s="1"/>
  <c r="H209" i="63"/>
  <c r="P209" i="63" s="1"/>
  <c r="H130" i="63"/>
  <c r="P130" i="63" s="1"/>
  <c r="H158" i="63"/>
  <c r="H80" i="63"/>
  <c r="H194" i="63"/>
  <c r="P194" i="63" s="1"/>
  <c r="H90" i="63"/>
  <c r="H180" i="63"/>
  <c r="H293" i="63"/>
  <c r="P293" i="63" s="1"/>
  <c r="H212" i="63"/>
  <c r="P212" i="63" s="1"/>
  <c r="H190" i="63"/>
  <c r="H52" i="63"/>
  <c r="H330" i="63"/>
  <c r="P330" i="63" s="1"/>
  <c r="H233" i="63"/>
  <c r="P233" i="63" s="1"/>
  <c r="H6" i="63"/>
  <c r="P6" i="63" s="1"/>
  <c r="H312" i="63"/>
  <c r="P312" i="63" s="1"/>
  <c r="H288" i="63"/>
  <c r="H345" i="63"/>
  <c r="P345" i="63" s="1"/>
  <c r="H82" i="63"/>
  <c r="H77" i="63"/>
  <c r="H84" i="63"/>
  <c r="P84" i="63" s="1"/>
  <c r="H319" i="63"/>
  <c r="P319" i="63" s="1"/>
  <c r="H61" i="63"/>
  <c r="P61" i="63" s="1"/>
  <c r="H249" i="63"/>
  <c r="H157" i="63"/>
  <c r="H258" i="63"/>
  <c r="H208" i="63"/>
  <c r="H27" i="63"/>
  <c r="H93" i="63"/>
  <c r="H325" i="63"/>
  <c r="P325" i="63" s="1"/>
  <c r="H168" i="63"/>
  <c r="P168" i="63" s="1"/>
  <c r="H142" i="63"/>
  <c r="H265" i="63"/>
  <c r="H321" i="63"/>
  <c r="P321" i="63" s="1"/>
  <c r="H25" i="63"/>
  <c r="H138" i="63"/>
  <c r="H57" i="63"/>
  <c r="P57" i="63" s="1"/>
  <c r="H306" i="63"/>
  <c r="H222" i="63"/>
  <c r="P222" i="63" s="1"/>
  <c r="H36" i="63"/>
  <c r="H274" i="63"/>
  <c r="H225" i="63"/>
  <c r="P225" i="63" s="1"/>
  <c r="H299" i="63"/>
  <c r="H66" i="63"/>
  <c r="H305" i="63"/>
  <c r="P305" i="63" s="1"/>
  <c r="H21" i="63"/>
  <c r="H313" i="63"/>
  <c r="H139" i="63"/>
  <c r="H228" i="63"/>
  <c r="P228" i="63" s="1"/>
  <c r="H108" i="63"/>
  <c r="H37" i="63"/>
  <c r="H58" i="63"/>
  <c r="H8" i="63"/>
  <c r="H28" i="63"/>
  <c r="P28" i="63" s="1"/>
  <c r="H41" i="63"/>
  <c r="P41" i="63" s="1"/>
  <c r="H47" i="63"/>
  <c r="P47" i="63" s="1"/>
  <c r="H44" i="63"/>
  <c r="H14" i="63"/>
  <c r="H99" i="63"/>
  <c r="P99" i="63" s="1"/>
  <c r="H171" i="63"/>
  <c r="H318" i="63"/>
  <c r="H76" i="63"/>
  <c r="H174" i="63"/>
  <c r="H107" i="63"/>
  <c r="H18" i="63"/>
  <c r="H105" i="63"/>
  <c r="H10" i="63"/>
  <c r="P10" i="63" s="1"/>
  <c r="H238" i="63"/>
  <c r="H114" i="63"/>
  <c r="H226" i="63"/>
  <c r="P226" i="63" s="1"/>
  <c r="H292" i="63"/>
  <c r="P292" i="63" s="1"/>
  <c r="H185" i="63"/>
  <c r="H252" i="63"/>
  <c r="H290" i="63"/>
  <c r="H273" i="63"/>
  <c r="H268" i="63"/>
  <c r="H176" i="63"/>
  <c r="H276" i="63"/>
  <c r="P276" i="63" s="1"/>
  <c r="H131" i="63"/>
  <c r="H117" i="63"/>
  <c r="H346" i="63"/>
  <c r="H34" i="63"/>
  <c r="H267" i="63"/>
  <c r="P267" i="63" s="1"/>
  <c r="H35" i="63"/>
  <c r="H200" i="63"/>
  <c r="P200" i="63" s="1"/>
  <c r="H75" i="63"/>
  <c r="H81" i="63"/>
  <c r="H303" i="63"/>
  <c r="H129" i="63"/>
  <c r="H244" i="63"/>
  <c r="P244" i="63" s="1"/>
  <c r="H172" i="63"/>
  <c r="H193" i="63"/>
  <c r="P193" i="63" s="1"/>
  <c r="H179" i="63"/>
  <c r="P179" i="63" s="1"/>
  <c r="H147" i="63"/>
  <c r="P147" i="63" s="1"/>
  <c r="H339" i="63"/>
  <c r="H230" i="63"/>
  <c r="H251" i="63"/>
  <c r="P251" i="63" s="1"/>
  <c r="H327" i="63"/>
  <c r="P327" i="63" s="1"/>
  <c r="H40" i="63"/>
  <c r="P40" i="63" s="1"/>
  <c r="H216" i="63"/>
  <c r="H60" i="63"/>
  <c r="H59" i="63"/>
  <c r="P59" i="63" s="1"/>
  <c r="H39" i="63"/>
  <c r="P39" i="63" s="1"/>
  <c r="H294" i="63"/>
  <c r="P294" i="63" s="1"/>
  <c r="H106" i="63"/>
  <c r="P106" i="63" s="1"/>
  <c r="H53" i="63"/>
  <c r="H280" i="63"/>
  <c r="P280" i="63" s="1"/>
  <c r="H337" i="63"/>
  <c r="H127" i="63"/>
  <c r="P127" i="63" s="1"/>
  <c r="H206" i="63"/>
  <c r="P206" i="63" s="1"/>
  <c r="H111" i="63"/>
  <c r="H279" i="63"/>
  <c r="H162" i="63"/>
  <c r="P162" i="63" s="1"/>
  <c r="H137" i="63"/>
  <c r="H3" i="63"/>
  <c r="H26" i="63"/>
  <c r="H150" i="63"/>
  <c r="H304" i="63"/>
  <c r="H310" i="63"/>
  <c r="P310" i="63" s="1"/>
  <c r="H344" i="63"/>
  <c r="H71" i="63"/>
  <c r="P71" i="63" s="1"/>
  <c r="H68" i="63"/>
  <c r="H124" i="63"/>
  <c r="H214" i="63"/>
  <c r="H65" i="63"/>
  <c r="H204" i="63"/>
  <c r="H132" i="63"/>
  <c r="P132" i="63" s="1"/>
  <c r="H166" i="63"/>
  <c r="H120" i="63"/>
  <c r="P120" i="63" s="1"/>
  <c r="H335" i="63"/>
  <c r="P335" i="63" s="1"/>
  <c r="H340" i="63"/>
  <c r="H159" i="63"/>
  <c r="H207" i="63"/>
  <c r="H213" i="63"/>
  <c r="H55" i="63"/>
  <c r="H289" i="63"/>
  <c r="H49" i="63"/>
  <c r="H33" i="63"/>
  <c r="H269" i="63"/>
  <c r="H295" i="63"/>
  <c r="P295" i="63" s="1"/>
  <c r="H253" i="63"/>
  <c r="H67" i="63"/>
  <c r="H195" i="63"/>
  <c r="P195" i="63" s="1"/>
  <c r="O59" i="64"/>
  <c r="N12" i="61"/>
  <c r="Q10" i="62"/>
  <c r="Q7" i="62"/>
  <c r="Q3" i="62"/>
  <c r="N59" i="63"/>
  <c r="N283" i="63"/>
  <c r="N20" i="63"/>
  <c r="N223" i="63"/>
  <c r="N225" i="63"/>
  <c r="N307" i="63"/>
  <c r="N36" i="63"/>
  <c r="N331" i="63"/>
  <c r="N143" i="63"/>
  <c r="N158" i="63"/>
  <c r="N278" i="63"/>
  <c r="N80" i="63"/>
  <c r="N208" i="63"/>
  <c r="N107" i="63"/>
  <c r="O34" i="60"/>
  <c r="N25" i="60"/>
  <c r="O25" i="60"/>
  <c r="O65" i="60"/>
  <c r="N65" i="60"/>
  <c r="N22" i="60"/>
  <c r="N7" i="60"/>
  <c r="O7" i="60"/>
  <c r="N12" i="60"/>
  <c r="O13" i="62"/>
  <c r="P13" i="62"/>
  <c r="O6" i="62"/>
  <c r="P6" i="62"/>
  <c r="N15" i="60"/>
  <c r="P167" i="61"/>
  <c r="P304" i="63" l="1"/>
  <c r="P53" i="63"/>
  <c r="P34" i="63"/>
  <c r="P196" i="63"/>
  <c r="P152" i="63"/>
  <c r="P72" i="63"/>
  <c r="P70" i="63"/>
  <c r="P284" i="63"/>
  <c r="O200" i="61"/>
  <c r="N34" i="63"/>
  <c r="N45" i="63"/>
  <c r="Q30" i="63"/>
  <c r="Q244" i="63"/>
  <c r="Q265" i="63"/>
  <c r="Q9" i="63"/>
  <c r="Q129" i="63"/>
  <c r="Q190" i="63"/>
  <c r="P202" i="61"/>
  <c r="P338" i="61"/>
  <c r="P94" i="61"/>
  <c r="P135" i="61"/>
  <c r="P60" i="60"/>
  <c r="P11" i="60"/>
  <c r="P68" i="60"/>
  <c r="N123" i="64"/>
  <c r="N82" i="64"/>
  <c r="N12" i="64"/>
  <c r="P45" i="65"/>
  <c r="O63" i="64"/>
  <c r="O40" i="65"/>
  <c r="P335" i="61"/>
  <c r="P279" i="61"/>
  <c r="P163" i="61"/>
  <c r="P84" i="61"/>
  <c r="P39" i="61"/>
  <c r="P274" i="61"/>
  <c r="O347" i="61"/>
  <c r="Q184" i="61"/>
  <c r="P35" i="60"/>
  <c r="O167" i="64"/>
  <c r="P102" i="64"/>
  <c r="Q132" i="64"/>
  <c r="O130" i="64"/>
  <c r="Q174" i="63"/>
  <c r="P269" i="63"/>
  <c r="P3" i="63"/>
  <c r="P82" i="63"/>
  <c r="P333" i="63"/>
  <c r="P217" i="63"/>
  <c r="P246" i="63"/>
  <c r="O54" i="60"/>
  <c r="Q64" i="63"/>
  <c r="Q62" i="63"/>
  <c r="Q162" i="63"/>
  <c r="P158" i="61"/>
  <c r="P238" i="61"/>
  <c r="P96" i="61"/>
  <c r="P63" i="61"/>
  <c r="P305" i="61"/>
  <c r="O113" i="61"/>
  <c r="Q203" i="61"/>
  <c r="O78" i="64"/>
  <c r="O10" i="60"/>
  <c r="P9" i="60"/>
  <c r="P64" i="60"/>
  <c r="P39" i="60"/>
  <c r="P304" i="61"/>
  <c r="Q187" i="63"/>
  <c r="Q282" i="63"/>
  <c r="Q216" i="63"/>
  <c r="P204" i="63"/>
  <c r="P105" i="63"/>
  <c r="P122" i="63"/>
  <c r="P248" i="63"/>
  <c r="O13" i="60"/>
  <c r="Q164" i="63"/>
  <c r="Q19" i="63"/>
  <c r="Q253" i="63"/>
  <c r="Q319" i="63"/>
  <c r="Q346" i="63"/>
  <c r="Q303" i="63"/>
  <c r="Q42" i="63"/>
  <c r="P45" i="61"/>
  <c r="P300" i="61"/>
  <c r="P285" i="61"/>
  <c r="P191" i="61"/>
  <c r="P306" i="61"/>
  <c r="P132" i="61"/>
  <c r="O172" i="61"/>
  <c r="Q252" i="61"/>
  <c r="Q94" i="61"/>
  <c r="O33" i="60"/>
  <c r="N141" i="64"/>
  <c r="O25" i="65"/>
  <c r="P238" i="63"/>
  <c r="N251" i="63"/>
  <c r="P62" i="61"/>
  <c r="P137" i="63"/>
  <c r="P187" i="63"/>
  <c r="P101" i="63"/>
  <c r="P314" i="63"/>
  <c r="N273" i="63"/>
  <c r="P49" i="63"/>
  <c r="P60" i="63"/>
  <c r="P176" i="63"/>
  <c r="P18" i="63"/>
  <c r="P8" i="63"/>
  <c r="P80" i="63"/>
  <c r="P283" i="63"/>
  <c r="P234" i="63"/>
  <c r="P38" i="63"/>
  <c r="P229" i="63"/>
  <c r="P221" i="63"/>
  <c r="P87" i="63"/>
  <c r="P91" i="63"/>
  <c r="P140" i="63"/>
  <c r="N26" i="63"/>
  <c r="N182" i="63"/>
  <c r="N90" i="63"/>
  <c r="N188" i="63"/>
  <c r="Q119" i="63"/>
  <c r="Q200" i="63"/>
  <c r="Q115" i="63"/>
  <c r="Q251" i="63"/>
  <c r="P149" i="61"/>
  <c r="P257" i="61"/>
  <c r="P25" i="61"/>
  <c r="P329" i="61"/>
  <c r="Q279" i="61"/>
  <c r="O24" i="60"/>
  <c r="Q79" i="64"/>
  <c r="Q146" i="64"/>
  <c r="O31" i="65"/>
  <c r="P311" i="63"/>
  <c r="Q238" i="63"/>
  <c r="Q16" i="63"/>
  <c r="P26" i="63"/>
  <c r="Q248" i="63"/>
  <c r="P107" i="63"/>
  <c r="P301" i="63"/>
  <c r="Q135" i="63"/>
  <c r="Q298" i="63"/>
  <c r="Q215" i="63"/>
  <c r="Q186" i="63"/>
  <c r="Q225" i="63"/>
  <c r="P119" i="61"/>
  <c r="P81" i="61"/>
  <c r="P227" i="61"/>
  <c r="P313" i="61"/>
  <c r="P72" i="61"/>
  <c r="P165" i="61"/>
  <c r="N308" i="61"/>
  <c r="Q335" i="61"/>
  <c r="Q221" i="61"/>
  <c r="P31" i="60"/>
  <c r="N99" i="64"/>
  <c r="N111" i="64"/>
  <c r="N26" i="64"/>
  <c r="P289" i="63"/>
  <c r="P216" i="63"/>
  <c r="Q236" i="63"/>
  <c r="Q205" i="63"/>
  <c r="Q77" i="63"/>
  <c r="Q20" i="63"/>
  <c r="P111" i="63"/>
  <c r="P273" i="63"/>
  <c r="P174" i="63"/>
  <c r="P37" i="63"/>
  <c r="P109" i="63"/>
  <c r="P323" i="63"/>
  <c r="P285" i="63"/>
  <c r="P118" i="63"/>
  <c r="P199" i="63"/>
  <c r="N106" i="63"/>
  <c r="Q242" i="63"/>
  <c r="Q206" i="63"/>
  <c r="Q40" i="63"/>
  <c r="Q98" i="63"/>
  <c r="Q259" i="63"/>
  <c r="Q335" i="63"/>
  <c r="Q209" i="63"/>
  <c r="Q24" i="63"/>
  <c r="P123" i="61"/>
  <c r="P7" i="61"/>
  <c r="P318" i="61"/>
  <c r="P153" i="61"/>
  <c r="P60" i="61"/>
  <c r="P203" i="61"/>
  <c r="P138" i="61"/>
  <c r="P144" i="61"/>
  <c r="Q313" i="61"/>
  <c r="Q305" i="61"/>
  <c r="P25" i="60"/>
  <c r="O150" i="64"/>
  <c r="O17" i="65"/>
  <c r="O3" i="65"/>
  <c r="O34" i="65"/>
  <c r="P148" i="63"/>
  <c r="Q4" i="63"/>
  <c r="P58" i="63"/>
  <c r="P338" i="63"/>
  <c r="P68" i="63"/>
  <c r="P75" i="63"/>
  <c r="P290" i="63"/>
  <c r="P76" i="63"/>
  <c r="P108" i="63"/>
  <c r="P306" i="63"/>
  <c r="P258" i="63"/>
  <c r="P336" i="63"/>
  <c r="P247" i="63"/>
  <c r="N275" i="63"/>
  <c r="N131" i="63"/>
  <c r="N125" i="63"/>
  <c r="N150" i="63"/>
  <c r="Q277" i="63"/>
  <c r="Q17" i="63"/>
  <c r="Q25" i="63"/>
  <c r="Q297" i="63"/>
  <c r="Q300" i="63"/>
  <c r="Q231" i="63"/>
  <c r="Q121" i="63"/>
  <c r="Q188" i="63"/>
  <c r="Q250" i="63"/>
  <c r="P40" i="61"/>
  <c r="P140" i="61"/>
  <c r="P131" i="61"/>
  <c r="P169" i="61"/>
  <c r="P179" i="61"/>
  <c r="P115" i="61"/>
  <c r="Q227" i="61"/>
  <c r="Q72" i="61"/>
  <c r="Q150" i="64"/>
  <c r="Q136" i="64"/>
  <c r="O32" i="65"/>
  <c r="P184" i="61"/>
  <c r="P21" i="60"/>
  <c r="Q7" i="64"/>
  <c r="N88" i="64"/>
  <c r="P278" i="63"/>
  <c r="P210" i="61"/>
  <c r="P196" i="64"/>
  <c r="Q180" i="64"/>
  <c r="P344" i="63"/>
  <c r="P171" i="63"/>
  <c r="P255" i="63"/>
  <c r="P341" i="63"/>
  <c r="P94" i="63"/>
  <c r="P272" i="63"/>
  <c r="N19" i="63"/>
  <c r="N140" i="63"/>
  <c r="N320" i="63"/>
  <c r="Q7" i="63"/>
  <c r="Q268" i="63"/>
  <c r="Q177" i="63"/>
  <c r="Q141" i="63"/>
  <c r="Q103" i="63"/>
  <c r="Q147" i="63"/>
  <c r="Q230" i="63"/>
  <c r="P77" i="61"/>
  <c r="P75" i="61"/>
  <c r="P48" i="61"/>
  <c r="P221" i="61"/>
  <c r="P219" i="61"/>
  <c r="P78" i="61"/>
  <c r="O322" i="61"/>
  <c r="Q236" i="61"/>
  <c r="N109" i="64"/>
  <c r="N193" i="64"/>
  <c r="Q124" i="64"/>
  <c r="K77" i="61"/>
  <c r="P157" i="63"/>
  <c r="P245" i="63"/>
  <c r="P282" i="63"/>
  <c r="P218" i="63"/>
  <c r="P192" i="63"/>
  <c r="P329" i="63"/>
  <c r="P141" i="63"/>
  <c r="P86" i="63"/>
  <c r="P20" i="63"/>
  <c r="N175" i="64"/>
  <c r="P55" i="63"/>
  <c r="P339" i="63"/>
  <c r="P90" i="63"/>
  <c r="P215" i="63"/>
  <c r="P348" i="63"/>
  <c r="P153" i="63"/>
  <c r="P11" i="63"/>
  <c r="P103" i="63"/>
  <c r="P191" i="63"/>
  <c r="P96" i="63"/>
  <c r="P29" i="63"/>
  <c r="P186" i="63"/>
  <c r="P134" i="63"/>
  <c r="P298" i="63"/>
  <c r="O67" i="60"/>
  <c r="P9" i="64"/>
  <c r="O60" i="64"/>
  <c r="Q200" i="64"/>
  <c r="Q155" i="64"/>
  <c r="O77" i="64"/>
  <c r="O21" i="65"/>
  <c r="Q86" i="64"/>
  <c r="K246" i="6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34" i="61" l="1"/>
  <c r="S40" i="63"/>
  <c r="S56" i="60"/>
  <c r="S100" i="63"/>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<sst xmlns="http://schemas.openxmlformats.org/spreadsheetml/2006/main" count="27981" uniqueCount="990">
  <si>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</si>
  <si>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</si>
  <si>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</si>
  <si>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</si>
  <si>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</si>
  <si>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</si>
  <si>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</si>
  <si>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</si>
  <si>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</si>
  <si>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</si>
  <si>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</si>
  <si>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</si>
  <si>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</si>
  <si>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</si>
  <si>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</si>
  <si>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</si>
  <si>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</si>
  <si>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</si>
  <si>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</si>
  <si>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</si>
  <si>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</si>
  <si>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</si>
  <si>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</si>
  <si>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</si>
  <si>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</si>
  <si>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</si>
  <si>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</si>
  <si>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</si>
  <si>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</si>
  <si>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</si>
  <si>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</si>
  <si>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</si>
  <si>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</si>
  <si>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</si>
  <si>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</si>
  <si>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</si>
  <si>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</si>
  <si>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</si>
  <si>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</si>
  <si>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</si>
  <si>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</si>
  <si>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</si>
  <si>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</si>
  <si>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</si>
  <si>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</si>
  <si>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</si>
  <si>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</si>
  <si>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</si>
  <si>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</si>
  <si>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</si>
  <si>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</si>
  <si>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</si>
  <si>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</si>
  <si>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</si>
  <si>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</si>
  <si>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</si>
  <si>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</si>
  <si>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</si>
  <si>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</si>
  <si>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</si>
  <si>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</si>
  <si>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</si>
  <si>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</si>
  <si>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</si>
  <si>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</si>
  <si>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</si>
  <si>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</si>
  <si>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</si>
  <si>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</si>
  <si>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</si>
  <si>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</si>
  <si>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</si>
  <si>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</si>
  <si>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</si>
  <si>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</si>
  <si>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</si>
  <si>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</si>
  <si>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</si>
  <si>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</si>
  <si>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</si>
  <si>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</si>
  <si>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</si>
  <si>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</si>
  <si>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</si>
  <si>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</si>
  <si>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</si>
  <si>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</si>
  <si>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</si>
  <si>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</si>
  <si>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</si>
  <si>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</si>
  <si>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</si>
  <si>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</si>
  <si>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</si>
  <si>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</si>
  <si>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</si>
  <si>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</si>
  <si>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</si>
  <si>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</si>
  <si>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</si>
  <si>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</si>
  <si>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</si>
  <si>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</si>
  <si>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</si>
  <si>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</si>
  <si>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</si>
  <si>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</si>
  <si>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</si>
  <si>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</si>
  <si>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</si>
  <si>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</si>
  <si>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</si>
  <si>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</si>
  <si>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</si>
  <si>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</si>
  <si>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</si>
  <si>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</si>
  <si>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</si>
  <si>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</si>
  <si>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</si>
  <si>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</si>
  <si>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</si>
  <si>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</si>
  <si>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</si>
  <si>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</si>
  <si>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</si>
  <si>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</si>
  <si>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</si>
  <si>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</si>
  <si>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</si>
  <si>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</si>
  <si>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</si>
  <si>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</si>
  <si>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</si>
  <si>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</si>
  <si>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</si>
  <si>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</si>
  <si>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</si>
  <si>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</si>
  <si>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</si>
  <si>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</si>
  <si>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</si>
  <si>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</si>
  <si>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</si>
  <si>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</si>
  <si>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</si>
  <si>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</si>
  <si>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</si>
  <si>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</si>
  <si>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</si>
  <si>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</si>
  <si>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</si>
  <si>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</si>
  <si>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</si>
  <si>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</si>
  <si>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</si>
  <si>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</si>
  <si>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</si>
  <si>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</si>
  <si>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</si>
  <si>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</si>
  <si>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</si>
  <si>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</si>
  <si>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</si>
  <si>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</si>
  <si>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</si>
  <si>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</si>
  <si>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</si>
  <si>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</si>
  <si>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</si>
  <si>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</si>
  <si>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</si>
  <si>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</si>
  <si>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</si>
  <si>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</si>
  <si>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</si>
  <si>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</si>
  <si>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</si>
  <si>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</si>
  <si>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</si>
  <si>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</si>
  <si>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</si>
  <si>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</si>
  <si>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</si>
  <si>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</si>
  <si>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</si>
  <si>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</si>
  <si>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</si>
  <si>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</si>
  <si>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</si>
  <si>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</si>
  <si>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</si>
  <si>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</si>
  <si>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</si>
  <si>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</si>
  <si>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</si>
  <si>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</si>
  <si>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</si>
  <si>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</si>
  <si>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</si>
  <si>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</si>
  <si>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</si>
  <si>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</si>
  <si>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</si>
  <si>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</si>
  <si>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</si>
  <si>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</si>
  <si>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</si>
  <si>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</si>
  <si>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</si>
  <si>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</si>
  <si>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</si>
  <si>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</si>
  <si>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</si>
  <si>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</si>
  <si>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</si>
  <si>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</si>
  <si>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</si>
  <si>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</si>
  <si>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</si>
  <si>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</si>
  <si>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</si>
  <si>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</si>
  <si>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</si>
  <si>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</si>
  <si>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</si>
  <si>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</si>
  <si>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</si>
  <si>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</si>
  <si>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</si>
  <si>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</si>
  <si>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</si>
  <si>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</si>
  <si>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</si>
  <si>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</si>
  <si>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</si>
  <si>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</si>
  <si>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</si>
  <si>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</si>
  <si>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</si>
  <si>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</si>
  <si>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</si>
  <si>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</si>
  <si>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</si>
  <si>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</si>
  <si>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</si>
  <si>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</si>
  <si>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</si>
  <si>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</si>
  <si>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</si>
  <si>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</si>
  <si>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</si>
  <si>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</si>
  <si>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</si>
  <si>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</si>
  <si>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</si>
  <si>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</si>
  <si>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</si>
  <si>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</si>
  <si>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</si>
  <si>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</si>
  <si>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</si>
  <si>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</si>
  <si>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</si>
  <si>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</si>
  <si>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</si>
  <si>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</si>
  <si>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</si>
  <si>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</si>
  <si>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</si>
  <si>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</si>
  <si>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</si>
  <si>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</si>
  <si>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</si>
  <si>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</si>
  <si>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</si>
  <si>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</si>
  <si>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</si>
  <si>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</si>
  <si>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</si>
  <si>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</si>
  <si>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</si>
  <si>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</si>
  <si>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</si>
  <si>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</si>
  <si>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</si>
  <si>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</si>
  <si>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</si>
  <si>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</si>
  <si>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</si>
  <si>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</si>
  <si>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</si>
  <si>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</si>
  <si>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</si>
  <si>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</si>
  <si>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</si>
  <si>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</si>
  <si>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</si>
  <si>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</si>
  <si>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</si>
  <si>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</si>
  <si>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</si>
  <si>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</si>
  <si>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</si>
  <si>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</si>
  <si>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</si>
  <si>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</si>
  <si>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</si>
  <si>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</si>
  <si>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</si>
  <si>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</si>
  <si>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</si>
  <si>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</si>
  <si>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</si>
  <si>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</si>
  <si>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</si>
  <si>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</si>
  <si>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</si>
  <si>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</si>
  <si>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</si>
  <si>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</si>
  <si>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</si>
  <si>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</si>
  <si>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</si>
  <si>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</si>
  <si>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</si>
  <si>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</si>
  <si>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</si>
  <si>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</si>
  <si>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</si>
  <si>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</si>
  <si>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</si>
  <si>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</si>
  <si>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</si>
  <si>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</si>
  <si>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</si>
  <si>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</si>
  <si>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</si>
  <si>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</si>
  <si>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</si>
  <si>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</si>
  <si>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</si>
  <si>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</si>
  <si>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</si>
  <si>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</si>
  <si>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</si>
  <si>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</si>
  <si>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</si>
  <si>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</si>
  <si>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</si>
  <si>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</si>
  <si>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</si>
  <si>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</si>
  <si>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</si>
  <si>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</si>
  <si>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</si>
  <si>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</si>
  <si>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</si>
  <si>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</si>
  <si>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</si>
  <si>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</si>
  <si>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</si>
  <si>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</si>
  <si>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</si>
  <si>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</si>
  <si>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</si>
  <si>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</si>
  <si>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</si>
  <si>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</si>
  <si>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</si>
  <si>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</si>
  <si>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</si>
  <si>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</si>
  <si>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</si>
  <si>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</si>
  <si>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</si>
  <si>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</si>
  <si>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</si>
  <si>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</si>
  <si>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</si>
  <si>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</si>
  <si>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</si>
  <si>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</si>
  <si>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</si>
  <si>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</si>
  <si>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</si>
  <si>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</si>
  <si>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</si>
  <si>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</si>
  <si>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</si>
  <si>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</si>
  <si>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</si>
  <si>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</si>
  <si>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</si>
  <si>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</si>
  <si>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</si>
  <si>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</si>
  <si>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</si>
  <si>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</si>
  <si>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</si>
  <si>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</si>
  <si>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</si>
  <si>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</si>
  <si>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</si>
  <si>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</si>
  <si>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</si>
  <si>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</si>
  <si>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</si>
  <si>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</si>
  <si>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</si>
  <si>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</si>
  <si>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</si>
  <si>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</si>
  <si>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</si>
  <si>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</si>
  <si>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</si>
  <si>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</si>
  <si>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</si>
  <si>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</si>
  <si>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</si>
  <si>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</si>
  <si>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</si>
  <si>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</si>
  <si>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</si>
  <si>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</si>
  <si>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</si>
  <si>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</si>
  <si>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</si>
  <si>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</si>
  <si>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</si>
  <si>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</si>
  <si>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</si>
  <si>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</si>
  <si>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</si>
  <si>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</si>
  <si>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</si>
  <si>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</si>
  <si>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</si>
  <si>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</si>
  <si>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</si>
  <si>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</si>
  <si>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</si>
  <si>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</si>
  <si>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</si>
  <si>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</si>
  <si>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</si>
  <si>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</si>
  <si>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</si>
  <si>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</si>
  <si>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</si>
  <si>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</si>
  <si>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</si>
  <si>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</si>
  <si>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</si>
  <si>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</si>
  <si>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</si>
  <si>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</si>
  <si>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</si>
  <si>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</si>
  <si>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</si>
  <si>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</si>
  <si>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</si>
  <si>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</si>
  <si>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</si>
  <si>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</si>
  <si>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</si>
  <si>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</si>
  <si>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</si>
  <si>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</si>
  <si>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</si>
  <si>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</si>
  <si>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</si>
  <si>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</si>
  <si>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</si>
  <si>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</si>
  <si>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</si>
  <si>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</si>
  <si>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</si>
  <si>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</si>
  <si>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</si>
  <si>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</si>
  <si>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</si>
  <si>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</si>
  <si>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</si>
  <si>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</si>
  <si>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</si>
  <si>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</si>
  <si>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</si>
  <si>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</si>
  <si>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</si>
  <si>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</si>
  <si>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</si>
  <si>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</si>
  <si>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</si>
  <si>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</si>
  <si>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</si>
  <si>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</si>
  <si>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</si>
  <si>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</si>
  <si>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</si>
  <si>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</si>
  <si>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</si>
  <si>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</si>
  <si>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</si>
  <si>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</si>
  <si>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</si>
  <si>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</si>
  <si>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</si>
  <si>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</si>
  <si>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</si>
  <si>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</si>
  <si>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</si>
  <si>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</si>
  <si>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</si>
  <si>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</si>
  <si>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</si>
  <si>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</si>
  <si>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</si>
  <si>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</si>
  <si>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</si>
  <si>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</si>
  <si>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</si>
  <si>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</si>
  <si>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</si>
  <si>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</si>
  <si>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</si>
  <si>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</si>
  <si>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</si>
  <si>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</si>
  <si>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</si>
  <si>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</si>
  <si>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</si>
  <si>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</si>
  <si>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</si>
  <si>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</si>
  <si>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</si>
  <si>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</si>
  <si>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</si>
  <si>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</si>
  <si>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</si>
  <si>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</si>
  <si>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</si>
  <si>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</si>
  <si>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</si>
  <si>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</si>
  <si>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</si>
  <si>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</si>
  <si>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</si>
  <si>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</si>
  <si>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</si>
  <si>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</si>
  <si>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</si>
  <si>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</si>
  <si>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</si>
  <si>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</si>
  <si>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</si>
  <si>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</si>
  <si>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</si>
  <si>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</si>
  <si>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</si>
  <si>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</si>
  <si>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</si>
  <si>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</si>
  <si>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</si>
  <si>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</si>
  <si>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</si>
  <si>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</si>
  <si>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</si>
  <si>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</si>
  <si>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</si>
  <si>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</si>
  <si>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</si>
  <si>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</si>
  <si>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</si>
  <si>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</si>
  <si>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</si>
  <si>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</si>
  <si>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</si>
  <si>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</si>
  <si>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</si>
  <si>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</si>
  <si>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</si>
  <si>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</si>
  <si>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</si>
  <si>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</si>
  <si>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</si>
  <si>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</si>
  <si>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</si>
  <si>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</si>
  <si>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</si>
  <si>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</si>
  <si>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</si>
  <si>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</si>
  <si>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</si>
  <si>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</si>
  <si>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</si>
  <si>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</si>
  <si>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</si>
  <si>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</si>
  <si>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</si>
  <si>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</si>
  <si>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</si>
  <si>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</si>
  <si>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</si>
  <si>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</si>
  <si>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</si>
  <si>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</si>
  <si>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</si>
  <si>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</si>
  <si>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</si>
  <si>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</si>
  <si>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</si>
  <si>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</si>
  <si>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</si>
  <si>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</si>
  <si>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</si>
  <si>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</si>
  <si>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</si>
  <si>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</si>
  <si>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</si>
  <si>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</si>
  <si>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</si>
  <si>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</si>
  <si>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</si>
  <si>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</si>
  <si>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</si>
  <si>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</si>
  <si>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</si>
  <si>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</si>
  <si>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</si>
  <si>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</si>
  <si>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</si>
  <si>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</si>
  <si>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</si>
  <si>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</si>
  <si>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</si>
  <si>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</si>
  <si>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</si>
  <si>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</si>
  <si>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</si>
  <si>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</si>
  <si>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</si>
  <si>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</si>
  <si>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</si>
  <si>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</si>
  <si>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</si>
  <si>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</si>
  <si>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</si>
  <si>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</si>
  <si>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</si>
  <si>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</si>
  <si>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</si>
  <si>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</si>
  <si>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</si>
  <si>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</si>
  <si>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</si>
  <si>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</si>
  <si>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</si>
  <si>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</si>
  <si>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</si>
  <si>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</si>
  <si>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</si>
  <si>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</si>
  <si>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</si>
  <si>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</si>
  <si>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</si>
  <si>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</si>
  <si>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</si>
  <si>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</si>
  <si>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</si>
  <si>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</si>
  <si>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</si>
  <si>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</si>
  <si>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</si>
  <si>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</si>
  <si>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</si>
  <si>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</si>
  <si>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</si>
  <si>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</si>
  <si>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</si>
  <si>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</si>
  <si>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</si>
  <si>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</si>
  <si>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</si>
  <si>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</si>
  <si>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</si>
  <si>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</si>
  <si>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</si>
  <si>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</si>
  <si>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</si>
  <si>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</si>
  <si>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</si>
  <si>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</si>
  <si>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</si>
  <si>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</si>
  <si>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</si>
  <si>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</si>
  <si>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</si>
  <si>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</si>
  <si>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</si>
  <si>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</si>
  <si>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</si>
  <si>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</si>
  <si>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</si>
  <si>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</si>
  <si>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</si>
  <si>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</si>
  <si>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</si>
  <si>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</si>
  <si>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</si>
  <si>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</si>
  <si>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</si>
  <si>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</si>
  <si>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</si>
  <si>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</si>
  <si>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</si>
  <si>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</si>
  <si>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</si>
  <si>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</si>
  <si>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</si>
  <si>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</si>
  <si>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</si>
  <si>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</si>
  <si>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</si>
  <si>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</si>
  <si>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</si>
  <si>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</si>
  <si>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</si>
  <si>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</si>
  <si>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</si>
  <si>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</si>
  <si>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</si>
  <si>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</si>
  <si>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</si>
  <si>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</si>
  <si>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</si>
  <si>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</si>
  <si>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</si>
  <si>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</si>
  <si>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</si>
  <si>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</si>
  <si>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</si>
  <si>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</si>
  <si>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</si>
  <si>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</si>
  <si>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</si>
  <si>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</si>
  <si>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</si>
  <si>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</si>
  <si>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</si>
  <si>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</si>
  <si>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</si>
  <si>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</si>
  <si>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</si>
  <si>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</si>
  <si>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</si>
  <si>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</si>
  <si>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</si>
  <si>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</si>
  <si>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</si>
  <si>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</si>
  <si>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</si>
  <si>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</si>
  <si>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</si>
  <si>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</si>
  <si>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</si>
  <si>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</si>
  <si>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</si>
  <si>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</si>
  <si>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</si>
  <si>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</si>
  <si>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</si>
  <si>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</si>
  <si>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</si>
  <si>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</si>
  <si>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</si>
  <si>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</si>
  <si>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</si>
  <si>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</si>
  <si>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</si>
  <si>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</si>
  <si>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</si>
  <si>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</si>
  <si>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</si>
  <si>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</si>
  <si>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</si>
  <si>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</si>
  <si>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</si>
  <si>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</si>
  <si>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</si>
  <si>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</si>
  <si>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</si>
  <si>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</si>
  <si>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</si>
  <si>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</si>
  <si>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</si>
  <si>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</si>
  <si>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</si>
  <si>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</si>
  <si>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</si>
  <si>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</si>
  <si>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</si>
  <si>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</si>
  <si>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</si>
  <si>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</si>
  <si>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</si>
  <si>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</si>
  <si>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</si>
  <si>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</si>
  <si>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</si>
  <si>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</si>
  <si>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</si>
  <si>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</si>
  <si>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</si>
  <si>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</si>
  <si>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</si>
  <si>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</si>
  <si>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</si>
  <si>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</si>
  <si>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</si>
  <si>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</si>
  <si>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</si>
  <si>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</si>
  <si>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</si>
  <si>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</si>
  <si>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</si>
  <si>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</si>
  <si>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</si>
  <si>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</si>
  <si>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</si>
  <si>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</si>
  <si>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</si>
  <si>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</si>
  <si>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</si>
  <si>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</si>
  <si>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</si>
  <si>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</si>
  <si>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</si>
  <si>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</si>
  <si>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</si>
  <si>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</si>
  <si>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</si>
  <si>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</si>
  <si>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</si>
  <si>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</si>
  <si>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</si>
  <si>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</si>
  <si>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</si>
  <si>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</si>
  <si>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</si>
  <si>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</si>
  <si>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</si>
  <si>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</si>
  <si>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</si>
  <si>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</si>
  <si>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</si>
  <si>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</si>
  <si>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</si>
  <si>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</si>
  <si>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</si>
  <si>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</si>
  <si>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</si>
  <si>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</si>
  <si>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</si>
  <si>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</si>
  <si>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</si>
  <si>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</si>
  <si>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</si>
  <si>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</si>
  <si>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</si>
  <si>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</si>
  <si>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</si>
  <si>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</si>
  <si>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</si>
  <si>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</si>
  <si>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</si>
  <si>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</si>
  <si>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</si>
  <si>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</si>
  <si>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</si>
  <si>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</si>
  <si>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</si>
  <si>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</si>
  <si>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</si>
  <si>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</si>
  <si>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</si>
  <si>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</si>
  <si>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</si>
  <si>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</si>
  <si>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</si>
  <si>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</si>
  <si>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</si>
  <si>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</si>
  <si>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</si>
  <si>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</si>
  <si>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</si>
  <si>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</si>
  <si>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</si>
  <si>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</si>
  <si>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</si>
  <si>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</si>
  <si>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</si>
  <si>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</si>
  <si>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</si>
  <si>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</si>
  <si>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</si>
  <si>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</si>
  <si>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</si>
  <si>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</si>
  <si>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</si>
  <si>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</si>
  <si>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</si>
  <si>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</si>
  <si>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</si>
  <si>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</si>
  <si>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</si>
  <si>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</si>
  <si>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</si>
  <si>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</si>
  <si>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</si>
  <si>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</si>
  <si>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</si>
  <si>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</si>
  <si>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</si>
  <si>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</si>
  <si>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</si>
  <si>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</si>
  <si>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</si>
  <si>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</si>
  <si>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</si>
  <si>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</si>
  <si>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</si>
  <si>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</si>
  <si>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</si>
  <si>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</si>
  <si>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</si>
  <si>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</si>
  <si>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</si>
  <si>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</si>
  <si>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</si>
  <si>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</si>
  <si>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</si>
  <si>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</si>
  <si>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</si>
  <si>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</si>
  <si>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</si>
  <si>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</si>
  <si>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</si>
  <si>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</si>
  <si>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</si>
  <si>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</si>
  <si>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</si>
  <si>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</si>
  <si>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</si>
  <si>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</si>
  <si>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</si>
  <si>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</si>
  <si>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</si>
  <si>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</si>
  <si>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</si>
  <si>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</si>
  <si>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</si>
  <si>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</si>
  <si>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</si>
  <si>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</si>
  <si>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NL</t>
  </si>
  <si>
    <t>Netherlands</t>
  </si>
  <si>
    <t>YES</t>
  </si>
  <si>
    <t>NO</t>
  </si>
  <si>
    <r>
      <t xml:space="preserve">Date: </t>
    </r>
    <r>
      <rPr>
        <sz val="10"/>
        <rFont val="Univers"/>
        <family val="2"/>
      </rPr>
      <t>November 12, 2020</t>
    </r>
  </si>
  <si>
    <t>Date: November 12, 2020</t>
  </si>
  <si>
    <t>The national association for the producers of paper and board does no longer publish these data due to conficentiality issues. The number of producers is to small.</t>
  </si>
  <si>
    <t>No data on the value of the PCW is availlable.</t>
  </si>
  <si>
    <t>Data on the trade in PCW are not available yet. There always is a delay of more than 1 year in the availability of the data. For this reason the export value is estimated for the year 2017 based on the avarage for the period 2014-2016. The data do include a very small amount of wood processing residues that are treated as waste.</t>
  </si>
  <si>
    <t>The data do include a very small amount of wood processing residues that are treated as waste.</t>
  </si>
  <si>
    <t>Data on the trade in PCW are not available yet. There always is a delay of more than 1 year in the availability of the data. For this reason the import value is estimated for the year 2017 based on the avarage for the period 2014-2016. The data do include a very small amount of wood processing residues that are treated as waste.</t>
  </si>
  <si>
    <t>November 12, 2020</t>
  </si>
  <si>
    <t>http://www.unece.org/fileadmin/DAM/timber/country-info/statements/netherlands2020.pdf</t>
  </si>
  <si>
    <t>We use a dedicated survey to gather data on roundwood processing and woody biomass production, Next to this we use the resutts of a household survey to estimate the consumption and production of fuelwood from roundwood and thick branches.</t>
  </si>
  <si>
    <t>Just as a reference for the roundwood removals.</t>
  </si>
  <si>
    <t>The PRODCOM statistics are not sufficient due to the small size of most roundwood processors in the Netherlands.</t>
  </si>
  <si>
    <t>We do use the statistics of the Royal VNP. The sector organization for the paper industry in the Netherlands.</t>
  </si>
  <si>
    <t>See above.</t>
  </si>
  <si>
    <t>We send out an enquiry to all roundwood processing companies and producers of primary timber products in the Netherlands.</t>
  </si>
  <si>
    <t>Fot the non response.</t>
  </si>
  <si>
    <t>We do use the international trade statistics of Statistics Netherlands. This year we build our own data cleaning algorithm to automate the plausability checks of the trade statistics. The trade statistics can't be used without this check.</t>
  </si>
  <si>
    <t>Tese are not avaialable in the Netherlands.</t>
  </si>
  <si>
    <t>Not avaialable in the Netherlands.</t>
  </si>
  <si>
    <t>We do provide the data to the EFA</t>
  </si>
  <si>
    <t>We currently include chips and shreds produced from branches and stumbs from inside and outside the forest under fuelwood. As a consequence the removals for the Netherlands peaked since we have done that. We were able to do so due to improved data availability. The main reason for including these data is the fact that the JWEE refers to the JFSQ.
I would like to know if we do this in the right way and how other countries deal with this issue.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</si>
</sst>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0.000"/>
    <numFmt numFmtId="166" formatCode="yy\/yy"/>
    <numFmt numFmtId="167" formatCode="0.0%"/>
    <numFmt numFmtId="168" formatCode="0.0"/>
    <numFmt numFmtId="169" formatCode="_ * #,##0_ ;_ * \-#,##0_ ;_ * &quot;-&quot;??_ ;_ @_ "/>
  </numFmts>
  <fonts count="156"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u/>
      <sz val="10"/>
      <color theme="10"/>
      <name val="Courier"/>
    </font>
    <font>
      <sz val="10"/>
      <name val="Courier"/>
    </font>
    <font>
      <u/>
      <sz val="9"/>
      <color theme="10"/>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s>
  <cellStyleXfs count="96">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102" applyNumberFormat="0" applyFill="0" applyAlignment="0" applyProtection="0"/>
    <xf numFmtId="0" fontId="129" fillId="0" borderId="103" applyNumberFormat="0" applyFill="0" applyAlignment="0" applyProtection="0"/>
    <xf numFmtId="0" fontId="130" fillId="0" borderId="104"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5" applyNumberFormat="0" applyAlignment="0" applyProtection="0"/>
    <xf numFmtId="0" fontId="135" fillId="44" borderId="106" applyNumberFormat="0" applyAlignment="0" applyProtection="0"/>
    <xf numFmtId="0" fontId="136" fillId="44" borderId="105" applyNumberFormat="0" applyAlignment="0" applyProtection="0"/>
    <xf numFmtId="0" fontId="137" fillId="0" borderId="107" applyNumberFormat="0" applyFill="0" applyAlignment="0" applyProtection="0"/>
    <xf numFmtId="0" fontId="138" fillId="45" borderId="108" applyNumberFormat="0" applyAlignment="0" applyProtection="0"/>
    <xf numFmtId="0" fontId="139" fillId="0" borderId="0" applyNumberFormat="0" applyFill="0" applyBorder="0" applyAlignment="0" applyProtection="0"/>
    <xf numFmtId="0" fontId="3" fillId="46" borderId="109" applyNumberFormat="0" applyFont="0" applyAlignment="0" applyProtection="0"/>
    <xf numFmtId="0" fontId="140" fillId="0" borderId="0" applyNumberFormat="0" applyFill="0" applyBorder="0" applyAlignment="0" applyProtection="0"/>
    <xf numFmtId="0" fontId="141" fillId="0" borderId="110"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3" fillId="0" borderId="0" applyNumberFormat="0" applyFill="0" applyBorder="0" applyAlignment="0" applyProtection="0"/>
    <xf numFmtId="164" fontId="154" fillId="0" borderId="0" applyFont="0" applyFill="0" applyBorder="0" applyAlignment="0" applyProtection="0"/>
  </cellStyleXfs>
  <cellXfs count="1992">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5"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5"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5"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5" fontId="61" fillId="0" borderId="0" xfId="0" applyNumberFormat="1" applyFont="1" applyFill="1"/>
    <xf numFmtId="1" fontId="0" fillId="0" borderId="0" xfId="0" applyNumberFormat="1"/>
    <xf numFmtId="165"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6" fontId="61" fillId="29" borderId="0" xfId="0" applyNumberFormat="1" applyFont="1" applyFill="1" applyAlignment="1">
      <alignment horizontal="center"/>
    </xf>
    <xf numFmtId="166"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5"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5"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6"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5"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7"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7"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1"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5"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5" fontId="8" fillId="39" borderId="18" xfId="0" applyNumberFormat="1" applyFont="1" applyFill="1" applyBorder="1" applyAlignment="1" applyProtection="1">
      <alignment horizontal="right" vertical="center"/>
      <protection locked="0"/>
    </xf>
    <xf numFmtId="165"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5" fontId="8" fillId="0" borderId="26" xfId="0" applyNumberFormat="1" applyFont="1" applyFill="1" applyBorder="1" applyAlignment="1" applyProtection="1">
      <alignment horizontal="right" vertical="center"/>
      <protection locked="0"/>
    </xf>
    <xf numFmtId="165" fontId="23" fillId="39" borderId="10" xfId="0" applyNumberFormat="1" applyFont="1" applyFill="1" applyBorder="1" applyAlignment="1" applyProtection="1">
      <alignment vertical="center"/>
    </xf>
    <xf numFmtId="165" fontId="23" fillId="39" borderId="51" xfId="0" applyNumberFormat="1" applyFont="1" applyFill="1" applyBorder="1" applyAlignment="1" applyProtection="1">
      <alignment vertical="center"/>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5"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5" fontId="8" fillId="0" borderId="46" xfId="0" applyNumberFormat="1" applyFont="1" applyFill="1" applyBorder="1" applyAlignment="1" applyProtection="1">
      <alignment horizontal="right" vertical="center"/>
      <protection locked="0"/>
    </xf>
    <xf numFmtId="165" fontId="8" fillId="0" borderId="55" xfId="0" applyNumberFormat="1" applyFont="1" applyFill="1" applyBorder="1" applyAlignment="1" applyProtection="1">
      <alignment horizontal="right" vertical="center"/>
      <protection locked="0"/>
    </xf>
    <xf numFmtId="165" fontId="8" fillId="0" borderId="20" xfId="0" applyNumberFormat="1" applyFont="1" applyFill="1" applyBorder="1" applyAlignment="1" applyProtection="1">
      <alignment horizontal="right" vertical="center"/>
      <protection locked="0"/>
    </xf>
    <xf numFmtId="165" fontId="8" fillId="0" borderId="40" xfId="0" applyNumberFormat="1" applyFont="1" applyFill="1" applyBorder="1" applyAlignment="1" applyProtection="1">
      <alignment horizontal="right" vertical="center"/>
      <protection locked="0"/>
    </xf>
    <xf numFmtId="165"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0" borderId="47"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8" fillId="39" borderId="72"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50" fillId="0" borderId="112" xfId="93" applyFont="1" applyFill="1" applyBorder="1" applyAlignment="1">
      <alignment vertical="center" wrapText="1"/>
    </xf>
    <xf numFmtId="0" fontId="150" fillId="0" borderId="26" xfId="93" applyFont="1" applyFill="1" applyBorder="1" applyAlignment="1">
      <alignment vertical="center" wrapText="1"/>
    </xf>
    <xf numFmtId="0" fontId="150" fillId="0" borderId="113" xfId="93" applyFont="1" applyFill="1" applyBorder="1" applyAlignment="1">
      <alignment horizontal="left" vertical="center" wrapText="1"/>
    </xf>
    <xf numFmtId="0" fontId="150" fillId="0" borderId="52" xfId="93" applyFont="1" applyFill="1" applyBorder="1" applyAlignment="1">
      <alignment vertical="center" wrapText="1"/>
    </xf>
    <xf numFmtId="0" fontId="151" fillId="0" borderId="26" xfId="93" applyFont="1" applyFill="1" applyBorder="1" applyAlignment="1">
      <alignment horizontal="center" vertical="center" wrapText="1"/>
    </xf>
    <xf numFmtId="0" fontId="150" fillId="0" borderId="112"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12"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4" xfId="93" applyFont="1" applyFill="1" applyBorder="1" applyAlignment="1">
      <alignment horizontal="left" vertical="center" wrapText="1"/>
    </xf>
    <xf numFmtId="0" fontId="150" fillId="71" borderId="115" xfId="93" applyFont="1" applyFill="1" applyBorder="1" applyAlignment="1">
      <alignment horizontal="left" vertical="center" wrapText="1"/>
    </xf>
    <xf numFmtId="0" fontId="152" fillId="0" borderId="0" xfId="92" applyFont="1"/>
    <xf numFmtId="0" fontId="150" fillId="0" borderId="115" xfId="93" applyFont="1" applyFill="1" applyBorder="1" applyAlignment="1">
      <alignment horizontal="left" vertical="center" wrapText="1"/>
    </xf>
    <xf numFmtId="0" fontId="150" fillId="0" borderId="116"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12" xfId="92" applyFont="1" applyFill="1" applyBorder="1" applyAlignment="1">
      <alignment vertical="center" wrapText="1"/>
    </xf>
    <xf numFmtId="0" fontId="151" fillId="0" borderId="119" xfId="93" applyFont="1" applyFill="1" applyBorder="1" applyAlignment="1">
      <alignment horizontal="center" vertical="center" wrapText="1"/>
    </xf>
    <xf numFmtId="0" fontId="151" fillId="0" borderId="120"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22" xfId="92" applyBorder="1"/>
    <xf numFmtId="0" fontId="2" fillId="0" borderId="123" xfId="92" applyBorder="1"/>
    <xf numFmtId="0" fontId="150" fillId="0" borderId="118" xfId="93" applyFont="1" applyFill="1" applyBorder="1" applyAlignment="1">
      <alignment vertical="center" wrapText="1"/>
    </xf>
    <xf numFmtId="0" fontId="150" fillId="0" borderId="112" xfId="93" applyFont="1" applyFill="1" applyBorder="1" applyAlignment="1">
      <alignment horizontal="left" vertical="center" wrapText="1"/>
    </xf>
    <xf numFmtId="0" fontId="2" fillId="0" borderId="121" xfId="92" applyBorder="1"/>
    <xf numFmtId="0" fontId="151" fillId="0" borderId="118" xfId="93" applyFont="1" applyFill="1" applyBorder="1" applyAlignment="1">
      <alignment horizontal="center" vertical="center" wrapText="1"/>
    </xf>
    <xf numFmtId="0" fontId="150" fillId="0" borderId="117"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17" xfId="93" applyFont="1" applyFill="1" applyBorder="1" applyAlignment="1">
      <alignment vertical="center" wrapText="1"/>
    </xf>
    <xf numFmtId="0" fontId="151" fillId="71" borderId="118"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1" fontId="8" fillId="0" borderId="18" xfId="0" applyNumberFormat="1" applyFont="1" applyFill="1" applyBorder="1" applyAlignment="1" applyProtection="1">
      <alignment horizontal="right" vertical="center"/>
      <protection locked="0"/>
    </xf>
    <xf numFmtId="1" fontId="9" fillId="0" borderId="18" xfId="0" applyNumberFormat="1" applyFont="1" applyFill="1" applyBorder="1" applyAlignment="1" applyProtection="1">
      <alignment horizontal="right" vertical="center"/>
      <protection locked="0"/>
    </xf>
    <xf numFmtId="1" fontId="9" fillId="0" borderId="42" xfId="0" applyNumberFormat="1" applyFont="1" applyFill="1" applyBorder="1" applyAlignment="1" applyProtection="1">
      <alignment horizontal="right" vertical="center"/>
      <protection locked="0"/>
    </xf>
    <xf numFmtId="2" fontId="8" fillId="0" borderId="12" xfId="0" applyNumberFormat="1" applyFont="1" applyFill="1" applyBorder="1" applyAlignment="1" applyProtection="1">
      <alignment vertical="center"/>
      <protection locked="0"/>
    </xf>
    <xf numFmtId="168" fontId="8" fillId="24" borderId="23" xfId="0" applyNumberFormat="1" applyFont="1" applyFill="1" applyBorder="1" applyAlignment="1" applyProtection="1">
      <alignment horizontal="right" vertical="center"/>
      <protection locked="0"/>
    </xf>
    <xf numFmtId="168" fontId="8" fillId="24" borderId="45" xfId="0" applyNumberFormat="1" applyFont="1" applyFill="1" applyBorder="1" applyAlignment="1" applyProtection="1">
      <alignment horizontal="right" vertical="center"/>
      <protection locked="0"/>
    </xf>
    <xf numFmtId="168" fontId="8" fillId="39" borderId="42" xfId="0" applyNumberFormat="1" applyFont="1" applyFill="1" applyBorder="1" applyAlignment="1" applyProtection="1">
      <alignment horizontal="right" vertical="center"/>
      <protection locked="0"/>
    </xf>
    <xf numFmtId="168" fontId="8" fillId="0" borderId="45" xfId="0" applyNumberFormat="1" applyFont="1" applyFill="1" applyBorder="1" applyAlignment="1" applyProtection="1">
      <alignment horizontal="right" vertical="center"/>
      <protection locked="0"/>
    </xf>
    <xf numFmtId="168" fontId="8" fillId="39" borderId="45" xfId="0" applyNumberFormat="1" applyFont="1" applyFill="1" applyBorder="1" applyAlignment="1" applyProtection="1">
      <alignment horizontal="right" vertical="center"/>
      <protection locked="0"/>
    </xf>
    <xf numFmtId="168" fontId="8" fillId="0" borderId="70" xfId="0"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vertical="center"/>
      <protection locked="0"/>
    </xf>
    <xf numFmtId="0" fontId="22" fillId="0" borderId="47" xfId="43" applyNumberFormat="1" applyFont="1" applyFill="1" applyBorder="1" applyAlignment="1" applyProtection="1">
      <alignment vertical="center"/>
      <protection locked="0"/>
    </xf>
    <xf numFmtId="169" fontId="22" fillId="24" borderId="18" xfId="95" applyNumberFormat="1" applyFont="1" applyFill="1" applyBorder="1" applyAlignment="1" applyProtection="1">
      <alignment vertical="center"/>
      <protection locked="0"/>
    </xf>
    <xf numFmtId="169" fontId="22" fillId="24" borderId="111" xfId="95" applyNumberFormat="1" applyFont="1" applyFill="1" applyBorder="1" applyAlignment="1" applyProtection="1">
      <alignment vertical="center"/>
      <protection locked="0"/>
    </xf>
    <xf numFmtId="169" fontId="22" fillId="24" borderId="28" xfId="95" applyNumberFormat="1" applyFont="1" applyFill="1" applyBorder="1" applyAlignment="1" applyProtection="1">
      <alignment vertical="center"/>
      <protection locked="0"/>
    </xf>
    <xf numFmtId="169" fontId="22" fillId="0" borderId="18" xfId="95" applyNumberFormat="1" applyFont="1" applyFill="1" applyBorder="1" applyAlignment="1" applyProtection="1">
      <alignment vertical="center"/>
      <protection locked="0"/>
    </xf>
    <xf numFmtId="169" fontId="22" fillId="0" borderId="111" xfId="95" applyNumberFormat="1" applyFont="1" applyFill="1" applyBorder="1" applyAlignment="1" applyProtection="1">
      <alignment vertical="center"/>
      <protection locked="0"/>
    </xf>
    <xf numFmtId="169" fontId="22" fillId="0" borderId="28" xfId="95" applyNumberFormat="1" applyFont="1" applyFill="1" applyBorder="1" applyAlignment="1" applyProtection="1">
      <alignment vertical="center"/>
      <protection locked="0"/>
    </xf>
    <xf numFmtId="169" fontId="22" fillId="28" borderId="26" xfId="95" applyNumberFormat="1" applyFont="1" applyFill="1" applyBorder="1" applyAlignment="1" applyProtection="1">
      <alignment vertical="center"/>
      <protection locked="0"/>
    </xf>
    <xf numFmtId="169" fontId="22" fillId="28" borderId="50" xfId="95" applyNumberFormat="1" applyFont="1" applyFill="1" applyBorder="1" applyAlignment="1" applyProtection="1">
      <alignment vertical="center"/>
      <protection locked="0"/>
    </xf>
    <xf numFmtId="169" fontId="22" fillId="28" borderId="47" xfId="95" applyNumberFormat="1" applyFont="1" applyFill="1" applyBorder="1" applyAlignment="1" applyProtection="1">
      <alignment vertical="center"/>
      <protection locked="0"/>
    </xf>
    <xf numFmtId="169" fontId="22" fillId="0" borderId="23" xfId="95" applyNumberFormat="1" applyFont="1" applyFill="1" applyBorder="1" applyAlignment="1" applyProtection="1">
      <alignment vertical="center"/>
      <protection locked="0"/>
    </xf>
    <xf numFmtId="169" fontId="22" fillId="0" borderId="50" xfId="95" applyNumberFormat="1" applyFont="1" applyFill="1" applyBorder="1" applyAlignment="1" applyProtection="1">
      <alignment vertical="center"/>
      <protection locked="0"/>
    </xf>
    <xf numFmtId="169" fontId="22" fillId="0" borderId="26" xfId="95" applyNumberFormat="1" applyFont="1" applyFill="1" applyBorder="1" applyAlignment="1" applyProtection="1">
      <alignment vertical="center"/>
      <protection locked="0"/>
    </xf>
    <xf numFmtId="169" fontId="22" fillId="0" borderId="47" xfId="95" applyNumberFormat="1" applyFont="1" applyFill="1" applyBorder="1" applyAlignment="1" applyProtection="1">
      <alignment vertical="center"/>
      <protection locked="0"/>
    </xf>
    <xf numFmtId="169" fontId="22" fillId="24" borderId="26" xfId="95" applyNumberFormat="1" applyFont="1" applyFill="1" applyBorder="1" applyAlignment="1" applyProtection="1">
      <alignment vertical="center"/>
      <protection locked="0"/>
    </xf>
    <xf numFmtId="0" fontId="7" fillId="0" borderId="54" xfId="0" applyFont="1" applyBorder="1" applyAlignment="1" applyProtection="1">
      <alignment vertical="center"/>
      <protection locked="0"/>
    </xf>
    <xf numFmtId="0" fontId="23" fillId="0" borderId="54" xfId="0" applyFont="1" applyBorder="1" applyAlignment="1" applyProtection="1">
      <alignment horizontal="left" vertical="center"/>
      <protection locked="0"/>
    </xf>
    <xf numFmtId="0" fontId="7" fillId="0" borderId="48" xfId="0" applyFont="1" applyBorder="1" applyAlignment="1" applyProtection="1">
      <alignment vertical="center"/>
      <protection locked="0"/>
    </xf>
    <xf numFmtId="0" fontId="7" fillId="0" borderId="54" xfId="43" applyFont="1" applyBorder="1" applyAlignment="1" applyProtection="1">
      <alignment horizontal="left" vertical="center"/>
      <protection locked="0"/>
    </xf>
    <xf numFmtId="0" fontId="7" fillId="0" borderId="59" xfId="0" applyFont="1" applyBorder="1" applyAlignment="1" applyProtection="1">
      <alignment horizontal="left" vertical="center"/>
      <protection locked="0"/>
    </xf>
    <xf numFmtId="0" fontId="7" fillId="0" borderId="54" xfId="39" applyFont="1" applyBorder="1" applyAlignment="1" applyProtection="1">
      <alignment horizontal="left" vertical="center"/>
    </xf>
    <xf numFmtId="1" fontId="8" fillId="39" borderId="18" xfId="0" applyNumberFormat="1" applyFont="1" applyFill="1" applyBorder="1" applyAlignment="1" applyProtection="1">
      <alignment horizontal="right" vertical="center"/>
      <protection locked="0"/>
    </xf>
    <xf numFmtId="1" fontId="8" fillId="24" borderId="18" xfId="0" applyNumberFormat="1" applyFont="1" applyFill="1" applyBorder="1" applyAlignment="1" applyProtection="1">
      <alignment horizontal="right" vertical="center"/>
      <protection locked="0"/>
    </xf>
    <xf numFmtId="1" fontId="8" fillId="0" borderId="18" xfId="0" applyNumberFormat="1" applyFont="1" applyBorder="1" applyAlignment="1" applyProtection="1">
      <alignment horizontal="right" vertical="center"/>
      <protection locked="0"/>
    </xf>
    <xf numFmtId="1" fontId="8" fillId="0" borderId="28" xfId="0" applyNumberFormat="1" applyFont="1" applyFill="1" applyBorder="1" applyAlignment="1" applyProtection="1">
      <alignment horizontal="right" vertical="center"/>
      <protection locked="0"/>
    </xf>
    <xf numFmtId="1" fontId="8" fillId="24" borderId="28" xfId="0" applyNumberFormat="1" applyFont="1" applyFill="1" applyBorder="1" applyAlignment="1" applyProtection="1">
      <alignment horizontal="right" vertical="center"/>
      <protection locked="0"/>
    </xf>
    <xf numFmtId="168" fontId="22" fillId="39" borderId="18" xfId="0" applyNumberFormat="1" applyFont="1" applyFill="1" applyBorder="1" applyAlignment="1" applyProtection="1">
      <alignment horizontal="right" vertical="center"/>
      <protection locked="0"/>
    </xf>
    <xf numFmtId="168" fontId="22" fillId="39" borderId="26" xfId="0" applyNumberFormat="1" applyFont="1" applyFill="1" applyBorder="1" applyAlignment="1" applyProtection="1">
      <alignment horizontal="right" vertical="center"/>
      <protection locked="0"/>
    </xf>
    <xf numFmtId="168" fontId="22" fillId="24" borderId="26" xfId="0" applyNumberFormat="1" applyFont="1" applyFill="1" applyBorder="1" applyAlignment="1" applyProtection="1">
      <alignment horizontal="right" vertical="center"/>
      <protection locked="0"/>
    </xf>
    <xf numFmtId="168" fontId="22" fillId="0" borderId="26" xfId="0" applyNumberFormat="1" applyFont="1" applyFill="1" applyBorder="1" applyAlignment="1" applyProtection="1">
      <alignment horizontal="right" vertical="center"/>
      <protection locked="0"/>
    </xf>
    <xf numFmtId="168" fontId="22" fillId="24" borderId="18" xfId="0" applyNumberFormat="1" applyFont="1" applyFill="1" applyBorder="1" applyAlignment="1" applyProtection="1">
      <alignment horizontal="right" vertical="center"/>
      <protection locked="0"/>
    </xf>
    <xf numFmtId="168" fontId="22" fillId="0" borderId="18" xfId="0" applyNumberFormat="1" applyFont="1" applyFill="1" applyBorder="1" applyAlignment="1" applyProtection="1">
      <alignment horizontal="right" vertical="center"/>
      <protection locked="0"/>
    </xf>
    <xf numFmtId="168" fontId="22" fillId="24" borderId="11" xfId="0" applyNumberFormat="1" applyFont="1" applyFill="1" applyBorder="1" applyAlignment="1" applyProtection="1">
      <alignment horizontal="right" vertical="center"/>
      <protection locked="0"/>
    </xf>
    <xf numFmtId="168" fontId="22" fillId="39" borderId="52" xfId="0" applyNumberFormat="1" applyFont="1" applyFill="1" applyBorder="1" applyAlignment="1" applyProtection="1">
      <alignment horizontal="right" vertical="center"/>
      <protection locked="0"/>
    </xf>
    <xf numFmtId="168" fontId="22" fillId="39" borderId="25" xfId="0" applyNumberFormat="1" applyFont="1" applyFill="1" applyBorder="1" applyAlignment="1" applyProtection="1">
      <alignment horizontal="right" vertical="center"/>
      <protection locked="0"/>
    </xf>
    <xf numFmtId="168" fontId="22" fillId="0" borderId="23" xfId="0" applyNumberFormat="1" applyFont="1" applyFill="1" applyBorder="1" applyAlignment="1" applyProtection="1">
      <alignment horizontal="right" vertical="center"/>
      <protection locked="0"/>
    </xf>
    <xf numFmtId="168" fontId="22" fillId="39" borderId="65" xfId="0" applyNumberFormat="1" applyFont="1" applyFill="1" applyBorder="1" applyAlignment="1" applyProtection="1">
      <alignment horizontal="right" vertical="center"/>
      <protection locked="0"/>
    </xf>
    <xf numFmtId="168" fontId="22" fillId="39" borderId="47" xfId="0" applyNumberFormat="1" applyFont="1" applyFill="1" applyBorder="1" applyAlignment="1" applyProtection="1">
      <alignment horizontal="right" vertical="center"/>
      <protection locked="0"/>
    </xf>
    <xf numFmtId="168" fontId="22" fillId="39" borderId="11" xfId="0" applyNumberFormat="1" applyFont="1" applyFill="1" applyBorder="1" applyAlignment="1" applyProtection="1">
      <alignment horizontal="right" vertical="center"/>
      <protection locked="0"/>
    </xf>
    <xf numFmtId="168" fontId="22" fillId="39" borderId="61" xfId="0" applyNumberFormat="1" applyFont="1" applyFill="1" applyBorder="1" applyAlignment="1" applyProtection="1">
      <alignment horizontal="right" vertical="center"/>
      <protection locked="0"/>
    </xf>
    <xf numFmtId="168" fontId="22" fillId="24" borderId="47" xfId="0" applyNumberFormat="1" applyFont="1" applyFill="1" applyBorder="1" applyAlignment="1" applyProtection="1">
      <alignment horizontal="right" vertical="center"/>
      <protection locked="0"/>
    </xf>
    <xf numFmtId="168" fontId="22" fillId="24" borderId="61" xfId="0" applyNumberFormat="1" applyFont="1" applyFill="1" applyBorder="1" applyAlignment="1" applyProtection="1">
      <alignment horizontal="right" vertical="center"/>
      <protection locked="0"/>
    </xf>
    <xf numFmtId="168" fontId="22" fillId="0" borderId="47" xfId="0" applyNumberFormat="1" applyFont="1" applyFill="1" applyBorder="1" applyAlignment="1" applyProtection="1">
      <alignment horizontal="right" vertical="center"/>
      <protection locked="0"/>
    </xf>
    <xf numFmtId="168" fontId="22" fillId="0" borderId="61" xfId="0" applyNumberFormat="1" applyFont="1" applyFill="1" applyBorder="1" applyAlignment="1" applyProtection="1">
      <alignment horizontal="right" vertical="center"/>
      <protection locked="0"/>
    </xf>
    <xf numFmtId="168" fontId="22" fillId="39" borderId="91" xfId="0" applyNumberFormat="1" applyFont="1" applyFill="1" applyBorder="1" applyAlignment="1" applyProtection="1">
      <alignment horizontal="right" vertical="center"/>
      <protection locked="0"/>
    </xf>
    <xf numFmtId="168" fontId="22" fillId="0" borderId="28" xfId="0" applyNumberFormat="1" applyFont="1" applyFill="1" applyBorder="1" applyAlignment="1" applyProtection="1">
      <alignment horizontal="right" vertical="center"/>
      <protection locked="0"/>
    </xf>
    <xf numFmtId="168" fontId="22" fillId="0" borderId="92" xfId="0" applyNumberFormat="1" applyFont="1" applyFill="1" applyBorder="1" applyAlignment="1" applyProtection="1">
      <alignment horizontal="right" vertical="center"/>
      <protection locked="0"/>
    </xf>
    <xf numFmtId="168" fontId="22" fillId="39" borderId="93" xfId="0" applyNumberFormat="1" applyFont="1" applyFill="1" applyBorder="1" applyAlignment="1" applyProtection="1">
      <alignment horizontal="right" vertical="center"/>
      <protection locked="0"/>
    </xf>
    <xf numFmtId="3" fontId="22" fillId="24" borderId="0" xfId="0" applyNumberFormat="1" applyFont="1" applyFill="1" applyBorder="1" applyAlignment="1" applyProtection="1">
      <alignment horizontal="left" vertical="center"/>
      <protection locked="0"/>
    </xf>
    <xf numFmtId="3" fontId="9" fillId="0" borderId="47" xfId="39" applyNumberFormat="1" applyFont="1" applyFill="1" applyBorder="1" applyAlignment="1" applyProtection="1">
      <alignment horizontal="right" vertical="center"/>
      <protection locked="0"/>
    </xf>
    <xf numFmtId="3" fontId="9" fillId="0" borderId="28" xfId="39" applyNumberFormat="1" applyFont="1" applyFill="1" applyBorder="1" applyAlignment="1" applyProtection="1">
      <alignment horizontal="right" vertical="center"/>
      <protection locked="0"/>
    </xf>
    <xf numFmtId="0" fontId="150" fillId="0" borderId="113" xfId="93" applyFont="1" applyFill="1" applyBorder="1" applyAlignment="1">
      <alignment horizontal="center" vertical="center" wrapText="1"/>
    </xf>
    <xf numFmtId="0" fontId="155" fillId="0" borderId="26" xfId="94" applyFont="1" applyFill="1" applyBorder="1" applyAlignment="1">
      <alignment horizontal="center" vertical="center" wrapText="1"/>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112"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2" fillId="0" borderId="11" xfId="92" applyBorder="1" applyAlignment="1">
      <alignment horizontal="left" vertical="center" wrapText="1"/>
    </xf>
    <xf numFmtId="0" fontId="2" fillId="0" borderId="115" xfId="92" applyFont="1" applyBorder="1" applyAlignment="1">
      <alignment vertical="center" wrapText="1"/>
    </xf>
    <xf numFmtId="0" fontId="2" fillId="0" borderId="118" xfId="92" applyFont="1" applyBorder="1" applyAlignment="1">
      <alignmen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12" xfId="93" applyFont="1" applyFill="1" applyBorder="1" applyAlignment="1">
      <alignment vertical="center" wrapText="1"/>
    </xf>
    <xf numFmtId="0" fontId="2" fillId="0" borderId="115" xfId="92" applyBorder="1" applyAlignment="1">
      <alignment vertical="center" wrapText="1"/>
    </xf>
    <xf numFmtId="0" fontId="2" fillId="0" borderId="118"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4" xfId="92" applyBorder="1" applyAlignment="1">
      <alignment horizontal="left" vertical="center" wrapText="1"/>
    </xf>
    <xf numFmtId="0" fontId="146" fillId="0" borderId="111"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153" fillId="32" borderId="26" xfId="94"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153" fillId="0" borderId="50" xfId="94" applyBorder="1" applyAlignment="1">
      <alignment horizontal="left" vertical="center"/>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29" fillId="0" borderId="13" xfId="43" applyFont="1" applyFill="1" applyBorder="1" applyAlignment="1" applyProtection="1">
      <alignment horizontal="center" vertical="top"/>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39"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53" fillId="0" borderId="47" xfId="94"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61" fillId="0" borderId="0" xfId="0" applyFont="1" applyAlignment="1">
      <alignment horizont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cellXfs>
  <cellStyles count="96">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0000000}"/>
    <cellStyle name="Calculation" xfId="26" builtinId="22" customBuiltin="1"/>
    <cellStyle name="Calculation 2" xfId="61" xr:uid="{00000000-0005-0000-0000-000032000000}"/>
    <cellStyle name="Check Cell" xfId="27" builtinId="23" customBuiltin="1"/>
    <cellStyle name="Check Cell 2" xfId="63" xr:uid="{00000000-0005-0000-0000-000033000000}"/>
    <cellStyle name="Comma" xfId="95" builtinId="3"/>
    <cellStyle name="Explanatory Text" xfId="28" builtinId="53" customBuiltin="1"/>
    <cellStyle name="Explanatory Text 2" xfId="66" xr:uid="{00000000-0005-0000-0000-000035000000}"/>
    <cellStyle name="Good" xfId="29" builtinId="26" customBuiltin="1"/>
    <cellStyle name="Good 2" xfId="56" xr:uid="{00000000-0005-0000-0000-000038000000}"/>
    <cellStyle name="Heading 1" xfId="30" builtinId="16" customBuiltin="1"/>
    <cellStyle name="Heading 1 2" xfId="52" xr:uid="{00000000-0005-0000-0000-000039000000}"/>
    <cellStyle name="Heading 2" xfId="31" builtinId="17" customBuiltin="1"/>
    <cellStyle name="Heading 2 2" xfId="53" xr:uid="{00000000-0005-0000-0000-00003A000000}"/>
    <cellStyle name="Heading 3" xfId="32" builtinId="18" customBuiltin="1"/>
    <cellStyle name="Heading 3 2" xfId="54" xr:uid="{00000000-0005-0000-0000-00003B000000}"/>
    <cellStyle name="Heading 4" xfId="33" builtinId="19" customBuiltin="1"/>
    <cellStyle name="Heading 4 2" xfId="55" xr:uid="{00000000-0005-0000-0000-00003C000000}"/>
    <cellStyle name="Hyperlink" xfId="94" builtinId="8"/>
    <cellStyle name="Input" xfId="34" builtinId="20" customBuiltin="1"/>
    <cellStyle name="Input 2" xfId="59" xr:uid="{00000000-0005-0000-0000-00003E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8000000}"/>
    <cellStyle name="Normal 2 2" xfId="93" xr:uid="{00000000-0005-0000-0000-000049000000}"/>
    <cellStyle name="Normal 3" xfId="50" xr:uid="{00000000-0005-0000-0000-00004A000000}"/>
    <cellStyle name="Normal 4" xfId="92" xr:uid="{00000000-0005-0000-0000-00004B000000}"/>
    <cellStyle name="Normal_ECE1" xfId="38" xr:uid="{00000000-0005-0000-0000-00004C000000}"/>
    <cellStyle name="Normal_E-itto2000" xfId="39" xr:uid="{00000000-0005-0000-0000-00004D000000}"/>
    <cellStyle name="Normal_JFSQ2001e" xfId="40" xr:uid="{00000000-0005-0000-0000-00004E000000}"/>
    <cellStyle name="Normal_jqrev" xfId="41" xr:uid="{00000000-0005-0000-0000-00004F000000}"/>
    <cellStyle name="Normal_Pellets" xfId="42" xr:uid="{00000000-0005-0000-0000-000050000000}"/>
    <cellStyle name="Normal_YBFPQNEW" xfId="43" xr:uid="{00000000-0005-0000-0000-000051000000}"/>
    <cellStyle name="Note" xfId="44" builtinId="10" customBuiltin="1"/>
    <cellStyle name="Note 2" xfId="65" xr:uid="{00000000-0005-0000-0000-000052000000}"/>
    <cellStyle name="Output" xfId="45" builtinId="21" customBuiltin="1"/>
    <cellStyle name="Output 2" xfId="60" xr:uid="{00000000-0005-0000-0000-000055000000}"/>
    <cellStyle name="Percent" xfId="46" builtinId="5"/>
    <cellStyle name="Title" xfId="47" builtinId="15" customBuiltin="1"/>
    <cellStyle name="Title 2" xfId="51" xr:uid="{00000000-0005-0000-0000-000059000000}"/>
    <cellStyle name="Total" xfId="48" builtinId="25" customBuiltin="1"/>
    <cellStyle name="Total 2" xfId="67" xr:uid="{00000000-0005-0000-0000-00005B000000}"/>
    <cellStyle name="Warning Text" xfId="49" builtinId="11" customBuiltin="1"/>
    <cellStyle name="Warning Text 2" xfId="6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www.unece.org/fileadmin/DAM/timber/country-info/statements/netherlands2020.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19"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election activeCell="A7" sqref="A7"/>
    </sheetView>
  </sheetViews>
  <sheetFormatPr defaultColWidth="9.6640625" defaultRowHeight="12.75" customHeight="1" x14ac:dyDescent="0.25"/>
  <cols>
    <col min="1" max="1" width="8.21875" style="230" customWidth="1"/>
    <col min="2" max="2" width="55.77734375" style="63" customWidth="1"/>
    <col min="3" max="3" width="10" style="63" customWidth="1"/>
    <col min="4" max="11" width="19.109375" style="63" customWidth="1"/>
    <col min="12" max="26" width="7" style="27" customWidth="1"/>
    <col min="27" max="27" width="7" style="181" customWidth="1"/>
    <col min="28" max="28" width="7" style="1389" customWidth="1"/>
    <col min="29" max="36" width="19.109375" customWidth="1"/>
    <col min="37" max="37" width="7" style="1389"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8"/>
      <c r="AD1" s="108"/>
      <c r="AE1" s="108"/>
      <c r="AF1" s="108"/>
      <c r="AG1" s="108"/>
      <c r="AH1" s="108"/>
      <c r="AI1" s="108"/>
      <c r="AJ1" s="108"/>
      <c r="BH1" s="672"/>
      <c r="BI1" s="672"/>
    </row>
    <row r="2" spans="1:61" ht="17.100000000000001" customHeight="1" thickTop="1" x14ac:dyDescent="0.35">
      <c r="A2" s="231"/>
      <c r="B2" s="232"/>
      <c r="C2" s="232"/>
      <c r="D2" s="1812" t="s">
        <v>297</v>
      </c>
      <c r="E2" s="1812" t="s">
        <v>0</v>
      </c>
      <c r="F2" s="232"/>
      <c r="G2" s="233" t="s">
        <v>332</v>
      </c>
      <c r="H2" s="1815" t="str">
        <f>Cover!G25</f>
        <v>NL</v>
      </c>
      <c r="I2" s="1815"/>
      <c r="J2" s="1567" t="s">
        <v>970</v>
      </c>
      <c r="K2" s="110"/>
      <c r="L2" s="2"/>
      <c r="M2" s="3"/>
      <c r="N2" s="3"/>
      <c r="O2" s="562"/>
      <c r="P2" s="3"/>
      <c r="Q2" s="3"/>
      <c r="R2" s="3"/>
      <c r="S2" s="2"/>
      <c r="T2" s="22"/>
      <c r="U2" s="22"/>
      <c r="V2" s="22"/>
      <c r="W2" s="2"/>
      <c r="X2" s="2"/>
      <c r="Y2" s="2"/>
      <c r="Z2" s="2"/>
      <c r="AA2" s="563"/>
      <c r="AB2" s="586"/>
      <c r="AC2" s="1388" t="s">
        <v>872</v>
      </c>
      <c r="AD2" s="1386"/>
      <c r="AE2" s="1386"/>
      <c r="AF2" s="1377"/>
      <c r="AG2" s="1387"/>
      <c r="AH2" s="1387"/>
      <c r="AI2" s="1377"/>
      <c r="AJ2" s="1378"/>
      <c r="AK2" s="586"/>
      <c r="AZ2" s="1656"/>
      <c r="BA2" s="1656"/>
      <c r="BB2" s="1656"/>
      <c r="BC2" s="195" t="s">
        <v>65</v>
      </c>
      <c r="BD2" s="194" t="s">
        <v>66</v>
      </c>
      <c r="BE2" s="109"/>
      <c r="BF2" s="109"/>
      <c r="BG2" s="109"/>
    </row>
    <row r="3" spans="1:61" ht="17.100000000000001" customHeight="1" x14ac:dyDescent="0.35">
      <c r="A3" s="234"/>
      <c r="B3" s="123"/>
      <c r="C3" s="123"/>
      <c r="D3" s="1813"/>
      <c r="E3" s="1813"/>
      <c r="F3" s="123"/>
      <c r="G3" s="96" t="s">
        <v>312</v>
      </c>
      <c r="H3" s="91"/>
      <c r="I3" s="91">
        <f>Cover!F35</f>
        <v>0</v>
      </c>
      <c r="J3" s="92"/>
      <c r="K3" s="93"/>
      <c r="L3" s="2"/>
      <c r="M3" s="3"/>
      <c r="N3" s="3"/>
      <c r="O3" s="565"/>
      <c r="P3" s="3"/>
      <c r="Q3" s="3"/>
      <c r="R3" s="3"/>
      <c r="S3" s="2"/>
      <c r="T3" s="22"/>
      <c r="U3" s="22"/>
      <c r="V3" s="22"/>
      <c r="W3" s="2"/>
      <c r="X3" s="2"/>
      <c r="Y3" s="2"/>
      <c r="Z3" s="2"/>
      <c r="AA3" s="563"/>
      <c r="AB3" s="586"/>
      <c r="AC3" s="1386"/>
      <c r="AD3" s="1386"/>
      <c r="AE3" s="1386"/>
      <c r="AF3" s="1379"/>
      <c r="AG3" s="1379"/>
      <c r="AH3" s="1380"/>
      <c r="AI3" s="1380"/>
      <c r="AJ3" s="1378"/>
      <c r="AK3" s="586"/>
      <c r="AZ3" s="1656"/>
      <c r="BA3" s="1656"/>
      <c r="BB3" s="1656"/>
      <c r="BC3" s="196" t="s">
        <v>67</v>
      </c>
      <c r="BD3" s="194" t="s">
        <v>71</v>
      </c>
    </row>
    <row r="4" spans="1:61" ht="17.100000000000001" customHeight="1" x14ac:dyDescent="0.35">
      <c r="A4" s="234"/>
      <c r="B4" s="123"/>
      <c r="C4" s="123"/>
      <c r="D4" s="123"/>
      <c r="E4" s="235" t="s">
        <v>303</v>
      </c>
      <c r="F4" s="123"/>
      <c r="G4" s="96" t="s">
        <v>308</v>
      </c>
      <c r="H4" s="91"/>
      <c r="I4" s="1640">
        <f>Cover!F37</f>
        <v>0</v>
      </c>
      <c r="J4" s="1640"/>
      <c r="K4" s="1814"/>
      <c r="L4" s="2"/>
      <c r="M4" s="3"/>
      <c r="N4" s="3"/>
      <c r="O4" s="566"/>
      <c r="P4" s="3"/>
      <c r="Q4" s="3"/>
      <c r="R4" s="3"/>
      <c r="S4" s="2"/>
      <c r="T4" s="2"/>
      <c r="U4" s="2"/>
      <c r="V4" s="2"/>
      <c r="W4" s="2"/>
      <c r="X4" s="2"/>
      <c r="Y4" s="2"/>
      <c r="Z4" s="2"/>
      <c r="AA4" s="563"/>
      <c r="AB4" s="586"/>
      <c r="AC4" s="1390" t="s">
        <v>873</v>
      </c>
      <c r="AD4" s="1381"/>
      <c r="AE4" s="64"/>
      <c r="AF4" s="1379"/>
      <c r="AG4" s="1380"/>
      <c r="AH4" s="1380"/>
      <c r="AI4" s="1380"/>
      <c r="AJ4" s="1378"/>
      <c r="AK4" s="586"/>
      <c r="AZ4" s="1656"/>
      <c r="BA4" s="1656"/>
      <c r="BB4" s="1656"/>
      <c r="BC4" s="196" t="s">
        <v>68</v>
      </c>
      <c r="BD4" s="194" t="s">
        <v>69</v>
      </c>
    </row>
    <row r="5" spans="1:61" ht="17.100000000000001" customHeight="1" x14ac:dyDescent="0.55000000000000004">
      <c r="A5" s="234"/>
      <c r="B5" s="236" t="s">
        <v>297</v>
      </c>
      <c r="C5" s="237"/>
      <c r="D5" s="123"/>
      <c r="E5" s="238" t="s">
        <v>1</v>
      </c>
      <c r="F5" s="123"/>
      <c r="G5" s="96" t="s">
        <v>309</v>
      </c>
      <c r="H5" s="91">
        <f>Cover!F39</f>
        <v>0</v>
      </c>
      <c r="I5" s="90"/>
      <c r="J5" s="175" t="s">
        <v>310</v>
      </c>
      <c r="K5" s="93">
        <f>Cover!F40</f>
        <v>0</v>
      </c>
      <c r="L5" s="2"/>
      <c r="M5" s="3"/>
      <c r="N5" s="3"/>
      <c r="O5" s="566"/>
      <c r="P5" s="3"/>
      <c r="Q5" s="3"/>
      <c r="R5" s="3"/>
      <c r="S5" s="2"/>
      <c r="T5" s="567"/>
      <c r="U5" s="2"/>
      <c r="V5" s="2"/>
      <c r="W5" s="2"/>
      <c r="X5" s="2"/>
      <c r="Y5" s="2"/>
      <c r="Z5" s="2"/>
      <c r="AA5" s="563"/>
      <c r="AB5" s="586"/>
      <c r="AC5" s="64"/>
      <c r="AD5" s="112"/>
      <c r="AE5" s="64"/>
      <c r="AF5" s="1379"/>
      <c r="AG5" s="1380"/>
      <c r="AH5" s="90"/>
      <c r="AI5" s="1377"/>
      <c r="AJ5" s="1378"/>
      <c r="AK5" s="586"/>
      <c r="AM5" s="1435" t="s">
        <v>888</v>
      </c>
      <c r="BA5" s="197" t="s">
        <v>275</v>
      </c>
      <c r="BC5" s="196" t="s">
        <v>870</v>
      </c>
      <c r="BD5" s="194" t="s">
        <v>72</v>
      </c>
    </row>
    <row r="6" spans="1:61" ht="17.100000000000001" customHeight="1" thickBot="1" x14ac:dyDescent="0.5">
      <c r="A6" s="834"/>
      <c r="B6" s="1691" t="s">
        <v>376</v>
      </c>
      <c r="C6" s="1692"/>
      <c r="D6" s="1693"/>
      <c r="E6" s="53"/>
      <c r="F6" s="6"/>
      <c r="G6" s="219" t="s">
        <v>311</v>
      </c>
      <c r="H6" s="88">
        <f>Cover!F41</f>
        <v>0</v>
      </c>
      <c r="I6" s="88"/>
      <c r="J6" s="89"/>
      <c r="K6" s="564"/>
      <c r="L6" s="568" t="s">
        <v>182</v>
      </c>
      <c r="M6" s="568" t="s">
        <v>182</v>
      </c>
      <c r="N6" s="568" t="s">
        <v>182</v>
      </c>
      <c r="O6" s="568" t="s">
        <v>182</v>
      </c>
      <c r="P6" s="568" t="s">
        <v>182</v>
      </c>
      <c r="Q6" s="568" t="s">
        <v>182</v>
      </c>
      <c r="R6" s="568" t="s">
        <v>182</v>
      </c>
      <c r="S6" s="568" t="s">
        <v>182</v>
      </c>
      <c r="T6" s="568" t="s">
        <v>183</v>
      </c>
      <c r="U6" s="568" t="s">
        <v>183</v>
      </c>
      <c r="V6" s="568" t="s">
        <v>183</v>
      </c>
      <c r="W6" s="568" t="s">
        <v>183</v>
      </c>
      <c r="X6" s="568" t="s">
        <v>183</v>
      </c>
      <c r="Y6" s="568" t="s">
        <v>183</v>
      </c>
      <c r="Z6" s="568" t="s">
        <v>183</v>
      </c>
      <c r="AA6" s="568" t="s">
        <v>183</v>
      </c>
      <c r="AB6" s="568"/>
      <c r="AC6" s="572"/>
      <c r="AD6" s="1376"/>
      <c r="AE6" s="64"/>
      <c r="AF6" s="1379"/>
      <c r="AG6" s="1380"/>
      <c r="AH6" s="1380"/>
      <c r="AI6" s="1380"/>
      <c r="AJ6" s="1378"/>
      <c r="AK6" s="568"/>
      <c r="AL6" s="27"/>
      <c r="AM6" s="6"/>
      <c r="AN6" s="6"/>
      <c r="AO6" s="27"/>
      <c r="AP6" s="27"/>
      <c r="AQ6" s="27"/>
      <c r="AR6" s="54"/>
      <c r="AS6" s="1675"/>
      <c r="AT6" s="1675"/>
      <c r="AU6" s="1675"/>
      <c r="AV6" s="1675"/>
      <c r="BC6" s="196" t="s">
        <v>871</v>
      </c>
      <c r="BD6" s="194" t="s">
        <v>73</v>
      </c>
      <c r="BH6" s="27" t="s">
        <v>368</v>
      </c>
      <c r="BI6" s="673">
        <v>2</v>
      </c>
    </row>
    <row r="7" spans="1:61" ht="18.600000000000001" thickBot="1" x14ac:dyDescent="0.4">
      <c r="A7" s="838"/>
      <c r="B7" s="747" t="s">
        <v>375</v>
      </c>
      <c r="C7" s="3"/>
      <c r="D7" s="569"/>
      <c r="E7" s="839" t="s">
        <v>56</v>
      </c>
      <c r="F7" s="840" t="s">
        <v>297</v>
      </c>
      <c r="G7" s="841" t="s">
        <v>297</v>
      </c>
      <c r="H7" s="842"/>
      <c r="I7" s="842"/>
      <c r="J7" s="843"/>
      <c r="K7" s="844"/>
      <c r="L7" s="2"/>
      <c r="M7" s="3"/>
      <c r="N7" s="2"/>
      <c r="O7" s="2"/>
      <c r="P7" s="2"/>
      <c r="Q7" s="3"/>
      <c r="R7" s="3"/>
      <c r="S7" s="2"/>
      <c r="T7" s="567"/>
      <c r="U7" s="3"/>
      <c r="V7" s="2"/>
      <c r="W7" s="2"/>
      <c r="X7" s="2"/>
      <c r="Y7" s="3"/>
      <c r="Z7" s="3"/>
      <c r="AA7" s="2"/>
      <c r="AB7" s="2"/>
      <c r="AC7" s="3"/>
      <c r="AD7" s="1382"/>
      <c r="AE7" s="1383"/>
      <c r="AF7" s="1384"/>
      <c r="AG7" s="1379"/>
      <c r="AH7" s="1379"/>
      <c r="AI7" s="1379"/>
      <c r="AJ7" s="1385"/>
      <c r="AK7" s="2"/>
      <c r="AL7" s="55"/>
      <c r="AM7" s="56" t="s">
        <v>346</v>
      </c>
      <c r="AN7" s="57"/>
      <c r="AO7" s="1676" t="s">
        <v>14</v>
      </c>
      <c r="AP7" s="1676"/>
      <c r="AQ7" s="1676"/>
      <c r="AR7" s="1676"/>
      <c r="AS7" s="1676"/>
      <c r="AT7" s="1676"/>
      <c r="AU7" s="1676"/>
      <c r="AV7" s="1677"/>
      <c r="BC7" s="196" t="s">
        <v>70</v>
      </c>
      <c r="BD7" s="194" t="s">
        <v>274</v>
      </c>
    </row>
    <row r="8" spans="1:61" s="227" customFormat="1" ht="13.5" customHeight="1" x14ac:dyDescent="0.3">
      <c r="A8" s="848" t="s">
        <v>313</v>
      </c>
      <c r="B8" s="849" t="s">
        <v>297</v>
      </c>
      <c r="C8" s="28" t="s">
        <v>342</v>
      </c>
      <c r="D8" s="1685" t="s">
        <v>299</v>
      </c>
      <c r="E8" s="1678"/>
      <c r="F8" s="1680"/>
      <c r="G8" s="1679"/>
      <c r="H8" s="1680" t="s">
        <v>302</v>
      </c>
      <c r="I8" s="1680"/>
      <c r="J8" s="1680"/>
      <c r="K8" s="1686"/>
      <c r="L8" s="570" t="s">
        <v>57</v>
      </c>
      <c r="M8" s="571"/>
      <c r="N8" s="571"/>
      <c r="O8" s="572"/>
      <c r="P8" s="571" t="s">
        <v>58</v>
      </c>
      <c r="Q8" s="573"/>
      <c r="R8" s="573"/>
      <c r="S8" s="574"/>
      <c r="T8" s="575" t="s">
        <v>57</v>
      </c>
      <c r="U8" s="571"/>
      <c r="V8" s="571"/>
      <c r="W8" s="572"/>
      <c r="X8" s="571" t="s">
        <v>58</v>
      </c>
      <c r="Y8" s="573"/>
      <c r="Z8" s="573"/>
      <c r="AA8" s="574"/>
      <c r="AB8" s="574"/>
      <c r="AC8" s="1819" t="s">
        <v>299</v>
      </c>
      <c r="AD8" s="1820"/>
      <c r="AE8" s="1820"/>
      <c r="AF8" s="1821"/>
      <c r="AG8" s="1820" t="s">
        <v>302</v>
      </c>
      <c r="AH8" s="1820"/>
      <c r="AI8" s="1820"/>
      <c r="AJ8" s="1821"/>
      <c r="AK8" s="574"/>
      <c r="AL8" s="58" t="str">
        <f>A8</f>
        <v>Product</v>
      </c>
      <c r="AM8" s="23"/>
      <c r="AN8" s="30"/>
      <c r="AO8" s="1678" t="str">
        <f>D8</f>
        <v>I M P O R T</v>
      </c>
      <c r="AP8" s="1678"/>
      <c r="AQ8" s="1678"/>
      <c r="AR8" s="1679"/>
      <c r="AS8" s="1680" t="str">
        <f>H8</f>
        <v>E X P O R T</v>
      </c>
      <c r="AT8" s="1680" t="s">
        <v>297</v>
      </c>
      <c r="AU8" s="1680" t="s">
        <v>297</v>
      </c>
      <c r="AV8" s="1681" t="s">
        <v>297</v>
      </c>
      <c r="AW8" s="226" t="s">
        <v>297</v>
      </c>
      <c r="AZ8" s="165" t="s">
        <v>313</v>
      </c>
      <c r="BA8" s="161" t="s">
        <v>297</v>
      </c>
      <c r="BB8" s="166" t="s">
        <v>61</v>
      </c>
      <c r="BC8" s="1818" t="s">
        <v>299</v>
      </c>
      <c r="BD8" s="1816"/>
      <c r="BE8" s="1816" t="s">
        <v>302</v>
      </c>
      <c r="BF8" s="1817"/>
      <c r="BG8" s="63"/>
      <c r="BH8" s="62" t="s">
        <v>369</v>
      </c>
      <c r="BI8" s="62" t="s">
        <v>370</v>
      </c>
    </row>
    <row r="9" spans="1:61" ht="12.75" customHeight="1" x14ac:dyDescent="0.3">
      <c r="A9" s="848" t="s">
        <v>325</v>
      </c>
      <c r="B9" s="17" t="s">
        <v>313</v>
      </c>
      <c r="C9" s="851" t="s">
        <v>343</v>
      </c>
      <c r="D9" s="1687">
        <f>F9-1</f>
        <v>2018</v>
      </c>
      <c r="E9" s="1689"/>
      <c r="F9" s="1687">
        <f>Cover!G27</f>
        <v>2019</v>
      </c>
      <c r="G9" s="1689"/>
      <c r="H9" s="1690">
        <f>D9</f>
        <v>2018</v>
      </c>
      <c r="I9" s="1689"/>
      <c r="J9" s="1687">
        <f>F9</f>
        <v>2019</v>
      </c>
      <c r="K9" s="1688"/>
      <c r="L9" s="576">
        <f>D9</f>
        <v>2018</v>
      </c>
      <c r="M9" s="577"/>
      <c r="N9" s="577">
        <f>F9</f>
        <v>2019</v>
      </c>
      <c r="O9" s="291"/>
      <c r="P9" s="578">
        <f>D9</f>
        <v>2018</v>
      </c>
      <c r="Q9" s="578"/>
      <c r="R9" s="578">
        <f>F9</f>
        <v>2019</v>
      </c>
      <c r="S9" s="2"/>
      <c r="T9" s="579">
        <f>D9</f>
        <v>2018</v>
      </c>
      <c r="U9" s="577"/>
      <c r="V9" s="577">
        <f>F9</f>
        <v>2019</v>
      </c>
      <c r="W9" s="291"/>
      <c r="X9" s="578">
        <f>D9</f>
        <v>2018</v>
      </c>
      <c r="Y9" s="578"/>
      <c r="Z9" s="578">
        <f>F9</f>
        <v>2019</v>
      </c>
      <c r="AA9" s="2"/>
      <c r="AB9" s="2"/>
      <c r="AC9" s="1687">
        <f>D9</f>
        <v>2018</v>
      </c>
      <c r="AD9" s="1688"/>
      <c r="AE9" s="1687">
        <f>F9</f>
        <v>2019</v>
      </c>
      <c r="AF9" s="1688"/>
      <c r="AG9" s="1687">
        <f>H9</f>
        <v>2018</v>
      </c>
      <c r="AH9" s="1688"/>
      <c r="AI9" s="1687">
        <f>J9</f>
        <v>2019</v>
      </c>
      <c r="AJ9" s="1688"/>
      <c r="AK9" s="2"/>
      <c r="AL9" s="852" t="str">
        <f>A9</f>
        <v>code</v>
      </c>
      <c r="AM9" s="23"/>
      <c r="AN9" s="32"/>
      <c r="AO9" s="1690">
        <f>D9</f>
        <v>2018</v>
      </c>
      <c r="AP9" s="1689" t="s">
        <v>297</v>
      </c>
      <c r="AQ9" s="1687">
        <f>F9</f>
        <v>2019</v>
      </c>
      <c r="AR9" s="1689" t="s">
        <v>297</v>
      </c>
      <c r="AS9" s="1690">
        <f>H9</f>
        <v>2018</v>
      </c>
      <c r="AT9" s="1689" t="s">
        <v>297</v>
      </c>
      <c r="AU9" s="1687">
        <f>J9</f>
        <v>2019</v>
      </c>
      <c r="AV9" s="1710" t="s">
        <v>297</v>
      </c>
      <c r="AW9" s="226" t="s">
        <v>297</v>
      </c>
      <c r="AZ9" s="167" t="s">
        <v>325</v>
      </c>
      <c r="BA9" s="106" t="s">
        <v>313</v>
      </c>
      <c r="BB9" s="113" t="s">
        <v>62</v>
      </c>
      <c r="BC9" s="285">
        <f>D9</f>
        <v>2018</v>
      </c>
      <c r="BD9" s="285">
        <f>F9</f>
        <v>2019</v>
      </c>
      <c r="BE9" s="285">
        <f>D9</f>
        <v>2018</v>
      </c>
      <c r="BF9" s="289">
        <f>F9</f>
        <v>2019</v>
      </c>
      <c r="BG9" s="227"/>
      <c r="BH9" s="62" t="s">
        <v>371</v>
      </c>
      <c r="BI9" s="62" t="s">
        <v>372</v>
      </c>
    </row>
    <row r="10" spans="1:61" ht="14.25" customHeight="1" x14ac:dyDescent="0.25">
      <c r="A10" s="853" t="s">
        <v>297</v>
      </c>
      <c r="B10" s="854"/>
      <c r="C10" s="19" t="s">
        <v>297</v>
      </c>
      <c r="D10" s="37" t="s">
        <v>298</v>
      </c>
      <c r="E10" s="37" t="s">
        <v>10</v>
      </c>
      <c r="F10" s="37" t="s">
        <v>298</v>
      </c>
      <c r="G10" s="37" t="s">
        <v>10</v>
      </c>
      <c r="H10" s="37" t="s">
        <v>298</v>
      </c>
      <c r="I10" s="37" t="s">
        <v>10</v>
      </c>
      <c r="J10" s="37" t="s">
        <v>298</v>
      </c>
      <c r="K10" s="855" t="s">
        <v>10</v>
      </c>
      <c r="L10" s="912" t="s">
        <v>298</v>
      </c>
      <c r="M10" s="912" t="s">
        <v>10</v>
      </c>
      <c r="N10" s="912" t="s">
        <v>298</v>
      </c>
      <c r="O10" s="913" t="s">
        <v>10</v>
      </c>
      <c r="P10" s="912" t="s">
        <v>298</v>
      </c>
      <c r="Q10" s="912" t="s">
        <v>10</v>
      </c>
      <c r="R10" s="912" t="s">
        <v>298</v>
      </c>
      <c r="S10" s="912" t="s">
        <v>10</v>
      </c>
      <c r="T10" s="914" t="s">
        <v>298</v>
      </c>
      <c r="U10" s="912" t="s">
        <v>10</v>
      </c>
      <c r="V10" s="912" t="s">
        <v>298</v>
      </c>
      <c r="W10" s="912" t="s">
        <v>10</v>
      </c>
      <c r="X10" s="914" t="s">
        <v>298</v>
      </c>
      <c r="Y10" s="912" t="s">
        <v>10</v>
      </c>
      <c r="Z10" s="912" t="s">
        <v>298</v>
      </c>
      <c r="AA10" s="912" t="s">
        <v>10</v>
      </c>
      <c r="AB10" s="912"/>
      <c r="AC10" s="115" t="s">
        <v>298</v>
      </c>
      <c r="AD10" s="115" t="s">
        <v>10</v>
      </c>
      <c r="AE10" s="115" t="s">
        <v>298</v>
      </c>
      <c r="AF10" s="115" t="s">
        <v>10</v>
      </c>
      <c r="AG10" s="115" t="s">
        <v>298</v>
      </c>
      <c r="AH10" s="115" t="s">
        <v>10</v>
      </c>
      <c r="AI10" s="115" t="s">
        <v>298</v>
      </c>
      <c r="AJ10" s="116" t="s">
        <v>10</v>
      </c>
      <c r="AK10" s="912"/>
      <c r="AL10" s="856" t="str">
        <f>A10</f>
        <v xml:space="preserve"> </v>
      </c>
      <c r="AM10" s="857"/>
      <c r="AN10" s="858"/>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6" t="s">
        <v>297</v>
      </c>
      <c r="AZ10" s="1132" t="s">
        <v>297</v>
      </c>
      <c r="BA10" s="36"/>
      <c r="BB10" s="114" t="s">
        <v>297</v>
      </c>
      <c r="BC10" s="115"/>
      <c r="BD10" s="115"/>
      <c r="BE10" s="115"/>
      <c r="BF10" s="168"/>
    </row>
    <row r="11" spans="1:61" s="65" customFormat="1" ht="15" customHeight="1" x14ac:dyDescent="0.25">
      <c r="A11" s="862">
        <v>1</v>
      </c>
      <c r="B11" s="863" t="s">
        <v>402</v>
      </c>
      <c r="C11" s="864" t="s">
        <v>501</v>
      </c>
      <c r="D11" s="1580">
        <f t="shared" ref="D11:K11" si="0">D12+D15</f>
        <v>38.113</v>
      </c>
      <c r="E11" s="1580">
        <f t="shared" si="0"/>
        <v>4196</v>
      </c>
      <c r="F11" s="1580">
        <f t="shared" si="0"/>
        <v>27.772999999999996</v>
      </c>
      <c r="G11" s="1580">
        <f t="shared" si="0"/>
        <v>4440</v>
      </c>
      <c r="H11" s="1580">
        <f t="shared" si="0"/>
        <v>27.687000000000001</v>
      </c>
      <c r="I11" s="1580">
        <f t="shared" si="0"/>
        <v>4020</v>
      </c>
      <c r="J11" s="1580">
        <f t="shared" si="0"/>
        <v>70.343999999999994</v>
      </c>
      <c r="K11" s="1580">
        <f t="shared" si="0"/>
        <v>4608</v>
      </c>
      <c r="L11" s="915"/>
      <c r="M11" s="915"/>
      <c r="N11" s="915"/>
      <c r="O11" s="917"/>
      <c r="P11" s="915"/>
      <c r="Q11" s="915"/>
      <c r="R11" s="915"/>
      <c r="S11" s="917"/>
      <c r="T11" s="915"/>
      <c r="U11" s="915"/>
      <c r="V11" s="915"/>
      <c r="W11" s="917"/>
      <c r="X11" s="915"/>
      <c r="Y11" s="915"/>
      <c r="Z11" s="915"/>
      <c r="AA11" s="917"/>
      <c r="AB11" s="875"/>
      <c r="AC11" s="156" t="str">
        <f>IF('JQ2 TTrade'!D11&lt;D11,"WRONG","OK")</f>
        <v>OK</v>
      </c>
      <c r="AD11" s="156" t="str">
        <f>IF('JQ2 TTrade'!E11&lt;E11,"WRONG","OK")</f>
        <v>OK</v>
      </c>
      <c r="AE11" s="156" t="str">
        <f>IF('JQ2 TTrade'!F11&lt;F11,"WRONG","OK")</f>
        <v>OK</v>
      </c>
      <c r="AF11" s="156" t="str">
        <f>IF('JQ2 TTrade'!G11&lt;G11,"WRONG","OK")</f>
        <v>OK</v>
      </c>
      <c r="AG11" s="156" t="str">
        <f>IF('JQ2 TTrade'!H11&lt;H11,"WRONG","OK")</f>
        <v>OK</v>
      </c>
      <c r="AH11" s="156" t="str">
        <f>IF('JQ2 TTrade'!I11&lt;I11,"WRONG","OK")</f>
        <v>OK</v>
      </c>
      <c r="AI11" s="156" t="str">
        <f>IF('JQ2 TTrade'!J11&lt;J11,"WRONG","OK")</f>
        <v>OK</v>
      </c>
      <c r="AJ11" s="156" t="str">
        <f>IF('JQ2 TTrade'!K11&lt;K11,"WRONG","OK")</f>
        <v>OK</v>
      </c>
      <c r="AK11" s="875"/>
      <c r="AL11" s="903">
        <v>1</v>
      </c>
      <c r="AM11" s="863" t="s">
        <v>402</v>
      </c>
      <c r="AN11" s="864" t="s">
        <v>501</v>
      </c>
      <c r="AO11" s="1405" t="str">
        <f>IF(D11&lt;(D12+D15),"Error","OK")</f>
        <v>OK</v>
      </c>
      <c r="AP11" s="1405" t="str">
        <f t="shared" ref="AP11:AV11" si="1">IF(E11&lt;(E12+E15),"Error","OK")</f>
        <v>OK</v>
      </c>
      <c r="AQ11" s="1405" t="str">
        <f t="shared" si="1"/>
        <v>OK</v>
      </c>
      <c r="AR11" s="1405" t="str">
        <f t="shared" si="1"/>
        <v>OK</v>
      </c>
      <c r="AS11" s="1405" t="str">
        <f t="shared" si="1"/>
        <v>OK</v>
      </c>
      <c r="AT11" s="1405" t="str">
        <f t="shared" si="1"/>
        <v>OK</v>
      </c>
      <c r="AU11" s="1405" t="str">
        <f t="shared" si="1"/>
        <v>OK</v>
      </c>
      <c r="AV11" s="1405" t="str">
        <f t="shared" si="1"/>
        <v>OK</v>
      </c>
      <c r="AZ11" s="769">
        <v>1</v>
      </c>
      <c r="BA11" s="863" t="s">
        <v>402</v>
      </c>
      <c r="BB11" s="118" t="s">
        <v>63</v>
      </c>
      <c r="BC11" s="203">
        <f t="shared" ref="BC11:BC42" si="2">IF(ISNUMBER(E11),IF(ISNUMBER(D11),IF(D11=0,IF(E11=0,0,"ZERO Q"),IF(E11=0,"ZERO V",E11/D11)),"NO Q"),IF(ISNUMBER(D11),"NO V","REPORT"))</f>
        <v>110.09366882690945</v>
      </c>
      <c r="BD11" s="228">
        <f t="shared" ref="BD11:BD42" si="3">IF(ISNUMBER(G11),IF(ISNUMBER(F11),IF(F11=0,IF(G11=0,0,"ZERO Q"),IF(G11=0,"ZERO V",G11/F11)),"NO Q"),IF(ISNUMBER(F11),"NO V","REPORT"))</f>
        <v>159.86749720952005</v>
      </c>
      <c r="BE11" s="599">
        <f t="shared" ref="BE11:BE42" si="4">IF(ISNUMBER(I11),IF(ISNUMBER(H11),IF(H11=0,IF(I11=0,0,"ZERO Q"),IF(I11=0,"ZERO V",I11/H11)),"NO Q"),IF(ISNUMBER(H11),"NO V","REPORT"))</f>
        <v>145.19449561165891</v>
      </c>
      <c r="BF11" s="229">
        <f t="shared" ref="BF11:BF42" si="5">IF(ISNUMBER(K11),IF(ISNUMBER(J11),IF(J11=0,IF(K11=0,0,"ZERO Q"),IF(K11=0,"ZERO V",K11/J11)),"NO Q"),IF(ISNUMBER(J11),"NO V","REPORT"))</f>
        <v>65.506653019447299</v>
      </c>
      <c r="BG11" s="63"/>
      <c r="BH11" s="674" t="str">
        <f>IF(ISNUMBER(BD11*BE11), IF(BD11*BE11&gt;0, IF(BD11&gt;BE11, IF(BD11/BE11&gt;BI$6, "CHECK", "ACCEPT"), IF(BE11/BD11&gt;BI$6, "CHECK", "ACCEPT")), IF(BE11=0,IF(BD11&lt;BI$6,"ACCEPT","CHECK"),IF(BE11&lt;BI$6,"ACCEPT","CHECK"))),"CHECK")</f>
        <v>ACCEPT</v>
      </c>
      <c r="BI11" s="674" t="str">
        <f>IF(ISNUMBER(BF11*BG11), IF(BF11*BG11&gt;0, IF(BF11&gt;BG11, IF(BF11/BG11&gt;BI$6, "CHECK", "ACCEPT"), IF(BG11/BF11&gt;BI$6, "CHECK", "ACCEPT")), IF(BG11=0,IF(BF11&lt;BI$6,"ACCEPT","CHECK"),IF(BG11&lt;BI$6,"ACCEPT","CHECK"))),"CHECK")</f>
        <v>CHECK</v>
      </c>
    </row>
    <row r="12" spans="1:61" s="65" customFormat="1" ht="15" customHeight="1" x14ac:dyDescent="0.2">
      <c r="A12" s="1293">
        <v>1.1000000000000001</v>
      </c>
      <c r="B12" s="1294" t="s">
        <v>440</v>
      </c>
      <c r="C12" s="1295" t="s">
        <v>501</v>
      </c>
      <c r="D12" s="1575">
        <v>15.061999999999999</v>
      </c>
      <c r="E12" s="1575">
        <v>1490</v>
      </c>
      <c r="F12" s="1575">
        <v>21.547999999999998</v>
      </c>
      <c r="G12" s="1575">
        <v>2200</v>
      </c>
      <c r="H12" s="1581">
        <v>0.71299999999999997</v>
      </c>
      <c r="I12" s="1575">
        <v>268</v>
      </c>
      <c r="J12" s="1575">
        <v>0.27900000000000003</v>
      </c>
      <c r="K12" s="1587">
        <v>101</v>
      </c>
      <c r="L12" s="916"/>
      <c r="M12" s="916"/>
      <c r="N12" s="916"/>
      <c r="O12" s="875"/>
      <c r="P12" s="916"/>
      <c r="Q12" s="916"/>
      <c r="R12" s="916"/>
      <c r="S12" s="875"/>
      <c r="T12" s="916"/>
      <c r="U12" s="916"/>
      <c r="V12" s="916"/>
      <c r="W12" s="875"/>
      <c r="X12" s="916"/>
      <c r="Y12" s="916"/>
      <c r="Z12" s="916"/>
      <c r="AA12" s="875"/>
      <c r="AB12" s="875"/>
      <c r="AC12" s="156" t="str">
        <f>IF('JQ2 TTrade'!D12&lt;D12,"WRONG","OK")</f>
        <v>OK</v>
      </c>
      <c r="AD12" s="156" t="str">
        <f>IF('JQ2 TTrade'!E12&lt;E12,"WRONG","OK")</f>
        <v>OK</v>
      </c>
      <c r="AE12" s="156" t="str">
        <f>IF('JQ2 TTrade'!F12&lt;F12,"WRONG","OK")</f>
        <v>OK</v>
      </c>
      <c r="AF12" s="156" t="str">
        <f>IF('JQ2 TTrade'!G12&lt;G12,"WRONG","OK")</f>
        <v>OK</v>
      </c>
      <c r="AG12" s="156" t="str">
        <f>IF('JQ2 TTrade'!H12&lt;H12,"WRONG","OK")</f>
        <v>OK</v>
      </c>
      <c r="AH12" s="156" t="str">
        <f>IF('JQ2 TTrade'!I12&lt;I12,"WRONG","OK")</f>
        <v>OK</v>
      </c>
      <c r="AI12" s="156" t="str">
        <f>IF('JQ2 TTrade'!J12&lt;J12,"WRONG","OK")</f>
        <v>OK</v>
      </c>
      <c r="AJ12" s="156" t="str">
        <f>IF('JQ2 TTrade'!K12&lt;K12,"WRONG","OK")</f>
        <v>OK</v>
      </c>
      <c r="AK12" s="875"/>
      <c r="AL12" s="904">
        <v>1.1000000000000001</v>
      </c>
      <c r="AM12" s="870" t="s">
        <v>440</v>
      </c>
      <c r="AN12" s="869" t="s">
        <v>501</v>
      </c>
      <c r="AO12" s="1406" t="str">
        <f>IF(D12&lt;(D13+D14),"Error","OK")</f>
        <v>OK</v>
      </c>
      <c r="AP12" s="1406" t="str">
        <f t="shared" ref="AP12:AV12" si="6">IF(E12&lt;(E13+E14),"Error","OK")</f>
        <v>OK</v>
      </c>
      <c r="AQ12" s="1406" t="str">
        <f t="shared" si="6"/>
        <v>OK</v>
      </c>
      <c r="AR12" s="1406" t="str">
        <f t="shared" si="6"/>
        <v>OK</v>
      </c>
      <c r="AS12" s="1406" t="str">
        <f t="shared" si="6"/>
        <v>OK</v>
      </c>
      <c r="AT12" s="1406" t="str">
        <f t="shared" si="6"/>
        <v>OK</v>
      </c>
      <c r="AU12" s="1406" t="str">
        <f t="shared" si="6"/>
        <v>Error</v>
      </c>
      <c r="AV12" s="1406" t="str">
        <f t="shared" si="6"/>
        <v>OK</v>
      </c>
      <c r="AZ12" s="396">
        <v>1.1000000000000001</v>
      </c>
      <c r="BA12" s="870" t="s">
        <v>440</v>
      </c>
      <c r="BB12" s="118" t="s">
        <v>63</v>
      </c>
      <c r="BC12" s="203">
        <f t="shared" si="2"/>
        <v>98.92444562475103</v>
      </c>
      <c r="BD12" s="228">
        <f t="shared" si="3"/>
        <v>102.09764247261927</v>
      </c>
      <c r="BE12" s="599">
        <f t="shared" si="4"/>
        <v>375.87657784011225</v>
      </c>
      <c r="BF12" s="229">
        <f t="shared" si="5"/>
        <v>362.00716845878134</v>
      </c>
      <c r="BH12" s="674" t="str">
        <f t="shared" ref="BH12:BH68" si="7">IF(ISNUMBER(BD12*BE12), IF(BD12*BE12&gt;0, IF(BD12&gt;BE12, IF(BD12/BE12&gt;BI$6, "CHECK", "ACCEPT"), IF(BE12/BD12&gt;BI$6, "CHECK", "ACCEPT")), IF(BE12=0,IF(BD12&lt;BI$6,"ACCEPT","CHECK"),IF(BE12&lt;BI$6,"ACCEPT","CHECK"))),"CHECK")</f>
        <v>CHECK</v>
      </c>
      <c r="BI12" s="674" t="str">
        <f t="shared" ref="BI12:BI68" si="8">IF(ISNUMBER(BF12*BG12), IF(BF12*BG12&gt;0, IF(BF12&gt;BG12, IF(BF12/BG12&gt;BI$6, "CHECK", "ACCEPT"), IF(BG12/BF12&gt;BI$6, "CHECK", "ACCEPT")), IF(BG12=0,IF(BF12&lt;BI$6,"ACCEPT","CHECK"),IF(BG12&lt;BI$6,"ACCEPT","CHECK"))),"CHECK")</f>
        <v>CHECK</v>
      </c>
    </row>
    <row r="13" spans="1:61" s="65" customFormat="1" ht="15" customHeight="1" x14ac:dyDescent="0.2">
      <c r="A13" s="1293" t="s">
        <v>319</v>
      </c>
      <c r="B13" s="1296" t="s">
        <v>300</v>
      </c>
      <c r="C13" s="1297" t="s">
        <v>501</v>
      </c>
      <c r="D13" s="1575">
        <v>0.52300000000000002</v>
      </c>
      <c r="E13" s="1575">
        <v>53</v>
      </c>
      <c r="F13" s="1575">
        <v>0.97799999999999998</v>
      </c>
      <c r="G13" s="1585">
        <v>95</v>
      </c>
      <c r="H13" s="1575">
        <v>0.13700000000000001</v>
      </c>
      <c r="I13" s="1575">
        <v>73</v>
      </c>
      <c r="J13" s="1575">
        <v>0.14299999999999999</v>
      </c>
      <c r="K13" s="1587">
        <v>39</v>
      </c>
      <c r="L13" s="916"/>
      <c r="M13" s="916"/>
      <c r="N13" s="916"/>
      <c r="O13" s="875"/>
      <c r="P13" s="916"/>
      <c r="Q13" s="916"/>
      <c r="R13" s="916"/>
      <c r="S13" s="875"/>
      <c r="T13" s="916"/>
      <c r="U13" s="916"/>
      <c r="V13" s="916"/>
      <c r="W13" s="875"/>
      <c r="X13" s="916"/>
      <c r="Y13" s="916"/>
      <c r="Z13" s="916"/>
      <c r="AA13" s="875"/>
      <c r="AB13" s="875"/>
      <c r="AC13" s="156" t="str">
        <f>IF('JQ2 TTrade'!D13&lt;D13,"WRONG","OK")</f>
        <v>OK</v>
      </c>
      <c r="AD13" s="156" t="str">
        <f>IF('JQ2 TTrade'!E13&lt;E13,"WRONG","OK")</f>
        <v>OK</v>
      </c>
      <c r="AE13" s="156" t="str">
        <f>IF('JQ2 TTrade'!F13&lt;F13,"WRONG","OK")</f>
        <v>OK</v>
      </c>
      <c r="AF13" s="156" t="str">
        <f>IF('JQ2 TTrade'!G13&lt;G13,"WRONG","OK")</f>
        <v>OK</v>
      </c>
      <c r="AG13" s="156" t="str">
        <f>IF('JQ2 TTrade'!H13&lt;H13,"WRONG","OK")</f>
        <v>OK</v>
      </c>
      <c r="AH13" s="156" t="str">
        <f>IF('JQ2 TTrade'!I13&lt;I13,"WRONG","OK")</f>
        <v>OK</v>
      </c>
      <c r="AI13" s="156" t="str">
        <f>IF('JQ2 TTrade'!J13&lt;J13,"WRONG","OK")</f>
        <v>OK</v>
      </c>
      <c r="AJ13" s="156" t="str">
        <f>IF('JQ2 TTrade'!K13&lt;K13,"WRONG","OK")</f>
        <v>OK</v>
      </c>
      <c r="AK13" s="875"/>
      <c r="AL13" s="904" t="s">
        <v>319</v>
      </c>
      <c r="AM13" s="10" t="s">
        <v>300</v>
      </c>
      <c r="AN13" s="873" t="s">
        <v>501</v>
      </c>
      <c r="AO13" s="1407"/>
      <c r="AP13" s="1407"/>
      <c r="AQ13" s="1407"/>
      <c r="AR13" s="1407"/>
      <c r="AS13" s="1407"/>
      <c r="AT13" s="1407"/>
      <c r="AU13" s="1407"/>
      <c r="AV13" s="1407"/>
      <c r="AZ13" s="396" t="s">
        <v>319</v>
      </c>
      <c r="BA13" s="10" t="s">
        <v>300</v>
      </c>
      <c r="BB13" s="118" t="s">
        <v>63</v>
      </c>
      <c r="BC13" s="203">
        <f t="shared" si="2"/>
        <v>101.33843212237093</v>
      </c>
      <c r="BD13" s="228">
        <f t="shared" si="3"/>
        <v>97.137014314928422</v>
      </c>
      <c r="BE13" s="599">
        <f t="shared" si="4"/>
        <v>532.8467153284671</v>
      </c>
      <c r="BF13" s="229">
        <f t="shared" si="5"/>
        <v>272.72727272727275</v>
      </c>
      <c r="BH13" s="674" t="str">
        <f t="shared" si="7"/>
        <v>CHECK</v>
      </c>
      <c r="BI13" s="674" t="str">
        <f t="shared" si="8"/>
        <v>CHECK</v>
      </c>
    </row>
    <row r="14" spans="1:61" s="65" customFormat="1" ht="15" customHeight="1" x14ac:dyDescent="0.2">
      <c r="A14" s="1293" t="s">
        <v>357</v>
      </c>
      <c r="B14" s="1298" t="s">
        <v>301</v>
      </c>
      <c r="C14" s="1295" t="s">
        <v>501</v>
      </c>
      <c r="D14" s="1575">
        <v>14.539</v>
      </c>
      <c r="E14" s="1575">
        <v>1437</v>
      </c>
      <c r="F14" s="1575">
        <v>20.57</v>
      </c>
      <c r="G14" s="1585">
        <v>2105</v>
      </c>
      <c r="H14" s="1575">
        <v>0.57599999999999996</v>
      </c>
      <c r="I14" s="1575">
        <v>195</v>
      </c>
      <c r="J14" s="1575">
        <v>0.13700000000000001</v>
      </c>
      <c r="K14" s="1587">
        <v>62</v>
      </c>
      <c r="L14" s="916"/>
      <c r="M14" s="916"/>
      <c r="N14" s="916"/>
      <c r="O14" s="875"/>
      <c r="P14" s="916"/>
      <c r="Q14" s="916"/>
      <c r="R14" s="916"/>
      <c r="S14" s="875"/>
      <c r="T14" s="916"/>
      <c r="U14" s="916"/>
      <c r="V14" s="916"/>
      <c r="W14" s="875"/>
      <c r="X14" s="916"/>
      <c r="Y14" s="916"/>
      <c r="Z14" s="916"/>
      <c r="AA14" s="875"/>
      <c r="AB14" s="875"/>
      <c r="AC14" s="156" t="str">
        <f>IF('JQ2 TTrade'!D14&lt;D14,"WRONG","OK")</f>
        <v>OK</v>
      </c>
      <c r="AD14" s="156" t="str">
        <f>IF('JQ2 TTrade'!E14&lt;E14,"WRONG","OK")</f>
        <v>OK</v>
      </c>
      <c r="AE14" s="156" t="str">
        <f>IF('JQ2 TTrade'!F14&lt;F14,"WRONG","OK")</f>
        <v>OK</v>
      </c>
      <c r="AF14" s="156" t="str">
        <f>IF('JQ2 TTrade'!G14&lt;G14,"WRONG","OK")</f>
        <v>OK</v>
      </c>
      <c r="AG14" s="156" t="str">
        <f>IF('JQ2 TTrade'!H14&lt;H14,"WRONG","OK")</f>
        <v>OK</v>
      </c>
      <c r="AH14" s="156" t="str">
        <f>IF('JQ2 TTrade'!I14&lt;I14,"WRONG","OK")</f>
        <v>OK</v>
      </c>
      <c r="AI14" s="156" t="str">
        <f>IF('JQ2 TTrade'!J14&lt;J14,"WRONG","OK")</f>
        <v>OK</v>
      </c>
      <c r="AJ14" s="156" t="str">
        <f>IF('JQ2 TTrade'!K14&lt;K14,"WRONG","OK")</f>
        <v>OK</v>
      </c>
      <c r="AK14" s="875"/>
      <c r="AL14" s="904" t="s">
        <v>357</v>
      </c>
      <c r="AM14" s="10" t="s">
        <v>301</v>
      </c>
      <c r="AN14" s="873" t="s">
        <v>501</v>
      </c>
      <c r="AO14" s="1407"/>
      <c r="AP14" s="1407"/>
      <c r="AQ14" s="1407"/>
      <c r="AR14" s="1407"/>
      <c r="AS14" s="1407"/>
      <c r="AT14" s="1407"/>
      <c r="AU14" s="1407"/>
      <c r="AV14" s="1407"/>
      <c r="AZ14" s="396" t="s">
        <v>357</v>
      </c>
      <c r="BA14" s="10" t="s">
        <v>301</v>
      </c>
      <c r="BB14" s="118" t="s">
        <v>63</v>
      </c>
      <c r="BC14" s="203">
        <f t="shared" si="2"/>
        <v>98.837609189077654</v>
      </c>
      <c r="BD14" s="228">
        <f t="shared" si="3"/>
        <v>102.33349538162372</v>
      </c>
      <c r="BE14" s="599">
        <f t="shared" si="4"/>
        <v>338.54166666666669</v>
      </c>
      <c r="BF14" s="229">
        <f t="shared" si="5"/>
        <v>452.55474452554739</v>
      </c>
      <c r="BH14" s="674" t="str">
        <f t="shared" si="7"/>
        <v>CHECK</v>
      </c>
      <c r="BI14" s="674" t="str">
        <f t="shared" si="8"/>
        <v>CHECK</v>
      </c>
    </row>
    <row r="15" spans="1:61" s="65" customFormat="1" ht="15" customHeight="1" x14ac:dyDescent="0.2">
      <c r="A15" s="1293">
        <v>1.2</v>
      </c>
      <c r="B15" s="1299" t="s">
        <v>441</v>
      </c>
      <c r="C15" s="1300" t="s">
        <v>501</v>
      </c>
      <c r="D15" s="1574">
        <f t="shared" ref="D15:K15" si="9">D16+D17</f>
        <v>23.050999999999998</v>
      </c>
      <c r="E15" s="1574">
        <f t="shared" si="9"/>
        <v>2706</v>
      </c>
      <c r="F15" s="1574">
        <f t="shared" si="9"/>
        <v>6.2249999999999996</v>
      </c>
      <c r="G15" s="1574">
        <f t="shared" si="9"/>
        <v>2240</v>
      </c>
      <c r="H15" s="1574">
        <f t="shared" si="9"/>
        <v>26.974</v>
      </c>
      <c r="I15" s="1574">
        <f t="shared" si="9"/>
        <v>3752</v>
      </c>
      <c r="J15" s="1574">
        <f t="shared" si="9"/>
        <v>70.064999999999998</v>
      </c>
      <c r="K15" s="1574">
        <f t="shared" si="9"/>
        <v>4507</v>
      </c>
      <c r="L15" s="916"/>
      <c r="M15" s="916"/>
      <c r="N15" s="916"/>
      <c r="O15" s="875"/>
      <c r="P15" s="916"/>
      <c r="Q15" s="916"/>
      <c r="R15" s="916"/>
      <c r="S15" s="875"/>
      <c r="T15" s="916"/>
      <c r="U15" s="916"/>
      <c r="V15" s="916"/>
      <c r="W15" s="875"/>
      <c r="X15" s="916"/>
      <c r="Y15" s="916"/>
      <c r="Z15" s="916"/>
      <c r="AA15" s="875"/>
      <c r="AB15" s="875"/>
      <c r="AC15" s="156" t="str">
        <f>IF('JQ2 TTrade'!D15&lt;D15,"WRONG","OK")</f>
        <v>OK</v>
      </c>
      <c r="AD15" s="156" t="str">
        <f>IF('JQ2 TTrade'!E15&lt;E15,"WRONG","OK")</f>
        <v>OK</v>
      </c>
      <c r="AE15" s="156" t="str">
        <f>IF('JQ2 TTrade'!F15&lt;F15,"WRONG","OK")</f>
        <v>OK</v>
      </c>
      <c r="AF15" s="156" t="str">
        <f>IF('JQ2 TTrade'!G15&lt;G15,"WRONG","OK")</f>
        <v>OK</v>
      </c>
      <c r="AG15" s="156" t="str">
        <f>IF('JQ2 TTrade'!H15&lt;H15,"WRONG","OK")</f>
        <v>OK</v>
      </c>
      <c r="AH15" s="156" t="str">
        <f>IF('JQ2 TTrade'!I15&lt;I15,"WRONG","OK")</f>
        <v>OK</v>
      </c>
      <c r="AI15" s="156" t="str">
        <f>IF('JQ2 TTrade'!J15&lt;J15,"WRONG","OK")</f>
        <v>OK</v>
      </c>
      <c r="AJ15" s="156" t="str">
        <f>IF('JQ2 TTrade'!K15&lt;K15,"WRONG","OK")</f>
        <v>OK</v>
      </c>
      <c r="AK15" s="875"/>
      <c r="AL15" s="904">
        <v>1.2</v>
      </c>
      <c r="AM15" s="870" t="s">
        <v>441</v>
      </c>
      <c r="AN15" s="874" t="s">
        <v>501</v>
      </c>
      <c r="AO15" s="1408" t="str">
        <f>IF(D15&lt;(D16+D17),"Error","OK")</f>
        <v>OK</v>
      </c>
      <c r="AP15" s="1408" t="str">
        <f t="shared" ref="AP15:AV15" si="10">IF(E15&lt;(E16+E17),"Error","OK")</f>
        <v>OK</v>
      </c>
      <c r="AQ15" s="1408" t="str">
        <f t="shared" si="10"/>
        <v>OK</v>
      </c>
      <c r="AR15" s="1408" t="str">
        <f t="shared" si="10"/>
        <v>OK</v>
      </c>
      <c r="AS15" s="1408" t="str">
        <f t="shared" si="10"/>
        <v>OK</v>
      </c>
      <c r="AT15" s="1408" t="str">
        <f t="shared" si="10"/>
        <v>OK</v>
      </c>
      <c r="AU15" s="1408" t="str">
        <f t="shared" si="10"/>
        <v>OK</v>
      </c>
      <c r="AV15" s="1408" t="str">
        <f t="shared" si="10"/>
        <v>OK</v>
      </c>
      <c r="AZ15" s="396">
        <v>1.2</v>
      </c>
      <c r="BA15" s="870" t="s">
        <v>441</v>
      </c>
      <c r="BB15" s="118" t="s">
        <v>63</v>
      </c>
      <c r="BC15" s="203">
        <f t="shared" si="2"/>
        <v>117.39187020085897</v>
      </c>
      <c r="BD15" s="228">
        <f t="shared" si="3"/>
        <v>359.83935742971892</v>
      </c>
      <c r="BE15" s="599">
        <f t="shared" si="4"/>
        <v>139.09690813375843</v>
      </c>
      <c r="BF15" s="229">
        <f t="shared" si="5"/>
        <v>64.325983015771072</v>
      </c>
      <c r="BH15" s="674" t="str">
        <f t="shared" si="7"/>
        <v>CHECK</v>
      </c>
      <c r="BI15" s="674" t="str">
        <f t="shared" si="8"/>
        <v>CHECK</v>
      </c>
    </row>
    <row r="16" spans="1:61" s="65" customFormat="1" ht="15" customHeight="1" x14ac:dyDescent="0.2">
      <c r="A16" s="1293" t="s">
        <v>320</v>
      </c>
      <c r="B16" s="1296" t="s">
        <v>300</v>
      </c>
      <c r="C16" s="1297" t="s">
        <v>501</v>
      </c>
      <c r="D16" s="1575">
        <v>5.1999999999999998E-2</v>
      </c>
      <c r="E16" s="1575">
        <v>5</v>
      </c>
      <c r="F16" s="1575">
        <v>0.21</v>
      </c>
      <c r="G16" s="1585">
        <v>15</v>
      </c>
      <c r="H16" s="1575">
        <v>3.419</v>
      </c>
      <c r="I16" s="1575">
        <v>158</v>
      </c>
      <c r="J16" s="1575">
        <v>39.984000000000002</v>
      </c>
      <c r="K16" s="1587">
        <v>2002</v>
      </c>
      <c r="L16" s="916"/>
      <c r="M16" s="916"/>
      <c r="N16" s="916"/>
      <c r="O16" s="875"/>
      <c r="P16" s="916"/>
      <c r="Q16" s="916"/>
      <c r="R16" s="916"/>
      <c r="S16" s="875"/>
      <c r="T16" s="916"/>
      <c r="U16" s="916"/>
      <c r="V16" s="916"/>
      <c r="W16" s="875"/>
      <c r="X16" s="916"/>
      <c r="Y16" s="916"/>
      <c r="Z16" s="916"/>
      <c r="AA16" s="875"/>
      <c r="AB16" s="875"/>
      <c r="AC16" s="156" t="str">
        <f>IF('JQ2 TTrade'!D16&lt;D16,"WRONG","OK")</f>
        <v>OK</v>
      </c>
      <c r="AD16" s="156" t="str">
        <f>IF('JQ2 TTrade'!E16&lt;E16,"WRONG","OK")</f>
        <v>OK</v>
      </c>
      <c r="AE16" s="156" t="str">
        <f>IF('JQ2 TTrade'!F16&lt;F16,"WRONG","OK")</f>
        <v>OK</v>
      </c>
      <c r="AF16" s="156" t="str">
        <f>IF('JQ2 TTrade'!G16&lt;G16,"WRONG","OK")</f>
        <v>OK</v>
      </c>
      <c r="AG16" s="156" t="str">
        <f>IF('JQ2 TTrade'!H16&lt;H16,"WRONG","OK")</f>
        <v>OK</v>
      </c>
      <c r="AH16" s="156" t="str">
        <f>IF('JQ2 TTrade'!I16&lt;I16,"WRONG","OK")</f>
        <v>OK</v>
      </c>
      <c r="AI16" s="156" t="str">
        <f>IF('JQ2 TTrade'!J16&lt;J16,"WRONG","OK")</f>
        <v>OK</v>
      </c>
      <c r="AJ16" s="156" t="str">
        <f>IF('JQ2 TTrade'!K16&lt;K16,"WRONG","OK")</f>
        <v>OK</v>
      </c>
      <c r="AK16" s="875"/>
      <c r="AL16" s="904" t="s">
        <v>320</v>
      </c>
      <c r="AM16" s="10" t="s">
        <v>300</v>
      </c>
      <c r="AN16" s="873" t="s">
        <v>501</v>
      </c>
      <c r="AO16" s="1407"/>
      <c r="AP16" s="1407"/>
      <c r="AQ16" s="1407"/>
      <c r="AR16" s="1407"/>
      <c r="AS16" s="1407"/>
      <c r="AT16" s="1407"/>
      <c r="AU16" s="1407"/>
      <c r="AV16" s="1407"/>
      <c r="AZ16" s="396" t="s">
        <v>320</v>
      </c>
      <c r="BA16" s="10" t="s">
        <v>300</v>
      </c>
      <c r="BB16" s="118" t="s">
        <v>63</v>
      </c>
      <c r="BC16" s="203">
        <f t="shared" si="2"/>
        <v>96.15384615384616</v>
      </c>
      <c r="BD16" s="228">
        <f t="shared" si="3"/>
        <v>71.428571428571431</v>
      </c>
      <c r="BE16" s="599">
        <f t="shared" si="4"/>
        <v>46.212342790289554</v>
      </c>
      <c r="BF16" s="229">
        <f t="shared" si="5"/>
        <v>50.070028011204478</v>
      </c>
      <c r="BH16" s="674" t="str">
        <f t="shared" si="7"/>
        <v>ACCEPT</v>
      </c>
      <c r="BI16" s="674" t="str">
        <f t="shared" si="8"/>
        <v>CHECK</v>
      </c>
    </row>
    <row r="17" spans="1:61" s="65" customFormat="1" ht="15" customHeight="1" x14ac:dyDescent="0.2">
      <c r="A17" s="1293" t="s">
        <v>358</v>
      </c>
      <c r="B17" s="1296" t="s">
        <v>301</v>
      </c>
      <c r="C17" s="1297" t="s">
        <v>501</v>
      </c>
      <c r="D17" s="1575">
        <v>22.998999999999999</v>
      </c>
      <c r="E17" s="1575">
        <v>2701</v>
      </c>
      <c r="F17" s="1575">
        <v>6.0149999999999997</v>
      </c>
      <c r="G17" s="1585">
        <v>2225</v>
      </c>
      <c r="H17" s="1575">
        <v>23.555</v>
      </c>
      <c r="I17" s="1575">
        <v>3594</v>
      </c>
      <c r="J17" s="1575">
        <v>30.081</v>
      </c>
      <c r="K17" s="1587">
        <v>2505</v>
      </c>
      <c r="L17" s="916"/>
      <c r="M17" s="916"/>
      <c r="N17" s="916"/>
      <c r="O17" s="875"/>
      <c r="P17" s="916"/>
      <c r="Q17" s="916"/>
      <c r="R17" s="916"/>
      <c r="S17" s="875"/>
      <c r="T17" s="916"/>
      <c r="U17" s="916"/>
      <c r="V17" s="916"/>
      <c r="W17" s="875"/>
      <c r="X17" s="916"/>
      <c r="Y17" s="916"/>
      <c r="Z17" s="916"/>
      <c r="AA17" s="875"/>
      <c r="AB17" s="875"/>
      <c r="AC17" s="156" t="str">
        <f>IF('JQ2 TTrade'!D17&lt;D17,"WRONG","OK")</f>
        <v>OK</v>
      </c>
      <c r="AD17" s="156" t="str">
        <f>IF('JQ2 TTrade'!E17&lt;E17,"WRONG","OK")</f>
        <v>OK</v>
      </c>
      <c r="AE17" s="156" t="str">
        <f>IF('JQ2 TTrade'!F17&lt;F17,"WRONG","OK")</f>
        <v>OK</v>
      </c>
      <c r="AF17" s="156" t="str">
        <f>IF('JQ2 TTrade'!G17&lt;G17,"WRONG","OK")</f>
        <v>OK</v>
      </c>
      <c r="AG17" s="156" t="str">
        <f>IF('JQ2 TTrade'!H17&lt;H17,"WRONG","OK")</f>
        <v>OK</v>
      </c>
      <c r="AH17" s="156" t="str">
        <f>IF('JQ2 TTrade'!I17&lt;I17,"WRONG","OK")</f>
        <v>OK</v>
      </c>
      <c r="AI17" s="156" t="str">
        <f>IF('JQ2 TTrade'!J17&lt;J17,"WRONG","OK")</f>
        <v>OK</v>
      </c>
      <c r="AJ17" s="156" t="str">
        <f>IF('JQ2 TTrade'!K17&lt;K17,"WRONG","OK")</f>
        <v>OK</v>
      </c>
      <c r="AK17" s="875"/>
      <c r="AL17" s="904" t="s">
        <v>358</v>
      </c>
      <c r="AM17" s="10" t="s">
        <v>301</v>
      </c>
      <c r="AN17" s="873" t="s">
        <v>501</v>
      </c>
      <c r="AO17" s="1407"/>
      <c r="AP17" s="1407"/>
      <c r="AQ17" s="1407"/>
      <c r="AR17" s="1407"/>
      <c r="AS17" s="1407"/>
      <c r="AT17" s="1407"/>
      <c r="AU17" s="1407"/>
      <c r="AV17" s="1407"/>
      <c r="AZ17" s="396" t="s">
        <v>358</v>
      </c>
      <c r="BA17" s="10" t="s">
        <v>301</v>
      </c>
      <c r="BB17" s="114" t="s">
        <v>64</v>
      </c>
      <c r="BC17" s="203">
        <f t="shared" si="2"/>
        <v>117.43988869081265</v>
      </c>
      <c r="BD17" s="228">
        <f t="shared" si="3"/>
        <v>369.90856192851209</v>
      </c>
      <c r="BE17" s="599">
        <f t="shared" si="4"/>
        <v>152.57907026109106</v>
      </c>
      <c r="BF17" s="229">
        <f t="shared" si="5"/>
        <v>83.275157075895081</v>
      </c>
      <c r="BH17" s="674" t="str">
        <f t="shared" si="7"/>
        <v>CHECK</v>
      </c>
      <c r="BI17" s="674" t="str">
        <f t="shared" si="8"/>
        <v>CHECK</v>
      </c>
    </row>
    <row r="18" spans="1:61" s="65" customFormat="1" ht="15" customHeight="1" x14ac:dyDescent="0.2">
      <c r="A18" s="876" t="s">
        <v>9</v>
      </c>
      <c r="B18" s="21" t="s">
        <v>364</v>
      </c>
      <c r="C18" s="869" t="s">
        <v>501</v>
      </c>
      <c r="D18" s="1577">
        <v>2.0190000000000001</v>
      </c>
      <c r="E18" s="1577">
        <v>1204</v>
      </c>
      <c r="F18" s="1577">
        <v>1.36</v>
      </c>
      <c r="G18" s="1590">
        <v>993</v>
      </c>
      <c r="H18" s="1577">
        <v>0.42799999999999999</v>
      </c>
      <c r="I18" s="1577">
        <v>214</v>
      </c>
      <c r="J18" s="1577">
        <v>0.191</v>
      </c>
      <c r="K18" s="1591">
        <v>193</v>
      </c>
      <c r="L18" s="916"/>
      <c r="M18" s="916"/>
      <c r="N18" s="916"/>
      <c r="O18" s="875"/>
      <c r="P18" s="916"/>
      <c r="Q18" s="916"/>
      <c r="R18" s="916"/>
      <c r="S18" s="875"/>
      <c r="T18" s="916"/>
      <c r="U18" s="916"/>
      <c r="V18" s="916"/>
      <c r="W18" s="875"/>
      <c r="X18" s="916"/>
      <c r="Y18" s="916"/>
      <c r="Z18" s="916"/>
      <c r="AA18" s="875"/>
      <c r="AB18" s="875"/>
      <c r="AC18" s="156" t="str">
        <f>IF('JQ2 TTrade'!D18&lt;D18,"WRONG","OK")</f>
        <v>OK</v>
      </c>
      <c r="AD18" s="156" t="str">
        <f>IF('JQ2 TTrade'!E18&lt;E18,"WRONG","OK")</f>
        <v>OK</v>
      </c>
      <c r="AE18" s="156" t="str">
        <f>IF('JQ2 TTrade'!F18&lt;F18,"WRONG","OK")</f>
        <v>OK</v>
      </c>
      <c r="AF18" s="156" t="str">
        <f>IF('JQ2 TTrade'!G18&lt;G18,"WRONG","OK")</f>
        <v>OK</v>
      </c>
      <c r="AG18" s="156" t="str">
        <f>IF('JQ2 TTrade'!H18&lt;H18,"WRONG","OK")</f>
        <v>OK</v>
      </c>
      <c r="AH18" s="156" t="str">
        <f>IF('JQ2 TTrade'!I18&lt;I18,"WRONG","OK")</f>
        <v>OK</v>
      </c>
      <c r="AI18" s="156" t="str">
        <f>IF('JQ2 TTrade'!J18&lt;J18,"WRONG","OK")</f>
        <v>OK</v>
      </c>
      <c r="AJ18" s="156" t="str">
        <f>IF('JQ2 TTrade'!K18&lt;K18,"WRONG","OK")</f>
        <v>OK</v>
      </c>
      <c r="AK18" s="875"/>
      <c r="AL18" s="904" t="s">
        <v>9</v>
      </c>
      <c r="AM18" s="11" t="s">
        <v>364</v>
      </c>
      <c r="AN18" s="869" t="s">
        <v>501</v>
      </c>
      <c r="AO18" s="1409" t="str">
        <f t="shared" ref="AO18:AV18" si="11">IF(D18&gt;D17,"Error","OK")</f>
        <v>OK</v>
      </c>
      <c r="AP18" s="1409" t="str">
        <f t="shared" si="11"/>
        <v>OK</v>
      </c>
      <c r="AQ18" s="1409" t="str">
        <f t="shared" si="11"/>
        <v>OK</v>
      </c>
      <c r="AR18" s="1409" t="str">
        <f t="shared" si="11"/>
        <v>OK</v>
      </c>
      <c r="AS18" s="1409" t="str">
        <f t="shared" si="11"/>
        <v>OK</v>
      </c>
      <c r="AT18" s="1409" t="str">
        <f t="shared" si="11"/>
        <v>OK</v>
      </c>
      <c r="AU18" s="1409" t="str">
        <f t="shared" si="11"/>
        <v>OK</v>
      </c>
      <c r="AV18" s="1409" t="str">
        <f t="shared" si="11"/>
        <v>OK</v>
      </c>
      <c r="AZ18" s="396" t="s">
        <v>9</v>
      </c>
      <c r="BA18" s="11" t="s">
        <v>364</v>
      </c>
      <c r="BB18" s="118" t="s">
        <v>63</v>
      </c>
      <c r="BC18" s="203">
        <f t="shared" si="2"/>
        <v>596.3348192174343</v>
      </c>
      <c r="BD18" s="228">
        <f t="shared" si="3"/>
        <v>730.14705882352939</v>
      </c>
      <c r="BE18" s="599">
        <f t="shared" si="4"/>
        <v>500</v>
      </c>
      <c r="BF18" s="229">
        <f t="shared" si="5"/>
        <v>1010.4712041884817</v>
      </c>
      <c r="BH18" s="674" t="str">
        <f t="shared" si="7"/>
        <v>ACCEPT</v>
      </c>
      <c r="BI18" s="674" t="str">
        <f t="shared" si="8"/>
        <v>CHECK</v>
      </c>
    </row>
    <row r="19" spans="1:61" s="65" customFormat="1" ht="15" customHeight="1" x14ac:dyDescent="0.2">
      <c r="A19" s="877">
        <v>2</v>
      </c>
      <c r="B19" s="878" t="s">
        <v>329</v>
      </c>
      <c r="C19" s="879" t="s">
        <v>362</v>
      </c>
      <c r="D19" s="1576">
        <v>44.590400000000002</v>
      </c>
      <c r="E19" s="1576">
        <v>18005</v>
      </c>
      <c r="F19" s="1576">
        <v>75.593999999999994</v>
      </c>
      <c r="G19" s="1588">
        <v>19028</v>
      </c>
      <c r="H19" s="1576">
        <v>17.011600000000001</v>
      </c>
      <c r="I19" s="1576">
        <v>11909</v>
      </c>
      <c r="J19" s="1575">
        <f>H19/I19*K19</f>
        <v>18.985739827021582</v>
      </c>
      <c r="K19" s="1589">
        <v>13291</v>
      </c>
      <c r="L19" s="915"/>
      <c r="M19" s="915"/>
      <c r="N19" s="915"/>
      <c r="O19" s="917"/>
      <c r="P19" s="915"/>
      <c r="Q19" s="915"/>
      <c r="R19" s="915"/>
      <c r="S19" s="917"/>
      <c r="T19" s="915"/>
      <c r="U19" s="915"/>
      <c r="V19" s="915"/>
      <c r="W19" s="917"/>
      <c r="X19" s="915"/>
      <c r="Y19" s="915"/>
      <c r="Z19" s="915"/>
      <c r="AA19" s="917"/>
      <c r="AB19" s="916"/>
      <c r="AC19" s="156" t="str">
        <f>IF('JQ2 TTrade'!D19&lt;D19,"WRONG","OK")</f>
        <v>OK</v>
      </c>
      <c r="AD19" s="156" t="str">
        <f>IF('JQ2 TTrade'!E19&lt;E19,"WRONG","OK")</f>
        <v>OK</v>
      </c>
      <c r="AE19" s="156" t="str">
        <f>IF('JQ2 TTrade'!F19&lt;F19,"WRONG","OK")</f>
        <v>WRONG</v>
      </c>
      <c r="AF19" s="156" t="str">
        <f>IF('JQ2 TTrade'!G19&lt;G19,"WRONG","OK")</f>
        <v>OK</v>
      </c>
      <c r="AG19" s="156" t="str">
        <f>IF('JQ2 TTrade'!H19&lt;H19,"WRONG","OK")</f>
        <v>OK</v>
      </c>
      <c r="AH19" s="156" t="str">
        <f>IF('JQ2 TTrade'!I19&lt;I19,"WRONG","OK")</f>
        <v>OK</v>
      </c>
      <c r="AI19" s="156" t="str">
        <f>IF('JQ2 TTrade'!J19&lt;J19,"WRONG","OK")</f>
        <v>OK</v>
      </c>
      <c r="AJ19" s="156" t="str">
        <f>IF('JQ2 TTrade'!K19&lt;K19,"WRONG","OK")</f>
        <v>OK</v>
      </c>
      <c r="AK19" s="916"/>
      <c r="AL19" s="905">
        <v>2</v>
      </c>
      <c r="AM19" s="878" t="s">
        <v>329</v>
      </c>
      <c r="AN19" s="879" t="s">
        <v>362</v>
      </c>
      <c r="AO19" s="790"/>
      <c r="AP19" s="790"/>
      <c r="AQ19" s="790"/>
      <c r="AR19" s="790"/>
      <c r="AS19" s="790"/>
      <c r="AT19" s="790"/>
      <c r="AU19" s="790"/>
      <c r="AV19" s="790"/>
      <c r="AZ19" s="789">
        <v>2</v>
      </c>
      <c r="BA19" s="878" t="s">
        <v>329</v>
      </c>
      <c r="BB19" s="118" t="s">
        <v>63</v>
      </c>
      <c r="BC19" s="203">
        <f t="shared" si="2"/>
        <v>403.78646524812513</v>
      </c>
      <c r="BD19" s="228">
        <f t="shared" si="3"/>
        <v>251.71309892319499</v>
      </c>
      <c r="BE19" s="599">
        <f t="shared" si="4"/>
        <v>700.05172940816851</v>
      </c>
      <c r="BF19" s="229">
        <f t="shared" si="5"/>
        <v>700.05172940816851</v>
      </c>
      <c r="BH19" s="674" t="str">
        <f t="shared" si="7"/>
        <v>CHECK</v>
      </c>
      <c r="BI19" s="674" t="str">
        <f t="shared" si="8"/>
        <v>CHECK</v>
      </c>
    </row>
    <row r="20" spans="1:61" s="65" customFormat="1" ht="15" customHeight="1" x14ac:dyDescent="0.2">
      <c r="A20" s="862">
        <v>3</v>
      </c>
      <c r="B20" s="863" t="s">
        <v>443</v>
      </c>
      <c r="C20" s="864" t="s">
        <v>16</v>
      </c>
      <c r="D20" s="1576">
        <f t="shared" ref="D20:K20" si="12">D21+D22</f>
        <v>13.636000000000001</v>
      </c>
      <c r="E20" s="1576">
        <f t="shared" si="12"/>
        <v>473</v>
      </c>
      <c r="F20" s="1576">
        <f t="shared" si="12"/>
        <v>9.6296577181208054</v>
      </c>
      <c r="G20" s="1576">
        <f t="shared" si="12"/>
        <v>391</v>
      </c>
      <c r="H20" s="1576">
        <f t="shared" si="12"/>
        <v>15.679</v>
      </c>
      <c r="I20" s="1576">
        <f t="shared" si="12"/>
        <v>1523</v>
      </c>
      <c r="J20" s="1575">
        <f t="shared" si="12"/>
        <v>13.348187214611873</v>
      </c>
      <c r="K20" s="1576">
        <f t="shared" si="12"/>
        <v>1114</v>
      </c>
      <c r="L20" s="915"/>
      <c r="M20" s="915"/>
      <c r="N20" s="915"/>
      <c r="O20" s="917"/>
      <c r="P20" s="915"/>
      <c r="Q20" s="915"/>
      <c r="R20" s="915"/>
      <c r="S20" s="917"/>
      <c r="T20" s="915"/>
      <c r="U20" s="915"/>
      <c r="V20" s="915"/>
      <c r="W20" s="917"/>
      <c r="X20" s="915"/>
      <c r="Y20" s="915"/>
      <c r="Z20" s="915"/>
      <c r="AA20" s="917"/>
      <c r="AB20" s="875"/>
      <c r="AC20" s="156" t="str">
        <f>IF('JQ2 TTrade'!D20&lt;D20,"WRONG","OK")</f>
        <v>OK</v>
      </c>
      <c r="AD20" s="156" t="str">
        <f>IF('JQ2 TTrade'!E20&lt;E20,"WRONG","OK")</f>
        <v>OK</v>
      </c>
      <c r="AE20" s="156" t="str">
        <f>IF('JQ2 TTrade'!F20&lt;F20,"WRONG","OK")</f>
        <v>OK</v>
      </c>
      <c r="AF20" s="156" t="str">
        <f>IF('JQ2 TTrade'!G20&lt;G20,"WRONG","OK")</f>
        <v>OK</v>
      </c>
      <c r="AG20" s="156" t="str">
        <f>IF('JQ2 TTrade'!H20&lt;H20,"WRONG","OK")</f>
        <v>OK</v>
      </c>
      <c r="AH20" s="156" t="str">
        <f>IF('JQ2 TTrade'!I20&lt;I20,"WRONG","OK")</f>
        <v>OK</v>
      </c>
      <c r="AI20" s="156" t="str">
        <f>IF('JQ2 TTrade'!J20&lt;J20,"WRONG","OK")</f>
        <v>OK</v>
      </c>
      <c r="AJ20" s="156" t="str">
        <f>IF('JQ2 TTrade'!K20&lt;K20,"WRONG","OK")</f>
        <v>OK</v>
      </c>
      <c r="AK20" s="875"/>
      <c r="AL20" s="906">
        <v>3</v>
      </c>
      <c r="AM20" s="882" t="s">
        <v>443</v>
      </c>
      <c r="AN20" s="864" t="s">
        <v>16</v>
      </c>
      <c r="AO20" s="1410" t="str">
        <f>IF(D20&lt;(D21+D22),"Error","OK")</f>
        <v>OK</v>
      </c>
      <c r="AP20" s="1410" t="str">
        <f t="shared" ref="AP20:AV20" si="13">IF(E20&lt;(E21+E22),"Error","OK")</f>
        <v>OK</v>
      </c>
      <c r="AQ20" s="1410" t="str">
        <f t="shared" si="13"/>
        <v>OK</v>
      </c>
      <c r="AR20" s="1410" t="str">
        <f t="shared" si="13"/>
        <v>OK</v>
      </c>
      <c r="AS20" s="1410" t="str">
        <f t="shared" si="13"/>
        <v>OK</v>
      </c>
      <c r="AT20" s="1410" t="str">
        <f t="shared" si="13"/>
        <v>OK</v>
      </c>
      <c r="AU20" s="1410" t="str">
        <f t="shared" si="13"/>
        <v>OK</v>
      </c>
      <c r="AV20" s="1410" t="str">
        <f t="shared" si="13"/>
        <v>OK</v>
      </c>
      <c r="AZ20" s="794">
        <v>3</v>
      </c>
      <c r="BA20" s="882" t="s">
        <v>443</v>
      </c>
      <c r="BB20" s="118" t="s">
        <v>63</v>
      </c>
      <c r="BC20" s="203">
        <f t="shared" si="2"/>
        <v>34.687591669111171</v>
      </c>
      <c r="BD20" s="228">
        <f t="shared" si="3"/>
        <v>40.603727717572738</v>
      </c>
      <c r="BE20" s="599">
        <f t="shared" si="4"/>
        <v>97.136296957714137</v>
      </c>
      <c r="BF20" s="229">
        <f t="shared" si="5"/>
        <v>83.457025443914702</v>
      </c>
      <c r="BH20" s="674" t="str">
        <f t="shared" si="7"/>
        <v>CHECK</v>
      </c>
      <c r="BI20" s="674" t="str">
        <f t="shared" si="8"/>
        <v>CHECK</v>
      </c>
    </row>
    <row r="21" spans="1:61" s="65" customFormat="1" ht="15" customHeight="1" x14ac:dyDescent="0.2">
      <c r="A21" s="1293" t="s">
        <v>365</v>
      </c>
      <c r="B21" s="1299" t="s">
        <v>444</v>
      </c>
      <c r="C21" s="1297" t="s">
        <v>16</v>
      </c>
      <c r="D21" s="1575">
        <v>10.992000000000001</v>
      </c>
      <c r="E21" s="1575">
        <v>447</v>
      </c>
      <c r="F21" s="1575">
        <f>D21/E21*G21</f>
        <v>9.2706577181208054</v>
      </c>
      <c r="G21" s="1585">
        <v>377</v>
      </c>
      <c r="H21" s="1575">
        <v>10.108000000000001</v>
      </c>
      <c r="I21" s="1575">
        <v>219</v>
      </c>
      <c r="J21" s="1575">
        <f>H21/I21*K21</f>
        <v>8.6771872146118731</v>
      </c>
      <c r="K21" s="1587">
        <v>188</v>
      </c>
      <c r="L21" s="916"/>
      <c r="M21" s="916"/>
      <c r="N21" s="916"/>
      <c r="O21" s="875"/>
      <c r="P21" s="916"/>
      <c r="Q21" s="916"/>
      <c r="R21" s="916"/>
      <c r="S21" s="875"/>
      <c r="T21" s="916"/>
      <c r="U21" s="916"/>
      <c r="V21" s="916"/>
      <c r="W21" s="875"/>
      <c r="X21" s="916"/>
      <c r="Y21" s="916"/>
      <c r="Z21" s="916"/>
      <c r="AA21" s="875"/>
      <c r="AB21" s="875"/>
      <c r="AC21" s="156" t="str">
        <f>IF('JQ2 TTrade'!D21&lt;D21,"WRONG","OK")</f>
        <v>OK</v>
      </c>
      <c r="AD21" s="156" t="str">
        <f>IF('JQ2 TTrade'!E21&lt;E21,"WRONG","OK")</f>
        <v>OK</v>
      </c>
      <c r="AE21" s="156" t="str">
        <f>IF('JQ2 TTrade'!F21&lt;F21,"WRONG","OK")</f>
        <v>OK</v>
      </c>
      <c r="AF21" s="156" t="str">
        <f>IF('JQ2 TTrade'!G21&lt;G21,"WRONG","OK")</f>
        <v>OK</v>
      </c>
      <c r="AG21" s="156" t="str">
        <f>IF('JQ2 TTrade'!H21&lt;H21,"WRONG","OK")</f>
        <v>OK</v>
      </c>
      <c r="AH21" s="156" t="str">
        <f>IF('JQ2 TTrade'!I21&lt;I21,"WRONG","OK")</f>
        <v>OK</v>
      </c>
      <c r="AI21" s="156" t="str">
        <f>IF('JQ2 TTrade'!J21&lt;J21,"WRONG","OK")</f>
        <v>OK</v>
      </c>
      <c r="AJ21" s="156" t="str">
        <f>IF('JQ2 TTrade'!K21&lt;K21,"WRONG","OK")</f>
        <v>OK</v>
      </c>
      <c r="AK21" s="875"/>
      <c r="AL21" s="904" t="s">
        <v>365</v>
      </c>
      <c r="AM21" s="12" t="s">
        <v>444</v>
      </c>
      <c r="AN21" s="873" t="s">
        <v>16</v>
      </c>
      <c r="AO21" s="1407"/>
      <c r="AP21" s="1407"/>
      <c r="AQ21" s="1407"/>
      <c r="AR21" s="1407"/>
      <c r="AS21" s="1407"/>
      <c r="AT21" s="1407"/>
      <c r="AU21" s="1407"/>
      <c r="AV21" s="1407"/>
      <c r="AZ21" s="396" t="s">
        <v>365</v>
      </c>
      <c r="BA21" s="12" t="s">
        <v>444</v>
      </c>
      <c r="BB21" s="114" t="s">
        <v>64</v>
      </c>
      <c r="BC21" s="203">
        <f t="shared" si="2"/>
        <v>40.665938864628821</v>
      </c>
      <c r="BD21" s="228">
        <f t="shared" si="3"/>
        <v>40.665938864628821</v>
      </c>
      <c r="BE21" s="599">
        <f t="shared" si="4"/>
        <v>21.666007123070834</v>
      </c>
      <c r="BF21" s="229">
        <f t="shared" si="5"/>
        <v>21.666007123070834</v>
      </c>
      <c r="BH21" s="674" t="str">
        <f t="shared" si="7"/>
        <v>ACCEPT</v>
      </c>
      <c r="BI21" s="674" t="str">
        <f t="shared" si="8"/>
        <v>CHECK</v>
      </c>
    </row>
    <row r="22" spans="1:61" s="65" customFormat="1" ht="15" customHeight="1" x14ac:dyDescent="0.2">
      <c r="A22" s="876" t="s">
        <v>366</v>
      </c>
      <c r="B22" s="14" t="s">
        <v>445</v>
      </c>
      <c r="C22" s="873" t="s">
        <v>16</v>
      </c>
      <c r="D22" s="1577">
        <v>2.6440000000000001</v>
      </c>
      <c r="E22" s="1577">
        <v>26</v>
      </c>
      <c r="F22" s="1577">
        <v>0.35899999999999999</v>
      </c>
      <c r="G22" s="1590">
        <v>14</v>
      </c>
      <c r="H22" s="1577">
        <v>5.5709999999999997</v>
      </c>
      <c r="I22" s="1577">
        <v>1304</v>
      </c>
      <c r="J22" s="1577">
        <v>4.6710000000000003</v>
      </c>
      <c r="K22" s="1591">
        <v>926</v>
      </c>
      <c r="L22" s="916"/>
      <c r="M22" s="916"/>
      <c r="N22" s="916"/>
      <c r="O22" s="875"/>
      <c r="P22" s="916"/>
      <c r="Q22" s="916"/>
      <c r="R22" s="916"/>
      <c r="S22" s="875"/>
      <c r="T22" s="916"/>
      <c r="U22" s="916"/>
      <c r="V22" s="916"/>
      <c r="W22" s="875"/>
      <c r="X22" s="916"/>
      <c r="Y22" s="916"/>
      <c r="Z22" s="916"/>
      <c r="AA22" s="875"/>
      <c r="AB22" s="875"/>
      <c r="AC22" s="156" t="str">
        <f>IF('JQ2 TTrade'!D22&lt;D22,"WRONG","OK")</f>
        <v>OK</v>
      </c>
      <c r="AD22" s="156" t="str">
        <f>IF('JQ2 TTrade'!E22&lt;E22,"WRONG","OK")</f>
        <v>OK</v>
      </c>
      <c r="AE22" s="156" t="str">
        <f>IF('JQ2 TTrade'!F22&lt;F22,"WRONG","OK")</f>
        <v>OK</v>
      </c>
      <c r="AF22" s="156" t="str">
        <f>IF('JQ2 TTrade'!G22&lt;G22,"WRONG","OK")</f>
        <v>OK</v>
      </c>
      <c r="AG22" s="156" t="str">
        <f>IF('JQ2 TTrade'!H22&lt;H22,"WRONG","OK")</f>
        <v>OK</v>
      </c>
      <c r="AH22" s="156" t="str">
        <f>IF('JQ2 TTrade'!I22&lt;I22,"WRONG","OK")</f>
        <v>OK</v>
      </c>
      <c r="AI22" s="156" t="str">
        <f>IF('JQ2 TTrade'!J22&lt;J22,"WRONG","OK")</f>
        <v>OK</v>
      </c>
      <c r="AJ22" s="156" t="str">
        <f>IF('JQ2 TTrade'!K22&lt;K22,"WRONG","OK")</f>
        <v>OK</v>
      </c>
      <c r="AK22" s="875"/>
      <c r="AL22" s="907" t="s">
        <v>366</v>
      </c>
      <c r="AM22" s="12" t="s">
        <v>445</v>
      </c>
      <c r="AN22" s="873" t="s">
        <v>16</v>
      </c>
      <c r="AO22" s="1409"/>
      <c r="AP22" s="1409"/>
      <c r="AQ22" s="1409"/>
      <c r="AR22" s="1409"/>
      <c r="AS22" s="1409"/>
      <c r="AT22" s="1409"/>
      <c r="AU22" s="1409"/>
      <c r="AV22" s="1409"/>
      <c r="AZ22" s="1133" t="s">
        <v>366</v>
      </c>
      <c r="BA22" s="12" t="s">
        <v>445</v>
      </c>
      <c r="BB22" s="114" t="s">
        <v>64</v>
      </c>
      <c r="BC22" s="203">
        <f t="shared" si="2"/>
        <v>9.8335854765506809</v>
      </c>
      <c r="BD22" s="228">
        <f t="shared" si="3"/>
        <v>38.997214484679667</v>
      </c>
      <c r="BE22" s="599">
        <f t="shared" si="4"/>
        <v>234.06928738108061</v>
      </c>
      <c r="BF22" s="229">
        <f t="shared" si="5"/>
        <v>198.24448726182828</v>
      </c>
      <c r="BH22" s="674" t="str">
        <f t="shared" si="7"/>
        <v>CHECK</v>
      </c>
      <c r="BI22" s="674" t="str">
        <f t="shared" si="8"/>
        <v>CHECK</v>
      </c>
    </row>
    <row r="23" spans="1:61" s="65" customFormat="1" ht="15" customHeight="1" x14ac:dyDescent="0.2">
      <c r="A23" s="1318" t="s">
        <v>502</v>
      </c>
      <c r="B23" s="1319" t="s">
        <v>446</v>
      </c>
      <c r="C23" s="873" t="s">
        <v>362</v>
      </c>
      <c r="D23" s="1577">
        <v>0</v>
      </c>
      <c r="E23" s="1577">
        <v>0</v>
      </c>
      <c r="F23" s="1577">
        <v>0</v>
      </c>
      <c r="G23" s="1590">
        <v>0</v>
      </c>
      <c r="H23" s="1577">
        <v>0</v>
      </c>
      <c r="I23" s="1577">
        <v>0</v>
      </c>
      <c r="J23" s="1577">
        <v>0</v>
      </c>
      <c r="K23" s="1591">
        <v>0</v>
      </c>
      <c r="L23" s="915"/>
      <c r="M23" s="915"/>
      <c r="N23" s="915"/>
      <c r="O23" s="917"/>
      <c r="P23" s="915"/>
      <c r="Q23" s="915"/>
      <c r="R23" s="915"/>
      <c r="S23" s="917"/>
      <c r="T23" s="915"/>
      <c r="U23" s="915"/>
      <c r="V23" s="915"/>
      <c r="W23" s="917"/>
      <c r="X23" s="915"/>
      <c r="Y23" s="915"/>
      <c r="Z23" s="915"/>
      <c r="AA23" s="917"/>
      <c r="AB23" s="916"/>
      <c r="AC23" s="156" t="str">
        <f>IF('JQ2 TTrade'!D23&lt;D23,"WRONG","OK")</f>
        <v>OK</v>
      </c>
      <c r="AD23" s="156" t="str">
        <f>IF('JQ2 TTrade'!E23&lt;E23,"WRONG","OK")</f>
        <v>OK</v>
      </c>
      <c r="AE23" s="156" t="str">
        <f>IF('JQ2 TTrade'!F23&lt;F23,"WRONG","OK")</f>
        <v>OK</v>
      </c>
      <c r="AF23" s="156" t="str">
        <f>IF('JQ2 TTrade'!G23&lt;G23,"WRONG","OK")</f>
        <v>OK</v>
      </c>
      <c r="AG23" s="156" t="str">
        <f>IF('JQ2 TTrade'!H23&lt;H23,"WRONG","OK")</f>
        <v>OK</v>
      </c>
      <c r="AH23" s="156" t="str">
        <f>IF('JQ2 TTrade'!I23&lt;I23,"WRONG","OK")</f>
        <v>OK</v>
      </c>
      <c r="AI23" s="156" t="str">
        <f>IF('JQ2 TTrade'!J23&lt;J23,"WRONG","OK")</f>
        <v>OK</v>
      </c>
      <c r="AJ23" s="156" t="str">
        <f>IF('JQ2 TTrade'!K23&lt;K23,"WRONG","OK")</f>
        <v>OK</v>
      </c>
      <c r="AK23" s="916"/>
      <c r="AL23" s="908" t="s">
        <v>502</v>
      </c>
      <c r="AM23" s="882" t="s">
        <v>446</v>
      </c>
      <c r="AN23" s="864" t="s">
        <v>362</v>
      </c>
      <c r="AO23" s="1410"/>
      <c r="AP23" s="1410"/>
      <c r="AQ23" s="1410"/>
      <c r="AR23" s="1410"/>
      <c r="AS23" s="1410"/>
      <c r="AT23" s="1410"/>
      <c r="AU23" s="1410"/>
      <c r="AV23" s="1410"/>
      <c r="AZ23" s="794" t="s">
        <v>502</v>
      </c>
      <c r="BA23" s="882" t="s">
        <v>446</v>
      </c>
      <c r="BB23" s="114" t="s">
        <v>64</v>
      </c>
      <c r="BC23" s="203">
        <f t="shared" si="2"/>
        <v>0</v>
      </c>
      <c r="BD23" s="228">
        <f t="shared" si="3"/>
        <v>0</v>
      </c>
      <c r="BE23" s="599">
        <f t="shared" si="4"/>
        <v>0</v>
      </c>
      <c r="BF23" s="229">
        <f t="shared" si="5"/>
        <v>0</v>
      </c>
      <c r="BH23" s="674" t="str">
        <f t="shared" si="7"/>
        <v>ACCEPT</v>
      </c>
      <c r="BI23" s="674" t="str">
        <f t="shared" si="8"/>
        <v>ACCEPT</v>
      </c>
    </row>
    <row r="24" spans="1:61" s="65" customFormat="1" ht="15" customHeight="1" x14ac:dyDescent="0.2">
      <c r="A24" s="862" t="s">
        <v>447</v>
      </c>
      <c r="B24" s="863" t="s">
        <v>367</v>
      </c>
      <c r="C24" s="864" t="s">
        <v>362</v>
      </c>
      <c r="D24" s="1576">
        <f t="shared" ref="D24:K24" si="14">D25+D26</f>
        <v>25.338000000000001</v>
      </c>
      <c r="E24" s="1576">
        <f t="shared" si="14"/>
        <v>4229</v>
      </c>
      <c r="F24" s="1576">
        <f t="shared" si="14"/>
        <v>292.83600000000001</v>
      </c>
      <c r="G24" s="1576">
        <f t="shared" si="14"/>
        <v>47950</v>
      </c>
      <c r="H24" s="1576">
        <f t="shared" si="14"/>
        <v>7.891</v>
      </c>
      <c r="I24" s="1576">
        <f t="shared" si="14"/>
        <v>2647</v>
      </c>
      <c r="J24" s="1576">
        <f t="shared" si="14"/>
        <v>11.468</v>
      </c>
      <c r="K24" s="1576">
        <f t="shared" si="14"/>
        <v>3625</v>
      </c>
      <c r="L24" s="915"/>
      <c r="M24" s="915"/>
      <c r="N24" s="915"/>
      <c r="O24" s="917"/>
      <c r="P24" s="915"/>
      <c r="Q24" s="915"/>
      <c r="R24" s="915"/>
      <c r="S24" s="917"/>
      <c r="T24" s="915"/>
      <c r="U24" s="915"/>
      <c r="V24" s="915"/>
      <c r="W24" s="917"/>
      <c r="X24" s="915"/>
      <c r="Y24" s="915"/>
      <c r="Z24" s="915"/>
      <c r="AA24" s="917"/>
      <c r="AB24" s="916"/>
      <c r="AC24" s="156" t="str">
        <f>IF('JQ2 TTrade'!D24&lt;D24,"WRONG","OK")</f>
        <v>OK</v>
      </c>
      <c r="AD24" s="156" t="str">
        <f>IF('JQ2 TTrade'!E24&lt;E24,"WRONG","OK")</f>
        <v>OK</v>
      </c>
      <c r="AE24" s="156" t="str">
        <f>IF('JQ2 TTrade'!F24&lt;F24,"WRONG","OK")</f>
        <v>OK</v>
      </c>
      <c r="AF24" s="156" t="str">
        <f>IF('JQ2 TTrade'!G24&lt;G24,"WRONG","OK")</f>
        <v>OK</v>
      </c>
      <c r="AG24" s="156" t="str">
        <f>IF('JQ2 TTrade'!H24&lt;H24,"WRONG","OK")</f>
        <v>OK</v>
      </c>
      <c r="AH24" s="156" t="str">
        <f>IF('JQ2 TTrade'!I24&lt;I24,"WRONG","OK")</f>
        <v>OK</v>
      </c>
      <c r="AI24" s="156" t="str">
        <f>IF('JQ2 TTrade'!J24&lt;J24,"WRONG","OK")</f>
        <v>OK</v>
      </c>
      <c r="AJ24" s="156" t="str">
        <f>IF('JQ2 TTrade'!K24&lt;K24,"WRONG","OK")</f>
        <v>OK</v>
      </c>
      <c r="AK24" s="916"/>
      <c r="AL24" s="908" t="s">
        <v>447</v>
      </c>
      <c r="AM24" s="882" t="s">
        <v>367</v>
      </c>
      <c r="AN24" s="864" t="s">
        <v>362</v>
      </c>
      <c r="AO24" s="1410" t="str">
        <f>IF(D24&lt;(D25+D26),"Error","OK")</f>
        <v>OK</v>
      </c>
      <c r="AP24" s="1410" t="str">
        <f t="shared" ref="AP24:AV24" si="15">IF(E24&lt;(E25+E26),"Error","OK")</f>
        <v>OK</v>
      </c>
      <c r="AQ24" s="1410" t="str">
        <f t="shared" si="15"/>
        <v>OK</v>
      </c>
      <c r="AR24" s="1410" t="str">
        <f t="shared" si="15"/>
        <v>OK</v>
      </c>
      <c r="AS24" s="1410" t="str">
        <f t="shared" si="15"/>
        <v>OK</v>
      </c>
      <c r="AT24" s="1410" t="str">
        <f t="shared" si="15"/>
        <v>OK</v>
      </c>
      <c r="AU24" s="1410" t="str">
        <f t="shared" si="15"/>
        <v>OK</v>
      </c>
      <c r="AV24" s="1410" t="str">
        <f t="shared" si="15"/>
        <v>OK</v>
      </c>
      <c r="AZ24" s="794" t="s">
        <v>447</v>
      </c>
      <c r="BA24" s="882" t="s">
        <v>367</v>
      </c>
      <c r="BB24" s="118" t="s">
        <v>63</v>
      </c>
      <c r="BC24" s="203">
        <f t="shared" si="2"/>
        <v>166.90346515115635</v>
      </c>
      <c r="BD24" s="228">
        <f t="shared" si="3"/>
        <v>163.74352880110368</v>
      </c>
      <c r="BE24" s="599">
        <f t="shared" si="4"/>
        <v>335.44544417691043</v>
      </c>
      <c r="BF24" s="229">
        <f t="shared" si="5"/>
        <v>316.09696546913148</v>
      </c>
      <c r="BH24" s="674" t="str">
        <f t="shared" si="7"/>
        <v>CHECK</v>
      </c>
      <c r="BI24" s="674" t="str">
        <f t="shared" si="8"/>
        <v>CHECK</v>
      </c>
    </row>
    <row r="25" spans="1:61" s="65" customFormat="1" ht="15" customHeight="1" x14ac:dyDescent="0.2">
      <c r="A25" s="868" t="s">
        <v>448</v>
      </c>
      <c r="B25" s="12" t="s">
        <v>449</v>
      </c>
      <c r="C25" s="873" t="s">
        <v>362</v>
      </c>
      <c r="D25" s="1577">
        <v>24.265000000000001</v>
      </c>
      <c r="E25" s="1577">
        <v>3927</v>
      </c>
      <c r="F25" s="1577">
        <v>291.863</v>
      </c>
      <c r="G25" s="1590">
        <v>47756</v>
      </c>
      <c r="H25" s="1577">
        <v>0.72199999999999998</v>
      </c>
      <c r="I25" s="1577">
        <v>132</v>
      </c>
      <c r="J25" s="1577">
        <v>0.48699999999999999</v>
      </c>
      <c r="K25" s="1591">
        <v>232</v>
      </c>
      <c r="L25" s="916"/>
      <c r="M25" s="916"/>
      <c r="N25" s="916"/>
      <c r="O25" s="875"/>
      <c r="P25" s="916"/>
      <c r="Q25" s="916"/>
      <c r="R25" s="916"/>
      <c r="S25" s="875"/>
      <c r="T25" s="916"/>
      <c r="U25" s="916"/>
      <c r="V25" s="916"/>
      <c r="W25" s="875"/>
      <c r="X25" s="916"/>
      <c r="Y25" s="916"/>
      <c r="Z25" s="916"/>
      <c r="AA25" s="875"/>
      <c r="AB25" s="875"/>
      <c r="AC25" s="156" t="str">
        <f>IF('JQ2 TTrade'!D25&lt;D25,"WRONG","OK")</f>
        <v>OK</v>
      </c>
      <c r="AD25" s="156" t="str">
        <f>IF('JQ2 TTrade'!E25&lt;E25,"WRONG","OK")</f>
        <v>OK</v>
      </c>
      <c r="AE25" s="156" t="str">
        <f>IF('JQ2 TTrade'!F25&lt;F25,"WRONG","OK")</f>
        <v>OK</v>
      </c>
      <c r="AF25" s="156" t="str">
        <f>IF('JQ2 TTrade'!G25&lt;G25,"WRONG","OK")</f>
        <v>OK</v>
      </c>
      <c r="AG25" s="156" t="str">
        <f>IF('JQ2 TTrade'!H25&lt;H25,"WRONG","OK")</f>
        <v>OK</v>
      </c>
      <c r="AH25" s="156" t="str">
        <f>IF('JQ2 TTrade'!I25&lt;I25,"WRONG","OK")</f>
        <v>OK</v>
      </c>
      <c r="AI25" s="156" t="str">
        <f>IF('JQ2 TTrade'!J25&lt;J25,"WRONG","OK")</f>
        <v>OK</v>
      </c>
      <c r="AJ25" s="156" t="str">
        <f>IF('JQ2 TTrade'!K25&lt;K25,"WRONG","OK")</f>
        <v>OK</v>
      </c>
      <c r="AK25" s="875"/>
      <c r="AL25" s="904" t="s">
        <v>448</v>
      </c>
      <c r="AM25" s="12" t="s">
        <v>449</v>
      </c>
      <c r="AN25" s="873" t="s">
        <v>362</v>
      </c>
      <c r="AO25" s="1407"/>
      <c r="AP25" s="1407"/>
      <c r="AQ25" s="1407"/>
      <c r="AR25" s="1407"/>
      <c r="AS25" s="1407"/>
      <c r="AT25" s="1407"/>
      <c r="AU25" s="1407"/>
      <c r="AV25" s="1407"/>
      <c r="AZ25" s="396" t="s">
        <v>448</v>
      </c>
      <c r="BA25" s="12" t="s">
        <v>449</v>
      </c>
      <c r="BB25" s="118" t="s">
        <v>63</v>
      </c>
      <c r="BC25" s="203">
        <f t="shared" si="2"/>
        <v>161.83803832680815</v>
      </c>
      <c r="BD25" s="228">
        <f t="shared" si="3"/>
        <v>163.6247143351504</v>
      </c>
      <c r="BE25" s="599">
        <f t="shared" si="4"/>
        <v>182.82548476454295</v>
      </c>
      <c r="BF25" s="229">
        <f t="shared" si="5"/>
        <v>476.38603696098562</v>
      </c>
      <c r="BH25" s="674" t="str">
        <f t="shared" si="7"/>
        <v>ACCEPT</v>
      </c>
      <c r="BI25" s="674" t="str">
        <f t="shared" si="8"/>
        <v>CHECK</v>
      </c>
    </row>
    <row r="26" spans="1:61" s="65" customFormat="1" ht="15" customHeight="1" x14ac:dyDescent="0.2">
      <c r="A26" s="868" t="s">
        <v>450</v>
      </c>
      <c r="B26" s="12" t="s">
        <v>451</v>
      </c>
      <c r="C26" s="873" t="s">
        <v>362</v>
      </c>
      <c r="D26" s="1577">
        <v>1.073</v>
      </c>
      <c r="E26" s="1577">
        <v>302</v>
      </c>
      <c r="F26" s="1577">
        <v>0.97299999999999998</v>
      </c>
      <c r="G26" s="1590">
        <v>194</v>
      </c>
      <c r="H26" s="1577">
        <v>7.1689999999999996</v>
      </c>
      <c r="I26" s="1577">
        <v>2515</v>
      </c>
      <c r="J26" s="1577">
        <v>10.981</v>
      </c>
      <c r="K26" s="1591">
        <v>3393</v>
      </c>
      <c r="L26" s="916"/>
      <c r="M26" s="916"/>
      <c r="N26" s="916"/>
      <c r="O26" s="875"/>
      <c r="P26" s="916"/>
      <c r="Q26" s="916"/>
      <c r="R26" s="916"/>
      <c r="S26" s="875"/>
      <c r="T26" s="916"/>
      <c r="U26" s="916"/>
      <c r="V26" s="916"/>
      <c r="W26" s="875"/>
      <c r="X26" s="916"/>
      <c r="Y26" s="916"/>
      <c r="Z26" s="916"/>
      <c r="AA26" s="875"/>
      <c r="AB26" s="875"/>
      <c r="AC26" s="156" t="str">
        <f>IF('JQ2 TTrade'!D26&lt;D26,"WRONG","OK")</f>
        <v>OK</v>
      </c>
      <c r="AD26" s="156" t="str">
        <f>IF('JQ2 TTrade'!E26&lt;E26,"WRONG","OK")</f>
        <v>OK</v>
      </c>
      <c r="AE26" s="156" t="str">
        <f>IF('JQ2 TTrade'!F26&lt;F26,"WRONG","OK")</f>
        <v>OK</v>
      </c>
      <c r="AF26" s="156" t="str">
        <f>IF('JQ2 TTrade'!G26&lt;G26,"WRONG","OK")</f>
        <v>OK</v>
      </c>
      <c r="AG26" s="156" t="str">
        <f>IF('JQ2 TTrade'!H26&lt;H26,"WRONG","OK")</f>
        <v>OK</v>
      </c>
      <c r="AH26" s="156" t="str">
        <f>IF('JQ2 TTrade'!I26&lt;I26,"WRONG","OK")</f>
        <v>OK</v>
      </c>
      <c r="AI26" s="156" t="str">
        <f>IF('JQ2 TTrade'!J26&lt;J26,"WRONG","OK")</f>
        <v>OK</v>
      </c>
      <c r="AJ26" s="156" t="str">
        <f>IF('JQ2 TTrade'!K26&lt;K26,"WRONG","OK")</f>
        <v>OK</v>
      </c>
      <c r="AK26" s="875"/>
      <c r="AL26" s="904" t="s">
        <v>450</v>
      </c>
      <c r="AM26" s="12" t="s">
        <v>451</v>
      </c>
      <c r="AN26" s="873" t="s">
        <v>362</v>
      </c>
      <c r="AO26" s="1409"/>
      <c r="AP26" s="1409"/>
      <c r="AQ26" s="1409"/>
      <c r="AR26" s="1409"/>
      <c r="AS26" s="1409"/>
      <c r="AT26" s="1409"/>
      <c r="AU26" s="1409"/>
      <c r="AV26" s="1409"/>
      <c r="AZ26" s="396" t="s">
        <v>450</v>
      </c>
      <c r="BA26" s="12" t="s">
        <v>451</v>
      </c>
      <c r="BB26" s="118" t="s">
        <v>63</v>
      </c>
      <c r="BC26" s="203">
        <f t="shared" si="2"/>
        <v>281.45386766076422</v>
      </c>
      <c r="BD26" s="228">
        <f t="shared" si="3"/>
        <v>199.38335046248716</v>
      </c>
      <c r="BE26" s="599">
        <f t="shared" si="4"/>
        <v>350.81601339098899</v>
      </c>
      <c r="BF26" s="229">
        <f t="shared" si="5"/>
        <v>308.98825243602585</v>
      </c>
      <c r="BH26" s="674" t="str">
        <f t="shared" si="7"/>
        <v>ACCEPT</v>
      </c>
      <c r="BI26" s="674" t="str">
        <f t="shared" si="8"/>
        <v>CHECK</v>
      </c>
    </row>
    <row r="27" spans="1:61" s="65" customFormat="1" ht="15" customHeight="1" x14ac:dyDescent="0.2">
      <c r="A27" s="1303" t="s">
        <v>452</v>
      </c>
      <c r="B27" s="1304" t="s">
        <v>453</v>
      </c>
      <c r="C27" s="1297" t="s">
        <v>16</v>
      </c>
      <c r="D27" s="1575">
        <f t="shared" ref="D27:K27" si="16">D28+D29</f>
        <v>949.58</v>
      </c>
      <c r="E27" s="1575">
        <f t="shared" si="16"/>
        <v>322846</v>
      </c>
      <c r="F27" s="1575">
        <f t="shared" si="16"/>
        <v>790.45</v>
      </c>
      <c r="G27" s="1575">
        <f t="shared" si="16"/>
        <v>274167</v>
      </c>
      <c r="H27" s="1575">
        <f t="shared" si="16"/>
        <v>118.018</v>
      </c>
      <c r="I27" s="1575">
        <f t="shared" si="16"/>
        <v>33487</v>
      </c>
      <c r="J27" s="1575">
        <f t="shared" si="16"/>
        <v>111.962</v>
      </c>
      <c r="K27" s="1575">
        <f t="shared" si="16"/>
        <v>35159</v>
      </c>
      <c r="L27" s="915"/>
      <c r="M27" s="915"/>
      <c r="N27" s="915"/>
      <c r="O27" s="917"/>
      <c r="P27" s="915"/>
      <c r="Q27" s="915"/>
      <c r="R27" s="915"/>
      <c r="S27" s="917"/>
      <c r="T27" s="915"/>
      <c r="U27" s="915"/>
      <c r="V27" s="915"/>
      <c r="W27" s="917"/>
      <c r="X27" s="915"/>
      <c r="Y27" s="915"/>
      <c r="Z27" s="915"/>
      <c r="AA27" s="917"/>
      <c r="AB27" s="875"/>
      <c r="AC27" s="156" t="str">
        <f>IF('JQ2 TTrade'!D27&lt;D27,"WRONG","OK")</f>
        <v>OK</v>
      </c>
      <c r="AD27" s="156" t="str">
        <f>IF('JQ2 TTrade'!E27&lt;E27,"WRONG","OK")</f>
        <v>OK</v>
      </c>
      <c r="AE27" s="156" t="str">
        <f>IF('JQ2 TTrade'!F27&lt;F27,"WRONG","OK")</f>
        <v>OK</v>
      </c>
      <c r="AF27" s="156" t="str">
        <f>IF('JQ2 TTrade'!G27&lt;G27,"WRONG","OK")</f>
        <v>OK</v>
      </c>
      <c r="AG27" s="156" t="str">
        <f>IF('JQ2 TTrade'!H27&lt;H27,"WRONG","OK")</f>
        <v>OK</v>
      </c>
      <c r="AH27" s="156" t="str">
        <f>IF('JQ2 TTrade'!I27&lt;I27,"WRONG","OK")</f>
        <v>OK</v>
      </c>
      <c r="AI27" s="156" t="str">
        <f>IF('JQ2 TTrade'!J27&lt;J27,"WRONG","OK")</f>
        <v>OK</v>
      </c>
      <c r="AJ27" s="156" t="str">
        <f>IF('JQ2 TTrade'!K27&lt;K27,"WRONG","OK")</f>
        <v>OK</v>
      </c>
      <c r="AK27" s="875"/>
      <c r="AL27" s="906" t="s">
        <v>452</v>
      </c>
      <c r="AM27" s="882" t="s">
        <v>453</v>
      </c>
      <c r="AN27" s="864" t="s">
        <v>16</v>
      </c>
      <c r="AO27" s="1410" t="str">
        <f>IF(D27&lt;(D28+D29),"Error","OK")</f>
        <v>OK</v>
      </c>
      <c r="AP27" s="1410" t="str">
        <f t="shared" ref="AP27:AV27" si="17">IF(E27&lt;(E28+E29),"Error","OK")</f>
        <v>OK</v>
      </c>
      <c r="AQ27" s="1410" t="str">
        <f t="shared" si="17"/>
        <v>OK</v>
      </c>
      <c r="AR27" s="1410" t="str">
        <f t="shared" si="17"/>
        <v>OK</v>
      </c>
      <c r="AS27" s="1410" t="str">
        <f t="shared" si="17"/>
        <v>OK</v>
      </c>
      <c r="AT27" s="1410" t="str">
        <f t="shared" si="17"/>
        <v>OK</v>
      </c>
      <c r="AU27" s="1410" t="str">
        <f t="shared" si="17"/>
        <v>OK</v>
      </c>
      <c r="AV27" s="1410" t="str">
        <f t="shared" si="17"/>
        <v>OK</v>
      </c>
      <c r="AZ27" s="794" t="s">
        <v>452</v>
      </c>
      <c r="BA27" s="882" t="s">
        <v>453</v>
      </c>
      <c r="BB27" s="118" t="s">
        <v>63</v>
      </c>
      <c r="BC27" s="203">
        <f t="shared" si="2"/>
        <v>339.98820531182207</v>
      </c>
      <c r="BD27" s="228">
        <f t="shared" si="3"/>
        <v>346.84926307799356</v>
      </c>
      <c r="BE27" s="599">
        <f t="shared" si="4"/>
        <v>283.74485248013013</v>
      </c>
      <c r="BF27" s="229">
        <f t="shared" si="5"/>
        <v>314.02618745645844</v>
      </c>
      <c r="BH27" s="674" t="str">
        <f t="shared" si="7"/>
        <v>ACCEPT</v>
      </c>
      <c r="BI27" s="674" t="str">
        <f t="shared" si="8"/>
        <v>CHECK</v>
      </c>
    </row>
    <row r="28" spans="1:61" s="65" customFormat="1" ht="15" customHeight="1" x14ac:dyDescent="0.2">
      <c r="A28" s="1293" t="s">
        <v>454</v>
      </c>
      <c r="B28" s="1299" t="s">
        <v>300</v>
      </c>
      <c r="C28" s="1297" t="s">
        <v>16</v>
      </c>
      <c r="D28" s="1575">
        <v>706.32500000000005</v>
      </c>
      <c r="E28" s="1575">
        <v>149923</v>
      </c>
      <c r="F28" s="1575">
        <v>599.86099999999999</v>
      </c>
      <c r="G28" s="1585">
        <v>130914</v>
      </c>
      <c r="H28" s="1575">
        <v>95.712999999999994</v>
      </c>
      <c r="I28" s="1575">
        <v>16889</v>
      </c>
      <c r="J28" s="1575">
        <v>94.988</v>
      </c>
      <c r="K28" s="1587">
        <v>18885</v>
      </c>
      <c r="L28" s="916"/>
      <c r="M28" s="916"/>
      <c r="N28" s="916"/>
      <c r="O28" s="875"/>
      <c r="P28" s="916"/>
      <c r="Q28" s="916"/>
      <c r="R28" s="916"/>
      <c r="S28" s="875"/>
      <c r="T28" s="916"/>
      <c r="U28" s="916"/>
      <c r="V28" s="916"/>
      <c r="W28" s="875"/>
      <c r="X28" s="916"/>
      <c r="Y28" s="916"/>
      <c r="Z28" s="916"/>
      <c r="AA28" s="875"/>
      <c r="AB28" s="875"/>
      <c r="AC28" s="156" t="str">
        <f>IF('JQ2 TTrade'!D28&lt;D28,"WRONG","OK")</f>
        <v>OK</v>
      </c>
      <c r="AD28" s="156" t="str">
        <f>IF('JQ2 TTrade'!E28&lt;E28,"WRONG","OK")</f>
        <v>OK</v>
      </c>
      <c r="AE28" s="156" t="str">
        <f>IF('JQ2 TTrade'!F28&lt;F28,"WRONG","OK")</f>
        <v>OK</v>
      </c>
      <c r="AF28" s="156" t="str">
        <f>IF('JQ2 TTrade'!G28&lt;G28,"WRONG","OK")</f>
        <v>OK</v>
      </c>
      <c r="AG28" s="156" t="str">
        <f>IF('JQ2 TTrade'!H28&lt;H28,"WRONG","OK")</f>
        <v>OK</v>
      </c>
      <c r="AH28" s="156" t="str">
        <f>IF('JQ2 TTrade'!I28&lt;I28,"WRONG","OK")</f>
        <v>OK</v>
      </c>
      <c r="AI28" s="156" t="str">
        <f>IF('JQ2 TTrade'!J28&lt;J28,"WRONG","OK")</f>
        <v>OK</v>
      </c>
      <c r="AJ28" s="156" t="str">
        <f>IF('JQ2 TTrade'!K28&lt;K28,"WRONG","OK")</f>
        <v>OK</v>
      </c>
      <c r="AK28" s="875"/>
      <c r="AL28" s="904" t="s">
        <v>454</v>
      </c>
      <c r="AM28" s="12" t="s">
        <v>300</v>
      </c>
      <c r="AN28" s="873" t="s">
        <v>16</v>
      </c>
      <c r="AO28" s="1407"/>
      <c r="AP28" s="1407"/>
      <c r="AQ28" s="1407"/>
      <c r="AR28" s="1407"/>
      <c r="AS28" s="1407"/>
      <c r="AT28" s="1407"/>
      <c r="AU28" s="1407"/>
      <c r="AV28" s="1407"/>
      <c r="AZ28" s="396" t="s">
        <v>454</v>
      </c>
      <c r="BA28" s="12" t="s">
        <v>300</v>
      </c>
      <c r="BB28" s="118" t="s">
        <v>63</v>
      </c>
      <c r="BC28" s="203">
        <f t="shared" si="2"/>
        <v>212.25781332955791</v>
      </c>
      <c r="BD28" s="228">
        <f t="shared" si="3"/>
        <v>218.24055906284957</v>
      </c>
      <c r="BE28" s="599">
        <f t="shared" si="4"/>
        <v>176.45460909176393</v>
      </c>
      <c r="BF28" s="229">
        <f t="shared" si="5"/>
        <v>198.81458710573966</v>
      </c>
      <c r="BH28" s="674" t="str">
        <f t="shared" si="7"/>
        <v>ACCEPT</v>
      </c>
      <c r="BI28" s="674" t="str">
        <f t="shared" si="8"/>
        <v>CHECK</v>
      </c>
    </row>
    <row r="29" spans="1:61" s="65" customFormat="1" ht="15" customHeight="1" x14ac:dyDescent="0.2">
      <c r="A29" s="1293" t="s">
        <v>455</v>
      </c>
      <c r="B29" s="1299" t="s">
        <v>301</v>
      </c>
      <c r="C29" s="1297" t="s">
        <v>16</v>
      </c>
      <c r="D29" s="1575">
        <v>243.255</v>
      </c>
      <c r="E29" s="1575">
        <v>172923</v>
      </c>
      <c r="F29" s="1575">
        <v>190.589</v>
      </c>
      <c r="G29" s="1585">
        <v>143253</v>
      </c>
      <c r="H29" s="1575">
        <v>22.305</v>
      </c>
      <c r="I29" s="1575">
        <v>16598</v>
      </c>
      <c r="J29" s="1575">
        <v>16.974</v>
      </c>
      <c r="K29" s="1587">
        <v>16274</v>
      </c>
      <c r="L29" s="916"/>
      <c r="M29" s="916"/>
      <c r="N29" s="916"/>
      <c r="O29" s="875"/>
      <c r="P29" s="916"/>
      <c r="Q29" s="916"/>
      <c r="R29" s="916"/>
      <c r="S29" s="875"/>
      <c r="T29" s="916"/>
      <c r="U29" s="916"/>
      <c r="V29" s="916"/>
      <c r="W29" s="875"/>
      <c r="X29" s="916"/>
      <c r="Y29" s="916"/>
      <c r="Z29" s="916"/>
      <c r="AA29" s="875"/>
      <c r="AB29" s="875"/>
      <c r="AC29" s="156" t="str">
        <f>IF('JQ2 TTrade'!D29&lt;D29,"WRONG","OK")</f>
        <v>OK</v>
      </c>
      <c r="AD29" s="156" t="str">
        <f>IF('JQ2 TTrade'!E29&lt;E29,"WRONG","OK")</f>
        <v>OK</v>
      </c>
      <c r="AE29" s="156" t="str">
        <f>IF('JQ2 TTrade'!F29&lt;F29,"WRONG","OK")</f>
        <v>OK</v>
      </c>
      <c r="AF29" s="156" t="str">
        <f>IF('JQ2 TTrade'!G29&lt;G29,"WRONG","OK")</f>
        <v>OK</v>
      </c>
      <c r="AG29" s="156" t="str">
        <f>IF('JQ2 TTrade'!H29&lt;H29,"WRONG","OK")</f>
        <v>OK</v>
      </c>
      <c r="AH29" s="156" t="str">
        <f>IF('JQ2 TTrade'!I29&lt;I29,"WRONG","OK")</f>
        <v>OK</v>
      </c>
      <c r="AI29" s="156" t="str">
        <f>IF('JQ2 TTrade'!J29&lt;J29,"WRONG","OK")</f>
        <v>OK</v>
      </c>
      <c r="AJ29" s="156" t="str">
        <f>IF('JQ2 TTrade'!K29&lt;K29,"WRONG","OK")</f>
        <v>OK</v>
      </c>
      <c r="AK29" s="875"/>
      <c r="AL29" s="904" t="s">
        <v>455</v>
      </c>
      <c r="AM29" s="12" t="s">
        <v>301</v>
      </c>
      <c r="AN29" s="873" t="s">
        <v>16</v>
      </c>
      <c r="AO29" s="1407"/>
      <c r="AP29" s="1407"/>
      <c r="AQ29" s="1407"/>
      <c r="AR29" s="1407"/>
      <c r="AS29" s="1407"/>
      <c r="AT29" s="1407"/>
      <c r="AU29" s="1407"/>
      <c r="AV29" s="1407"/>
      <c r="AZ29" s="396" t="s">
        <v>455</v>
      </c>
      <c r="BA29" s="12" t="s">
        <v>301</v>
      </c>
      <c r="BB29" s="118" t="s">
        <v>63</v>
      </c>
      <c r="BC29" s="203">
        <f t="shared" si="2"/>
        <v>710.87130788678553</v>
      </c>
      <c r="BD29" s="228">
        <f t="shared" si="3"/>
        <v>751.63309529930893</v>
      </c>
      <c r="BE29" s="599">
        <f t="shared" si="4"/>
        <v>744.13808563102441</v>
      </c>
      <c r="BF29" s="229">
        <f t="shared" si="5"/>
        <v>958.76045716978911</v>
      </c>
      <c r="BH29" s="674" t="str">
        <f t="shared" si="7"/>
        <v>ACCEPT</v>
      </c>
      <c r="BI29" s="674" t="str">
        <f t="shared" si="8"/>
        <v>CHECK</v>
      </c>
    </row>
    <row r="30" spans="1:61" s="65" customFormat="1" ht="15" customHeight="1" x14ac:dyDescent="0.2">
      <c r="A30" s="1301" t="s">
        <v>456</v>
      </c>
      <c r="B30" s="1298" t="s">
        <v>364</v>
      </c>
      <c r="C30" s="1295" t="s">
        <v>16</v>
      </c>
      <c r="D30" s="1575">
        <v>188.29599999999999</v>
      </c>
      <c r="E30" s="1575">
        <v>151353</v>
      </c>
      <c r="F30" s="1575">
        <v>148.53800000000001</v>
      </c>
      <c r="G30" s="1585">
        <v>120242</v>
      </c>
      <c r="H30" s="1575">
        <v>2.871</v>
      </c>
      <c r="I30" s="1575">
        <v>2586</v>
      </c>
      <c r="J30" s="1575">
        <v>1.891</v>
      </c>
      <c r="K30" s="1587">
        <v>2416</v>
      </c>
      <c r="L30" s="916"/>
      <c r="M30" s="916"/>
      <c r="N30" s="916"/>
      <c r="O30" s="875"/>
      <c r="P30" s="916"/>
      <c r="Q30" s="916"/>
      <c r="R30" s="916"/>
      <c r="S30" s="875"/>
      <c r="T30" s="916"/>
      <c r="U30" s="916"/>
      <c r="V30" s="916"/>
      <c r="W30" s="875"/>
      <c r="X30" s="916"/>
      <c r="Y30" s="916"/>
      <c r="Z30" s="916"/>
      <c r="AA30" s="875"/>
      <c r="AB30" s="875"/>
      <c r="AC30" s="156" t="str">
        <f>IF('JQ2 TTrade'!D30&lt;D30,"WRONG","OK")</f>
        <v>OK</v>
      </c>
      <c r="AD30" s="156" t="str">
        <f>IF('JQ2 TTrade'!E30&lt;E30,"WRONG","OK")</f>
        <v>OK</v>
      </c>
      <c r="AE30" s="156" t="str">
        <f>IF('JQ2 TTrade'!F30&lt;F30,"WRONG","OK")</f>
        <v>OK</v>
      </c>
      <c r="AF30" s="156" t="str">
        <f>IF('JQ2 TTrade'!G30&lt;G30,"WRONG","OK")</f>
        <v>OK</v>
      </c>
      <c r="AG30" s="156" t="str">
        <f>IF('JQ2 TTrade'!H30&lt;H30,"WRONG","OK")</f>
        <v>OK</v>
      </c>
      <c r="AH30" s="156" t="str">
        <f>IF('JQ2 TTrade'!I30&lt;I30,"WRONG","OK")</f>
        <v>OK</v>
      </c>
      <c r="AI30" s="156" t="str">
        <f>IF('JQ2 TTrade'!J30&lt;J30,"WRONG","OK")</f>
        <v>OK</v>
      </c>
      <c r="AJ30" s="156" t="str">
        <f>IF('JQ2 TTrade'!K30&lt;K30,"WRONG","OK")</f>
        <v>OK</v>
      </c>
      <c r="AK30" s="875"/>
      <c r="AL30" s="907" t="s">
        <v>456</v>
      </c>
      <c r="AM30" s="13" t="s">
        <v>364</v>
      </c>
      <c r="AN30" s="869" t="s">
        <v>16</v>
      </c>
      <c r="AO30" s="1409" t="str">
        <f t="shared" ref="AO30:AV30" si="18">IF(D30&gt;D29,"Error","OK")</f>
        <v>OK</v>
      </c>
      <c r="AP30" s="1409" t="str">
        <f t="shared" si="18"/>
        <v>OK</v>
      </c>
      <c r="AQ30" s="1409" t="str">
        <f t="shared" si="18"/>
        <v>OK</v>
      </c>
      <c r="AR30" s="1409" t="str">
        <f t="shared" si="18"/>
        <v>OK</v>
      </c>
      <c r="AS30" s="1409" t="str">
        <f t="shared" si="18"/>
        <v>OK</v>
      </c>
      <c r="AT30" s="1409" t="str">
        <f t="shared" si="18"/>
        <v>OK</v>
      </c>
      <c r="AU30" s="1409" t="str">
        <f t="shared" si="18"/>
        <v>OK</v>
      </c>
      <c r="AV30" s="1409" t="str">
        <f t="shared" si="18"/>
        <v>OK</v>
      </c>
      <c r="AZ30" s="1133" t="s">
        <v>456</v>
      </c>
      <c r="BA30" s="13" t="s">
        <v>364</v>
      </c>
      <c r="BB30" s="118" t="s">
        <v>63</v>
      </c>
      <c r="BC30" s="203">
        <f t="shared" si="2"/>
        <v>803.80358584356543</v>
      </c>
      <c r="BD30" s="228">
        <f t="shared" si="3"/>
        <v>809.50329208687333</v>
      </c>
      <c r="BE30" s="599">
        <f t="shared" si="4"/>
        <v>900.73145245559044</v>
      </c>
      <c r="BF30" s="229">
        <f t="shared" si="5"/>
        <v>1277.6308831306187</v>
      </c>
      <c r="BH30" s="674" t="str">
        <f t="shared" si="7"/>
        <v>ACCEPT</v>
      </c>
      <c r="BI30" s="674" t="str">
        <f t="shared" si="8"/>
        <v>CHECK</v>
      </c>
    </row>
    <row r="31" spans="1:61" s="65" customFormat="1" ht="15" customHeight="1" x14ac:dyDescent="0.2">
      <c r="A31" s="884" t="s">
        <v>457</v>
      </c>
      <c r="B31" s="882" t="s">
        <v>330</v>
      </c>
      <c r="C31" s="864" t="s">
        <v>16</v>
      </c>
      <c r="D31" s="1576">
        <f t="shared" ref="D31:K31" si="19">D32+D33</f>
        <v>7.4399999999999995</v>
      </c>
      <c r="E31" s="1576">
        <f t="shared" si="19"/>
        <v>6246</v>
      </c>
      <c r="F31" s="1576">
        <f t="shared" si="19"/>
        <v>5.5190000000000001</v>
      </c>
      <c r="G31" s="1576">
        <f t="shared" si="19"/>
        <v>4325</v>
      </c>
      <c r="H31" s="1576">
        <f t="shared" si="19"/>
        <v>7.2250000000000005</v>
      </c>
      <c r="I31" s="1576">
        <f t="shared" si="19"/>
        <v>4426</v>
      </c>
      <c r="J31" s="1576">
        <f t="shared" si="19"/>
        <v>9.7430000000000003</v>
      </c>
      <c r="K31" s="1576">
        <f t="shared" si="19"/>
        <v>8170</v>
      </c>
      <c r="L31" s="915"/>
      <c r="M31" s="915"/>
      <c r="N31" s="915"/>
      <c r="O31" s="917"/>
      <c r="P31" s="915"/>
      <c r="Q31" s="915"/>
      <c r="R31" s="915"/>
      <c r="S31" s="917"/>
      <c r="T31" s="915"/>
      <c r="U31" s="915"/>
      <c r="V31" s="915"/>
      <c r="W31" s="917"/>
      <c r="X31" s="915"/>
      <c r="Y31" s="915"/>
      <c r="Z31" s="915"/>
      <c r="AA31" s="917"/>
      <c r="AB31" s="875"/>
      <c r="AC31" s="156" t="str">
        <f>IF('JQ2 TTrade'!D31&lt;D31,"WRONG","OK")</f>
        <v>OK</v>
      </c>
      <c r="AD31" s="156" t="str">
        <f>IF('JQ2 TTrade'!E31&lt;E31,"WRONG","OK")</f>
        <v>OK</v>
      </c>
      <c r="AE31" s="156" t="str">
        <f>IF('JQ2 TTrade'!F31&lt;F31,"WRONG","OK")</f>
        <v>OK</v>
      </c>
      <c r="AF31" s="156" t="str">
        <f>IF('JQ2 TTrade'!G31&lt;G31,"WRONG","OK")</f>
        <v>OK</v>
      </c>
      <c r="AG31" s="156" t="str">
        <f>IF('JQ2 TTrade'!H31&lt;H31,"WRONG","OK")</f>
        <v>OK</v>
      </c>
      <c r="AH31" s="156" t="str">
        <f>IF('JQ2 TTrade'!I31&lt;I31,"WRONG","OK")</f>
        <v>OK</v>
      </c>
      <c r="AI31" s="156" t="str">
        <f>IF('JQ2 TTrade'!J31&lt;J31,"WRONG","OK")</f>
        <v>OK</v>
      </c>
      <c r="AJ31" s="156" t="str">
        <f>IF('JQ2 TTrade'!K31&lt;K31,"WRONG","OK")</f>
        <v>OK</v>
      </c>
      <c r="AK31" s="875"/>
      <c r="AL31" s="906" t="s">
        <v>457</v>
      </c>
      <c r="AM31" s="882" t="s">
        <v>330</v>
      </c>
      <c r="AN31" s="864" t="s">
        <v>16</v>
      </c>
      <c r="AO31" s="1410" t="str">
        <f>IF(D31&lt;(D32+D33),"Error","OK")</f>
        <v>OK</v>
      </c>
      <c r="AP31" s="1410" t="str">
        <f t="shared" ref="AP31:AV31" si="20">IF(E31&lt;(E32+E33),"Error","OK")</f>
        <v>OK</v>
      </c>
      <c r="AQ31" s="1410" t="str">
        <f t="shared" si="20"/>
        <v>OK</v>
      </c>
      <c r="AR31" s="1410" t="str">
        <f t="shared" si="20"/>
        <v>OK</v>
      </c>
      <c r="AS31" s="1410" t="str">
        <f t="shared" si="20"/>
        <v>OK</v>
      </c>
      <c r="AT31" s="1410" t="str">
        <f t="shared" si="20"/>
        <v>OK</v>
      </c>
      <c r="AU31" s="1410" t="str">
        <f t="shared" si="20"/>
        <v>OK</v>
      </c>
      <c r="AV31" s="1410" t="str">
        <f t="shared" si="20"/>
        <v>OK</v>
      </c>
      <c r="AZ31" s="794" t="s">
        <v>457</v>
      </c>
      <c r="BA31" s="882" t="s">
        <v>330</v>
      </c>
      <c r="BB31" s="118" t="s">
        <v>63</v>
      </c>
      <c r="BC31" s="203">
        <f t="shared" si="2"/>
        <v>839.51612903225816</v>
      </c>
      <c r="BD31" s="228">
        <f t="shared" si="3"/>
        <v>783.65645950353326</v>
      </c>
      <c r="BE31" s="599">
        <f t="shared" si="4"/>
        <v>612.59515570934252</v>
      </c>
      <c r="BF31" s="229">
        <f t="shared" si="5"/>
        <v>838.55075438776555</v>
      </c>
      <c r="BH31" s="674" t="str">
        <f t="shared" si="7"/>
        <v>ACCEPT</v>
      </c>
      <c r="BI31" s="674" t="str">
        <f t="shared" si="8"/>
        <v>CHECK</v>
      </c>
    </row>
    <row r="32" spans="1:61" s="65" customFormat="1" ht="15" customHeight="1" x14ac:dyDescent="0.2">
      <c r="A32" s="868" t="s">
        <v>458</v>
      </c>
      <c r="B32" s="12" t="s">
        <v>300</v>
      </c>
      <c r="C32" s="873" t="s">
        <v>16</v>
      </c>
      <c r="D32" s="1577">
        <v>0.17799999999999999</v>
      </c>
      <c r="E32" s="1577">
        <v>103</v>
      </c>
      <c r="F32" s="1577">
        <v>0.46899999999999997</v>
      </c>
      <c r="G32" s="1590">
        <v>163</v>
      </c>
      <c r="H32" s="1577">
        <v>0.11799999999999999</v>
      </c>
      <c r="I32" s="1577">
        <v>53</v>
      </c>
      <c r="J32" s="1577">
        <v>3.6999999999999998E-2</v>
      </c>
      <c r="K32" s="1591">
        <v>25</v>
      </c>
      <c r="L32" s="916"/>
      <c r="M32" s="916"/>
      <c r="N32" s="916"/>
      <c r="O32" s="875"/>
      <c r="P32" s="916"/>
      <c r="Q32" s="916"/>
      <c r="R32" s="916"/>
      <c r="S32" s="875"/>
      <c r="T32" s="916"/>
      <c r="U32" s="916"/>
      <c r="V32" s="916"/>
      <c r="W32" s="875"/>
      <c r="X32" s="916"/>
      <c r="Y32" s="916"/>
      <c r="Z32" s="916"/>
      <c r="AA32" s="875"/>
      <c r="AB32" s="875"/>
      <c r="AC32" s="156" t="str">
        <f>IF('JQ2 TTrade'!D32&lt;D32,"WRONG","OK")</f>
        <v>OK</v>
      </c>
      <c r="AD32" s="156" t="str">
        <f>IF('JQ2 TTrade'!E32&lt;E32,"WRONG","OK")</f>
        <v>OK</v>
      </c>
      <c r="AE32" s="156" t="str">
        <f>IF('JQ2 TTrade'!F32&lt;F32,"WRONG","OK")</f>
        <v>OK</v>
      </c>
      <c r="AF32" s="156" t="str">
        <f>IF('JQ2 TTrade'!G32&lt;G32,"WRONG","OK")</f>
        <v>OK</v>
      </c>
      <c r="AG32" s="156" t="str">
        <f>IF('JQ2 TTrade'!H32&lt;H32,"WRONG","OK")</f>
        <v>OK</v>
      </c>
      <c r="AH32" s="156" t="str">
        <f>IF('JQ2 TTrade'!I32&lt;I32,"WRONG","OK")</f>
        <v>OK</v>
      </c>
      <c r="AI32" s="156" t="str">
        <f>IF('JQ2 TTrade'!J32&lt;J32,"WRONG","OK")</f>
        <v>OK</v>
      </c>
      <c r="AJ32" s="156" t="str">
        <f>IF('JQ2 TTrade'!K32&lt;K32,"WRONG","OK")</f>
        <v>OK</v>
      </c>
      <c r="AK32" s="875"/>
      <c r="AL32" s="904" t="s">
        <v>458</v>
      </c>
      <c r="AM32" s="12" t="s">
        <v>300</v>
      </c>
      <c r="AN32" s="873" t="s">
        <v>16</v>
      </c>
      <c r="AO32" s="1407"/>
      <c r="AP32" s="1407"/>
      <c r="AQ32" s="1407"/>
      <c r="AR32" s="1407"/>
      <c r="AS32" s="1407"/>
      <c r="AT32" s="1407"/>
      <c r="AU32" s="1407"/>
      <c r="AV32" s="1407"/>
      <c r="AZ32" s="396" t="s">
        <v>458</v>
      </c>
      <c r="BA32" s="12" t="s">
        <v>300</v>
      </c>
      <c r="BB32" s="118" t="s">
        <v>63</v>
      </c>
      <c r="BC32" s="203">
        <f t="shared" si="2"/>
        <v>578.6516853932585</v>
      </c>
      <c r="BD32" s="228">
        <f t="shared" si="3"/>
        <v>347.5479744136461</v>
      </c>
      <c r="BE32" s="599">
        <f t="shared" si="4"/>
        <v>449.15254237288138</v>
      </c>
      <c r="BF32" s="229">
        <f t="shared" si="5"/>
        <v>675.67567567567573</v>
      </c>
      <c r="BH32" s="674" t="str">
        <f t="shared" si="7"/>
        <v>ACCEPT</v>
      </c>
      <c r="BI32" s="674" t="str">
        <f t="shared" si="8"/>
        <v>CHECK</v>
      </c>
    </row>
    <row r="33" spans="1:61" s="65" customFormat="1" ht="15" customHeight="1" x14ac:dyDescent="0.2">
      <c r="A33" s="868" t="s">
        <v>459</v>
      </c>
      <c r="B33" s="12" t="s">
        <v>301</v>
      </c>
      <c r="C33" s="873" t="s">
        <v>16</v>
      </c>
      <c r="D33" s="1577">
        <v>7.2619999999999996</v>
      </c>
      <c r="E33" s="1577">
        <v>6143</v>
      </c>
      <c r="F33" s="1577">
        <v>5.05</v>
      </c>
      <c r="G33" s="1590">
        <v>4162</v>
      </c>
      <c r="H33" s="1577">
        <v>7.1070000000000002</v>
      </c>
      <c r="I33" s="1577">
        <v>4373</v>
      </c>
      <c r="J33" s="1577">
        <v>9.7059999999999995</v>
      </c>
      <c r="K33" s="1591">
        <v>8145</v>
      </c>
      <c r="L33" s="916"/>
      <c r="M33" s="916"/>
      <c r="N33" s="916"/>
      <c r="O33" s="875"/>
      <c r="P33" s="916"/>
      <c r="Q33" s="916"/>
      <c r="R33" s="916"/>
      <c r="S33" s="875"/>
      <c r="T33" s="916"/>
      <c r="U33" s="916"/>
      <c r="V33" s="916"/>
      <c r="W33" s="875"/>
      <c r="X33" s="916"/>
      <c r="Y33" s="916"/>
      <c r="Z33" s="916"/>
      <c r="AA33" s="875"/>
      <c r="AB33" s="875"/>
      <c r="AC33" s="156" t="str">
        <f>IF('JQ2 TTrade'!D33&lt;D33,"WRONG","OK")</f>
        <v>OK</v>
      </c>
      <c r="AD33" s="156" t="str">
        <f>IF('JQ2 TTrade'!E33&lt;E33,"WRONG","OK")</f>
        <v>OK</v>
      </c>
      <c r="AE33" s="156" t="str">
        <f>IF('JQ2 TTrade'!F33&lt;F33,"WRONG","OK")</f>
        <v>OK</v>
      </c>
      <c r="AF33" s="156" t="str">
        <f>IF('JQ2 TTrade'!G33&lt;G33,"WRONG","OK")</f>
        <v>OK</v>
      </c>
      <c r="AG33" s="156" t="str">
        <f>IF('JQ2 TTrade'!H33&lt;H33,"WRONG","OK")</f>
        <v>OK</v>
      </c>
      <c r="AH33" s="156" t="str">
        <f>IF('JQ2 TTrade'!I33&lt;I33,"WRONG","OK")</f>
        <v>OK</v>
      </c>
      <c r="AI33" s="156" t="str">
        <f>IF('JQ2 TTrade'!J33&lt;J33,"WRONG","OK")</f>
        <v>OK</v>
      </c>
      <c r="AJ33" s="156" t="str">
        <f>IF('JQ2 TTrade'!K33&lt;K33,"WRONG","OK")</f>
        <v>OK</v>
      </c>
      <c r="AK33" s="875"/>
      <c r="AL33" s="904" t="s">
        <v>459</v>
      </c>
      <c r="AM33" s="12" t="s">
        <v>301</v>
      </c>
      <c r="AN33" s="873" t="s">
        <v>16</v>
      </c>
      <c r="AO33" s="1407"/>
      <c r="AP33" s="1407"/>
      <c r="AQ33" s="1407"/>
      <c r="AR33" s="1407"/>
      <c r="AS33" s="1407"/>
      <c r="AT33" s="1407"/>
      <c r="AU33" s="1407"/>
      <c r="AV33" s="1407"/>
      <c r="AZ33" s="396" t="s">
        <v>459</v>
      </c>
      <c r="BA33" s="12" t="s">
        <v>301</v>
      </c>
      <c r="BB33" s="118" t="s">
        <v>63</v>
      </c>
      <c r="BC33" s="203">
        <f t="shared" si="2"/>
        <v>845.9102175709171</v>
      </c>
      <c r="BD33" s="228">
        <f t="shared" si="3"/>
        <v>824.1584158415842</v>
      </c>
      <c r="BE33" s="599">
        <f t="shared" si="4"/>
        <v>615.30885042915429</v>
      </c>
      <c r="BF33" s="229">
        <f t="shared" si="5"/>
        <v>839.17164640428609</v>
      </c>
      <c r="BH33" s="674" t="str">
        <f t="shared" si="7"/>
        <v>ACCEPT</v>
      </c>
      <c r="BI33" s="674" t="str">
        <f t="shared" si="8"/>
        <v>CHECK</v>
      </c>
    </row>
    <row r="34" spans="1:61" s="65" customFormat="1" ht="15" customHeight="1" x14ac:dyDescent="0.2">
      <c r="A34" s="876" t="s">
        <v>460</v>
      </c>
      <c r="B34" s="13" t="s">
        <v>364</v>
      </c>
      <c r="C34" s="869" t="s">
        <v>16</v>
      </c>
      <c r="D34" s="1577">
        <v>5.9269999999999996</v>
      </c>
      <c r="E34" s="1577">
        <v>3464</v>
      </c>
      <c r="F34" s="1577">
        <v>2.2090000000000001</v>
      </c>
      <c r="G34" s="1590">
        <v>804</v>
      </c>
      <c r="H34" s="1577">
        <v>6.4000000000000001E-2</v>
      </c>
      <c r="I34" s="1577">
        <v>57</v>
      </c>
      <c r="J34" s="1577">
        <v>9.0999999999999998E-2</v>
      </c>
      <c r="K34" s="1591">
        <v>30</v>
      </c>
      <c r="L34" s="916"/>
      <c r="M34" s="916"/>
      <c r="N34" s="916"/>
      <c r="O34" s="875"/>
      <c r="P34" s="916"/>
      <c r="Q34" s="916"/>
      <c r="R34" s="916"/>
      <c r="S34" s="875"/>
      <c r="T34" s="916"/>
      <c r="U34" s="916"/>
      <c r="V34" s="916"/>
      <c r="W34" s="875"/>
      <c r="X34" s="916"/>
      <c r="Y34" s="916"/>
      <c r="Z34" s="916"/>
      <c r="AA34" s="875"/>
      <c r="AB34" s="875"/>
      <c r="AC34" s="156" t="str">
        <f>IF('JQ2 TTrade'!D34&lt;D34,"WRONG","OK")</f>
        <v>OK</v>
      </c>
      <c r="AD34" s="156" t="str">
        <f>IF('JQ2 TTrade'!E34&lt;E34,"WRONG","OK")</f>
        <v>OK</v>
      </c>
      <c r="AE34" s="156" t="str">
        <f>IF('JQ2 TTrade'!F34&lt;F34,"WRONG","OK")</f>
        <v>OK</v>
      </c>
      <c r="AF34" s="156" t="str">
        <f>IF('JQ2 TTrade'!G34&lt;G34,"WRONG","OK")</f>
        <v>OK</v>
      </c>
      <c r="AG34" s="156" t="str">
        <f>IF('JQ2 TTrade'!H34&lt;H34,"WRONG","OK")</f>
        <v>OK</v>
      </c>
      <c r="AH34" s="156" t="str">
        <f>IF('JQ2 TTrade'!I34&lt;I34,"WRONG","OK")</f>
        <v>OK</v>
      </c>
      <c r="AI34" s="156" t="str">
        <f>IF('JQ2 TTrade'!J34&lt;J34,"WRONG","OK")</f>
        <v>OK</v>
      </c>
      <c r="AJ34" s="156" t="str">
        <f>IF('JQ2 TTrade'!K34&lt;K34,"WRONG","OK")</f>
        <v>OK</v>
      </c>
      <c r="AK34" s="875"/>
      <c r="AL34" s="907" t="s">
        <v>460</v>
      </c>
      <c r="AM34" s="13" t="s">
        <v>364</v>
      </c>
      <c r="AN34" s="869" t="s">
        <v>16</v>
      </c>
      <c r="AO34" s="1409" t="str">
        <f t="shared" ref="AO34:AV34" si="21">IF(D34&gt;D33,"Error","OK")</f>
        <v>OK</v>
      </c>
      <c r="AP34" s="1409" t="str">
        <f t="shared" si="21"/>
        <v>OK</v>
      </c>
      <c r="AQ34" s="1409" t="str">
        <f t="shared" si="21"/>
        <v>OK</v>
      </c>
      <c r="AR34" s="1409" t="str">
        <f t="shared" si="21"/>
        <v>OK</v>
      </c>
      <c r="AS34" s="1409" t="str">
        <f t="shared" si="21"/>
        <v>OK</v>
      </c>
      <c r="AT34" s="1409" t="str">
        <f t="shared" si="21"/>
        <v>OK</v>
      </c>
      <c r="AU34" s="1409" t="str">
        <f t="shared" si="21"/>
        <v>OK</v>
      </c>
      <c r="AV34" s="1409" t="str">
        <f t="shared" si="21"/>
        <v>OK</v>
      </c>
      <c r="AZ34" s="1133" t="s">
        <v>460</v>
      </c>
      <c r="BA34" s="13" t="s">
        <v>364</v>
      </c>
      <c r="BB34" s="118" t="s">
        <v>63</v>
      </c>
      <c r="BC34" s="203">
        <f t="shared" si="2"/>
        <v>584.44406951240092</v>
      </c>
      <c r="BD34" s="228">
        <f t="shared" si="3"/>
        <v>363.96559529198731</v>
      </c>
      <c r="BE34" s="599">
        <f t="shared" si="4"/>
        <v>890.625</v>
      </c>
      <c r="BF34" s="229">
        <f t="shared" si="5"/>
        <v>329.67032967032969</v>
      </c>
      <c r="BH34" s="674" t="str">
        <f t="shared" si="7"/>
        <v>CHECK</v>
      </c>
      <c r="BI34" s="674" t="str">
        <f t="shared" si="8"/>
        <v>CHECK</v>
      </c>
    </row>
    <row r="35" spans="1:61" s="65" customFormat="1" ht="15" customHeight="1" x14ac:dyDescent="0.2">
      <c r="A35" s="1293" t="s">
        <v>461</v>
      </c>
      <c r="B35" s="1317" t="s">
        <v>331</v>
      </c>
      <c r="C35" s="1295" t="s">
        <v>16</v>
      </c>
      <c r="D35" s="1574">
        <f t="shared" ref="D35:K35" si="22">D36+D40+D42</f>
        <v>308.53799999999995</v>
      </c>
      <c r="E35" s="1574">
        <f t="shared" si="22"/>
        <v>132549</v>
      </c>
      <c r="F35" s="1574">
        <f t="shared" si="22"/>
        <v>255.91000000000003</v>
      </c>
      <c r="G35" s="1574">
        <f t="shared" si="22"/>
        <v>128821</v>
      </c>
      <c r="H35" s="1574">
        <f t="shared" si="22"/>
        <v>97.278999999999996</v>
      </c>
      <c r="I35" s="1574">
        <f t="shared" si="22"/>
        <v>30872</v>
      </c>
      <c r="J35" s="1574">
        <f t="shared" si="22"/>
        <v>73.433999999999997</v>
      </c>
      <c r="K35" s="1574">
        <f t="shared" si="22"/>
        <v>33905</v>
      </c>
      <c r="L35" s="915"/>
      <c r="M35" s="915"/>
      <c r="N35" s="915"/>
      <c r="O35" s="917"/>
      <c r="P35" s="915"/>
      <c r="Q35" s="915"/>
      <c r="R35" s="915"/>
      <c r="S35" s="917"/>
      <c r="T35" s="915"/>
      <c r="U35" s="915"/>
      <c r="V35" s="915"/>
      <c r="W35" s="917"/>
      <c r="X35" s="915"/>
      <c r="Y35" s="915"/>
      <c r="Z35" s="915"/>
      <c r="AA35" s="917"/>
      <c r="AB35" s="875"/>
      <c r="AC35" s="156" t="str">
        <f>IF('JQ2 TTrade'!D35&lt;D35,"WRONG","OK")</f>
        <v>OK</v>
      </c>
      <c r="AD35" s="156" t="str">
        <f>IF('JQ2 TTrade'!E35&lt;E35,"WRONG","OK")</f>
        <v>OK</v>
      </c>
      <c r="AE35" s="156" t="str">
        <f>IF('JQ2 TTrade'!F35&lt;F35,"WRONG","OK")</f>
        <v>OK</v>
      </c>
      <c r="AF35" s="156" t="str">
        <f>IF('JQ2 TTrade'!G35&lt;G35,"WRONG","OK")</f>
        <v>OK</v>
      </c>
      <c r="AG35" s="156" t="str">
        <f>IF('JQ2 TTrade'!H35&lt;H35,"WRONG","OK")</f>
        <v>OK</v>
      </c>
      <c r="AH35" s="156" t="str">
        <f>IF('JQ2 TTrade'!I35&lt;I35,"WRONG","OK")</f>
        <v>OK</v>
      </c>
      <c r="AI35" s="156" t="str">
        <f>IF('JQ2 TTrade'!J35&lt;J35,"WRONG","OK")</f>
        <v>OK</v>
      </c>
      <c r="AJ35" s="156" t="str">
        <f>IF('JQ2 TTrade'!K35&lt;K35,"WRONG","OK")</f>
        <v>OK</v>
      </c>
      <c r="AK35" s="875"/>
      <c r="AL35" s="903" t="s">
        <v>461</v>
      </c>
      <c r="AM35" s="863" t="s">
        <v>331</v>
      </c>
      <c r="AN35" s="885" t="s">
        <v>16</v>
      </c>
      <c r="AO35" s="1410" t="str">
        <f>IF(D35&lt;(D36+D40+D42),"Error","OK")</f>
        <v>OK</v>
      </c>
      <c r="AP35" s="1410" t="str">
        <f t="shared" ref="AP35:AV35" si="23">IF(E35&lt;(E36+E40+E42),"Error","OK")</f>
        <v>OK</v>
      </c>
      <c r="AQ35" s="1410" t="str">
        <f t="shared" si="23"/>
        <v>OK</v>
      </c>
      <c r="AR35" s="1410" t="str">
        <f t="shared" si="23"/>
        <v>OK</v>
      </c>
      <c r="AS35" s="1410" t="str">
        <f t="shared" si="23"/>
        <v>OK</v>
      </c>
      <c r="AT35" s="1410" t="str">
        <f t="shared" si="23"/>
        <v>OK</v>
      </c>
      <c r="AU35" s="1410" t="str">
        <f t="shared" si="23"/>
        <v>OK</v>
      </c>
      <c r="AV35" s="1410" t="str">
        <f t="shared" si="23"/>
        <v>OK</v>
      </c>
      <c r="AZ35" s="769" t="s">
        <v>461</v>
      </c>
      <c r="BA35" s="863" t="s">
        <v>331</v>
      </c>
      <c r="BB35" s="118" t="s">
        <v>63</v>
      </c>
      <c r="BC35" s="203">
        <f t="shared" si="2"/>
        <v>429.6034848219669</v>
      </c>
      <c r="BD35" s="228">
        <f t="shared" si="3"/>
        <v>503.38400218826928</v>
      </c>
      <c r="BE35" s="599">
        <f t="shared" si="4"/>
        <v>317.35523597076451</v>
      </c>
      <c r="BF35" s="229">
        <f t="shared" si="5"/>
        <v>461.70711114742494</v>
      </c>
      <c r="BH35" s="674" t="str">
        <f t="shared" si="7"/>
        <v>ACCEPT</v>
      </c>
      <c r="BI35" s="674" t="str">
        <f t="shared" si="8"/>
        <v>CHECK</v>
      </c>
    </row>
    <row r="36" spans="1:61" s="65" customFormat="1" ht="15" customHeight="1" x14ac:dyDescent="0.2">
      <c r="A36" s="1293" t="s">
        <v>79</v>
      </c>
      <c r="B36" s="1299" t="s">
        <v>333</v>
      </c>
      <c r="C36" s="1300" t="s">
        <v>16</v>
      </c>
      <c r="D36" s="1574">
        <f t="shared" ref="D36:K36" si="24">D37+D38</f>
        <v>294.97799999999995</v>
      </c>
      <c r="E36" s="1574">
        <f t="shared" si="24"/>
        <v>127353</v>
      </c>
      <c r="F36" s="1574">
        <f t="shared" si="24"/>
        <v>246.29000000000002</v>
      </c>
      <c r="G36" s="1574">
        <f t="shared" si="24"/>
        <v>124483</v>
      </c>
      <c r="H36" s="1574">
        <f t="shared" si="24"/>
        <v>36.884999999999998</v>
      </c>
      <c r="I36" s="1574">
        <f t="shared" si="24"/>
        <v>13144</v>
      </c>
      <c r="J36" s="1574">
        <f t="shared" si="24"/>
        <v>18.745000000000001</v>
      </c>
      <c r="K36" s="1574">
        <f t="shared" si="24"/>
        <v>15123</v>
      </c>
      <c r="L36" s="916"/>
      <c r="M36" s="916"/>
      <c r="N36" s="916"/>
      <c r="O36" s="875"/>
      <c r="P36" s="916"/>
      <c r="Q36" s="916"/>
      <c r="R36" s="916"/>
      <c r="S36" s="875"/>
      <c r="T36" s="916"/>
      <c r="U36" s="916"/>
      <c r="V36" s="916"/>
      <c r="W36" s="875"/>
      <c r="X36" s="916"/>
      <c r="Y36" s="916"/>
      <c r="Z36" s="916"/>
      <c r="AA36" s="875"/>
      <c r="AB36" s="875"/>
      <c r="AC36" s="156" t="str">
        <f>IF('JQ2 TTrade'!D36&lt;D36,"WRONG","OK")</f>
        <v>OK</v>
      </c>
      <c r="AD36" s="156" t="str">
        <f>IF('JQ2 TTrade'!E36&lt;E36,"WRONG","OK")</f>
        <v>OK</v>
      </c>
      <c r="AE36" s="156" t="str">
        <f>IF('JQ2 TTrade'!F36&lt;F36,"WRONG","OK")</f>
        <v>OK</v>
      </c>
      <c r="AF36" s="156" t="str">
        <f>IF('JQ2 TTrade'!G36&lt;G36,"WRONG","OK")</f>
        <v>OK</v>
      </c>
      <c r="AG36" s="156" t="str">
        <f>IF('JQ2 TTrade'!H36&lt;H36,"WRONG","OK")</f>
        <v>OK</v>
      </c>
      <c r="AH36" s="156" t="str">
        <f>IF('JQ2 TTrade'!I36&lt;I36,"WRONG","OK")</f>
        <v>OK</v>
      </c>
      <c r="AI36" s="156" t="str">
        <f>IF('JQ2 TTrade'!J36&lt;J36,"WRONG","OK")</f>
        <v>OK</v>
      </c>
      <c r="AJ36" s="156" t="str">
        <f>IF('JQ2 TTrade'!K36&lt;K36,"WRONG","OK")</f>
        <v>OK</v>
      </c>
      <c r="AK36" s="875"/>
      <c r="AL36" s="904" t="s">
        <v>79</v>
      </c>
      <c r="AM36" s="12" t="s">
        <v>333</v>
      </c>
      <c r="AN36" s="874" t="s">
        <v>16</v>
      </c>
      <c r="AO36" s="1408" t="str">
        <f>IF(D36&lt;(D37+D38),"Error","OK")</f>
        <v>OK</v>
      </c>
      <c r="AP36" s="1408" t="str">
        <f t="shared" ref="AP36:AV36" si="25">IF(E36&lt;(E37+E38),"Error","OK")</f>
        <v>OK</v>
      </c>
      <c r="AQ36" s="1408" t="str">
        <f t="shared" si="25"/>
        <v>OK</v>
      </c>
      <c r="AR36" s="1408" t="str">
        <f t="shared" si="25"/>
        <v>OK</v>
      </c>
      <c r="AS36" s="1408" t="str">
        <f t="shared" si="25"/>
        <v>OK</v>
      </c>
      <c r="AT36" s="1408" t="str">
        <f t="shared" si="25"/>
        <v>OK</v>
      </c>
      <c r="AU36" s="1408" t="str">
        <f t="shared" si="25"/>
        <v>OK</v>
      </c>
      <c r="AV36" s="1408" t="str">
        <f t="shared" si="25"/>
        <v>OK</v>
      </c>
      <c r="AZ36" s="396" t="s">
        <v>79</v>
      </c>
      <c r="BA36" s="12" t="s">
        <v>333</v>
      </c>
      <c r="BB36" s="118" t="s">
        <v>63</v>
      </c>
      <c r="BC36" s="203">
        <f t="shared" si="2"/>
        <v>431.73728210239415</v>
      </c>
      <c r="BD36" s="228">
        <f t="shared" si="3"/>
        <v>505.43262008201708</v>
      </c>
      <c r="BE36" s="599">
        <f t="shared" si="4"/>
        <v>356.35082011657857</v>
      </c>
      <c r="BF36" s="229">
        <f t="shared" si="5"/>
        <v>806.77514003734325</v>
      </c>
      <c r="BH36" s="674" t="str">
        <f t="shared" si="7"/>
        <v>ACCEPT</v>
      </c>
      <c r="BI36" s="674" t="str">
        <f t="shared" si="8"/>
        <v>CHECK</v>
      </c>
    </row>
    <row r="37" spans="1:61" s="65" customFormat="1" ht="15" customHeight="1" x14ac:dyDescent="0.2">
      <c r="A37" s="868" t="s">
        <v>462</v>
      </c>
      <c r="B37" s="10" t="s">
        <v>300</v>
      </c>
      <c r="C37" s="873" t="s">
        <v>16</v>
      </c>
      <c r="D37" s="1577">
        <v>148.00299999999999</v>
      </c>
      <c r="E37" s="1577">
        <v>50790</v>
      </c>
      <c r="F37" s="1577">
        <v>102.777</v>
      </c>
      <c r="G37" s="1590">
        <v>44980</v>
      </c>
      <c r="H37" s="1577">
        <v>2.6709999999999998</v>
      </c>
      <c r="I37" s="1577">
        <v>1295</v>
      </c>
      <c r="J37" s="1577">
        <v>2.5579999999999998</v>
      </c>
      <c r="K37" s="1591">
        <v>2078</v>
      </c>
      <c r="L37" s="916"/>
      <c r="M37" s="916"/>
      <c r="N37" s="916"/>
      <c r="O37" s="875"/>
      <c r="P37" s="916"/>
      <c r="Q37" s="916"/>
      <c r="R37" s="916"/>
      <c r="S37" s="875"/>
      <c r="T37" s="916"/>
      <c r="U37" s="916"/>
      <c r="V37" s="916"/>
      <c r="W37" s="875"/>
      <c r="X37" s="916"/>
      <c r="Y37" s="916"/>
      <c r="Z37" s="916"/>
      <c r="AA37" s="875"/>
      <c r="AB37" s="875"/>
      <c r="AC37" s="156" t="str">
        <f>IF('JQ2 TTrade'!D37&lt;D37,"WRONG","OK")</f>
        <v>OK</v>
      </c>
      <c r="AD37" s="156" t="str">
        <f>IF('JQ2 TTrade'!E37&lt;E37,"WRONG","OK")</f>
        <v>OK</v>
      </c>
      <c r="AE37" s="156" t="str">
        <f>IF('JQ2 TTrade'!F37&lt;F37,"WRONG","OK")</f>
        <v>OK</v>
      </c>
      <c r="AF37" s="156" t="str">
        <f>IF('JQ2 TTrade'!G37&lt;G37,"WRONG","OK")</f>
        <v>OK</v>
      </c>
      <c r="AG37" s="156" t="str">
        <f>IF('JQ2 TTrade'!H37&lt;H37,"WRONG","OK")</f>
        <v>OK</v>
      </c>
      <c r="AH37" s="156" t="str">
        <f>IF('JQ2 TTrade'!I37&lt;I37,"WRONG","OK")</f>
        <v>OK</v>
      </c>
      <c r="AI37" s="156" t="str">
        <f>IF('JQ2 TTrade'!J37&lt;J37,"WRONG","OK")</f>
        <v>OK</v>
      </c>
      <c r="AJ37" s="156" t="str">
        <f>IF('JQ2 TTrade'!K37&lt;K37,"WRONG","OK")</f>
        <v>OK</v>
      </c>
      <c r="AK37" s="875"/>
      <c r="AL37" s="904" t="s">
        <v>462</v>
      </c>
      <c r="AM37" s="10" t="s">
        <v>300</v>
      </c>
      <c r="AN37" s="873" t="s">
        <v>16</v>
      </c>
      <c r="AO37" s="1407"/>
      <c r="AP37" s="1407"/>
      <c r="AQ37" s="1407"/>
      <c r="AR37" s="1407"/>
      <c r="AS37" s="1407"/>
      <c r="AT37" s="1407"/>
      <c r="AU37" s="1407"/>
      <c r="AV37" s="1407"/>
      <c r="AZ37" s="396" t="s">
        <v>462</v>
      </c>
      <c r="BA37" s="10" t="s">
        <v>300</v>
      </c>
      <c r="BB37" s="118" t="s">
        <v>63</v>
      </c>
      <c r="BC37" s="203">
        <f t="shared" si="2"/>
        <v>343.16871955298205</v>
      </c>
      <c r="BD37" s="228">
        <f t="shared" si="3"/>
        <v>437.64655516312013</v>
      </c>
      <c r="BE37" s="599">
        <f t="shared" si="4"/>
        <v>484.83713964807191</v>
      </c>
      <c r="BF37" s="229">
        <f t="shared" si="5"/>
        <v>812.35340109460526</v>
      </c>
      <c r="BH37" s="674" t="str">
        <f t="shared" si="7"/>
        <v>ACCEPT</v>
      </c>
      <c r="BI37" s="674" t="str">
        <f t="shared" si="8"/>
        <v>CHECK</v>
      </c>
    </row>
    <row r="38" spans="1:61" s="65" customFormat="1" ht="15" customHeight="1" x14ac:dyDescent="0.2">
      <c r="A38" s="868" t="s">
        <v>463</v>
      </c>
      <c r="B38" s="10" t="s">
        <v>301</v>
      </c>
      <c r="C38" s="873" t="s">
        <v>16</v>
      </c>
      <c r="D38" s="1577">
        <v>146.97499999999999</v>
      </c>
      <c r="E38" s="1577">
        <v>76563</v>
      </c>
      <c r="F38" s="1577">
        <v>143.51300000000001</v>
      </c>
      <c r="G38" s="1577">
        <v>79503</v>
      </c>
      <c r="H38" s="1577">
        <v>34.213999999999999</v>
      </c>
      <c r="I38" s="1577">
        <v>11849</v>
      </c>
      <c r="J38" s="1577">
        <v>16.187000000000001</v>
      </c>
      <c r="K38" s="1591">
        <v>13045</v>
      </c>
      <c r="L38" s="916"/>
      <c r="M38" s="916"/>
      <c r="N38" s="916"/>
      <c r="O38" s="875"/>
      <c r="P38" s="916"/>
      <c r="Q38" s="916"/>
      <c r="R38" s="916"/>
      <c r="S38" s="875"/>
      <c r="T38" s="916"/>
      <c r="U38" s="916"/>
      <c r="V38" s="916"/>
      <c r="W38" s="875"/>
      <c r="X38" s="916"/>
      <c r="Y38" s="916"/>
      <c r="Z38" s="916"/>
      <c r="AA38" s="875"/>
      <c r="AB38" s="875"/>
      <c r="AC38" s="156" t="str">
        <f>IF('JQ2 TTrade'!D38&lt;D38,"WRONG","OK")</f>
        <v>OK</v>
      </c>
      <c r="AD38" s="156" t="str">
        <f>IF('JQ2 TTrade'!E38&lt;E38,"WRONG","OK")</f>
        <v>OK</v>
      </c>
      <c r="AE38" s="156" t="str">
        <f>IF('JQ2 TTrade'!F38&lt;F38,"WRONG","OK")</f>
        <v>OK</v>
      </c>
      <c r="AF38" s="156" t="str">
        <f>IF('JQ2 TTrade'!G38&lt;G38,"WRONG","OK")</f>
        <v>OK</v>
      </c>
      <c r="AG38" s="156" t="str">
        <f>IF('JQ2 TTrade'!H38&lt;H38,"WRONG","OK")</f>
        <v>OK</v>
      </c>
      <c r="AH38" s="156" t="str">
        <f>IF('JQ2 TTrade'!I38&lt;I38,"WRONG","OK")</f>
        <v>OK</v>
      </c>
      <c r="AI38" s="156" t="str">
        <f>IF('JQ2 TTrade'!J38&lt;J38,"WRONG","OK")</f>
        <v>OK</v>
      </c>
      <c r="AJ38" s="156" t="str">
        <f>IF('JQ2 TTrade'!K38&lt;K38,"WRONG","OK")</f>
        <v>OK</v>
      </c>
      <c r="AK38" s="875"/>
      <c r="AL38" s="904" t="s">
        <v>463</v>
      </c>
      <c r="AM38" s="10" t="s">
        <v>301</v>
      </c>
      <c r="AN38" s="873" t="s">
        <v>16</v>
      </c>
      <c r="AO38" s="1407"/>
      <c r="AP38" s="1407"/>
      <c r="AQ38" s="1407"/>
      <c r="AR38" s="1407"/>
      <c r="AS38" s="1407"/>
      <c r="AT38" s="1407"/>
      <c r="AU38" s="1407"/>
      <c r="AV38" s="1407"/>
      <c r="AZ38" s="396" t="s">
        <v>463</v>
      </c>
      <c r="BA38" s="10" t="s">
        <v>301</v>
      </c>
      <c r="BB38" s="118" t="s">
        <v>63</v>
      </c>
      <c r="BC38" s="203">
        <f t="shared" si="2"/>
        <v>520.9253274366389</v>
      </c>
      <c r="BD38" s="228">
        <f t="shared" si="3"/>
        <v>553.97768843240681</v>
      </c>
      <c r="BE38" s="599">
        <f t="shared" si="4"/>
        <v>346.32021979306717</v>
      </c>
      <c r="BF38" s="229">
        <f t="shared" si="5"/>
        <v>805.89361833570138</v>
      </c>
      <c r="BH38" s="674" t="str">
        <f t="shared" si="7"/>
        <v>ACCEPT</v>
      </c>
      <c r="BI38" s="674" t="str">
        <f t="shared" si="8"/>
        <v>CHECK</v>
      </c>
    </row>
    <row r="39" spans="1:61" s="65" customFormat="1" ht="15" customHeight="1" x14ac:dyDescent="0.2">
      <c r="A39" s="868" t="s">
        <v>464</v>
      </c>
      <c r="B39" s="21" t="s">
        <v>364</v>
      </c>
      <c r="C39" s="869" t="s">
        <v>16</v>
      </c>
      <c r="D39" s="1577">
        <v>45.793999999999997</v>
      </c>
      <c r="E39" s="1577">
        <v>28511</v>
      </c>
      <c r="F39" s="1577">
        <v>42.41</v>
      </c>
      <c r="G39" s="1577">
        <v>30562</v>
      </c>
      <c r="H39" s="1577">
        <v>11.315</v>
      </c>
      <c r="I39" s="1577">
        <v>7336</v>
      </c>
      <c r="J39" s="1577">
        <v>11.817</v>
      </c>
      <c r="K39" s="1591">
        <v>9468</v>
      </c>
      <c r="L39" s="916"/>
      <c r="M39" s="916"/>
      <c r="N39" s="916"/>
      <c r="O39" s="875"/>
      <c r="P39" s="916"/>
      <c r="Q39" s="916"/>
      <c r="R39" s="916"/>
      <c r="S39" s="875"/>
      <c r="T39" s="916"/>
      <c r="U39" s="916"/>
      <c r="V39" s="916"/>
      <c r="W39" s="875"/>
      <c r="X39" s="916"/>
      <c r="Y39" s="916"/>
      <c r="Z39" s="916"/>
      <c r="AA39" s="875"/>
      <c r="AB39" s="875"/>
      <c r="AC39" s="156" t="str">
        <f>IF('JQ2 TTrade'!D39&lt;D39,"WRONG","OK")</f>
        <v>OK</v>
      </c>
      <c r="AD39" s="156" t="str">
        <f>IF('JQ2 TTrade'!E39&lt;E39,"WRONG","OK")</f>
        <v>OK</v>
      </c>
      <c r="AE39" s="156" t="str">
        <f>IF('JQ2 TTrade'!F39&lt;F39,"WRONG","OK")</f>
        <v>OK</v>
      </c>
      <c r="AF39" s="156" t="str">
        <f>IF('JQ2 TTrade'!G39&lt;G39,"WRONG","OK")</f>
        <v>OK</v>
      </c>
      <c r="AG39" s="156" t="str">
        <f>IF('JQ2 TTrade'!H39&lt;H39,"WRONG","OK")</f>
        <v>OK</v>
      </c>
      <c r="AH39" s="156" t="str">
        <f>IF('JQ2 TTrade'!I39&lt;I39,"WRONG","OK")</f>
        <v>OK</v>
      </c>
      <c r="AI39" s="156" t="str">
        <f>IF('JQ2 TTrade'!J39&lt;J39,"WRONG","OK")</f>
        <v>OK</v>
      </c>
      <c r="AJ39" s="156" t="str">
        <f>IF('JQ2 TTrade'!K39&lt;K39,"WRONG","OK")</f>
        <v>OK</v>
      </c>
      <c r="AK39" s="875"/>
      <c r="AL39" s="904" t="s">
        <v>464</v>
      </c>
      <c r="AM39" s="11" t="s">
        <v>364</v>
      </c>
      <c r="AN39" s="869" t="s">
        <v>16</v>
      </c>
      <c r="AO39" s="1409" t="str">
        <f t="shared" ref="AO39:AV39" si="26">IF(D39&gt;D38,"Error","OK")</f>
        <v>OK</v>
      </c>
      <c r="AP39" s="1409" t="str">
        <f t="shared" si="26"/>
        <v>OK</v>
      </c>
      <c r="AQ39" s="1409" t="str">
        <f t="shared" si="26"/>
        <v>OK</v>
      </c>
      <c r="AR39" s="1409" t="str">
        <f t="shared" si="26"/>
        <v>OK</v>
      </c>
      <c r="AS39" s="1409" t="str">
        <f t="shared" si="26"/>
        <v>OK</v>
      </c>
      <c r="AT39" s="1409" t="str">
        <f t="shared" si="26"/>
        <v>OK</v>
      </c>
      <c r="AU39" s="1409" t="str">
        <f t="shared" si="26"/>
        <v>OK</v>
      </c>
      <c r="AV39" s="1409" t="str">
        <f t="shared" si="26"/>
        <v>OK</v>
      </c>
      <c r="AZ39" s="396" t="s">
        <v>464</v>
      </c>
      <c r="BA39" s="11" t="s">
        <v>364</v>
      </c>
      <c r="BB39" s="118" t="s">
        <v>63</v>
      </c>
      <c r="BC39" s="203">
        <f t="shared" si="2"/>
        <v>622.59247936410884</v>
      </c>
      <c r="BD39" s="228">
        <f t="shared" si="3"/>
        <v>720.6319264324452</v>
      </c>
      <c r="BE39" s="599">
        <f t="shared" si="4"/>
        <v>648.34290764471939</v>
      </c>
      <c r="BF39" s="229">
        <f t="shared" si="5"/>
        <v>801.21858339680125</v>
      </c>
      <c r="BH39" s="674" t="str">
        <f t="shared" si="7"/>
        <v>ACCEPT</v>
      </c>
      <c r="BI39" s="674" t="str">
        <f t="shared" si="8"/>
        <v>CHECK</v>
      </c>
    </row>
    <row r="40" spans="1:61" s="65" customFormat="1" ht="15" customHeight="1" x14ac:dyDescent="0.2">
      <c r="A40" s="1293" t="s">
        <v>80</v>
      </c>
      <c r="B40" s="1305" t="s">
        <v>465</v>
      </c>
      <c r="C40" s="1300" t="s">
        <v>16</v>
      </c>
      <c r="D40" s="1574">
        <v>3.4329999999999998</v>
      </c>
      <c r="E40" s="1574">
        <v>1211</v>
      </c>
      <c r="F40" s="1574">
        <v>3.2109999999999999</v>
      </c>
      <c r="G40" s="1574">
        <v>771</v>
      </c>
      <c r="H40" s="1574">
        <v>31.437999999999999</v>
      </c>
      <c r="I40" s="1574">
        <v>5774</v>
      </c>
      <c r="J40" s="1574">
        <v>22.03</v>
      </c>
      <c r="K40" s="1592">
        <v>5089</v>
      </c>
      <c r="L40" s="916"/>
      <c r="M40" s="916"/>
      <c r="N40" s="916"/>
      <c r="O40" s="875"/>
      <c r="P40" s="916"/>
      <c r="Q40" s="916"/>
      <c r="R40" s="916"/>
      <c r="S40" s="875"/>
      <c r="T40" s="916"/>
      <c r="U40" s="916"/>
      <c r="V40" s="916"/>
      <c r="W40" s="875"/>
      <c r="X40" s="916"/>
      <c r="Y40" s="916"/>
      <c r="Z40" s="916"/>
      <c r="AA40" s="875"/>
      <c r="AB40" s="875"/>
      <c r="AC40" s="156" t="str">
        <f>IF('JQ2 TTrade'!D40&lt;D40,"WRONG","OK")</f>
        <v>OK</v>
      </c>
      <c r="AD40" s="156" t="str">
        <f>IF('JQ2 TTrade'!E40&lt;E40,"WRONG","OK")</f>
        <v>OK</v>
      </c>
      <c r="AE40" s="156" t="str">
        <f>IF('JQ2 TTrade'!F40&lt;F40,"WRONG","OK")</f>
        <v>OK</v>
      </c>
      <c r="AF40" s="156" t="str">
        <f>IF('JQ2 TTrade'!G40&lt;G40,"WRONG","OK")</f>
        <v>OK</v>
      </c>
      <c r="AG40" s="156" t="str">
        <f>IF('JQ2 TTrade'!H40&lt;H40,"WRONG","OK")</f>
        <v>OK</v>
      </c>
      <c r="AH40" s="156" t="str">
        <f>IF('JQ2 TTrade'!I40&lt;I40,"WRONG","OK")</f>
        <v>OK</v>
      </c>
      <c r="AI40" s="156" t="str">
        <f>IF('JQ2 TTrade'!J40&lt;J40,"WRONG","OK")</f>
        <v>OK</v>
      </c>
      <c r="AJ40" s="156" t="str">
        <f>IF('JQ2 TTrade'!K40&lt;K40,"WRONG","OK")</f>
        <v>OK</v>
      </c>
      <c r="AK40" s="875"/>
      <c r="AL40" s="904" t="s">
        <v>80</v>
      </c>
      <c r="AM40" s="12" t="s">
        <v>465</v>
      </c>
      <c r="AN40" s="874" t="s">
        <v>16</v>
      </c>
      <c r="AO40" s="1407"/>
      <c r="AP40" s="1407"/>
      <c r="AQ40" s="1407"/>
      <c r="AR40" s="1407"/>
      <c r="AS40" s="1407"/>
      <c r="AT40" s="1407"/>
      <c r="AU40" s="1407"/>
      <c r="AV40" s="1407"/>
      <c r="AZ40" s="396" t="s">
        <v>80</v>
      </c>
      <c r="BA40" s="12" t="s">
        <v>465</v>
      </c>
      <c r="BB40" s="118" t="s">
        <v>63</v>
      </c>
      <c r="BC40" s="203">
        <f t="shared" si="2"/>
        <v>352.75269443635307</v>
      </c>
      <c r="BD40" s="228">
        <f t="shared" si="3"/>
        <v>240.11211460604173</v>
      </c>
      <c r="BE40" s="599">
        <f t="shared" si="4"/>
        <v>183.66308289331383</v>
      </c>
      <c r="BF40" s="229">
        <f t="shared" si="5"/>
        <v>231.00317748524739</v>
      </c>
      <c r="BH40" s="674" t="str">
        <f t="shared" si="7"/>
        <v>ACCEPT</v>
      </c>
      <c r="BI40" s="674" t="str">
        <f t="shared" si="8"/>
        <v>CHECK</v>
      </c>
    </row>
    <row r="41" spans="1:61" s="65" customFormat="1" ht="15" customHeight="1" x14ac:dyDescent="0.2">
      <c r="A41" s="868" t="s">
        <v>466</v>
      </c>
      <c r="B41" s="886" t="s">
        <v>403</v>
      </c>
      <c r="C41" s="869" t="s">
        <v>16</v>
      </c>
      <c r="D41" s="1577">
        <v>2.044</v>
      </c>
      <c r="E41" s="1577">
        <v>843</v>
      </c>
      <c r="F41" s="1577">
        <v>0.8</v>
      </c>
      <c r="G41" s="1577">
        <v>211</v>
      </c>
      <c r="H41" s="1577">
        <v>0.85499999999999998</v>
      </c>
      <c r="I41" s="1577">
        <v>168</v>
      </c>
      <c r="J41" s="1577">
        <v>0.64600000000000002</v>
      </c>
      <c r="K41" s="1591">
        <v>173</v>
      </c>
      <c r="L41" s="916"/>
      <c r="M41" s="916"/>
      <c r="N41" s="916"/>
      <c r="O41" s="875"/>
      <c r="P41" s="916"/>
      <c r="Q41" s="916"/>
      <c r="R41" s="916"/>
      <c r="S41" s="875"/>
      <c r="T41" s="916"/>
      <c r="U41" s="916"/>
      <c r="V41" s="916"/>
      <c r="W41" s="875"/>
      <c r="X41" s="916"/>
      <c r="Y41" s="916"/>
      <c r="Z41" s="916"/>
      <c r="AA41" s="875"/>
      <c r="AB41" s="875"/>
      <c r="AC41" s="156" t="str">
        <f>IF('JQ2 TTrade'!D41&lt;D41,"WRONG","OK")</f>
        <v>OK</v>
      </c>
      <c r="AD41" s="156" t="str">
        <f>IF('JQ2 TTrade'!E41&lt;E41,"WRONG","OK")</f>
        <v>OK</v>
      </c>
      <c r="AE41" s="156" t="str">
        <f>IF('JQ2 TTrade'!F41&lt;F41,"WRONG","OK")</f>
        <v>OK</v>
      </c>
      <c r="AF41" s="156" t="str">
        <f>IF('JQ2 TTrade'!G41&lt;G41,"WRONG","OK")</f>
        <v>OK</v>
      </c>
      <c r="AG41" s="156" t="str">
        <f>IF('JQ2 TTrade'!H41&lt;H41,"WRONG","OK")</f>
        <v>OK</v>
      </c>
      <c r="AH41" s="156" t="str">
        <f>IF('JQ2 TTrade'!I41&lt;I41,"WRONG","OK")</f>
        <v>OK</v>
      </c>
      <c r="AI41" s="156" t="str">
        <f>IF('JQ2 TTrade'!J41&lt;J41,"WRONG","OK")</f>
        <v>OK</v>
      </c>
      <c r="AJ41" s="156" t="str">
        <f>IF('JQ2 TTrade'!K41&lt;K41,"WRONG","OK")</f>
        <v>OK</v>
      </c>
      <c r="AK41" s="875"/>
      <c r="AL41" s="904" t="s">
        <v>466</v>
      </c>
      <c r="AM41" s="887" t="s">
        <v>403</v>
      </c>
      <c r="AN41" s="869" t="s">
        <v>16</v>
      </c>
      <c r="AO41" s="1409" t="str">
        <f t="shared" ref="AO41:AV41" si="27">IF(D41&gt;D40,"Error","OK")</f>
        <v>OK</v>
      </c>
      <c r="AP41" s="1409" t="str">
        <f t="shared" si="27"/>
        <v>OK</v>
      </c>
      <c r="AQ41" s="1409" t="str">
        <f t="shared" si="27"/>
        <v>OK</v>
      </c>
      <c r="AR41" s="1409" t="str">
        <f t="shared" si="27"/>
        <v>OK</v>
      </c>
      <c r="AS41" s="1409" t="str">
        <f t="shared" si="27"/>
        <v>OK</v>
      </c>
      <c r="AT41" s="1409" t="str">
        <f t="shared" si="27"/>
        <v>OK</v>
      </c>
      <c r="AU41" s="1409" t="str">
        <f t="shared" si="27"/>
        <v>OK</v>
      </c>
      <c r="AV41" s="1409" t="str">
        <f t="shared" si="27"/>
        <v>OK</v>
      </c>
      <c r="AZ41" s="396" t="s">
        <v>466</v>
      </c>
      <c r="BA41" s="887" t="s">
        <v>403</v>
      </c>
      <c r="BB41" s="118" t="s">
        <v>63</v>
      </c>
      <c r="BC41" s="203">
        <f t="shared" si="2"/>
        <v>412.42661448140899</v>
      </c>
      <c r="BD41" s="228">
        <f t="shared" si="3"/>
        <v>263.75</v>
      </c>
      <c r="BE41" s="599">
        <f t="shared" si="4"/>
        <v>196.49122807017545</v>
      </c>
      <c r="BF41" s="229">
        <f t="shared" si="5"/>
        <v>267.80185758513932</v>
      </c>
      <c r="BH41" s="674" t="str">
        <f t="shared" si="7"/>
        <v>ACCEPT</v>
      </c>
      <c r="BI41" s="674" t="str">
        <f t="shared" si="8"/>
        <v>CHECK</v>
      </c>
    </row>
    <row r="42" spans="1:61" s="65" customFormat="1" ht="15" customHeight="1" x14ac:dyDescent="0.2">
      <c r="A42" s="1293" t="s">
        <v>467</v>
      </c>
      <c r="B42" s="1299" t="s">
        <v>334</v>
      </c>
      <c r="C42" s="1300" t="s">
        <v>16</v>
      </c>
      <c r="D42" s="1574">
        <f t="shared" ref="D42:K42" si="28">D43+D44+D45</f>
        <v>10.127000000000001</v>
      </c>
      <c r="E42" s="1574">
        <f t="shared" si="28"/>
        <v>3985</v>
      </c>
      <c r="F42" s="1574">
        <f t="shared" si="28"/>
        <v>6.4089999999999998</v>
      </c>
      <c r="G42" s="1574">
        <f t="shared" si="28"/>
        <v>3567</v>
      </c>
      <c r="H42" s="1574">
        <f t="shared" si="28"/>
        <v>28.956000000000003</v>
      </c>
      <c r="I42" s="1574">
        <f t="shared" si="28"/>
        <v>11954</v>
      </c>
      <c r="J42" s="1574">
        <f t="shared" si="28"/>
        <v>32.658999999999999</v>
      </c>
      <c r="K42" s="1574">
        <f t="shared" si="28"/>
        <v>13693</v>
      </c>
      <c r="L42" s="916"/>
      <c r="M42" s="916"/>
      <c r="N42" s="916"/>
      <c r="O42" s="875"/>
      <c r="P42" s="916"/>
      <c r="Q42" s="916"/>
      <c r="R42" s="916"/>
      <c r="S42" s="875"/>
      <c r="T42" s="916"/>
      <c r="U42" s="916"/>
      <c r="V42" s="916"/>
      <c r="W42" s="875"/>
      <c r="X42" s="916"/>
      <c r="Y42" s="916"/>
      <c r="Z42" s="916"/>
      <c r="AA42" s="875"/>
      <c r="AB42" s="875"/>
      <c r="AC42" s="156" t="str">
        <f>IF('JQ2 TTrade'!D42&lt;D42,"WRONG","OK")</f>
        <v>OK</v>
      </c>
      <c r="AD42" s="156" t="str">
        <f>IF('JQ2 TTrade'!E42&lt;E42,"WRONG","OK")</f>
        <v>OK</v>
      </c>
      <c r="AE42" s="156" t="str">
        <f>IF('JQ2 TTrade'!F42&lt;F42,"WRONG","OK")</f>
        <v>OK</v>
      </c>
      <c r="AF42" s="156" t="str">
        <f>IF('JQ2 TTrade'!G42&lt;G42,"WRONG","OK")</f>
        <v>OK</v>
      </c>
      <c r="AG42" s="156" t="str">
        <f>IF('JQ2 TTrade'!H42&lt;H42,"WRONG","OK")</f>
        <v>OK</v>
      </c>
      <c r="AH42" s="156" t="str">
        <f>IF('JQ2 TTrade'!I42&lt;I42,"WRONG","OK")</f>
        <v>OK</v>
      </c>
      <c r="AI42" s="156" t="str">
        <f>IF('JQ2 TTrade'!J42&lt;J42,"WRONG","OK")</f>
        <v>OK</v>
      </c>
      <c r="AJ42" s="156" t="str">
        <f>IF('JQ2 TTrade'!K42&lt;K42,"WRONG","OK")</f>
        <v>OK</v>
      </c>
      <c r="AK42" s="875"/>
      <c r="AL42" s="904" t="s">
        <v>467</v>
      </c>
      <c r="AM42" s="12" t="s">
        <v>334</v>
      </c>
      <c r="AN42" s="874" t="s">
        <v>16</v>
      </c>
      <c r="AO42" s="1412" t="str">
        <f>IF(D42&lt;(D43+D44+D45),"Error","OK")</f>
        <v>OK</v>
      </c>
      <c r="AP42" s="1412" t="str">
        <f t="shared" ref="AP42:AV42" si="29">IF(E42&lt;(E43+E44+E45),"Error","OK")</f>
        <v>OK</v>
      </c>
      <c r="AQ42" s="1412" t="str">
        <f t="shared" si="29"/>
        <v>OK</v>
      </c>
      <c r="AR42" s="1412" t="str">
        <f t="shared" si="29"/>
        <v>OK</v>
      </c>
      <c r="AS42" s="1412" t="str">
        <f t="shared" si="29"/>
        <v>OK</v>
      </c>
      <c r="AT42" s="1412" t="str">
        <f t="shared" si="29"/>
        <v>OK</v>
      </c>
      <c r="AU42" s="1412" t="str">
        <f t="shared" si="29"/>
        <v>OK</v>
      </c>
      <c r="AV42" s="1412" t="str">
        <f t="shared" si="29"/>
        <v>OK</v>
      </c>
      <c r="AZ42" s="396" t="s">
        <v>467</v>
      </c>
      <c r="BA42" s="12" t="s">
        <v>334</v>
      </c>
      <c r="BB42" s="118" t="s">
        <v>63</v>
      </c>
      <c r="BC42" s="203">
        <f t="shared" si="2"/>
        <v>393.50251802113161</v>
      </c>
      <c r="BD42" s="228">
        <f t="shared" si="3"/>
        <v>556.56108597285072</v>
      </c>
      <c r="BE42" s="599">
        <f t="shared" si="4"/>
        <v>412.83326426301971</v>
      </c>
      <c r="BF42" s="229">
        <f t="shared" si="5"/>
        <v>419.27186992865671</v>
      </c>
      <c r="BH42" s="674" t="str">
        <f t="shared" si="7"/>
        <v>ACCEPT</v>
      </c>
      <c r="BI42" s="674" t="str">
        <f t="shared" si="8"/>
        <v>CHECK</v>
      </c>
    </row>
    <row r="43" spans="1:61" s="65" customFormat="1" ht="15" customHeight="1" x14ac:dyDescent="0.2">
      <c r="A43" s="868" t="s">
        <v>468</v>
      </c>
      <c r="B43" s="10" t="s">
        <v>335</v>
      </c>
      <c r="C43" s="873" t="s">
        <v>16</v>
      </c>
      <c r="D43" s="1577">
        <v>3.6930000000000001</v>
      </c>
      <c r="E43" s="1577">
        <v>1886</v>
      </c>
      <c r="F43" s="1577">
        <v>2.42</v>
      </c>
      <c r="G43" s="1577">
        <v>1612</v>
      </c>
      <c r="H43" s="1577">
        <v>3.1829999999999998</v>
      </c>
      <c r="I43" s="1577">
        <v>2398</v>
      </c>
      <c r="J43" s="1577">
        <v>4.7089999999999996</v>
      </c>
      <c r="K43" s="1591">
        <v>3335</v>
      </c>
      <c r="L43" s="916"/>
      <c r="M43" s="916"/>
      <c r="N43" s="916"/>
      <c r="O43" s="875"/>
      <c r="P43" s="916"/>
      <c r="Q43" s="916"/>
      <c r="R43" s="916"/>
      <c r="S43" s="875"/>
      <c r="T43" s="916"/>
      <c r="U43" s="916"/>
      <c r="V43" s="916"/>
      <c r="W43" s="875"/>
      <c r="X43" s="916"/>
      <c r="Y43" s="916"/>
      <c r="Z43" s="916"/>
      <c r="AA43" s="875"/>
      <c r="AB43" s="875"/>
      <c r="AC43" s="156" t="str">
        <f>IF('JQ2 TTrade'!D43&lt;D43,"WRONG","OK")</f>
        <v>OK</v>
      </c>
      <c r="AD43" s="156" t="str">
        <f>IF('JQ2 TTrade'!E43&lt;E43,"WRONG","OK")</f>
        <v>OK</v>
      </c>
      <c r="AE43" s="156" t="str">
        <f>IF('JQ2 TTrade'!F43&lt;F43,"WRONG","OK")</f>
        <v>OK</v>
      </c>
      <c r="AF43" s="156" t="str">
        <f>IF('JQ2 TTrade'!G43&lt;G43,"WRONG","OK")</f>
        <v>OK</v>
      </c>
      <c r="AG43" s="156" t="str">
        <f>IF('JQ2 TTrade'!H43&lt;H43,"WRONG","OK")</f>
        <v>OK</v>
      </c>
      <c r="AH43" s="156" t="str">
        <f>IF('JQ2 TTrade'!I43&lt;I43,"WRONG","OK")</f>
        <v>OK</v>
      </c>
      <c r="AI43" s="156" t="str">
        <f>IF('JQ2 TTrade'!J43&lt;J43,"WRONG","OK")</f>
        <v>OK</v>
      </c>
      <c r="AJ43" s="156" t="str">
        <f>IF('JQ2 TTrade'!K43&lt;K43,"WRONG","OK")</f>
        <v>OK</v>
      </c>
      <c r="AK43" s="875"/>
      <c r="AL43" s="904" t="s">
        <v>468</v>
      </c>
      <c r="AM43" s="10" t="s">
        <v>335</v>
      </c>
      <c r="AN43" s="873" t="s">
        <v>16</v>
      </c>
      <c r="AO43" s="1407"/>
      <c r="AP43" s="1407"/>
      <c r="AQ43" s="1407"/>
      <c r="AR43" s="1407"/>
      <c r="AS43" s="1407"/>
      <c r="AT43" s="1407"/>
      <c r="AU43" s="1407"/>
      <c r="AV43" s="1407"/>
      <c r="AZ43" s="396" t="s">
        <v>468</v>
      </c>
      <c r="BA43" s="10" t="s">
        <v>335</v>
      </c>
      <c r="BB43" s="114" t="s">
        <v>64</v>
      </c>
      <c r="BC43" s="203">
        <f t="shared" ref="BC43:BC69" si="30">IF(ISNUMBER(E43),IF(ISNUMBER(D43),IF(D43=0,IF(E43=0,0,"ZERO Q"),IF(E43=0,"ZERO V",E43/D43)),"NO Q"),IF(ISNUMBER(D43),"NO V","REPORT"))</f>
        <v>510.69591118331977</v>
      </c>
      <c r="BD43" s="228">
        <f t="shared" ref="BD43:BD69" si="31">IF(ISNUMBER(G43),IF(ISNUMBER(F43),IF(F43=0,IF(G43=0,0,"ZERO Q"),IF(G43=0,"ZERO V",G43/F43)),"NO Q"),IF(ISNUMBER(F43),"NO V","REPORT"))</f>
        <v>666.11570247933889</v>
      </c>
      <c r="BE43" s="599">
        <f t="shared" ref="BE43:BE69" si="32">IF(ISNUMBER(I43),IF(ISNUMBER(H43),IF(H43=0,IF(I43=0,0,"ZERO Q"),IF(I43=0,"ZERO V",I43/H43)),"NO Q"),IF(ISNUMBER(H43),"NO V","REPORT"))</f>
        <v>753.37731699654421</v>
      </c>
      <c r="BF43" s="229">
        <f t="shared" ref="BF43:BF69" si="33">IF(ISNUMBER(K43),IF(ISNUMBER(J43),IF(J43=0,IF(K43=0,0,"ZERO Q"),IF(K43=0,"ZERO V",K43/J43)),"NO Q"),IF(ISNUMBER(J43),"NO V","REPORT"))</f>
        <v>708.21830537269068</v>
      </c>
      <c r="BH43" s="674" t="str">
        <f t="shared" si="7"/>
        <v>ACCEPT</v>
      </c>
      <c r="BI43" s="674" t="str">
        <f t="shared" si="8"/>
        <v>CHECK</v>
      </c>
    </row>
    <row r="44" spans="1:61" s="65" customFormat="1" ht="15" customHeight="1" thickBot="1" x14ac:dyDescent="0.25">
      <c r="A44" s="868" t="s">
        <v>469</v>
      </c>
      <c r="B44" s="10" t="s">
        <v>470</v>
      </c>
      <c r="C44" s="873" t="s">
        <v>16</v>
      </c>
      <c r="D44" s="1577">
        <v>5.8410000000000002</v>
      </c>
      <c r="E44" s="1577">
        <v>2019</v>
      </c>
      <c r="F44" s="1577">
        <v>3.601</v>
      </c>
      <c r="G44" s="1577">
        <v>1859</v>
      </c>
      <c r="H44" s="1577">
        <v>23.065000000000001</v>
      </c>
      <c r="I44" s="1577">
        <v>8610</v>
      </c>
      <c r="J44" s="1577">
        <v>26.423999999999999</v>
      </c>
      <c r="K44" s="1591">
        <v>9393</v>
      </c>
      <c r="L44" s="916"/>
      <c r="M44" s="916"/>
      <c r="N44" s="916"/>
      <c r="O44" s="875"/>
      <c r="P44" s="916"/>
      <c r="Q44" s="916"/>
      <c r="R44" s="916"/>
      <c r="S44" s="875"/>
      <c r="T44" s="916"/>
      <c r="U44" s="916"/>
      <c r="V44" s="916"/>
      <c r="W44" s="875"/>
      <c r="X44" s="916"/>
      <c r="Y44" s="916"/>
      <c r="Z44" s="916"/>
      <c r="AA44" s="875"/>
      <c r="AB44" s="875"/>
      <c r="AC44" s="156" t="str">
        <f>IF('JQ2 TTrade'!D44&lt;D44,"WRONG","OK")</f>
        <v>OK</v>
      </c>
      <c r="AD44" s="156" t="str">
        <f>IF('JQ2 TTrade'!E44&lt;E44,"WRONG","OK")</f>
        <v>OK</v>
      </c>
      <c r="AE44" s="156" t="str">
        <f>IF('JQ2 TTrade'!F44&lt;F44,"WRONG","OK")</f>
        <v>OK</v>
      </c>
      <c r="AF44" s="156" t="str">
        <f>IF('JQ2 TTrade'!G44&lt;G44,"WRONG","OK")</f>
        <v>OK</v>
      </c>
      <c r="AG44" s="156" t="str">
        <f>IF('JQ2 TTrade'!H44&lt;H44,"WRONG","OK")</f>
        <v>OK</v>
      </c>
      <c r="AH44" s="156" t="str">
        <f>IF('JQ2 TTrade'!I44&lt;I44,"WRONG","OK")</f>
        <v>OK</v>
      </c>
      <c r="AI44" s="156" t="str">
        <f>IF('JQ2 TTrade'!J44&lt;J44,"WRONG","OK")</f>
        <v>OK</v>
      </c>
      <c r="AJ44" s="156" t="str">
        <f>IF('JQ2 TTrade'!K44&lt;K44,"WRONG","OK")</f>
        <v>OK</v>
      </c>
      <c r="AK44" s="875"/>
      <c r="AL44" s="904" t="s">
        <v>469</v>
      </c>
      <c r="AM44" s="10" t="s">
        <v>470</v>
      </c>
      <c r="AN44" s="873" t="s">
        <v>16</v>
      </c>
      <c r="AO44" s="1407"/>
      <c r="AP44" s="1407"/>
      <c r="AQ44" s="1407"/>
      <c r="AR44" s="1407"/>
      <c r="AS44" s="1407"/>
      <c r="AT44" s="1407"/>
      <c r="AU44" s="1407"/>
      <c r="AV44" s="1407"/>
      <c r="AZ44" s="396" t="s">
        <v>469</v>
      </c>
      <c r="BA44" s="10" t="s">
        <v>470</v>
      </c>
      <c r="BB44" s="120" t="s">
        <v>64</v>
      </c>
      <c r="BC44" s="203">
        <f t="shared" si="30"/>
        <v>345.65998972778635</v>
      </c>
      <c r="BD44" s="228">
        <f t="shared" si="31"/>
        <v>516.24548736462089</v>
      </c>
      <c r="BE44" s="599">
        <f t="shared" si="32"/>
        <v>373.29286798179055</v>
      </c>
      <c r="BF44" s="229">
        <f t="shared" si="33"/>
        <v>355.47229791098999</v>
      </c>
      <c r="BH44" s="674" t="str">
        <f t="shared" si="7"/>
        <v>ACCEPT</v>
      </c>
      <c r="BI44" s="674" t="str">
        <f t="shared" si="8"/>
        <v>CHECK</v>
      </c>
    </row>
    <row r="45" spans="1:61" s="65" customFormat="1" ht="15" customHeight="1" thickBot="1" x14ac:dyDescent="0.25">
      <c r="A45" s="876" t="s">
        <v>471</v>
      </c>
      <c r="B45" s="13" t="s">
        <v>44</v>
      </c>
      <c r="C45" s="869" t="s">
        <v>16</v>
      </c>
      <c r="D45" s="1577">
        <v>0.59299999999999997</v>
      </c>
      <c r="E45" s="1577">
        <v>80</v>
      </c>
      <c r="F45" s="1577">
        <v>0.38800000000000001</v>
      </c>
      <c r="G45" s="1577">
        <v>96</v>
      </c>
      <c r="H45" s="1577">
        <v>2.7080000000000002</v>
      </c>
      <c r="I45" s="1577">
        <v>946</v>
      </c>
      <c r="J45" s="1577">
        <v>1.526</v>
      </c>
      <c r="K45" s="1591">
        <v>965</v>
      </c>
      <c r="L45" s="916"/>
      <c r="M45" s="916"/>
      <c r="N45" s="916"/>
      <c r="O45" s="875"/>
      <c r="P45" s="916"/>
      <c r="Q45" s="916"/>
      <c r="R45" s="916"/>
      <c r="S45" s="875"/>
      <c r="T45" s="916"/>
      <c r="U45" s="916"/>
      <c r="V45" s="916"/>
      <c r="W45" s="875"/>
      <c r="X45" s="916"/>
      <c r="Y45" s="916"/>
      <c r="Z45" s="916"/>
      <c r="AA45" s="875"/>
      <c r="AB45" s="875"/>
      <c r="AC45" s="156" t="str">
        <f>IF('JQ2 TTrade'!D45&lt;D45,"WRONG","OK")</f>
        <v>OK</v>
      </c>
      <c r="AD45" s="156" t="str">
        <f>IF('JQ2 TTrade'!E45&lt;E45,"WRONG","OK")</f>
        <v>OK</v>
      </c>
      <c r="AE45" s="156" t="str">
        <f>IF('JQ2 TTrade'!F45&lt;F45,"WRONG","OK")</f>
        <v>OK</v>
      </c>
      <c r="AF45" s="156" t="str">
        <f>IF('JQ2 TTrade'!G45&lt;G45,"WRONG","OK")</f>
        <v>OK</v>
      </c>
      <c r="AG45" s="156" t="str">
        <f>IF('JQ2 TTrade'!H45&lt;H45,"WRONG","OK")</f>
        <v>OK</v>
      </c>
      <c r="AH45" s="156" t="str">
        <f>IF('JQ2 TTrade'!I45&lt;I45,"WRONG","OK")</f>
        <v>OK</v>
      </c>
      <c r="AI45" s="156" t="str">
        <f>IF('JQ2 TTrade'!J45&lt;J45,"WRONG","OK")</f>
        <v>OK</v>
      </c>
      <c r="AJ45" s="156" t="str">
        <f>IF('JQ2 TTrade'!K45&lt;K45,"WRONG","OK")</f>
        <v>OK</v>
      </c>
      <c r="AK45" s="875"/>
      <c r="AL45" s="907" t="s">
        <v>471</v>
      </c>
      <c r="AM45" s="13" t="s">
        <v>44</v>
      </c>
      <c r="AN45" s="869" t="s">
        <v>16</v>
      </c>
      <c r="AO45" s="1409"/>
      <c r="AP45" s="1409"/>
      <c r="AQ45" s="1409"/>
      <c r="AR45" s="1409"/>
      <c r="AS45" s="1409"/>
      <c r="AT45" s="1409"/>
      <c r="AU45" s="1409"/>
      <c r="AV45" s="1409"/>
      <c r="AZ45" s="1133" t="s">
        <v>471</v>
      </c>
      <c r="BA45" s="13" t="s">
        <v>44</v>
      </c>
      <c r="BB45" s="121" t="s">
        <v>64</v>
      </c>
      <c r="BC45" s="203">
        <f t="shared" si="30"/>
        <v>134.90725126475547</v>
      </c>
      <c r="BD45" s="228">
        <f t="shared" si="31"/>
        <v>247.42268041237114</v>
      </c>
      <c r="BE45" s="599">
        <f t="shared" si="32"/>
        <v>349.33530280649921</v>
      </c>
      <c r="BF45" s="229">
        <f t="shared" si="33"/>
        <v>632.37221494102232</v>
      </c>
      <c r="BH45" s="674" t="str">
        <f t="shared" si="7"/>
        <v>ACCEPT</v>
      </c>
      <c r="BI45" s="674" t="str">
        <f t="shared" si="8"/>
        <v>CHECK</v>
      </c>
    </row>
    <row r="46" spans="1:61" s="65" customFormat="1" ht="15" customHeight="1" x14ac:dyDescent="0.2">
      <c r="A46" s="889" t="s">
        <v>472</v>
      </c>
      <c r="B46" s="878" t="s">
        <v>336</v>
      </c>
      <c r="C46" s="890" t="s">
        <v>362</v>
      </c>
      <c r="D46" s="1578">
        <f t="shared" ref="D46:K46" si="34">D47+D48+D52</f>
        <v>1101.6220000000001</v>
      </c>
      <c r="E46" s="1578">
        <f t="shared" si="34"/>
        <v>727156</v>
      </c>
      <c r="F46" s="1578">
        <f t="shared" si="34"/>
        <v>892.98275999999998</v>
      </c>
      <c r="G46" s="1578">
        <f t="shared" si="34"/>
        <v>544743.14632778917</v>
      </c>
      <c r="H46" s="1578">
        <f t="shared" si="34"/>
        <v>233.24499999999998</v>
      </c>
      <c r="I46" s="1578">
        <f t="shared" si="34"/>
        <v>174059</v>
      </c>
      <c r="J46" s="1578">
        <f t="shared" si="34"/>
        <v>593.81099999999992</v>
      </c>
      <c r="K46" s="1578">
        <f t="shared" si="34"/>
        <v>334750</v>
      </c>
      <c r="L46" s="915"/>
      <c r="M46" s="915"/>
      <c r="N46" s="915"/>
      <c r="O46" s="917"/>
      <c r="P46" s="915"/>
      <c r="Q46" s="915"/>
      <c r="R46" s="915"/>
      <c r="S46" s="917"/>
      <c r="T46" s="915"/>
      <c r="U46" s="915"/>
      <c r="V46" s="915"/>
      <c r="W46" s="917"/>
      <c r="X46" s="915"/>
      <c r="Y46" s="915"/>
      <c r="Z46" s="915"/>
      <c r="AA46" s="917"/>
      <c r="AB46" s="916"/>
      <c r="AC46" s="156" t="str">
        <f>IF('JQ2 TTrade'!D46&lt;D46,"WRONG","OK")</f>
        <v>OK</v>
      </c>
      <c r="AD46" s="156" t="str">
        <f>IF('JQ2 TTrade'!E46&lt;E46,"WRONG","OK")</f>
        <v>OK</v>
      </c>
      <c r="AE46" s="156" t="str">
        <f>IF('JQ2 TTrade'!F46&lt;F46,"WRONG","OK")</f>
        <v>OK</v>
      </c>
      <c r="AF46" s="156" t="str">
        <f>IF('JQ2 TTrade'!G46&lt;G46,"WRONG","OK")</f>
        <v>OK</v>
      </c>
      <c r="AG46" s="156" t="str">
        <f>IF('JQ2 TTrade'!H46&lt;H46,"WRONG","OK")</f>
        <v>OK</v>
      </c>
      <c r="AH46" s="156" t="str">
        <f>IF('JQ2 TTrade'!I46&lt;I46,"WRONG","OK")</f>
        <v>OK</v>
      </c>
      <c r="AI46" s="156" t="str">
        <f>IF('JQ2 TTrade'!J46&lt;J46,"WRONG","OK")</f>
        <v>OK</v>
      </c>
      <c r="AJ46" s="156" t="str">
        <f>IF('JQ2 TTrade'!K46&lt;K46,"WRONG","OK")</f>
        <v>OK</v>
      </c>
      <c r="AK46" s="916"/>
      <c r="AL46" s="909" t="s">
        <v>472</v>
      </c>
      <c r="AM46" s="863" t="s">
        <v>336</v>
      </c>
      <c r="AN46" s="890" t="s">
        <v>362</v>
      </c>
      <c r="AO46" s="1410" t="str">
        <f>IF(D46&lt;(D47+D48+D52),"Error","OK")</f>
        <v>OK</v>
      </c>
      <c r="AP46" s="1410" t="str">
        <f t="shared" ref="AP46:AV46" si="35">IF(E46&lt;(E47+E48+E52),"Error","OK")</f>
        <v>OK</v>
      </c>
      <c r="AQ46" s="1410" t="str">
        <f t="shared" si="35"/>
        <v>OK</v>
      </c>
      <c r="AR46" s="1410" t="str">
        <f t="shared" si="35"/>
        <v>OK</v>
      </c>
      <c r="AS46" s="1410" t="str">
        <f t="shared" si="35"/>
        <v>OK</v>
      </c>
      <c r="AT46" s="1410" t="str">
        <f t="shared" si="35"/>
        <v>OK</v>
      </c>
      <c r="AU46" s="1410" t="str">
        <f t="shared" si="35"/>
        <v>OK</v>
      </c>
      <c r="AV46" s="1410" t="str">
        <f t="shared" si="35"/>
        <v>OK</v>
      </c>
      <c r="AZ46" s="769" t="s">
        <v>472</v>
      </c>
      <c r="BA46" s="863" t="s">
        <v>336</v>
      </c>
      <c r="BB46" s="122" t="s">
        <v>64</v>
      </c>
      <c r="BC46" s="203">
        <f t="shared" si="30"/>
        <v>660.07759467403514</v>
      </c>
      <c r="BD46" s="228">
        <f t="shared" si="31"/>
        <v>610.02649852701427</v>
      </c>
      <c r="BE46" s="599">
        <f t="shared" si="32"/>
        <v>746.24965165384049</v>
      </c>
      <c r="BF46" s="229">
        <f t="shared" si="33"/>
        <v>563.73155768417905</v>
      </c>
      <c r="BH46" s="674" t="str">
        <f t="shared" si="7"/>
        <v>ACCEPT</v>
      </c>
      <c r="BI46" s="674" t="str">
        <f t="shared" si="8"/>
        <v>CHECK</v>
      </c>
    </row>
    <row r="47" spans="1:61" s="65" customFormat="1" ht="15" customHeight="1" x14ac:dyDescent="0.2">
      <c r="A47" s="891" t="s">
        <v>473</v>
      </c>
      <c r="B47" s="892" t="s">
        <v>474</v>
      </c>
      <c r="C47" s="893" t="s">
        <v>362</v>
      </c>
      <c r="D47" s="1577">
        <v>94.921999999999997</v>
      </c>
      <c r="E47" s="1577">
        <v>40741</v>
      </c>
      <c r="F47" s="1577">
        <v>82.504000000000005</v>
      </c>
      <c r="G47" s="1577">
        <v>35843</v>
      </c>
      <c r="H47" s="1577">
        <v>8.9570000000000007</v>
      </c>
      <c r="I47" s="1577">
        <v>3977</v>
      </c>
      <c r="J47" s="1577">
        <v>18.219000000000001</v>
      </c>
      <c r="K47" s="1591">
        <v>8221</v>
      </c>
      <c r="L47" s="916"/>
      <c r="M47" s="916"/>
      <c r="N47" s="916"/>
      <c r="O47" s="875"/>
      <c r="P47" s="916"/>
      <c r="Q47" s="916"/>
      <c r="R47" s="916"/>
      <c r="S47" s="875"/>
      <c r="T47" s="916"/>
      <c r="U47" s="916"/>
      <c r="V47" s="916"/>
      <c r="W47" s="875"/>
      <c r="X47" s="916"/>
      <c r="Y47" s="916"/>
      <c r="Z47" s="916"/>
      <c r="AA47" s="875"/>
      <c r="AB47" s="916"/>
      <c r="AC47" s="156" t="str">
        <f>IF('JQ2 TTrade'!D47&lt;D47,"WRONG","OK")</f>
        <v>OK</v>
      </c>
      <c r="AD47" s="156" t="str">
        <f>IF('JQ2 TTrade'!E47&lt;E47,"WRONG","OK")</f>
        <v>OK</v>
      </c>
      <c r="AE47" s="156" t="str">
        <f>IF('JQ2 TTrade'!F47&lt;F47,"WRONG","OK")</f>
        <v>OK</v>
      </c>
      <c r="AF47" s="156" t="str">
        <f>IF('JQ2 TTrade'!G47&lt;G47,"WRONG","OK")</f>
        <v>OK</v>
      </c>
      <c r="AG47" s="156" t="str">
        <f>IF('JQ2 TTrade'!H47&lt;H47,"WRONG","OK")</f>
        <v>OK</v>
      </c>
      <c r="AH47" s="156" t="str">
        <f>IF('JQ2 TTrade'!I47&lt;I47,"WRONG","OK")</f>
        <v>OK</v>
      </c>
      <c r="AI47" s="156" t="str">
        <f>IF('JQ2 TTrade'!J47&lt;J47,"WRONG","OK")</f>
        <v>OK</v>
      </c>
      <c r="AJ47" s="156" t="str">
        <f>IF('JQ2 TTrade'!K47&lt;K47,"WRONG","OK")</f>
        <v>OK</v>
      </c>
      <c r="AK47" s="916"/>
      <c r="AL47" s="68" t="s">
        <v>473</v>
      </c>
      <c r="AM47" s="12" t="s">
        <v>474</v>
      </c>
      <c r="AN47" s="893" t="s">
        <v>362</v>
      </c>
      <c r="AO47" s="1407"/>
      <c r="AP47" s="1407"/>
      <c r="AQ47" s="1407"/>
      <c r="AR47" s="1407"/>
      <c r="AS47" s="1407"/>
      <c r="AT47" s="1407"/>
      <c r="AU47" s="1407"/>
      <c r="AV47" s="1407"/>
      <c r="AZ47" s="396" t="s">
        <v>473</v>
      </c>
      <c r="BA47" s="12" t="s">
        <v>474</v>
      </c>
      <c r="BB47" s="119" t="s">
        <v>64</v>
      </c>
      <c r="BC47" s="203">
        <f t="shared" si="30"/>
        <v>429.20503149954703</v>
      </c>
      <c r="BD47" s="228">
        <f t="shared" si="31"/>
        <v>434.43954232522054</v>
      </c>
      <c r="BE47" s="599">
        <f t="shared" si="32"/>
        <v>444.01027129619291</v>
      </c>
      <c r="BF47" s="229">
        <f t="shared" si="33"/>
        <v>451.23223008946701</v>
      </c>
      <c r="BH47" s="674" t="str">
        <f t="shared" si="7"/>
        <v>ACCEPT</v>
      </c>
      <c r="BI47" s="674" t="str">
        <f t="shared" si="8"/>
        <v>CHECK</v>
      </c>
    </row>
    <row r="48" spans="1:61" s="65" customFormat="1" ht="15" customHeight="1" x14ac:dyDescent="0.2">
      <c r="A48" s="1306" t="s">
        <v>475</v>
      </c>
      <c r="B48" s="1299" t="s">
        <v>476</v>
      </c>
      <c r="C48" s="1307" t="s">
        <v>362</v>
      </c>
      <c r="D48" s="1574">
        <f t="shared" ref="D48:K48" si="36">D49+D51</f>
        <v>991.86599999999999</v>
      </c>
      <c r="E48" s="1574">
        <f t="shared" si="36"/>
        <v>667635</v>
      </c>
      <c r="F48" s="1574">
        <f t="shared" si="36"/>
        <v>793.56799999999998</v>
      </c>
      <c r="G48" s="1574">
        <f t="shared" si="36"/>
        <v>487423</v>
      </c>
      <c r="H48" s="1574">
        <f t="shared" si="36"/>
        <v>224.27799999999999</v>
      </c>
      <c r="I48" s="1574">
        <f t="shared" si="36"/>
        <v>170069</v>
      </c>
      <c r="J48" s="1574">
        <f t="shared" si="36"/>
        <v>575.34499999999991</v>
      </c>
      <c r="K48" s="1574">
        <f t="shared" si="36"/>
        <v>326360</v>
      </c>
      <c r="L48" s="916"/>
      <c r="M48" s="916"/>
      <c r="N48" s="916"/>
      <c r="O48" s="875"/>
      <c r="P48" s="916"/>
      <c r="Q48" s="916"/>
      <c r="R48" s="916"/>
      <c r="S48" s="875"/>
      <c r="T48" s="916"/>
      <c r="U48" s="916"/>
      <c r="V48" s="916"/>
      <c r="W48" s="875"/>
      <c r="X48" s="916"/>
      <c r="Y48" s="916"/>
      <c r="Z48" s="916"/>
      <c r="AA48" s="875"/>
      <c r="AB48" s="916"/>
      <c r="AC48" s="156" t="str">
        <f>IF('JQ2 TTrade'!D48&lt;D48,"WRONG","OK")</f>
        <v>OK</v>
      </c>
      <c r="AD48" s="156" t="str">
        <f>IF('JQ2 TTrade'!E48&lt;E48,"WRONG","OK")</f>
        <v>OK</v>
      </c>
      <c r="AE48" s="156" t="str">
        <f>IF('JQ2 TTrade'!F48&lt;F48,"WRONG","OK")</f>
        <v>OK</v>
      </c>
      <c r="AF48" s="156" t="str">
        <f>IF('JQ2 TTrade'!G48&lt;G48,"WRONG","OK")</f>
        <v>OK</v>
      </c>
      <c r="AG48" s="156" t="str">
        <f>IF('JQ2 TTrade'!H48&lt;H48,"WRONG","OK")</f>
        <v>OK</v>
      </c>
      <c r="AH48" s="156" t="str">
        <f>IF('JQ2 TTrade'!I48&lt;I48,"WRONG","OK")</f>
        <v>OK</v>
      </c>
      <c r="AI48" s="156" t="str">
        <f>IF('JQ2 TTrade'!J48&lt;J48,"WRONG","OK")</f>
        <v>OK</v>
      </c>
      <c r="AJ48" s="156" t="str">
        <f>IF('JQ2 TTrade'!K48&lt;K48,"WRONG","OK")</f>
        <v>OK</v>
      </c>
      <c r="AK48" s="916"/>
      <c r="AL48" s="68" t="s">
        <v>475</v>
      </c>
      <c r="AM48" s="12" t="s">
        <v>476</v>
      </c>
      <c r="AN48" s="858" t="s">
        <v>362</v>
      </c>
      <c r="AO48" s="1408" t="str">
        <f>IF(D48&lt;(D49+D51),"Error","OK")</f>
        <v>OK</v>
      </c>
      <c r="AP48" s="1408" t="str">
        <f t="shared" ref="AP48:AV48" si="37">IF(E48&lt;(E49+E51),"Error","OK")</f>
        <v>OK</v>
      </c>
      <c r="AQ48" s="1408" t="str">
        <f t="shared" si="37"/>
        <v>OK</v>
      </c>
      <c r="AR48" s="1408" t="str">
        <f t="shared" si="37"/>
        <v>OK</v>
      </c>
      <c r="AS48" s="1408" t="str">
        <f t="shared" si="37"/>
        <v>OK</v>
      </c>
      <c r="AT48" s="1408" t="str">
        <f t="shared" si="37"/>
        <v>OK</v>
      </c>
      <c r="AU48" s="1408" t="str">
        <f t="shared" si="37"/>
        <v>OK</v>
      </c>
      <c r="AV48" s="1408" t="str">
        <f t="shared" si="37"/>
        <v>OK</v>
      </c>
      <c r="AZ48" s="396" t="s">
        <v>475</v>
      </c>
      <c r="BA48" s="12" t="s">
        <v>476</v>
      </c>
      <c r="BB48" s="119" t="s">
        <v>64</v>
      </c>
      <c r="BC48" s="203">
        <f t="shared" si="30"/>
        <v>673.11007736932208</v>
      </c>
      <c r="BD48" s="228">
        <f t="shared" si="31"/>
        <v>614.21705512319045</v>
      </c>
      <c r="BE48" s="599">
        <f t="shared" si="32"/>
        <v>758.29550825315016</v>
      </c>
      <c r="BF48" s="229">
        <f t="shared" si="33"/>
        <v>567.24226333764966</v>
      </c>
      <c r="BH48" s="674" t="str">
        <f t="shared" si="7"/>
        <v>ACCEPT</v>
      </c>
      <c r="BI48" s="674" t="str">
        <f t="shared" si="8"/>
        <v>CHECK</v>
      </c>
    </row>
    <row r="49" spans="1:61" s="65" customFormat="1" ht="15" customHeight="1" x14ac:dyDescent="0.2">
      <c r="A49" s="891" t="s">
        <v>477</v>
      </c>
      <c r="B49" s="10" t="s">
        <v>478</v>
      </c>
      <c r="C49" s="869" t="s">
        <v>362</v>
      </c>
      <c r="D49" s="1577">
        <v>991.86</v>
      </c>
      <c r="E49" s="1577">
        <v>667542</v>
      </c>
      <c r="F49" s="1577">
        <v>793.52300000000002</v>
      </c>
      <c r="G49" s="1577">
        <v>487118</v>
      </c>
      <c r="H49" s="1577">
        <v>224.274</v>
      </c>
      <c r="I49" s="1577">
        <v>170051</v>
      </c>
      <c r="J49" s="1577">
        <v>575.33399999999995</v>
      </c>
      <c r="K49" s="1591">
        <v>326339</v>
      </c>
      <c r="L49" s="916"/>
      <c r="M49" s="916"/>
      <c r="N49" s="916"/>
      <c r="O49" s="875"/>
      <c r="P49" s="916"/>
      <c r="Q49" s="916"/>
      <c r="R49" s="916"/>
      <c r="S49" s="875"/>
      <c r="T49" s="916"/>
      <c r="U49" s="916"/>
      <c r="V49" s="916"/>
      <c r="W49" s="875"/>
      <c r="X49" s="916"/>
      <c r="Y49" s="916"/>
      <c r="Z49" s="916"/>
      <c r="AA49" s="875"/>
      <c r="AB49" s="916"/>
      <c r="AC49" s="156" t="str">
        <f>IF('JQ2 TTrade'!D49&lt;D49,"WRONG","OK")</f>
        <v>OK</v>
      </c>
      <c r="AD49" s="156" t="str">
        <f>IF('JQ2 TTrade'!E49&lt;E49,"WRONG","OK")</f>
        <v>OK</v>
      </c>
      <c r="AE49" s="156" t="str">
        <f>IF('JQ2 TTrade'!F49&lt;F49,"WRONG","OK")</f>
        <v>OK</v>
      </c>
      <c r="AF49" s="156" t="str">
        <f>IF('JQ2 TTrade'!G49&lt;G49,"WRONG","OK")</f>
        <v>OK</v>
      </c>
      <c r="AG49" s="156" t="str">
        <f>IF('JQ2 TTrade'!H49&lt;H49,"WRONG","OK")</f>
        <v>OK</v>
      </c>
      <c r="AH49" s="156" t="str">
        <f>IF('JQ2 TTrade'!I49&lt;I49,"WRONG","OK")</f>
        <v>OK</v>
      </c>
      <c r="AI49" s="156" t="str">
        <f>IF('JQ2 TTrade'!J49&lt;J49,"WRONG","OK")</f>
        <v>OK</v>
      </c>
      <c r="AJ49" s="156" t="str">
        <f>IF('JQ2 TTrade'!K49&lt;K49,"WRONG","OK")</f>
        <v>OK</v>
      </c>
      <c r="AK49" s="916"/>
      <c r="AL49" s="68" t="s">
        <v>477</v>
      </c>
      <c r="AM49" s="10" t="s">
        <v>478</v>
      </c>
      <c r="AN49" s="869" t="s">
        <v>362</v>
      </c>
      <c r="AO49" s="1407"/>
      <c r="AP49" s="1407"/>
      <c r="AQ49" s="1407"/>
      <c r="AR49" s="1407"/>
      <c r="AS49" s="1407"/>
      <c r="AT49" s="1407"/>
      <c r="AU49" s="1407"/>
      <c r="AV49" s="1407"/>
      <c r="AZ49" s="396" t="s">
        <v>477</v>
      </c>
      <c r="BA49" s="10" t="s">
        <v>478</v>
      </c>
      <c r="BB49" s="119" t="s">
        <v>64</v>
      </c>
      <c r="BC49" s="203">
        <f t="shared" si="30"/>
        <v>673.02038594156431</v>
      </c>
      <c r="BD49" s="228">
        <f t="shared" si="31"/>
        <v>613.8675249488673</v>
      </c>
      <c r="BE49" s="599">
        <f t="shared" si="32"/>
        <v>758.22877373213123</v>
      </c>
      <c r="BF49" s="229">
        <f t="shared" si="33"/>
        <v>567.21660809199534</v>
      </c>
      <c r="BH49" s="674" t="str">
        <f t="shared" si="7"/>
        <v>ACCEPT</v>
      </c>
      <c r="BI49" s="674" t="str">
        <f t="shared" si="8"/>
        <v>CHECK</v>
      </c>
    </row>
    <row r="50" spans="1:61" s="65" customFormat="1" ht="15" customHeight="1" thickBot="1" x14ac:dyDescent="0.25">
      <c r="A50" s="891" t="s">
        <v>479</v>
      </c>
      <c r="B50" s="11" t="s">
        <v>480</v>
      </c>
      <c r="C50" s="869" t="s">
        <v>362</v>
      </c>
      <c r="D50" s="1577">
        <v>989.46299999999997</v>
      </c>
      <c r="E50" s="1577">
        <v>665533</v>
      </c>
      <c r="F50" s="1577">
        <v>793.29600000000005</v>
      </c>
      <c r="G50" s="1577">
        <v>486957</v>
      </c>
      <c r="H50" s="1577">
        <v>224.274</v>
      </c>
      <c r="I50" s="1577">
        <v>169574</v>
      </c>
      <c r="J50" s="1577">
        <v>575.24599999999998</v>
      </c>
      <c r="K50" s="1591">
        <v>326289</v>
      </c>
      <c r="L50" s="916"/>
      <c r="M50" s="916"/>
      <c r="N50" s="916"/>
      <c r="O50" s="875"/>
      <c r="P50" s="916"/>
      <c r="Q50" s="916"/>
      <c r="R50" s="916"/>
      <c r="S50" s="875"/>
      <c r="T50" s="916"/>
      <c r="U50" s="916"/>
      <c r="V50" s="916"/>
      <c r="W50" s="875"/>
      <c r="X50" s="916"/>
      <c r="Y50" s="916"/>
      <c r="Z50" s="916"/>
      <c r="AA50" s="875"/>
      <c r="AB50" s="916"/>
      <c r="AC50" s="156" t="str">
        <f>IF('JQ2 TTrade'!D50&lt;D50,"WRONG","OK")</f>
        <v>OK</v>
      </c>
      <c r="AD50" s="156" t="str">
        <f>IF('JQ2 TTrade'!E50&lt;E50,"WRONG","OK")</f>
        <v>OK</v>
      </c>
      <c r="AE50" s="156" t="str">
        <f>IF('JQ2 TTrade'!F50&lt;F50,"WRONG","OK")</f>
        <v>OK</v>
      </c>
      <c r="AF50" s="156" t="str">
        <f>IF('JQ2 TTrade'!G50&lt;G50,"WRONG","OK")</f>
        <v>OK</v>
      </c>
      <c r="AG50" s="156" t="str">
        <f>IF('JQ2 TTrade'!H50&lt;H50,"WRONG","OK")</f>
        <v>OK</v>
      </c>
      <c r="AH50" s="156" t="str">
        <f>IF('JQ2 TTrade'!I50&lt;I50,"WRONG","OK")</f>
        <v>OK</v>
      </c>
      <c r="AI50" s="156" t="str">
        <f>IF('JQ2 TTrade'!J50&lt;J50,"WRONG","OK")</f>
        <v>OK</v>
      </c>
      <c r="AJ50" s="156" t="str">
        <f>IF('JQ2 TTrade'!K50&lt;K50,"WRONG","OK")</f>
        <v>OK</v>
      </c>
      <c r="AK50" s="916"/>
      <c r="AL50" s="68" t="s">
        <v>479</v>
      </c>
      <c r="AM50" s="11" t="s">
        <v>480</v>
      </c>
      <c r="AN50" s="869" t="s">
        <v>362</v>
      </c>
      <c r="AO50" s="1409" t="str">
        <f t="shared" ref="AO50:AV50" si="38">IF(D50&gt;D49,"Error","OK")</f>
        <v>OK</v>
      </c>
      <c r="AP50" s="1409" t="str">
        <f t="shared" si="38"/>
        <v>OK</v>
      </c>
      <c r="AQ50" s="1409" t="str">
        <f t="shared" si="38"/>
        <v>OK</v>
      </c>
      <c r="AR50" s="1409" t="str">
        <f t="shared" si="38"/>
        <v>OK</v>
      </c>
      <c r="AS50" s="1409" t="str">
        <f t="shared" si="38"/>
        <v>OK</v>
      </c>
      <c r="AT50" s="1409" t="str">
        <f t="shared" si="38"/>
        <v>OK</v>
      </c>
      <c r="AU50" s="1409" t="str">
        <f t="shared" si="38"/>
        <v>OK</v>
      </c>
      <c r="AV50" s="1409" t="str">
        <f t="shared" si="38"/>
        <v>OK</v>
      </c>
      <c r="AZ50" s="396" t="s">
        <v>479</v>
      </c>
      <c r="BA50" s="11" t="s">
        <v>480</v>
      </c>
      <c r="BB50" s="117" t="s">
        <v>64</v>
      </c>
      <c r="BC50" s="203">
        <f t="shared" si="30"/>
        <v>672.62040116709773</v>
      </c>
      <c r="BD50" s="228">
        <f t="shared" si="31"/>
        <v>613.8402311369274</v>
      </c>
      <c r="BE50" s="599">
        <f t="shared" si="32"/>
        <v>756.10191105522711</v>
      </c>
      <c r="BF50" s="229">
        <f t="shared" si="33"/>
        <v>567.21646043605699</v>
      </c>
      <c r="BH50" s="674" t="str">
        <f t="shared" si="7"/>
        <v>ACCEPT</v>
      </c>
      <c r="BI50" s="674" t="str">
        <f t="shared" si="8"/>
        <v>CHECK</v>
      </c>
    </row>
    <row r="51" spans="1:61" s="65" customFormat="1" ht="15" customHeight="1" x14ac:dyDescent="0.2">
      <c r="A51" s="891" t="s">
        <v>481</v>
      </c>
      <c r="B51" s="13" t="s">
        <v>482</v>
      </c>
      <c r="C51" s="869" t="s">
        <v>362</v>
      </c>
      <c r="D51" s="1577">
        <v>6.0000000000000001E-3</v>
      </c>
      <c r="E51" s="1577">
        <v>93</v>
      </c>
      <c r="F51" s="1577">
        <v>4.4999999999999998E-2</v>
      </c>
      <c r="G51" s="1577">
        <v>305</v>
      </c>
      <c r="H51" s="1577">
        <v>4.0000000000000001E-3</v>
      </c>
      <c r="I51" s="1577">
        <v>18</v>
      </c>
      <c r="J51" s="1577">
        <v>1.0999999999999999E-2</v>
      </c>
      <c r="K51" s="1591">
        <v>21</v>
      </c>
      <c r="L51" s="916"/>
      <c r="M51" s="916"/>
      <c r="N51" s="916"/>
      <c r="O51" s="875"/>
      <c r="P51" s="916"/>
      <c r="Q51" s="916"/>
      <c r="R51" s="916"/>
      <c r="S51" s="875"/>
      <c r="T51" s="916"/>
      <c r="U51" s="916"/>
      <c r="V51" s="916"/>
      <c r="W51" s="875"/>
      <c r="X51" s="916"/>
      <c r="Y51" s="916"/>
      <c r="Z51" s="916"/>
      <c r="AA51" s="875"/>
      <c r="AB51" s="916"/>
      <c r="AC51" s="156" t="str">
        <f>IF('JQ2 TTrade'!D51&lt;D51,"WRONG","OK")</f>
        <v>OK</v>
      </c>
      <c r="AD51" s="156" t="str">
        <f>IF('JQ2 TTrade'!E51&lt;E51,"WRONG","OK")</f>
        <v>OK</v>
      </c>
      <c r="AE51" s="156" t="str">
        <f>IF('JQ2 TTrade'!F51&lt;F51,"WRONG","OK")</f>
        <v>OK</v>
      </c>
      <c r="AF51" s="156" t="str">
        <f>IF('JQ2 TTrade'!G51&lt;G51,"WRONG","OK")</f>
        <v>OK</v>
      </c>
      <c r="AG51" s="156" t="str">
        <f>IF('JQ2 TTrade'!H51&lt;H51,"WRONG","OK")</f>
        <v>OK</v>
      </c>
      <c r="AH51" s="156" t="str">
        <f>IF('JQ2 TTrade'!I51&lt;I51,"WRONG","OK")</f>
        <v>OK</v>
      </c>
      <c r="AI51" s="156" t="str">
        <f>IF('JQ2 TTrade'!J51&lt;J51,"WRONG","OK")</f>
        <v>OK</v>
      </c>
      <c r="AJ51" s="156" t="str">
        <f>IF('JQ2 TTrade'!K51&lt;K51,"WRONG","OK")</f>
        <v>OK</v>
      </c>
      <c r="AK51" s="916"/>
      <c r="AL51" s="68" t="s">
        <v>481</v>
      </c>
      <c r="AM51" s="10" t="s">
        <v>482</v>
      </c>
      <c r="AN51" s="869" t="s">
        <v>362</v>
      </c>
      <c r="AO51" s="1407"/>
      <c r="AP51" s="1407"/>
      <c r="AQ51" s="1407"/>
      <c r="AR51" s="1407"/>
      <c r="AS51" s="1407"/>
      <c r="AT51" s="1407"/>
      <c r="AU51" s="1407"/>
      <c r="AV51" s="1407"/>
      <c r="AZ51" s="396" t="s">
        <v>481</v>
      </c>
      <c r="BA51" s="10" t="s">
        <v>482</v>
      </c>
      <c r="BB51" s="114" t="s">
        <v>64</v>
      </c>
      <c r="BC51" s="203">
        <f t="shared" si="30"/>
        <v>15500</v>
      </c>
      <c r="BD51" s="228">
        <f t="shared" si="31"/>
        <v>6777.7777777777783</v>
      </c>
      <c r="BE51" s="599">
        <f t="shared" si="32"/>
        <v>4500</v>
      </c>
      <c r="BF51" s="229">
        <f t="shared" si="33"/>
        <v>1909.0909090909092</v>
      </c>
      <c r="BH51" s="674" t="str">
        <f t="shared" si="7"/>
        <v>ACCEPT</v>
      </c>
      <c r="BI51" s="674" t="str">
        <f t="shared" si="8"/>
        <v>CHECK</v>
      </c>
    </row>
    <row r="52" spans="1:61" s="65" customFormat="1" ht="15" customHeight="1" x14ac:dyDescent="0.2">
      <c r="A52" s="1308" t="s">
        <v>483</v>
      </c>
      <c r="B52" s="1309" t="s">
        <v>337</v>
      </c>
      <c r="C52" s="1310" t="s">
        <v>362</v>
      </c>
      <c r="D52" s="1574">
        <v>14.834</v>
      </c>
      <c r="E52" s="1574">
        <v>18780</v>
      </c>
      <c r="F52" s="1574">
        <f>(D52/'JQ2 TTrade'!D52)*'JQ2 TTrade'!F52</f>
        <v>16.91076</v>
      </c>
      <c r="G52" s="1574">
        <f>(E52/'JQ2 TTrade'!E52)*'JQ2 TTrade'!G52</f>
        <v>21477.146327789196</v>
      </c>
      <c r="H52" s="1574">
        <v>0.01</v>
      </c>
      <c r="I52" s="1574">
        <v>13</v>
      </c>
      <c r="J52" s="1574">
        <v>0.247</v>
      </c>
      <c r="K52" s="1592">
        <v>169</v>
      </c>
      <c r="L52" s="916"/>
      <c r="M52" s="916"/>
      <c r="N52" s="916"/>
      <c r="O52" s="875"/>
      <c r="P52" s="916"/>
      <c r="Q52" s="916"/>
      <c r="R52" s="916"/>
      <c r="S52" s="875"/>
      <c r="T52" s="916"/>
      <c r="U52" s="916"/>
      <c r="V52" s="916"/>
      <c r="W52" s="875"/>
      <c r="X52" s="916"/>
      <c r="Y52" s="916"/>
      <c r="Z52" s="916"/>
      <c r="AA52" s="875"/>
      <c r="AB52" s="916"/>
      <c r="AC52" s="156" t="str">
        <f>IF('JQ2 TTrade'!D52&lt;D52,"WRONG","OK")</f>
        <v>OK</v>
      </c>
      <c r="AD52" s="156" t="str">
        <f>IF('JQ2 TTrade'!E52&lt;E52,"WRONG","OK")</f>
        <v>OK</v>
      </c>
      <c r="AE52" s="156" t="str">
        <f>IF('JQ2 TTrade'!F52&lt;F52,"WRONG","OK")</f>
        <v>OK</v>
      </c>
      <c r="AF52" s="156" t="str">
        <f>IF('JQ2 TTrade'!G52&lt;G52,"WRONG","OK")</f>
        <v>OK</v>
      </c>
      <c r="AG52" s="156" t="str">
        <f>IF('JQ2 TTrade'!H52&lt;H52,"WRONG","OK")</f>
        <v>OK</v>
      </c>
      <c r="AH52" s="156" t="str">
        <f>IF('JQ2 TTrade'!I52&lt;I52,"WRONG","OK")</f>
        <v>OK</v>
      </c>
      <c r="AI52" s="156" t="str">
        <f>IF('JQ2 TTrade'!J52&lt;J52,"WRONG","OK")</f>
        <v>OK</v>
      </c>
      <c r="AJ52" s="156" t="str">
        <f>IF('JQ2 TTrade'!K52&lt;K52,"WRONG","OK")</f>
        <v>OK</v>
      </c>
      <c r="AK52" s="916"/>
      <c r="AL52" s="68" t="s">
        <v>483</v>
      </c>
      <c r="AM52" s="870" t="s">
        <v>337</v>
      </c>
      <c r="AN52" s="19" t="s">
        <v>362</v>
      </c>
      <c r="AO52" s="1409"/>
      <c r="AP52" s="1409"/>
      <c r="AQ52" s="1409"/>
      <c r="AR52" s="1409"/>
      <c r="AS52" s="1409"/>
      <c r="AT52" s="1409"/>
      <c r="AU52" s="1409"/>
      <c r="AV52" s="1409"/>
      <c r="AZ52" s="396" t="s">
        <v>483</v>
      </c>
      <c r="BA52" s="870" t="s">
        <v>337</v>
      </c>
      <c r="BB52" s="114" t="s">
        <v>64</v>
      </c>
      <c r="BC52" s="203">
        <f t="shared" si="30"/>
        <v>1266.0105163812864</v>
      </c>
      <c r="BD52" s="228">
        <f t="shared" si="31"/>
        <v>1270.0284509855971</v>
      </c>
      <c r="BE52" s="599">
        <f t="shared" si="32"/>
        <v>1300</v>
      </c>
      <c r="BF52" s="229">
        <f t="shared" si="33"/>
        <v>684.21052631578948</v>
      </c>
      <c r="BH52" s="674" t="str">
        <f t="shared" si="7"/>
        <v>ACCEPT</v>
      </c>
      <c r="BI52" s="674" t="str">
        <f t="shared" si="8"/>
        <v>CHECK</v>
      </c>
    </row>
    <row r="53" spans="1:61" s="65" customFormat="1" ht="15" customHeight="1" x14ac:dyDescent="0.2">
      <c r="A53" s="891" t="s">
        <v>484</v>
      </c>
      <c r="B53" s="9" t="s">
        <v>344</v>
      </c>
      <c r="C53" s="19" t="s">
        <v>362</v>
      </c>
      <c r="D53" s="1579">
        <f t="shared" ref="D53:K53" si="39">D54+D55</f>
        <v>22.629000000000001</v>
      </c>
      <c r="E53" s="1579">
        <f t="shared" si="39"/>
        <v>926</v>
      </c>
      <c r="F53" s="1579">
        <f t="shared" si="39"/>
        <v>20.702999999999999</v>
      </c>
      <c r="G53" s="1579">
        <f t="shared" si="39"/>
        <v>51590</v>
      </c>
      <c r="H53" s="1579">
        <f t="shared" si="39"/>
        <v>4.5529999999999999</v>
      </c>
      <c r="I53" s="1579">
        <f t="shared" si="39"/>
        <v>926</v>
      </c>
      <c r="J53" s="1579">
        <f t="shared" si="39"/>
        <v>0.17399999999999999</v>
      </c>
      <c r="K53" s="1579">
        <f t="shared" si="39"/>
        <v>188</v>
      </c>
      <c r="L53" s="915"/>
      <c r="M53" s="915"/>
      <c r="N53" s="915"/>
      <c r="O53" s="917"/>
      <c r="P53" s="915"/>
      <c r="Q53" s="915"/>
      <c r="R53" s="915"/>
      <c r="S53" s="917"/>
      <c r="T53" s="915"/>
      <c r="U53" s="915"/>
      <c r="V53" s="915"/>
      <c r="W53" s="917"/>
      <c r="X53" s="915"/>
      <c r="Y53" s="915"/>
      <c r="Z53" s="915"/>
      <c r="AA53" s="917"/>
      <c r="AB53" s="916"/>
      <c r="AC53" s="156" t="str">
        <f>IF('JQ2 TTrade'!D53&lt;D53,"WRONG","OK")</f>
        <v>OK</v>
      </c>
      <c r="AD53" s="156" t="str">
        <f>IF('JQ2 TTrade'!E53&lt;E53,"WRONG","OK")</f>
        <v>OK</v>
      </c>
      <c r="AE53" s="156" t="str">
        <f>IF('JQ2 TTrade'!F53&lt;F53,"WRONG","OK")</f>
        <v>OK</v>
      </c>
      <c r="AF53" s="156" t="str">
        <f>IF('JQ2 TTrade'!G53&lt;G53,"WRONG","OK")</f>
        <v>OK</v>
      </c>
      <c r="AG53" s="156" t="str">
        <f>IF('JQ2 TTrade'!H53&lt;H53,"WRONG","OK")</f>
        <v>OK</v>
      </c>
      <c r="AH53" s="156" t="str">
        <f>IF('JQ2 TTrade'!I53&lt;I53,"WRONG","OK")</f>
        <v>OK</v>
      </c>
      <c r="AI53" s="156" t="str">
        <f>IF('JQ2 TTrade'!J53&lt;J53,"WRONG","OK")</f>
        <v>OK</v>
      </c>
      <c r="AJ53" s="156" t="str">
        <f>IF('JQ2 TTrade'!K53&lt;K53,"WRONG","OK")</f>
        <v>OK</v>
      </c>
      <c r="AK53" s="916"/>
      <c r="AL53" s="908" t="s">
        <v>484</v>
      </c>
      <c r="AM53" s="882" t="s">
        <v>344</v>
      </c>
      <c r="AN53" s="890" t="s">
        <v>362</v>
      </c>
      <c r="AO53" s="1410" t="str">
        <f>IF(D53&lt;(D54+D55),"Error","OK")</f>
        <v>OK</v>
      </c>
      <c r="AP53" s="1410" t="str">
        <f t="shared" ref="AP53:AV53" si="40">IF(E53&lt;(E54+E55),"Error","OK")</f>
        <v>OK</v>
      </c>
      <c r="AQ53" s="1410" t="str">
        <f t="shared" si="40"/>
        <v>OK</v>
      </c>
      <c r="AR53" s="1410" t="str">
        <f t="shared" si="40"/>
        <v>OK</v>
      </c>
      <c r="AS53" s="1410" t="str">
        <f t="shared" si="40"/>
        <v>OK</v>
      </c>
      <c r="AT53" s="1410" t="str">
        <f t="shared" si="40"/>
        <v>OK</v>
      </c>
      <c r="AU53" s="1410" t="str">
        <f t="shared" si="40"/>
        <v>OK</v>
      </c>
      <c r="AV53" s="1410" t="str">
        <f t="shared" si="40"/>
        <v>OK</v>
      </c>
      <c r="AZ53" s="794" t="s">
        <v>484</v>
      </c>
      <c r="BA53" s="882" t="s">
        <v>344</v>
      </c>
      <c r="BB53" s="119" t="s">
        <v>64</v>
      </c>
      <c r="BC53" s="203">
        <f t="shared" si="30"/>
        <v>40.920942153873348</v>
      </c>
      <c r="BD53" s="228">
        <f t="shared" si="31"/>
        <v>2491.9093851132689</v>
      </c>
      <c r="BE53" s="599">
        <f t="shared" si="32"/>
        <v>203.38238524050078</v>
      </c>
      <c r="BF53" s="229">
        <f t="shared" si="33"/>
        <v>1080.4597701149426</v>
      </c>
      <c r="BH53" s="674" t="str">
        <f t="shared" si="7"/>
        <v>CHECK</v>
      </c>
      <c r="BI53" s="674" t="str">
        <f t="shared" si="8"/>
        <v>CHECK</v>
      </c>
    </row>
    <row r="54" spans="1:61" s="65" customFormat="1" ht="15" customHeight="1" x14ac:dyDescent="0.2">
      <c r="A54" s="868" t="s">
        <v>81</v>
      </c>
      <c r="B54" s="12" t="s">
        <v>355</v>
      </c>
      <c r="C54" s="869" t="s">
        <v>362</v>
      </c>
      <c r="D54" s="1577">
        <v>22.629000000000001</v>
      </c>
      <c r="E54" s="1577">
        <v>37</v>
      </c>
      <c r="F54" s="1577">
        <v>20.677</v>
      </c>
      <c r="G54" s="1577">
        <v>51569</v>
      </c>
      <c r="H54" s="1577">
        <v>2.5999999999999999E-2</v>
      </c>
      <c r="I54" s="1577">
        <v>37</v>
      </c>
      <c r="J54" s="1577">
        <v>8.3000000000000004E-2</v>
      </c>
      <c r="K54" s="1591">
        <v>137</v>
      </c>
      <c r="L54" s="916"/>
      <c r="M54" s="916"/>
      <c r="N54" s="916"/>
      <c r="O54" s="875"/>
      <c r="P54" s="916"/>
      <c r="Q54" s="916"/>
      <c r="R54" s="916"/>
      <c r="S54" s="875"/>
      <c r="T54" s="916"/>
      <c r="U54" s="916"/>
      <c r="V54" s="916"/>
      <c r="W54" s="875"/>
      <c r="X54" s="916"/>
      <c r="Y54" s="916"/>
      <c r="Z54" s="916"/>
      <c r="AA54" s="875"/>
      <c r="AB54" s="875"/>
      <c r="AC54" s="156" t="str">
        <f>IF('JQ2 TTrade'!D54&lt;D54,"WRONG","OK")</f>
        <v>OK</v>
      </c>
      <c r="AD54" s="156" t="str">
        <f>IF('JQ2 TTrade'!E54&lt;E54,"WRONG","OK")</f>
        <v>OK</v>
      </c>
      <c r="AE54" s="156" t="str">
        <f>IF('JQ2 TTrade'!F54&lt;F54,"WRONG","OK")</f>
        <v>OK</v>
      </c>
      <c r="AF54" s="156" t="str">
        <f>IF('JQ2 TTrade'!G54&lt;G54,"WRONG","OK")</f>
        <v>OK</v>
      </c>
      <c r="AG54" s="156" t="str">
        <f>IF('JQ2 TTrade'!H54&lt;H54,"WRONG","OK")</f>
        <v>OK</v>
      </c>
      <c r="AH54" s="156" t="str">
        <f>IF('JQ2 TTrade'!I54&lt;I54,"WRONG","OK")</f>
        <v>OK</v>
      </c>
      <c r="AI54" s="156" t="str">
        <f>IF('JQ2 TTrade'!J54&lt;J54,"WRONG","OK")</f>
        <v>OK</v>
      </c>
      <c r="AJ54" s="156" t="str">
        <f>IF('JQ2 TTrade'!K54&lt;K54,"WRONG","OK")</f>
        <v>OK</v>
      </c>
      <c r="AK54" s="875"/>
      <c r="AL54" s="904" t="s">
        <v>81</v>
      </c>
      <c r="AM54" s="12" t="s">
        <v>355</v>
      </c>
      <c r="AN54" s="869" t="s">
        <v>362</v>
      </c>
      <c r="AO54" s="1407"/>
      <c r="AP54" s="1407"/>
      <c r="AQ54" s="1407"/>
      <c r="AR54" s="1407"/>
      <c r="AS54" s="1407"/>
      <c r="AT54" s="1407"/>
      <c r="AU54" s="1407"/>
      <c r="AV54" s="1407"/>
      <c r="AZ54" s="396" t="s">
        <v>81</v>
      </c>
      <c r="BA54" s="12" t="s">
        <v>355</v>
      </c>
      <c r="BB54" s="119" t="s">
        <v>64</v>
      </c>
      <c r="BC54" s="203">
        <f t="shared" si="30"/>
        <v>1.6350700428653497</v>
      </c>
      <c r="BD54" s="228">
        <f t="shared" si="31"/>
        <v>2494.0271799584079</v>
      </c>
      <c r="BE54" s="599">
        <f t="shared" si="32"/>
        <v>1423.0769230769231</v>
      </c>
      <c r="BF54" s="229">
        <f t="shared" si="33"/>
        <v>1650.602409638554</v>
      </c>
      <c r="BH54" s="674" t="str">
        <f t="shared" si="7"/>
        <v>ACCEPT</v>
      </c>
      <c r="BI54" s="674" t="str">
        <f t="shared" si="8"/>
        <v>CHECK</v>
      </c>
    </row>
    <row r="55" spans="1:61" s="65" customFormat="1" ht="15" customHeight="1" x14ac:dyDescent="0.2">
      <c r="A55" s="1301" t="s">
        <v>82</v>
      </c>
      <c r="B55" s="1309" t="s">
        <v>345</v>
      </c>
      <c r="C55" s="1295" t="s">
        <v>362</v>
      </c>
      <c r="D55" s="1575">
        <v>0</v>
      </c>
      <c r="E55" s="1575">
        <v>889</v>
      </c>
      <c r="F55" s="1575">
        <v>2.5999999999999999E-2</v>
      </c>
      <c r="G55" s="1575">
        <v>21</v>
      </c>
      <c r="H55" s="1575">
        <v>4.5270000000000001</v>
      </c>
      <c r="I55" s="1575">
        <v>889</v>
      </c>
      <c r="J55" s="1575">
        <v>9.0999999999999998E-2</v>
      </c>
      <c r="K55" s="1587">
        <v>51</v>
      </c>
      <c r="L55" s="916"/>
      <c r="M55" s="916"/>
      <c r="N55" s="916"/>
      <c r="O55" s="875"/>
      <c r="P55" s="916"/>
      <c r="Q55" s="916"/>
      <c r="R55" s="916"/>
      <c r="S55" s="875"/>
      <c r="T55" s="916"/>
      <c r="U55" s="916"/>
      <c r="V55" s="916"/>
      <c r="W55" s="875"/>
      <c r="X55" s="916"/>
      <c r="Y55" s="916"/>
      <c r="Z55" s="916"/>
      <c r="AA55" s="875"/>
      <c r="AB55" s="875"/>
      <c r="AC55" s="156" t="str">
        <f>IF('JQ2 TTrade'!D55&lt;D55,"WRONG","OK")</f>
        <v>OK</v>
      </c>
      <c r="AD55" s="156" t="str">
        <f>IF('JQ2 TTrade'!E55&lt;E55,"WRONG","OK")</f>
        <v>WRONG</v>
      </c>
      <c r="AE55" s="156" t="str">
        <f>IF('JQ2 TTrade'!F55&lt;F55,"WRONG","OK")</f>
        <v>OK</v>
      </c>
      <c r="AF55" s="156" t="str">
        <f>IF('JQ2 TTrade'!G55&lt;G55,"WRONG","OK")</f>
        <v>OK</v>
      </c>
      <c r="AG55" s="156" t="str">
        <f>IF('JQ2 TTrade'!H55&lt;H55,"WRONG","OK")</f>
        <v>OK</v>
      </c>
      <c r="AH55" s="156" t="str">
        <f>IF('JQ2 TTrade'!I55&lt;I55,"WRONG","OK")</f>
        <v>OK</v>
      </c>
      <c r="AI55" s="156" t="str">
        <f>IF('JQ2 TTrade'!J55&lt;J55,"WRONG","OK")</f>
        <v>OK</v>
      </c>
      <c r="AJ55" s="156" t="str">
        <f>IF('JQ2 TTrade'!K55&lt;K55,"WRONG","OK")</f>
        <v>OK</v>
      </c>
      <c r="AK55" s="875"/>
      <c r="AL55" s="907" t="s">
        <v>82</v>
      </c>
      <c r="AM55" s="14" t="s">
        <v>345</v>
      </c>
      <c r="AN55" s="869" t="s">
        <v>362</v>
      </c>
      <c r="AO55" s="1407"/>
      <c r="AP55" s="1407"/>
      <c r="AQ55" s="1407"/>
      <c r="AR55" s="1407"/>
      <c r="AS55" s="1407"/>
      <c r="AT55" s="1407"/>
      <c r="AU55" s="1407"/>
      <c r="AV55" s="1407"/>
      <c r="AZ55" s="1133" t="s">
        <v>82</v>
      </c>
      <c r="BA55" s="14" t="s">
        <v>345</v>
      </c>
      <c r="BB55" s="119" t="s">
        <v>64</v>
      </c>
      <c r="BC55" s="203" t="str">
        <f t="shared" si="30"/>
        <v>ZERO Q</v>
      </c>
      <c r="BD55" s="228">
        <f t="shared" si="31"/>
        <v>807.69230769230774</v>
      </c>
      <c r="BE55" s="599">
        <f t="shared" si="32"/>
        <v>196.37729180472718</v>
      </c>
      <c r="BF55" s="229">
        <f t="shared" si="33"/>
        <v>560.43956043956041</v>
      </c>
      <c r="BH55" s="674" t="str">
        <f t="shared" si="7"/>
        <v>CHECK</v>
      </c>
      <c r="BI55" s="674" t="str">
        <f t="shared" si="8"/>
        <v>CHECK</v>
      </c>
    </row>
    <row r="56" spans="1:61" s="65" customFormat="1" ht="15" customHeight="1" thickBot="1" x14ac:dyDescent="0.25">
      <c r="A56" s="877" t="s">
        <v>485</v>
      </c>
      <c r="B56" s="878" t="s">
        <v>338</v>
      </c>
      <c r="C56" s="879" t="s">
        <v>362</v>
      </c>
      <c r="D56" s="1576">
        <v>295.8</v>
      </c>
      <c r="E56" s="1576">
        <v>240835</v>
      </c>
      <c r="F56" s="1576">
        <v>147.941</v>
      </c>
      <c r="G56" s="1576">
        <v>28674</v>
      </c>
      <c r="H56" s="1576">
        <v>1586.5050000000001</v>
      </c>
      <c r="I56" s="1576">
        <v>240835</v>
      </c>
      <c r="J56" s="1576">
        <v>1211.7919999999999</v>
      </c>
      <c r="K56" s="1589">
        <v>135784</v>
      </c>
      <c r="L56" s="915"/>
      <c r="M56" s="915"/>
      <c r="N56" s="915"/>
      <c r="O56" s="917"/>
      <c r="P56" s="915"/>
      <c r="Q56" s="915"/>
      <c r="R56" s="915"/>
      <c r="S56" s="917"/>
      <c r="T56" s="915"/>
      <c r="U56" s="915"/>
      <c r="V56" s="915"/>
      <c r="W56" s="917"/>
      <c r="X56" s="915"/>
      <c r="Y56" s="915"/>
      <c r="Z56" s="915"/>
      <c r="AA56" s="917"/>
      <c r="AB56" s="916"/>
      <c r="AC56" s="156" t="str">
        <f>IF('JQ2 TTrade'!D56&lt;D56,"WRONG","OK")</f>
        <v>OK</v>
      </c>
      <c r="AD56" s="156" t="str">
        <f>IF('JQ2 TTrade'!E56&lt;E56,"WRONG","OK")</f>
        <v>OK</v>
      </c>
      <c r="AE56" s="156" t="str">
        <f>IF('JQ2 TTrade'!F56&lt;F56,"WRONG","OK")</f>
        <v>OK</v>
      </c>
      <c r="AF56" s="156" t="str">
        <f>IF('JQ2 TTrade'!G56&lt;G56,"WRONG","OK")</f>
        <v>OK</v>
      </c>
      <c r="AG56" s="156" t="str">
        <f>IF('JQ2 TTrade'!H56&lt;H56,"WRONG","OK")</f>
        <v>OK</v>
      </c>
      <c r="AH56" s="156" t="str">
        <f>IF('JQ2 TTrade'!I56&lt;I56,"WRONG","OK")</f>
        <v>OK</v>
      </c>
      <c r="AI56" s="156" t="str">
        <f>IF('JQ2 TTrade'!J56&lt;J56,"WRONG","OK")</f>
        <v>OK</v>
      </c>
      <c r="AJ56" s="156" t="str">
        <f>IF('JQ2 TTrade'!K56&lt;K56,"WRONG","OK")</f>
        <v>OK</v>
      </c>
      <c r="AK56" s="916"/>
      <c r="AL56" s="910" t="s">
        <v>485</v>
      </c>
      <c r="AM56" s="894" t="s">
        <v>338</v>
      </c>
      <c r="AN56" s="879" t="s">
        <v>362</v>
      </c>
      <c r="AO56" s="1411"/>
      <c r="AP56" s="1411"/>
      <c r="AQ56" s="1411"/>
      <c r="AR56" s="1411"/>
      <c r="AS56" s="1411"/>
      <c r="AT56" s="1411"/>
      <c r="AU56" s="1411"/>
      <c r="AV56" s="1411"/>
      <c r="AZ56" s="1134" t="s">
        <v>485</v>
      </c>
      <c r="BA56" s="894" t="s">
        <v>338</v>
      </c>
      <c r="BB56" s="117" t="s">
        <v>64</v>
      </c>
      <c r="BC56" s="203">
        <f t="shared" si="30"/>
        <v>814.18187964841104</v>
      </c>
      <c r="BD56" s="228">
        <f t="shared" si="31"/>
        <v>193.82050952744675</v>
      </c>
      <c r="BE56" s="599">
        <f t="shared" si="32"/>
        <v>151.80223195010416</v>
      </c>
      <c r="BF56" s="229">
        <f t="shared" si="33"/>
        <v>112.0522333865878</v>
      </c>
      <c r="BH56" s="674" t="str">
        <f t="shared" si="7"/>
        <v>ACCEPT</v>
      </c>
      <c r="BI56" s="674" t="str">
        <f t="shared" si="8"/>
        <v>CHECK</v>
      </c>
    </row>
    <row r="57" spans="1:61" s="65" customFormat="1" ht="15" customHeight="1" x14ac:dyDescent="0.2">
      <c r="A57" s="889" t="s">
        <v>486</v>
      </c>
      <c r="B57" s="878" t="s">
        <v>339</v>
      </c>
      <c r="C57" s="879" t="s">
        <v>362</v>
      </c>
      <c r="D57" s="1576">
        <f t="shared" ref="D57:K57" si="41">D58+D63+D64+D69</f>
        <v>224.59199999999998</v>
      </c>
      <c r="E57" s="1576">
        <f t="shared" si="41"/>
        <v>178649</v>
      </c>
      <c r="F57" s="1576">
        <f t="shared" si="41"/>
        <v>217.90100000000001</v>
      </c>
      <c r="G57" s="1576">
        <f t="shared" si="41"/>
        <v>189508</v>
      </c>
      <c r="H57" s="1576">
        <f t="shared" si="41"/>
        <v>320.71499999999997</v>
      </c>
      <c r="I57" s="1576">
        <f t="shared" si="41"/>
        <v>335693</v>
      </c>
      <c r="J57" s="1576">
        <f t="shared" si="41"/>
        <v>383.238</v>
      </c>
      <c r="K57" s="1576">
        <f t="shared" si="41"/>
        <v>370018</v>
      </c>
      <c r="L57" s="915"/>
      <c r="M57" s="915"/>
      <c r="N57" s="915"/>
      <c r="O57" s="917"/>
      <c r="P57" s="915"/>
      <c r="Q57" s="915"/>
      <c r="R57" s="915"/>
      <c r="S57" s="917"/>
      <c r="T57" s="915"/>
      <c r="U57" s="915"/>
      <c r="V57" s="915"/>
      <c r="W57" s="917"/>
      <c r="X57" s="915"/>
      <c r="Y57" s="915"/>
      <c r="Z57" s="915"/>
      <c r="AA57" s="917"/>
      <c r="AB57" s="916"/>
      <c r="AC57" s="156" t="str">
        <f>IF('JQ2 TTrade'!D57&lt;D57,"WRONG","OK")</f>
        <v>OK</v>
      </c>
      <c r="AD57" s="156" t="str">
        <f>IF('JQ2 TTrade'!E57&lt;E57,"WRONG","OK")</f>
        <v>OK</v>
      </c>
      <c r="AE57" s="156" t="str">
        <f>IF('JQ2 TTrade'!F57&lt;F57,"WRONG","OK")</f>
        <v>OK</v>
      </c>
      <c r="AF57" s="156" t="str">
        <f>IF('JQ2 TTrade'!G57&lt;G57,"WRONG","OK")</f>
        <v>OK</v>
      </c>
      <c r="AG57" s="156" t="str">
        <f>IF('JQ2 TTrade'!H57&lt;H57,"WRONG","OK")</f>
        <v>OK</v>
      </c>
      <c r="AH57" s="156" t="str">
        <f>IF('JQ2 TTrade'!I57&lt;I57,"WRONG","OK")</f>
        <v>OK</v>
      </c>
      <c r="AI57" s="156" t="str">
        <f>IF('JQ2 TTrade'!J57&lt;J57,"WRONG","OK")</f>
        <v>OK</v>
      </c>
      <c r="AJ57" s="156" t="str">
        <f>IF('JQ2 TTrade'!K57&lt;K57,"WRONG","OK")</f>
        <v>OK</v>
      </c>
      <c r="AK57" s="916"/>
      <c r="AL57" s="909" t="s">
        <v>486</v>
      </c>
      <c r="AM57" s="863" t="s">
        <v>339</v>
      </c>
      <c r="AN57" s="879" t="s">
        <v>362</v>
      </c>
      <c r="AO57" s="1410" t="str">
        <f>IF(D57&lt;(D58+D63+D64+D69),"Error","OK")</f>
        <v>OK</v>
      </c>
      <c r="AP57" s="1410" t="str">
        <f t="shared" ref="AP57:AV57" si="42">IF(E57&lt;(E58+E63+E64+E69),"Error","OK")</f>
        <v>OK</v>
      </c>
      <c r="AQ57" s="1410" t="str">
        <f t="shared" si="42"/>
        <v>OK</v>
      </c>
      <c r="AR57" s="1410" t="str">
        <f t="shared" si="42"/>
        <v>OK</v>
      </c>
      <c r="AS57" s="1410" t="str">
        <f t="shared" si="42"/>
        <v>OK</v>
      </c>
      <c r="AT57" s="1410" t="str">
        <f t="shared" si="42"/>
        <v>OK</v>
      </c>
      <c r="AU57" s="1410" t="str">
        <f t="shared" si="42"/>
        <v>OK</v>
      </c>
      <c r="AV57" s="1410" t="str">
        <f t="shared" si="42"/>
        <v>OK</v>
      </c>
      <c r="AZ57" s="769" t="s">
        <v>486</v>
      </c>
      <c r="BA57" s="863" t="s">
        <v>339</v>
      </c>
      <c r="BB57" s="122" t="s">
        <v>64</v>
      </c>
      <c r="BC57" s="203">
        <f t="shared" si="30"/>
        <v>795.43794970435283</v>
      </c>
      <c r="BD57" s="228">
        <f t="shared" si="31"/>
        <v>869.69770675673806</v>
      </c>
      <c r="BE57" s="599">
        <f t="shared" si="32"/>
        <v>1046.7019004412018</v>
      </c>
      <c r="BF57" s="229">
        <f t="shared" si="33"/>
        <v>965.5044645885846</v>
      </c>
      <c r="BH57" s="674" t="str">
        <f t="shared" si="7"/>
        <v>ACCEPT</v>
      </c>
      <c r="BI57" s="674" t="str">
        <f t="shared" si="8"/>
        <v>CHECK</v>
      </c>
    </row>
    <row r="58" spans="1:61" s="65" customFormat="1" ht="15" customHeight="1" x14ac:dyDescent="0.2">
      <c r="A58" s="1306" t="s">
        <v>487</v>
      </c>
      <c r="B58" s="1299" t="s">
        <v>347</v>
      </c>
      <c r="C58" s="1307" t="s">
        <v>362</v>
      </c>
      <c r="D58" s="1574">
        <f t="shared" ref="D58:K58" si="43">D59+D60+D61+D62</f>
        <v>39.107999999999997</v>
      </c>
      <c r="E58" s="1574">
        <f t="shared" si="43"/>
        <v>29445</v>
      </c>
      <c r="F58" s="1574">
        <f t="shared" si="43"/>
        <v>47.932000000000002</v>
      </c>
      <c r="G58" s="1574">
        <f t="shared" si="43"/>
        <v>36500</v>
      </c>
      <c r="H58" s="1574">
        <f t="shared" si="43"/>
        <v>130.67399999999998</v>
      </c>
      <c r="I58" s="1574">
        <f t="shared" si="43"/>
        <v>126189</v>
      </c>
      <c r="J58" s="1574">
        <f t="shared" si="43"/>
        <v>137.87700000000001</v>
      </c>
      <c r="K58" s="1574">
        <f t="shared" si="43"/>
        <v>125770</v>
      </c>
      <c r="L58" s="916"/>
      <c r="M58" s="916"/>
      <c r="N58" s="916"/>
      <c r="O58" s="875"/>
      <c r="P58" s="916"/>
      <c r="Q58" s="916"/>
      <c r="R58" s="916"/>
      <c r="S58" s="875"/>
      <c r="T58" s="916"/>
      <c r="U58" s="916"/>
      <c r="V58" s="916"/>
      <c r="W58" s="875"/>
      <c r="X58" s="916"/>
      <c r="Y58" s="916"/>
      <c r="Z58" s="916"/>
      <c r="AA58" s="875"/>
      <c r="AB58" s="916"/>
      <c r="AC58" s="156" t="str">
        <f>IF('JQ2 TTrade'!D58&lt;D58,"WRONG","OK")</f>
        <v>OK</v>
      </c>
      <c r="AD58" s="156" t="str">
        <f>IF('JQ2 TTrade'!E58&lt;E58,"WRONG","OK")</f>
        <v>OK</v>
      </c>
      <c r="AE58" s="156" t="str">
        <f>IF('JQ2 TTrade'!F58&lt;F58,"WRONG","OK")</f>
        <v>OK</v>
      </c>
      <c r="AF58" s="156" t="str">
        <f>IF('JQ2 TTrade'!G58&lt;G58,"WRONG","OK")</f>
        <v>OK</v>
      </c>
      <c r="AG58" s="156" t="str">
        <f>IF('JQ2 TTrade'!H58&lt;H58,"WRONG","OK")</f>
        <v>OK</v>
      </c>
      <c r="AH58" s="156" t="str">
        <f>IF('JQ2 TTrade'!I58&lt;I58,"WRONG","OK")</f>
        <v>OK</v>
      </c>
      <c r="AI58" s="156" t="str">
        <f>IF('JQ2 TTrade'!J58&lt;J58,"WRONG","OK")</f>
        <v>OK</v>
      </c>
      <c r="AJ58" s="156" t="str">
        <f>IF('JQ2 TTrade'!K58&lt;K58,"WRONG","OK")</f>
        <v>OK</v>
      </c>
      <c r="AK58" s="916"/>
      <c r="AL58" s="68" t="s">
        <v>487</v>
      </c>
      <c r="AM58" s="12" t="s">
        <v>347</v>
      </c>
      <c r="AN58" s="858" t="s">
        <v>362</v>
      </c>
      <c r="AO58" s="1413" t="str">
        <f>IF(D58&lt;(D59+D60+D61+D62),"Error","OK")</f>
        <v>OK</v>
      </c>
      <c r="AP58" s="1413" t="str">
        <f t="shared" ref="AP58:AV58" si="44">IF(E58&lt;(E59+E60+E61+E62),"Error","OK")</f>
        <v>OK</v>
      </c>
      <c r="AQ58" s="1413" t="str">
        <f t="shared" si="44"/>
        <v>OK</v>
      </c>
      <c r="AR58" s="1413" t="str">
        <f t="shared" si="44"/>
        <v>OK</v>
      </c>
      <c r="AS58" s="1413" t="str">
        <f t="shared" si="44"/>
        <v>OK</v>
      </c>
      <c r="AT58" s="1413" t="str">
        <f t="shared" si="44"/>
        <v>OK</v>
      </c>
      <c r="AU58" s="1413" t="str">
        <f t="shared" si="44"/>
        <v>OK</v>
      </c>
      <c r="AV58" s="1413" t="str">
        <f t="shared" si="44"/>
        <v>OK</v>
      </c>
      <c r="AZ58" s="396" t="s">
        <v>487</v>
      </c>
      <c r="BA58" s="12" t="s">
        <v>347</v>
      </c>
      <c r="BB58" s="119" t="s">
        <v>64</v>
      </c>
      <c r="BC58" s="203">
        <f t="shared" si="30"/>
        <v>752.91500460263887</v>
      </c>
      <c r="BD58" s="228">
        <f t="shared" si="31"/>
        <v>761.49545189017772</v>
      </c>
      <c r="BE58" s="599">
        <f t="shared" si="32"/>
        <v>965.67794664585165</v>
      </c>
      <c r="BF58" s="229">
        <f t="shared" si="33"/>
        <v>912.18985037388393</v>
      </c>
      <c r="BH58" s="674" t="str">
        <f t="shared" si="7"/>
        <v>ACCEPT</v>
      </c>
      <c r="BI58" s="674" t="str">
        <f t="shared" si="8"/>
        <v>CHECK</v>
      </c>
    </row>
    <row r="59" spans="1:61" s="65" customFormat="1" ht="15" customHeight="1" x14ac:dyDescent="0.2">
      <c r="A59" s="891" t="s">
        <v>488</v>
      </c>
      <c r="B59" s="10" t="s">
        <v>340</v>
      </c>
      <c r="C59" s="869" t="s">
        <v>362</v>
      </c>
      <c r="D59" s="1577">
        <v>35.604999999999997</v>
      </c>
      <c r="E59" s="1577">
        <v>17194</v>
      </c>
      <c r="F59" s="1577">
        <v>42.865000000000002</v>
      </c>
      <c r="G59" s="1577">
        <v>22533</v>
      </c>
      <c r="H59" s="1577">
        <v>4.2969999999999997</v>
      </c>
      <c r="I59" s="1577">
        <v>2023</v>
      </c>
      <c r="J59" s="1577">
        <v>5.7380000000000004</v>
      </c>
      <c r="K59" s="1591">
        <v>2276</v>
      </c>
      <c r="L59" s="916"/>
      <c r="M59" s="916"/>
      <c r="N59" s="916"/>
      <c r="O59" s="875"/>
      <c r="P59" s="916"/>
      <c r="Q59" s="916"/>
      <c r="R59" s="916"/>
      <c r="S59" s="875"/>
      <c r="T59" s="916"/>
      <c r="U59" s="916"/>
      <c r="V59" s="916"/>
      <c r="W59" s="875"/>
      <c r="X59" s="916"/>
      <c r="Y59" s="916"/>
      <c r="Z59" s="916"/>
      <c r="AA59" s="875"/>
      <c r="AB59" s="916"/>
      <c r="AC59" s="156" t="str">
        <f>IF('JQ2 TTrade'!D59&lt;D59,"WRONG","OK")</f>
        <v>OK</v>
      </c>
      <c r="AD59" s="156" t="str">
        <f>IF('JQ2 TTrade'!E59&lt;E59,"WRONG","OK")</f>
        <v>OK</v>
      </c>
      <c r="AE59" s="156" t="str">
        <f>IF('JQ2 TTrade'!F59&lt;F59,"WRONG","OK")</f>
        <v>OK</v>
      </c>
      <c r="AF59" s="156" t="str">
        <f>IF('JQ2 TTrade'!G59&lt;G59,"WRONG","OK")</f>
        <v>OK</v>
      </c>
      <c r="AG59" s="156" t="str">
        <f>IF('JQ2 TTrade'!H59&lt;H59,"WRONG","OK")</f>
        <v>OK</v>
      </c>
      <c r="AH59" s="156" t="str">
        <f>IF('JQ2 TTrade'!I59&lt;I59,"WRONG","OK")</f>
        <v>OK</v>
      </c>
      <c r="AI59" s="156" t="str">
        <f>IF('JQ2 TTrade'!J59&lt;J59,"WRONG","OK")</f>
        <v>OK</v>
      </c>
      <c r="AJ59" s="156" t="str">
        <f>IF('JQ2 TTrade'!K59&lt;K59,"WRONG","OK")</f>
        <v>OK</v>
      </c>
      <c r="AK59" s="916"/>
      <c r="AL59" s="68" t="s">
        <v>488</v>
      </c>
      <c r="AM59" s="10" t="s">
        <v>340</v>
      </c>
      <c r="AN59" s="869" t="s">
        <v>362</v>
      </c>
      <c r="AO59" s="1407"/>
      <c r="AP59" s="1407"/>
      <c r="AQ59" s="1407"/>
      <c r="AR59" s="1407"/>
      <c r="AS59" s="1407"/>
      <c r="AT59" s="1407"/>
      <c r="AU59" s="1407"/>
      <c r="AV59" s="1407"/>
      <c r="AZ59" s="396" t="s">
        <v>488</v>
      </c>
      <c r="BA59" s="10" t="s">
        <v>340</v>
      </c>
      <c r="BB59" s="119" t="s">
        <v>64</v>
      </c>
      <c r="BC59" s="203">
        <f t="shared" si="30"/>
        <v>482.90970369330154</v>
      </c>
      <c r="BD59" s="228">
        <f t="shared" si="31"/>
        <v>525.67362650180803</v>
      </c>
      <c r="BE59" s="599">
        <f t="shared" si="32"/>
        <v>470.79357691412616</v>
      </c>
      <c r="BF59" s="229">
        <f t="shared" si="33"/>
        <v>396.65388637155803</v>
      </c>
      <c r="BH59" s="674" t="str">
        <f t="shared" si="7"/>
        <v>ACCEPT</v>
      </c>
      <c r="BI59" s="674" t="str">
        <f t="shared" si="8"/>
        <v>CHECK</v>
      </c>
    </row>
    <row r="60" spans="1:61" s="65" customFormat="1" ht="15" customHeight="1" x14ac:dyDescent="0.2">
      <c r="A60" s="891" t="s">
        <v>489</v>
      </c>
      <c r="B60" s="24" t="s">
        <v>348</v>
      </c>
      <c r="C60" s="869" t="s">
        <v>362</v>
      </c>
      <c r="D60" s="1577">
        <v>0.38400000000000001</v>
      </c>
      <c r="E60" s="1577">
        <v>1317</v>
      </c>
      <c r="F60" s="1577">
        <v>0.54800000000000004</v>
      </c>
      <c r="G60" s="1577">
        <v>1094</v>
      </c>
      <c r="H60" s="1577">
        <v>4.7869999999999999</v>
      </c>
      <c r="I60" s="1577">
        <v>2903</v>
      </c>
      <c r="J60" s="1577">
        <v>14.445</v>
      </c>
      <c r="K60" s="1591">
        <v>6392</v>
      </c>
      <c r="L60" s="916"/>
      <c r="M60" s="916"/>
      <c r="N60" s="916"/>
      <c r="O60" s="875"/>
      <c r="P60" s="916"/>
      <c r="Q60" s="916"/>
      <c r="R60" s="916"/>
      <c r="S60" s="875"/>
      <c r="T60" s="916"/>
      <c r="U60" s="916"/>
      <c r="V60" s="916"/>
      <c r="W60" s="875"/>
      <c r="X60" s="916"/>
      <c r="Y60" s="916"/>
      <c r="Z60" s="916"/>
      <c r="AA60" s="875"/>
      <c r="AB60" s="916"/>
      <c r="AC60" s="156" t="str">
        <f>IF('JQ2 TTrade'!D60&lt;D60,"WRONG","OK")</f>
        <v>OK</v>
      </c>
      <c r="AD60" s="156" t="str">
        <f>IF('JQ2 TTrade'!E60&lt;E60,"WRONG","OK")</f>
        <v>OK</v>
      </c>
      <c r="AE60" s="156" t="str">
        <f>IF('JQ2 TTrade'!F60&lt;F60,"WRONG","OK")</f>
        <v>OK</v>
      </c>
      <c r="AF60" s="156" t="str">
        <f>IF('JQ2 TTrade'!G60&lt;G60,"WRONG","OK")</f>
        <v>OK</v>
      </c>
      <c r="AG60" s="156" t="str">
        <f>IF('JQ2 TTrade'!H60&lt;H60,"WRONG","OK")</f>
        <v>OK</v>
      </c>
      <c r="AH60" s="156" t="str">
        <f>IF('JQ2 TTrade'!I60&lt;I60,"WRONG","OK")</f>
        <v>OK</v>
      </c>
      <c r="AI60" s="156" t="str">
        <f>IF('JQ2 TTrade'!J60&lt;J60,"WRONG","OK")</f>
        <v>OK</v>
      </c>
      <c r="AJ60" s="156" t="str">
        <f>IF('JQ2 TTrade'!K60&lt;K60,"WRONG","OK")</f>
        <v>OK</v>
      </c>
      <c r="AK60" s="916"/>
      <c r="AL60" s="68" t="s">
        <v>489</v>
      </c>
      <c r="AM60" s="10" t="s">
        <v>348</v>
      </c>
      <c r="AN60" s="869" t="s">
        <v>362</v>
      </c>
      <c r="AO60" s="1407"/>
      <c r="AP60" s="1407"/>
      <c r="AQ60" s="1407"/>
      <c r="AR60" s="1407"/>
      <c r="AS60" s="1407"/>
      <c r="AT60" s="1407"/>
      <c r="AU60" s="1407"/>
      <c r="AV60" s="1407"/>
      <c r="AZ60" s="396" t="s">
        <v>489</v>
      </c>
      <c r="BA60" s="10" t="s">
        <v>348</v>
      </c>
      <c r="BB60" s="119" t="s">
        <v>64</v>
      </c>
      <c r="BC60" s="203">
        <f t="shared" si="30"/>
        <v>3429.6875</v>
      </c>
      <c r="BD60" s="228">
        <f t="shared" si="31"/>
        <v>1996.3503649635036</v>
      </c>
      <c r="BE60" s="599">
        <f t="shared" si="32"/>
        <v>606.43409233340299</v>
      </c>
      <c r="BF60" s="229">
        <f t="shared" si="33"/>
        <v>442.50605745932847</v>
      </c>
      <c r="BH60" s="674" t="str">
        <f t="shared" si="7"/>
        <v>CHECK</v>
      </c>
      <c r="BI60" s="674" t="str">
        <f t="shared" si="8"/>
        <v>CHECK</v>
      </c>
    </row>
    <row r="61" spans="1:61" s="65" customFormat="1" ht="15" customHeight="1" thickBot="1" x14ac:dyDescent="0.25">
      <c r="A61" s="891" t="s">
        <v>490</v>
      </c>
      <c r="B61" s="10" t="s">
        <v>349</v>
      </c>
      <c r="C61" s="869" t="s">
        <v>362</v>
      </c>
      <c r="D61" s="1577">
        <v>1.46</v>
      </c>
      <c r="E61" s="1577">
        <v>2374</v>
      </c>
      <c r="F61" s="1577">
        <v>2.4689999999999999</v>
      </c>
      <c r="G61" s="1577">
        <v>4027</v>
      </c>
      <c r="H61" s="1577">
        <v>39.130000000000003</v>
      </c>
      <c r="I61" s="1577">
        <v>35325</v>
      </c>
      <c r="J61" s="1577">
        <v>31.094000000000001</v>
      </c>
      <c r="K61" s="1591">
        <v>28956</v>
      </c>
      <c r="L61" s="916"/>
      <c r="M61" s="916"/>
      <c r="N61" s="916"/>
      <c r="O61" s="875"/>
      <c r="P61" s="916"/>
      <c r="Q61" s="916"/>
      <c r="R61" s="916"/>
      <c r="S61" s="875"/>
      <c r="T61" s="916"/>
      <c r="U61" s="916"/>
      <c r="V61" s="916"/>
      <c r="W61" s="875"/>
      <c r="X61" s="916"/>
      <c r="Y61" s="916"/>
      <c r="Z61" s="916"/>
      <c r="AA61" s="875"/>
      <c r="AB61" s="916"/>
      <c r="AC61" s="156" t="str">
        <f>IF('JQ2 TTrade'!D61&lt;D61,"WRONG","OK")</f>
        <v>OK</v>
      </c>
      <c r="AD61" s="156" t="str">
        <f>IF('JQ2 TTrade'!E61&lt;E61,"WRONG","OK")</f>
        <v>OK</v>
      </c>
      <c r="AE61" s="156" t="str">
        <f>IF('JQ2 TTrade'!F61&lt;F61,"WRONG","OK")</f>
        <v>OK</v>
      </c>
      <c r="AF61" s="156" t="str">
        <f>IF('JQ2 TTrade'!G61&lt;G61,"WRONG","OK")</f>
        <v>OK</v>
      </c>
      <c r="AG61" s="156" t="str">
        <f>IF('JQ2 TTrade'!H61&lt;H61,"WRONG","OK")</f>
        <v>OK</v>
      </c>
      <c r="AH61" s="156" t="str">
        <f>IF('JQ2 TTrade'!I61&lt;I61,"WRONG","OK")</f>
        <v>OK</v>
      </c>
      <c r="AI61" s="156" t="str">
        <f>IF('JQ2 TTrade'!J61&lt;J61,"WRONG","OK")</f>
        <v>OK</v>
      </c>
      <c r="AJ61" s="156" t="str">
        <f>IF('JQ2 TTrade'!K61&lt;K61,"WRONG","OK")</f>
        <v>OK</v>
      </c>
      <c r="AK61" s="916"/>
      <c r="AL61" s="68" t="s">
        <v>490</v>
      </c>
      <c r="AM61" s="10" t="s">
        <v>349</v>
      </c>
      <c r="AN61" s="869" t="s">
        <v>362</v>
      </c>
      <c r="AO61" s="1407"/>
      <c r="AP61" s="1407"/>
      <c r="AQ61" s="1407"/>
      <c r="AR61" s="1407"/>
      <c r="AS61" s="1407"/>
      <c r="AT61" s="1407"/>
      <c r="AU61" s="1407"/>
      <c r="AV61" s="1407"/>
      <c r="AZ61" s="396" t="s">
        <v>490</v>
      </c>
      <c r="BA61" s="10" t="s">
        <v>349</v>
      </c>
      <c r="BB61" s="117" t="s">
        <v>64</v>
      </c>
      <c r="BC61" s="203">
        <f t="shared" si="30"/>
        <v>1626.027397260274</v>
      </c>
      <c r="BD61" s="228">
        <f t="shared" si="31"/>
        <v>1631.0247063588499</v>
      </c>
      <c r="BE61" s="599">
        <f t="shared" si="32"/>
        <v>902.7600306670073</v>
      </c>
      <c r="BF61" s="229">
        <f t="shared" si="33"/>
        <v>931.24075384318519</v>
      </c>
      <c r="BH61" s="674" t="str">
        <f t="shared" si="7"/>
        <v>ACCEPT</v>
      </c>
      <c r="BI61" s="674" t="str">
        <f t="shared" si="8"/>
        <v>CHECK</v>
      </c>
    </row>
    <row r="62" spans="1:61" s="65" customFormat="1" ht="15" customHeight="1" thickBot="1" x14ac:dyDescent="0.25">
      <c r="A62" s="891" t="s">
        <v>491</v>
      </c>
      <c r="B62" s="13" t="s">
        <v>350</v>
      </c>
      <c r="C62" s="869" t="s">
        <v>362</v>
      </c>
      <c r="D62" s="1577">
        <v>1.659</v>
      </c>
      <c r="E62" s="1577">
        <v>8560</v>
      </c>
      <c r="F62" s="1577">
        <v>2.0499999999999998</v>
      </c>
      <c r="G62" s="1577">
        <v>8846</v>
      </c>
      <c r="H62" s="1577">
        <v>82.46</v>
      </c>
      <c r="I62" s="1577">
        <v>85938</v>
      </c>
      <c r="J62" s="1577">
        <v>86.6</v>
      </c>
      <c r="K62" s="1591">
        <v>88146</v>
      </c>
      <c r="L62" s="916"/>
      <c r="M62" s="916"/>
      <c r="N62" s="916"/>
      <c r="O62" s="875"/>
      <c r="P62" s="916"/>
      <c r="Q62" s="916"/>
      <c r="R62" s="916"/>
      <c r="S62" s="875"/>
      <c r="T62" s="916"/>
      <c r="U62" s="916"/>
      <c r="V62" s="916"/>
      <c r="W62" s="875"/>
      <c r="X62" s="916"/>
      <c r="Y62" s="916"/>
      <c r="Z62" s="916"/>
      <c r="AA62" s="875"/>
      <c r="AB62" s="916"/>
      <c r="AC62" s="156" t="str">
        <f>IF('JQ2 TTrade'!D62&lt;D62,"WRONG","OK")</f>
        <v>OK</v>
      </c>
      <c r="AD62" s="156" t="str">
        <f>IF('JQ2 TTrade'!E62&lt;E62,"WRONG","OK")</f>
        <v>OK</v>
      </c>
      <c r="AE62" s="156" t="str">
        <f>IF('JQ2 TTrade'!F62&lt;F62,"WRONG","OK")</f>
        <v>OK</v>
      </c>
      <c r="AF62" s="156" t="str">
        <f>IF('JQ2 TTrade'!G62&lt;G62,"WRONG","OK")</f>
        <v>OK</v>
      </c>
      <c r="AG62" s="156" t="str">
        <f>IF('JQ2 TTrade'!H62&lt;H62,"WRONG","OK")</f>
        <v>OK</v>
      </c>
      <c r="AH62" s="156" t="str">
        <f>IF('JQ2 TTrade'!I62&lt;I62,"WRONG","OK")</f>
        <v>OK</v>
      </c>
      <c r="AI62" s="156" t="str">
        <f>IF('JQ2 TTrade'!J62&lt;J62,"WRONG","OK")</f>
        <v>OK</v>
      </c>
      <c r="AJ62" s="156" t="str">
        <f>IF('JQ2 TTrade'!K62&lt;K62,"WRONG","OK")</f>
        <v>OK</v>
      </c>
      <c r="AK62" s="916"/>
      <c r="AL62" s="68" t="s">
        <v>491</v>
      </c>
      <c r="AM62" s="10" t="s">
        <v>350</v>
      </c>
      <c r="AN62" s="869" t="s">
        <v>362</v>
      </c>
      <c r="AO62" s="1407"/>
      <c r="AP62" s="1407"/>
      <c r="AQ62" s="1407"/>
      <c r="AR62" s="1407"/>
      <c r="AS62" s="1407"/>
      <c r="AT62" s="1407"/>
      <c r="AU62" s="1407"/>
      <c r="AV62" s="1407"/>
      <c r="AZ62" s="396" t="s">
        <v>491</v>
      </c>
      <c r="BA62" s="10" t="s">
        <v>350</v>
      </c>
      <c r="BB62" s="121" t="s">
        <v>64</v>
      </c>
      <c r="BC62" s="203">
        <f t="shared" si="30"/>
        <v>5159.7347799879444</v>
      </c>
      <c r="BD62" s="228">
        <f t="shared" si="31"/>
        <v>4315.121951219513</v>
      </c>
      <c r="BE62" s="599">
        <f t="shared" si="32"/>
        <v>1042.1780257094349</v>
      </c>
      <c r="BF62" s="229">
        <f t="shared" si="33"/>
        <v>1017.8521939953812</v>
      </c>
      <c r="BH62" s="674" t="str">
        <f t="shared" si="7"/>
        <v>CHECK</v>
      </c>
      <c r="BI62" s="674" t="str">
        <f t="shared" si="8"/>
        <v>CHECK</v>
      </c>
    </row>
    <row r="63" spans="1:61" s="65" customFormat="1" ht="15" customHeight="1" x14ac:dyDescent="0.2">
      <c r="A63" s="1293">
        <v>12.2</v>
      </c>
      <c r="B63" s="1311" t="s">
        <v>492</v>
      </c>
      <c r="C63" s="1295" t="s">
        <v>362</v>
      </c>
      <c r="D63" s="1575">
        <v>2.423</v>
      </c>
      <c r="E63" s="1575">
        <v>7577</v>
      </c>
      <c r="F63" s="1575">
        <v>2.6349999999999998</v>
      </c>
      <c r="G63" s="1575">
        <v>7655</v>
      </c>
      <c r="H63" s="1575">
        <v>1.9139999999999999</v>
      </c>
      <c r="I63" s="1575">
        <v>4159</v>
      </c>
      <c r="J63" s="1575">
        <v>1.8839999999999999</v>
      </c>
      <c r="K63" s="1587">
        <v>4855</v>
      </c>
      <c r="L63" s="916"/>
      <c r="M63" s="916"/>
      <c r="N63" s="916"/>
      <c r="O63" s="875"/>
      <c r="P63" s="916"/>
      <c r="Q63" s="916"/>
      <c r="R63" s="916"/>
      <c r="S63" s="875"/>
      <c r="T63" s="916"/>
      <c r="U63" s="916"/>
      <c r="V63" s="916"/>
      <c r="W63" s="875"/>
      <c r="X63" s="916"/>
      <c r="Y63" s="916"/>
      <c r="Z63" s="916"/>
      <c r="AA63" s="875"/>
      <c r="AB63" s="875"/>
      <c r="AC63" s="156" t="str">
        <f>IF('JQ2 TTrade'!D63&lt;D63,"WRONG","OK")</f>
        <v>OK</v>
      </c>
      <c r="AD63" s="156" t="str">
        <f>IF('JQ2 TTrade'!E63&lt;E63,"WRONG","OK")</f>
        <v>OK</v>
      </c>
      <c r="AE63" s="156" t="str">
        <f>IF('JQ2 TTrade'!F63&lt;F63,"WRONG","OK")</f>
        <v>OK</v>
      </c>
      <c r="AF63" s="156" t="str">
        <f>IF('JQ2 TTrade'!G63&lt;G63,"WRONG","OK")</f>
        <v>OK</v>
      </c>
      <c r="AG63" s="156" t="str">
        <f>IF('JQ2 TTrade'!H63&lt;H63,"WRONG","OK")</f>
        <v>OK</v>
      </c>
      <c r="AH63" s="156" t="str">
        <f>IF('JQ2 TTrade'!I63&lt;I63,"WRONG","OK")</f>
        <v>OK</v>
      </c>
      <c r="AI63" s="156" t="str">
        <f>IF('JQ2 TTrade'!J63&lt;J63,"WRONG","OK")</f>
        <v>OK</v>
      </c>
      <c r="AJ63" s="156" t="str">
        <f>IF('JQ2 TTrade'!K63&lt;K63,"WRONG","OK")</f>
        <v>OK</v>
      </c>
      <c r="AK63" s="875"/>
      <c r="AL63" s="904">
        <v>12.2</v>
      </c>
      <c r="AM63" s="12" t="s">
        <v>492</v>
      </c>
      <c r="AN63" s="869" t="s">
        <v>362</v>
      </c>
      <c r="AO63" s="1407"/>
      <c r="AP63" s="1407"/>
      <c r="AQ63" s="1407"/>
      <c r="AR63" s="1407"/>
      <c r="AS63" s="1407"/>
      <c r="AT63" s="1407"/>
      <c r="AU63" s="1407"/>
      <c r="AV63" s="1407"/>
      <c r="AZ63" s="396">
        <v>12.2</v>
      </c>
      <c r="BA63" s="12" t="s">
        <v>492</v>
      </c>
      <c r="BB63" s="122" t="s">
        <v>64</v>
      </c>
      <c r="BC63" s="203">
        <f t="shared" si="30"/>
        <v>3127.1151465125877</v>
      </c>
      <c r="BD63" s="228">
        <f t="shared" si="31"/>
        <v>2905.1233396584444</v>
      </c>
      <c r="BE63" s="599">
        <f t="shared" si="32"/>
        <v>2172.9362591431559</v>
      </c>
      <c r="BF63" s="229">
        <f t="shared" si="33"/>
        <v>2576.963906581741</v>
      </c>
      <c r="BH63" s="674" t="str">
        <f t="shared" si="7"/>
        <v>ACCEPT</v>
      </c>
      <c r="BI63" s="674" t="str">
        <f t="shared" si="8"/>
        <v>CHECK</v>
      </c>
    </row>
    <row r="64" spans="1:61" s="65" customFormat="1" ht="15" customHeight="1" x14ac:dyDescent="0.2">
      <c r="A64" s="1306">
        <v>12.3</v>
      </c>
      <c r="B64" s="1299" t="s">
        <v>351</v>
      </c>
      <c r="C64" s="1307" t="s">
        <v>362</v>
      </c>
      <c r="D64" s="1574">
        <f t="shared" ref="D64:K64" si="45">D65+D66+D67+D68</f>
        <v>173.05199999999999</v>
      </c>
      <c r="E64" s="1574">
        <f t="shared" si="45"/>
        <v>132121</v>
      </c>
      <c r="F64" s="1574">
        <f t="shared" si="45"/>
        <v>167.089</v>
      </c>
      <c r="G64" s="1574">
        <f t="shared" si="45"/>
        <v>141130</v>
      </c>
      <c r="H64" s="1574">
        <f t="shared" si="45"/>
        <v>186.505</v>
      </c>
      <c r="I64" s="1574">
        <f t="shared" si="45"/>
        <v>167617</v>
      </c>
      <c r="J64" s="1574">
        <f t="shared" si="45"/>
        <v>242.05100000000002</v>
      </c>
      <c r="K64" s="1574">
        <f t="shared" si="45"/>
        <v>191862</v>
      </c>
      <c r="L64" s="916"/>
      <c r="M64" s="916"/>
      <c r="N64" s="916"/>
      <c r="O64" s="875"/>
      <c r="P64" s="916"/>
      <c r="Q64" s="916"/>
      <c r="R64" s="916"/>
      <c r="S64" s="875"/>
      <c r="T64" s="916"/>
      <c r="U64" s="916"/>
      <c r="V64" s="916"/>
      <c r="W64" s="875"/>
      <c r="X64" s="916"/>
      <c r="Y64" s="916"/>
      <c r="Z64" s="916"/>
      <c r="AA64" s="875"/>
      <c r="AB64" s="916"/>
      <c r="AC64" s="156" t="str">
        <f>IF('JQ2 TTrade'!D64&lt;D64,"WRONG","OK")</f>
        <v>OK</v>
      </c>
      <c r="AD64" s="156" t="str">
        <f>IF('JQ2 TTrade'!E64&lt;E64,"WRONG","OK")</f>
        <v>OK</v>
      </c>
      <c r="AE64" s="156" t="str">
        <f>IF('JQ2 TTrade'!F64&lt;F64,"WRONG","OK")</f>
        <v>OK</v>
      </c>
      <c r="AF64" s="156" t="str">
        <f>IF('JQ2 TTrade'!G64&lt;G64,"WRONG","OK")</f>
        <v>OK</v>
      </c>
      <c r="AG64" s="156" t="str">
        <f>IF('JQ2 TTrade'!H64&lt;H64,"WRONG","OK")</f>
        <v>OK</v>
      </c>
      <c r="AH64" s="156" t="str">
        <f>IF('JQ2 TTrade'!I64&lt;I64,"WRONG","OK")</f>
        <v>OK</v>
      </c>
      <c r="AI64" s="156" t="str">
        <f>IF('JQ2 TTrade'!J64&lt;J64,"WRONG","OK")</f>
        <v>OK</v>
      </c>
      <c r="AJ64" s="156" t="str">
        <f>IF('JQ2 TTrade'!K64&lt;K64,"WRONG","OK")</f>
        <v>OK</v>
      </c>
      <c r="AK64" s="916"/>
      <c r="AL64" s="68">
        <v>12.3</v>
      </c>
      <c r="AM64" s="12" t="s">
        <v>351</v>
      </c>
      <c r="AN64" s="858" t="s">
        <v>362</v>
      </c>
      <c r="AO64" s="1408" t="str">
        <f>IF(D64&lt;(D65+D66+D67+D68),"Error","OK")</f>
        <v>OK</v>
      </c>
      <c r="AP64" s="1408" t="str">
        <f t="shared" ref="AP64:AV64" si="46">IF(E64&lt;(E65+E66+E67+E68),"Error","OK")</f>
        <v>OK</v>
      </c>
      <c r="AQ64" s="1408" t="str">
        <f t="shared" si="46"/>
        <v>OK</v>
      </c>
      <c r="AR64" s="1408" t="str">
        <f t="shared" si="46"/>
        <v>OK</v>
      </c>
      <c r="AS64" s="1408" t="str">
        <f t="shared" si="46"/>
        <v>OK</v>
      </c>
      <c r="AT64" s="1408" t="str">
        <f t="shared" si="46"/>
        <v>OK</v>
      </c>
      <c r="AU64" s="1408" t="str">
        <f t="shared" si="46"/>
        <v>OK</v>
      </c>
      <c r="AV64" s="1408" t="str">
        <f t="shared" si="46"/>
        <v>OK</v>
      </c>
      <c r="AZ64" s="396">
        <v>12.3</v>
      </c>
      <c r="BA64" s="12" t="s">
        <v>351</v>
      </c>
      <c r="BB64" s="119" t="s">
        <v>64</v>
      </c>
      <c r="BC64" s="203">
        <f t="shared" si="30"/>
        <v>763.47571828121033</v>
      </c>
      <c r="BD64" s="228">
        <f t="shared" si="31"/>
        <v>844.63968304316859</v>
      </c>
      <c r="BE64" s="599">
        <f t="shared" si="32"/>
        <v>898.72657569502155</v>
      </c>
      <c r="BF64" s="229">
        <f t="shared" si="33"/>
        <v>792.6511355045011</v>
      </c>
      <c r="BH64" s="674" t="str">
        <f t="shared" si="7"/>
        <v>ACCEPT</v>
      </c>
      <c r="BI64" s="674" t="str">
        <f t="shared" si="8"/>
        <v>CHECK</v>
      </c>
    </row>
    <row r="65" spans="1:61" s="65" customFormat="1" ht="15" customHeight="1" x14ac:dyDescent="0.2">
      <c r="A65" s="891" t="s">
        <v>493</v>
      </c>
      <c r="B65" s="10" t="s">
        <v>352</v>
      </c>
      <c r="C65" s="869" t="s">
        <v>362</v>
      </c>
      <c r="D65" s="1579">
        <v>21.459</v>
      </c>
      <c r="E65" s="1579">
        <v>13249</v>
      </c>
      <c r="F65" s="1579">
        <v>18.628</v>
      </c>
      <c r="G65" s="1593">
        <v>10370</v>
      </c>
      <c r="H65" s="1577">
        <v>105.149</v>
      </c>
      <c r="I65" s="1577">
        <v>61227</v>
      </c>
      <c r="J65" s="1577">
        <v>157.86000000000001</v>
      </c>
      <c r="K65" s="1591">
        <v>77403</v>
      </c>
      <c r="L65" s="916"/>
      <c r="M65" s="916"/>
      <c r="N65" s="916"/>
      <c r="O65" s="875"/>
      <c r="P65" s="916"/>
      <c r="Q65" s="916"/>
      <c r="R65" s="916"/>
      <c r="S65" s="875"/>
      <c r="T65" s="916"/>
      <c r="U65" s="916"/>
      <c r="V65" s="916"/>
      <c r="W65" s="875"/>
      <c r="X65" s="916"/>
      <c r="Y65" s="916"/>
      <c r="Z65" s="916"/>
      <c r="AA65" s="875"/>
      <c r="AB65" s="916"/>
      <c r="AC65" s="156" t="str">
        <f>IF('JQ2 TTrade'!D65&lt;D65,"WRONG","OK")</f>
        <v>OK</v>
      </c>
      <c r="AD65" s="156" t="str">
        <f>IF('JQ2 TTrade'!E65&lt;E65,"WRONG","OK")</f>
        <v>OK</v>
      </c>
      <c r="AE65" s="156" t="str">
        <f>IF('JQ2 TTrade'!F65&lt;F65,"WRONG","OK")</f>
        <v>OK</v>
      </c>
      <c r="AF65" s="156" t="str">
        <f>IF('JQ2 TTrade'!G65&lt;G65,"WRONG","OK")</f>
        <v>OK</v>
      </c>
      <c r="AG65" s="156" t="str">
        <f>IF('JQ2 TTrade'!H65&lt;H65,"WRONG","OK")</f>
        <v>OK</v>
      </c>
      <c r="AH65" s="156" t="str">
        <f>IF('JQ2 TTrade'!I65&lt;I65,"WRONG","OK")</f>
        <v>OK</v>
      </c>
      <c r="AI65" s="156" t="str">
        <f>IF('JQ2 TTrade'!J65&lt;J65,"WRONG","OK")</f>
        <v>OK</v>
      </c>
      <c r="AJ65" s="156" t="str">
        <f>IF('JQ2 TTrade'!K65&lt;K65,"WRONG","OK")</f>
        <v>OK</v>
      </c>
      <c r="AK65" s="916"/>
      <c r="AL65" s="68" t="s">
        <v>493</v>
      </c>
      <c r="AM65" s="10" t="s">
        <v>352</v>
      </c>
      <c r="AN65" s="869" t="s">
        <v>362</v>
      </c>
      <c r="AO65" s="1407"/>
      <c r="AP65" s="1407"/>
      <c r="AQ65" s="1407"/>
      <c r="AR65" s="1407"/>
      <c r="AS65" s="1407"/>
      <c r="AT65" s="1407"/>
      <c r="AU65" s="1407"/>
      <c r="AV65" s="1407"/>
      <c r="AZ65" s="396" t="s">
        <v>493</v>
      </c>
      <c r="BA65" s="10" t="s">
        <v>352</v>
      </c>
      <c r="BB65" s="119" t="s">
        <v>64</v>
      </c>
      <c r="BC65" s="203">
        <f t="shared" si="30"/>
        <v>617.40994454541215</v>
      </c>
      <c r="BD65" s="228">
        <f t="shared" si="31"/>
        <v>556.68885548636456</v>
      </c>
      <c r="BE65" s="599">
        <f t="shared" si="32"/>
        <v>582.28799132659367</v>
      </c>
      <c r="BF65" s="229">
        <f t="shared" si="33"/>
        <v>490.32687191182055</v>
      </c>
      <c r="BH65" s="674" t="str">
        <f t="shared" si="7"/>
        <v>ACCEPT</v>
      </c>
      <c r="BI65" s="674" t="str">
        <f t="shared" si="8"/>
        <v>CHECK</v>
      </c>
    </row>
    <row r="66" spans="1:61" s="65" customFormat="1" ht="15" customHeight="1" x14ac:dyDescent="0.2">
      <c r="A66" s="891" t="s">
        <v>494</v>
      </c>
      <c r="B66" s="10" t="s">
        <v>45</v>
      </c>
      <c r="C66" s="869" t="s">
        <v>362</v>
      </c>
      <c r="D66" s="1579">
        <v>115.848</v>
      </c>
      <c r="E66" s="1579">
        <v>85398</v>
      </c>
      <c r="F66" s="1579">
        <v>124.07899999999999</v>
      </c>
      <c r="G66" s="1593">
        <v>105993</v>
      </c>
      <c r="H66" s="1577">
        <v>46.591999999999999</v>
      </c>
      <c r="I66" s="1577">
        <v>66229</v>
      </c>
      <c r="J66" s="1577">
        <v>50.570999999999998</v>
      </c>
      <c r="K66" s="1591">
        <v>73745</v>
      </c>
      <c r="L66" s="916"/>
      <c r="M66" s="916"/>
      <c r="N66" s="916"/>
      <c r="O66" s="875"/>
      <c r="P66" s="916"/>
      <c r="Q66" s="916"/>
      <c r="R66" s="916"/>
      <c r="S66" s="875"/>
      <c r="T66" s="916"/>
      <c r="U66" s="916"/>
      <c r="V66" s="916"/>
      <c r="W66" s="875"/>
      <c r="X66" s="916"/>
      <c r="Y66" s="916"/>
      <c r="Z66" s="916"/>
      <c r="AA66" s="875"/>
      <c r="AB66" s="916"/>
      <c r="AC66" s="156" t="str">
        <f>IF('JQ2 TTrade'!D66&lt;D66,"WRONG","OK")</f>
        <v>OK</v>
      </c>
      <c r="AD66" s="156" t="str">
        <f>IF('JQ2 TTrade'!E66&lt;E66,"WRONG","OK")</f>
        <v>OK</v>
      </c>
      <c r="AE66" s="156" t="str">
        <f>IF('JQ2 TTrade'!F66&lt;F66,"WRONG","OK")</f>
        <v>OK</v>
      </c>
      <c r="AF66" s="156" t="str">
        <f>IF('JQ2 TTrade'!G66&lt;G66,"WRONG","OK")</f>
        <v>OK</v>
      </c>
      <c r="AG66" s="156" t="str">
        <f>IF('JQ2 TTrade'!H66&lt;H66,"WRONG","OK")</f>
        <v>OK</v>
      </c>
      <c r="AH66" s="156" t="str">
        <f>IF('JQ2 TTrade'!I66&lt;I66,"WRONG","OK")</f>
        <v>OK</v>
      </c>
      <c r="AI66" s="156" t="str">
        <f>IF('JQ2 TTrade'!J66&lt;J66,"WRONG","OK")</f>
        <v>OK</v>
      </c>
      <c r="AJ66" s="156" t="str">
        <f>IF('JQ2 TTrade'!K66&lt;K66,"WRONG","OK")</f>
        <v>OK</v>
      </c>
      <c r="AK66" s="916"/>
      <c r="AL66" s="68" t="s">
        <v>494</v>
      </c>
      <c r="AM66" s="10" t="s">
        <v>45</v>
      </c>
      <c r="AN66" s="869" t="s">
        <v>362</v>
      </c>
      <c r="AO66" s="1407"/>
      <c r="AP66" s="1407"/>
      <c r="AQ66" s="1407"/>
      <c r="AR66" s="1407"/>
      <c r="AS66" s="1407"/>
      <c r="AT66" s="1407"/>
      <c r="AU66" s="1407"/>
      <c r="AV66" s="1407"/>
      <c r="AZ66" s="396" t="s">
        <v>494</v>
      </c>
      <c r="BA66" s="10" t="s">
        <v>45</v>
      </c>
      <c r="BB66" s="119" t="s">
        <v>64</v>
      </c>
      <c r="BC66" s="203">
        <f t="shared" si="30"/>
        <v>737.15558317795728</v>
      </c>
      <c r="BD66" s="228">
        <f t="shared" si="31"/>
        <v>854.23802577390211</v>
      </c>
      <c r="BE66" s="599">
        <f t="shared" si="32"/>
        <v>1421.4672046703297</v>
      </c>
      <c r="BF66" s="229">
        <f t="shared" si="33"/>
        <v>1458.2468213007455</v>
      </c>
      <c r="BH66" s="674" t="str">
        <f t="shared" si="7"/>
        <v>ACCEPT</v>
      </c>
      <c r="BI66" s="674" t="str">
        <f t="shared" si="8"/>
        <v>CHECK</v>
      </c>
    </row>
    <row r="67" spans="1:61" s="65" customFormat="1" ht="15" customHeight="1" x14ac:dyDescent="0.2">
      <c r="A67" s="891" t="s">
        <v>495</v>
      </c>
      <c r="B67" s="10" t="s">
        <v>353</v>
      </c>
      <c r="C67" s="869" t="s">
        <v>362</v>
      </c>
      <c r="D67" s="1577">
        <v>35.31</v>
      </c>
      <c r="E67" s="1577">
        <v>32901</v>
      </c>
      <c r="F67" s="1577">
        <v>23.899000000000001</v>
      </c>
      <c r="G67" s="1577">
        <v>24213</v>
      </c>
      <c r="H67" s="1583">
        <v>28.309000000000001</v>
      </c>
      <c r="I67" s="1583">
        <v>36785</v>
      </c>
      <c r="J67" s="1583">
        <v>25.841000000000001</v>
      </c>
      <c r="K67" s="1594">
        <v>36633</v>
      </c>
      <c r="L67" s="916"/>
      <c r="M67" s="916"/>
      <c r="N67" s="916"/>
      <c r="O67" s="875"/>
      <c r="P67" s="916"/>
      <c r="Q67" s="916"/>
      <c r="R67" s="916"/>
      <c r="S67" s="875"/>
      <c r="T67" s="916"/>
      <c r="U67" s="916"/>
      <c r="V67" s="916"/>
      <c r="W67" s="875"/>
      <c r="X67" s="916"/>
      <c r="Y67" s="916"/>
      <c r="Z67" s="916"/>
      <c r="AA67" s="875"/>
      <c r="AB67" s="916"/>
      <c r="AC67" s="156" t="str">
        <f>IF('JQ2 TTrade'!D67&lt;D67,"WRONG","OK")</f>
        <v>OK</v>
      </c>
      <c r="AD67" s="156" t="str">
        <f>IF('JQ2 TTrade'!E67&lt;E67,"WRONG","OK")</f>
        <v>OK</v>
      </c>
      <c r="AE67" s="156" t="str">
        <f>IF('JQ2 TTrade'!F67&lt;F67,"WRONG","OK")</f>
        <v>OK</v>
      </c>
      <c r="AF67" s="156" t="str">
        <f>IF('JQ2 TTrade'!G67&lt;G67,"WRONG","OK")</f>
        <v>OK</v>
      </c>
      <c r="AG67" s="156" t="str">
        <f>IF('JQ2 TTrade'!H67&lt;H67,"WRONG","OK")</f>
        <v>OK</v>
      </c>
      <c r="AH67" s="156" t="str">
        <f>IF('JQ2 TTrade'!I67&lt;I67,"WRONG","OK")</f>
        <v>OK</v>
      </c>
      <c r="AI67" s="156" t="str">
        <f>IF('JQ2 TTrade'!J67&lt;J67,"WRONG","OK")</f>
        <v>OK</v>
      </c>
      <c r="AJ67" s="156" t="str">
        <f>IF('JQ2 TTrade'!K67&lt;K67,"WRONG","OK")</f>
        <v>OK</v>
      </c>
      <c r="AK67" s="916"/>
      <c r="AL67" s="68" t="s">
        <v>495</v>
      </c>
      <c r="AM67" s="10" t="s">
        <v>353</v>
      </c>
      <c r="AN67" s="869" t="s">
        <v>362</v>
      </c>
      <c r="AO67" s="1407"/>
      <c r="AP67" s="1407"/>
      <c r="AQ67" s="1407"/>
      <c r="AR67" s="1407"/>
      <c r="AS67" s="1407"/>
      <c r="AT67" s="1407"/>
      <c r="AU67" s="1407"/>
      <c r="AV67" s="1407"/>
      <c r="AZ67" s="396" t="s">
        <v>495</v>
      </c>
      <c r="BA67" s="10" t="s">
        <v>353</v>
      </c>
      <c r="BB67" s="119" t="s">
        <v>64</v>
      </c>
      <c r="BC67" s="203">
        <f t="shared" si="30"/>
        <v>931.77570093457939</v>
      </c>
      <c r="BD67" s="228">
        <f t="shared" si="31"/>
        <v>1013.1386250470731</v>
      </c>
      <c r="BE67" s="599">
        <f t="shared" si="32"/>
        <v>1299.4100815994914</v>
      </c>
      <c r="BF67" s="229">
        <f t="shared" si="33"/>
        <v>1417.6308966371271</v>
      </c>
      <c r="BH67" s="674" t="str">
        <f t="shared" si="7"/>
        <v>ACCEPT</v>
      </c>
      <c r="BI67" s="674" t="str">
        <f t="shared" si="8"/>
        <v>CHECK</v>
      </c>
    </row>
    <row r="68" spans="1:61" s="65" customFormat="1" ht="15" customHeight="1" x14ac:dyDescent="0.2">
      <c r="A68" s="891" t="s">
        <v>496</v>
      </c>
      <c r="B68" s="13" t="s">
        <v>354</v>
      </c>
      <c r="C68" s="869" t="s">
        <v>362</v>
      </c>
      <c r="D68" s="1577">
        <v>0.435</v>
      </c>
      <c r="E68" s="1577">
        <v>573</v>
      </c>
      <c r="F68" s="1577">
        <v>0.48299999999999998</v>
      </c>
      <c r="G68" s="1577">
        <v>554</v>
      </c>
      <c r="H68" s="1577">
        <v>6.4550000000000001</v>
      </c>
      <c r="I68" s="1577">
        <v>3376</v>
      </c>
      <c r="J68" s="1577">
        <v>7.7789999999999999</v>
      </c>
      <c r="K68" s="1591">
        <v>4081</v>
      </c>
      <c r="L68" s="916"/>
      <c r="M68" s="916"/>
      <c r="N68" s="916"/>
      <c r="O68" s="875"/>
      <c r="P68" s="916"/>
      <c r="Q68" s="916"/>
      <c r="R68" s="916"/>
      <c r="S68" s="875"/>
      <c r="T68" s="916"/>
      <c r="U68" s="916"/>
      <c r="V68" s="916"/>
      <c r="W68" s="875"/>
      <c r="X68" s="916"/>
      <c r="Y68" s="916"/>
      <c r="Z68" s="916"/>
      <c r="AA68" s="875"/>
      <c r="AB68" s="916"/>
      <c r="AC68" s="156" t="str">
        <f>IF('JQ2 TTrade'!D68&lt;D68,"WRONG","OK")</f>
        <v>OK</v>
      </c>
      <c r="AD68" s="156" t="str">
        <f>IF('JQ2 TTrade'!E68&lt;E68,"WRONG","OK")</f>
        <v>OK</v>
      </c>
      <c r="AE68" s="156" t="str">
        <f>IF('JQ2 TTrade'!F68&lt;F68,"WRONG","OK")</f>
        <v>OK</v>
      </c>
      <c r="AF68" s="156" t="str">
        <f>IF('JQ2 TTrade'!G68&lt;G68,"WRONG","OK")</f>
        <v>OK</v>
      </c>
      <c r="AG68" s="156" t="str">
        <f>IF('JQ2 TTrade'!H68&lt;H68,"WRONG","OK")</f>
        <v>OK</v>
      </c>
      <c r="AH68" s="156" t="str">
        <f>IF('JQ2 TTrade'!I68&lt;I68,"WRONG","OK")</f>
        <v>OK</v>
      </c>
      <c r="AI68" s="156" t="str">
        <f>IF('JQ2 TTrade'!J68&lt;J68,"WRONG","OK")</f>
        <v>OK</v>
      </c>
      <c r="AJ68" s="156" t="str">
        <f>IF('JQ2 TTrade'!K68&lt;K68,"WRONG","OK")</f>
        <v>OK</v>
      </c>
      <c r="AK68" s="916"/>
      <c r="AL68" s="68" t="s">
        <v>496</v>
      </c>
      <c r="AM68" s="10" t="s">
        <v>354</v>
      </c>
      <c r="AN68" s="869" t="s">
        <v>362</v>
      </c>
      <c r="AO68" s="1407"/>
      <c r="AP68" s="1407"/>
      <c r="AQ68" s="1407"/>
      <c r="AR68" s="1407"/>
      <c r="AS68" s="1407"/>
      <c r="AT68" s="1407"/>
      <c r="AU68" s="1407"/>
      <c r="AV68" s="1407"/>
      <c r="AZ68" s="396" t="s">
        <v>496</v>
      </c>
      <c r="BA68" s="10" t="s">
        <v>354</v>
      </c>
      <c r="BB68" s="114" t="s">
        <v>64</v>
      </c>
      <c r="BC68" s="203">
        <f t="shared" si="30"/>
        <v>1317.2413793103449</v>
      </c>
      <c r="BD68" s="228">
        <f t="shared" si="31"/>
        <v>1146.9979296066253</v>
      </c>
      <c r="BE68" s="599">
        <f t="shared" si="32"/>
        <v>523.00542215336952</v>
      </c>
      <c r="BF68" s="229">
        <f t="shared" si="33"/>
        <v>524.61756009769897</v>
      </c>
      <c r="BH68" s="1138" t="str">
        <f t="shared" si="7"/>
        <v>CHECK</v>
      </c>
      <c r="BI68" s="1138" t="str">
        <f t="shared" si="8"/>
        <v>CHECK</v>
      </c>
    </row>
    <row r="69" spans="1:61" ht="15" customHeight="1" thickBot="1" x14ac:dyDescent="0.3">
      <c r="A69" s="1312">
        <v>12.4</v>
      </c>
      <c r="B69" s="1313" t="s">
        <v>497</v>
      </c>
      <c r="C69" s="1314" t="s">
        <v>362</v>
      </c>
      <c r="D69" s="1584">
        <v>10.009</v>
      </c>
      <c r="E69" s="1584">
        <v>9506</v>
      </c>
      <c r="F69" s="1584">
        <v>0.245</v>
      </c>
      <c r="G69" s="1584">
        <v>4223</v>
      </c>
      <c r="H69" s="1584">
        <v>1.6220000000000001</v>
      </c>
      <c r="I69" s="1584">
        <v>37728</v>
      </c>
      <c r="J69" s="1584">
        <v>1.4259999999999999</v>
      </c>
      <c r="K69" s="1595">
        <v>47531</v>
      </c>
      <c r="L69" s="916"/>
      <c r="M69" s="916"/>
      <c r="N69" s="916"/>
      <c r="O69" s="875"/>
      <c r="P69" s="916"/>
      <c r="Q69" s="916"/>
      <c r="R69" s="916"/>
      <c r="S69" s="875"/>
      <c r="T69" s="916"/>
      <c r="U69" s="916"/>
      <c r="V69" s="916"/>
      <c r="W69" s="875"/>
      <c r="X69" s="916"/>
      <c r="Y69" s="916"/>
      <c r="Z69" s="916"/>
      <c r="AA69" s="875"/>
      <c r="AB69" s="916"/>
      <c r="AC69" s="156" t="str">
        <f>IF('JQ2 TTrade'!D69&lt;D69,"WRONG","OK")</f>
        <v>OK</v>
      </c>
      <c r="AD69" s="156" t="str">
        <f>IF('JQ2 TTrade'!E69&lt;E69,"WRONG","OK")</f>
        <v>OK</v>
      </c>
      <c r="AE69" s="156" t="str">
        <f>IF('JQ2 TTrade'!F69&lt;F69,"WRONG","OK")</f>
        <v>OK</v>
      </c>
      <c r="AF69" s="156" t="str">
        <f>IF('JQ2 TTrade'!G69&lt;G69,"WRONG","OK")</f>
        <v>OK</v>
      </c>
      <c r="AG69" s="156" t="str">
        <f>IF('JQ2 TTrade'!H69&lt;H69,"WRONG","OK")</f>
        <v>OK</v>
      </c>
      <c r="AH69" s="156" t="str">
        <f>IF('JQ2 TTrade'!I69&lt;I69,"WRONG","OK")</f>
        <v>OK</v>
      </c>
      <c r="AI69" s="156" t="str">
        <f>IF('JQ2 TTrade'!J69&lt;J69,"WRONG","OK")</f>
        <v>OK</v>
      </c>
      <c r="AJ69" s="156" t="str">
        <f>IF('JQ2 TTrade'!K69&lt;K69,"WRONG","OK")</f>
        <v>OK</v>
      </c>
      <c r="AK69" s="916"/>
      <c r="AL69" s="911">
        <v>12.4</v>
      </c>
      <c r="AM69" s="16" t="s">
        <v>497</v>
      </c>
      <c r="AN69" s="896" t="s">
        <v>362</v>
      </c>
      <c r="AO69" s="1414"/>
      <c r="AP69" s="1414"/>
      <c r="AQ69" s="1414"/>
      <c r="AR69" s="1414"/>
      <c r="AS69" s="1414"/>
      <c r="AT69" s="1414"/>
      <c r="AU69" s="1414"/>
      <c r="AV69" s="1414"/>
      <c r="AZ69" s="1135">
        <v>12.4</v>
      </c>
      <c r="BA69" s="16" t="s">
        <v>497</v>
      </c>
      <c r="BB69" s="169" t="s">
        <v>64</v>
      </c>
      <c r="BC69" s="203">
        <f t="shared" si="30"/>
        <v>949.7452292936357</v>
      </c>
      <c r="BD69" s="228">
        <f t="shared" si="31"/>
        <v>17236.734693877552</v>
      </c>
      <c r="BE69" s="599">
        <f t="shared" si="32"/>
        <v>23260.172626387175</v>
      </c>
      <c r="BF69" s="229">
        <f t="shared" si="33"/>
        <v>33331.697054698459</v>
      </c>
      <c r="BG69" s="65"/>
      <c r="BH69" s="1136" t="str">
        <f>IF(ISNUMBER(BD69*BE69), IF(BD69*BE69&gt;0, IF(BD69&gt;BE69, IF(BD69/BE69&gt;BI$6, "CHECK", "ACCEPT"), IF(BE69/BD69&gt;BI$6, "CHECK", "ACCEPT")), IF(BE69=0,IF(BD69&lt;BI$6,"ACCEPT","CHECK"),IF(BE69&lt;BI$6,"ACCEPT","CHECK"))),"CHECK")</f>
        <v>ACCEPT</v>
      </c>
      <c r="BI69" s="1137" t="str">
        <f>IF(ISNUMBER(BF69*BG69), IF(BF69*BG69&gt;0, IF(BF69&gt;BG69, IF(BF69/BG69&gt;BI$6, "CHECK", "ACCEPT"), IF(BG69/BF69&gt;BI$6, "CHECK", "ACCEPT")), IF(BG69=0,IF(BF69&lt;BI$6,"ACCEPT","CHECK"),IF(BG69&lt;BI$6,"ACCEPT","CHECK"))),"CHECK")</f>
        <v>CHECK</v>
      </c>
    </row>
    <row r="70" spans="1:61" ht="12.75" customHeight="1" thickTop="1" x14ac:dyDescent="0.25">
      <c r="A70" s="1810"/>
      <c r="B70" s="1811"/>
      <c r="M70" s="6"/>
      <c r="N70" s="6"/>
      <c r="O70" s="6"/>
      <c r="P70" s="6"/>
      <c r="Q70" s="6"/>
      <c r="R70" s="6"/>
      <c r="T70" s="181"/>
      <c r="AL70" s="65"/>
    </row>
    <row r="71" spans="1:61" ht="30.75" customHeight="1" thickBot="1" x14ac:dyDescent="0.3">
      <c r="A71" s="829"/>
      <c r="B71" s="1283" t="s">
        <v>618</v>
      </c>
      <c r="C71" s="1284" t="s">
        <v>362</v>
      </c>
      <c r="D71" s="1402">
        <f>D47+D54</f>
        <v>117.551</v>
      </c>
      <c r="E71" s="1402">
        <f t="shared" ref="E71:K71" si="47">E47+E54</f>
        <v>40778</v>
      </c>
      <c r="F71" s="1402">
        <f t="shared" si="47"/>
        <v>103.18100000000001</v>
      </c>
      <c r="G71" s="1402">
        <f t="shared" si="47"/>
        <v>87412</v>
      </c>
      <c r="H71" s="1402">
        <f t="shared" si="47"/>
        <v>8.9830000000000005</v>
      </c>
      <c r="I71" s="1402">
        <f t="shared" si="47"/>
        <v>4014</v>
      </c>
      <c r="J71" s="1402">
        <f t="shared" si="47"/>
        <v>18.302</v>
      </c>
      <c r="K71" s="1402">
        <f t="shared" si="47"/>
        <v>8358</v>
      </c>
      <c r="M71" s="6"/>
      <c r="N71" s="6"/>
      <c r="O71" s="6"/>
      <c r="P71" s="6"/>
      <c r="Q71" s="6"/>
      <c r="R71" s="6"/>
      <c r="T71" s="181"/>
      <c r="AL71" s="65"/>
    </row>
    <row r="72" spans="1:61" ht="12.75" customHeight="1" thickBot="1" x14ac:dyDescent="0.3">
      <c r="C72" s="216" t="s">
        <v>78</v>
      </c>
      <c r="D72" s="173">
        <f>COUNTBLANK(D11:D69)</f>
        <v>0</v>
      </c>
      <c r="E72" s="173">
        <f t="shared" ref="E72:K72" si="48">COUNTBLANK(E11:E69)</f>
        <v>0</v>
      </c>
      <c r="F72" s="173">
        <f t="shared" si="48"/>
        <v>0</v>
      </c>
      <c r="G72" s="173">
        <f t="shared" si="48"/>
        <v>0</v>
      </c>
      <c r="H72" s="173">
        <f t="shared" si="48"/>
        <v>0</v>
      </c>
      <c r="I72" s="173">
        <f t="shared" si="48"/>
        <v>0</v>
      </c>
      <c r="J72" s="173">
        <f t="shared" si="48"/>
        <v>0</v>
      </c>
      <c r="K72" s="173">
        <f t="shared" si="48"/>
        <v>0</v>
      </c>
      <c r="M72" s="6"/>
      <c r="N72" s="6"/>
      <c r="O72" s="6"/>
      <c r="P72" s="6"/>
      <c r="Q72" s="6"/>
      <c r="R72" s="6"/>
      <c r="AL72" s="65"/>
    </row>
    <row r="73" spans="1:61" ht="12.75" customHeight="1" thickBot="1" x14ac:dyDescent="0.3">
      <c r="C73" s="216" t="s">
        <v>83</v>
      </c>
      <c r="D73" s="901">
        <f>59-(COUNT(D11:D69)+D72)</f>
        <v>0</v>
      </c>
      <c r="E73" s="901">
        <f t="shared" ref="E73:K73" si="49">59-(COUNT(E11:E69)+E72)</f>
        <v>0</v>
      </c>
      <c r="F73" s="901">
        <f t="shared" si="49"/>
        <v>0</v>
      </c>
      <c r="G73" s="901">
        <f t="shared" si="49"/>
        <v>0</v>
      </c>
      <c r="H73" s="901">
        <f t="shared" si="49"/>
        <v>0</v>
      </c>
      <c r="I73" s="901">
        <f t="shared" si="49"/>
        <v>0</v>
      </c>
      <c r="J73" s="901">
        <f t="shared" si="49"/>
        <v>0</v>
      </c>
      <c r="K73" s="901">
        <f t="shared" si="49"/>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29"/>
    </row>
    <row r="94" spans="49:49" ht="12.75" customHeight="1" x14ac:dyDescent="0.25">
      <c r="AW94" s="829"/>
    </row>
    <row r="95" spans="49:49" ht="12.75" customHeight="1" x14ac:dyDescent="0.25">
      <c r="AW95" s="829"/>
    </row>
  </sheetData>
  <sheetProtection selectLockedCells="1"/>
  <mergeCells count="29">
    <mergeCell ref="H2:I2"/>
    <mergeCell ref="BE8:BF8"/>
    <mergeCell ref="BC8:BD8"/>
    <mergeCell ref="D8:G8"/>
    <mergeCell ref="J9:K9"/>
    <mergeCell ref="F9:G9"/>
    <mergeCell ref="H8:K8"/>
    <mergeCell ref="AC8:AF8"/>
    <mergeCell ref="AG8:AJ8"/>
    <mergeCell ref="AC9:AD9"/>
    <mergeCell ref="AE9:AF9"/>
    <mergeCell ref="AG9:AH9"/>
    <mergeCell ref="AI9:AJ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election activeCell="A13" sqref="A13"/>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5"/>
      <c r="B2" s="246"/>
      <c r="C2" s="246"/>
      <c r="D2" s="247" t="s">
        <v>2</v>
      </c>
      <c r="E2" s="600" t="str">
        <f>Cover!G25</f>
        <v>NL</v>
      </c>
      <c r="F2" s="1565" t="s">
        <v>970</v>
      </c>
      <c r="G2" s="111"/>
      <c r="H2" s="111"/>
      <c r="I2" s="111"/>
      <c r="J2" s="111"/>
    </row>
    <row r="3" spans="1:16" ht="12.75" customHeight="1" x14ac:dyDescent="0.25">
      <c r="A3" s="248"/>
      <c r="B3" s="123"/>
      <c r="C3" s="123"/>
      <c r="D3" s="175" t="s">
        <v>312</v>
      </c>
      <c r="E3" s="124"/>
      <c r="F3" s="81">
        <f>Cover!F35</f>
        <v>0</v>
      </c>
      <c r="G3" s="111"/>
      <c r="H3" s="111"/>
      <c r="I3" s="111"/>
      <c r="J3" s="111"/>
    </row>
    <row r="4" spans="1:16" ht="12.75" customHeight="1" x14ac:dyDescent="0.25">
      <c r="A4" s="248"/>
      <c r="B4" s="123"/>
      <c r="C4" s="123"/>
      <c r="D4" s="1639" t="s">
        <v>297</v>
      </c>
      <c r="E4" s="1654"/>
      <c r="F4" s="1655"/>
      <c r="G4" s="111"/>
      <c r="H4" s="111"/>
      <c r="I4" s="111"/>
      <c r="J4" s="111"/>
    </row>
    <row r="5" spans="1:16" ht="12.75" customHeight="1" x14ac:dyDescent="0.25">
      <c r="A5" s="248"/>
      <c r="B5" s="249"/>
      <c r="C5" s="123"/>
      <c r="D5" s="175" t="s">
        <v>308</v>
      </c>
      <c r="E5" s="82"/>
      <c r="F5" s="81"/>
      <c r="G5" s="111"/>
      <c r="H5" s="111"/>
      <c r="I5" s="111"/>
      <c r="J5" s="111"/>
      <c r="K5" s="1656" t="s">
        <v>181</v>
      </c>
      <c r="L5" s="1656"/>
      <c r="M5" s="1656"/>
    </row>
    <row r="6" spans="1:16" ht="12.75" customHeight="1" x14ac:dyDescent="0.25">
      <c r="A6" s="250" t="s">
        <v>297</v>
      </c>
      <c r="B6" s="123"/>
      <c r="C6" s="123"/>
      <c r="D6" s="1639">
        <f>Cover!F37</f>
        <v>0</v>
      </c>
      <c r="E6" s="1654"/>
      <c r="F6" s="1655"/>
      <c r="G6" s="111"/>
      <c r="H6" s="111"/>
      <c r="I6" s="111"/>
      <c r="J6" s="111"/>
      <c r="K6" s="1656"/>
      <c r="L6" s="1656"/>
      <c r="M6" s="1656"/>
    </row>
    <row r="7" spans="1:16" ht="12.75" customHeight="1" x14ac:dyDescent="0.25">
      <c r="A7" s="248"/>
      <c r="B7" s="123"/>
      <c r="C7" s="123"/>
      <c r="D7" s="251" t="s">
        <v>88</v>
      </c>
      <c r="E7" s="124">
        <f>Cover!F39</f>
        <v>0</v>
      </c>
      <c r="F7" s="310">
        <f>Cover!F40</f>
        <v>0</v>
      </c>
      <c r="G7" s="111"/>
      <c r="H7" s="111"/>
      <c r="I7" s="111"/>
      <c r="J7" s="111"/>
      <c r="K7" s="1656"/>
      <c r="L7" s="1656"/>
      <c r="M7" s="1656"/>
    </row>
    <row r="8" spans="1:16" ht="12.75" customHeight="1" x14ac:dyDescent="0.25">
      <c r="A8" s="252"/>
      <c r="B8" s="253"/>
      <c r="C8" s="253"/>
      <c r="D8" s="175" t="s">
        <v>311</v>
      </c>
      <c r="E8" s="124">
        <f>Cover!F41</f>
        <v>0</v>
      </c>
      <c r="F8" s="81"/>
      <c r="G8" s="111"/>
      <c r="H8" s="111"/>
      <c r="I8" s="111"/>
      <c r="J8" s="111"/>
      <c r="K8" s="1656"/>
      <c r="L8" s="1656"/>
      <c r="M8" s="1656"/>
    </row>
    <row r="9" spans="1:16" ht="12.75" customHeight="1" x14ac:dyDescent="0.25">
      <c r="A9" s="252"/>
      <c r="B9" s="1813" t="s">
        <v>3</v>
      </c>
      <c r="C9" s="1813"/>
      <c r="D9" s="254"/>
      <c r="E9" s="255"/>
      <c r="F9" s="256"/>
      <c r="G9" s="111"/>
      <c r="H9" s="111"/>
      <c r="I9" s="111"/>
      <c r="J9" s="111"/>
    </row>
    <row r="10" spans="1:16" s="64" customFormat="1" ht="12.75" customHeight="1" x14ac:dyDescent="0.3">
      <c r="A10" s="257"/>
      <c r="B10" s="1813"/>
      <c r="C10" s="1813"/>
      <c r="D10" s="258"/>
      <c r="E10" s="123"/>
      <c r="F10" s="259"/>
      <c r="G10" s="123"/>
      <c r="H10" s="123"/>
      <c r="I10" s="123"/>
      <c r="J10" s="123"/>
      <c r="L10" s="1436" t="s">
        <v>888</v>
      </c>
    </row>
    <row r="11" spans="1:16" s="64" customFormat="1" ht="12.75" customHeight="1" x14ac:dyDescent="0.3">
      <c r="A11" s="257"/>
      <c r="B11" s="1835" t="s">
        <v>303</v>
      </c>
      <c r="C11" s="1835"/>
      <c r="D11" s="258"/>
      <c r="E11" s="123"/>
      <c r="F11" s="259"/>
      <c r="G11" s="123"/>
      <c r="H11" s="123"/>
      <c r="I11" s="123"/>
      <c r="J11" s="123"/>
    </row>
    <row r="12" spans="1:16" s="64" customFormat="1" ht="12.75" customHeight="1" x14ac:dyDescent="0.3">
      <c r="A12" s="257"/>
      <c r="B12" s="260"/>
      <c r="C12" s="261"/>
      <c r="D12" s="258"/>
      <c r="E12" s="123"/>
      <c r="F12" s="259"/>
      <c r="G12" s="123"/>
      <c r="H12" s="123"/>
      <c r="I12" s="123"/>
      <c r="J12" s="123"/>
    </row>
    <row r="13" spans="1:16" s="64" customFormat="1" ht="12" customHeight="1" x14ac:dyDescent="0.3">
      <c r="A13" s="257"/>
      <c r="B13" s="1835" t="s">
        <v>4</v>
      </c>
      <c r="C13" s="1835"/>
      <c r="D13" s="258"/>
      <c r="E13" s="123"/>
      <c r="F13" s="259"/>
      <c r="G13" s="123"/>
      <c r="H13" s="123"/>
      <c r="I13" s="123"/>
      <c r="J13" s="123"/>
      <c r="L13" s="1653" t="s">
        <v>14</v>
      </c>
      <c r="M13" s="1653"/>
    </row>
    <row r="14" spans="1:16" s="64" customFormat="1" ht="12.75" customHeight="1" thickBot="1" x14ac:dyDescent="0.35">
      <c r="A14" s="262"/>
      <c r="B14" s="263"/>
      <c r="C14" s="263"/>
      <c r="D14" s="263"/>
      <c r="E14" s="264"/>
      <c r="F14" s="265"/>
      <c r="G14" s="388" t="s">
        <v>182</v>
      </c>
      <c r="H14" s="388" t="s">
        <v>182</v>
      </c>
      <c r="I14" s="388" t="s">
        <v>183</v>
      </c>
      <c r="J14" s="388" t="s">
        <v>183</v>
      </c>
      <c r="L14" s="1653"/>
      <c r="M14" s="1653"/>
    </row>
    <row r="15" spans="1:16" ht="12.75" customHeight="1" x14ac:dyDescent="0.25">
      <c r="A15" s="1834" t="s">
        <v>28</v>
      </c>
      <c r="B15" s="1836" t="s">
        <v>5</v>
      </c>
      <c r="C15" s="1837"/>
      <c r="D15" s="266"/>
      <c r="E15" s="267"/>
      <c r="F15" s="268"/>
      <c r="G15" s="563"/>
      <c r="H15" s="563"/>
      <c r="I15" s="563"/>
      <c r="J15" s="563"/>
      <c r="K15" s="1825" t="s">
        <v>28</v>
      </c>
      <c r="L15" s="1828" t="s">
        <v>5</v>
      </c>
      <c r="M15" s="1829"/>
      <c r="N15" s="601"/>
      <c r="O15" s="602"/>
      <c r="P15" s="603"/>
    </row>
    <row r="16" spans="1:16" ht="12.75" customHeight="1" x14ac:dyDescent="0.25">
      <c r="A16" s="1826"/>
      <c r="B16" s="1830"/>
      <c r="C16" s="1831"/>
      <c r="D16" s="269" t="s">
        <v>306</v>
      </c>
      <c r="E16" s="269">
        <f>F16-1</f>
        <v>2018</v>
      </c>
      <c r="F16" s="604">
        <f>Cover!G27</f>
        <v>2019</v>
      </c>
      <c r="G16" s="384">
        <f>E16</f>
        <v>2018</v>
      </c>
      <c r="H16" s="385">
        <f>F16</f>
        <v>2019</v>
      </c>
      <c r="I16" s="385">
        <f>E16</f>
        <v>2018</v>
      </c>
      <c r="J16" s="124">
        <f>F16</f>
        <v>2019</v>
      </c>
      <c r="K16" s="1826"/>
      <c r="L16" s="1830"/>
      <c r="M16" s="1831"/>
      <c r="N16" s="269" t="s">
        <v>306</v>
      </c>
      <c r="O16" s="269">
        <f>P16-1</f>
        <v>2018</v>
      </c>
      <c r="P16" s="604">
        <f>Cover!G27</f>
        <v>2019</v>
      </c>
    </row>
    <row r="17" spans="1:16" ht="12.75" customHeight="1" x14ac:dyDescent="0.25">
      <c r="A17" s="1827"/>
      <c r="B17" s="1832"/>
      <c r="C17" s="1833"/>
      <c r="D17" s="270" t="s">
        <v>297</v>
      </c>
      <c r="E17" s="270" t="s">
        <v>305</v>
      </c>
      <c r="F17" s="271" t="s">
        <v>305</v>
      </c>
      <c r="G17" s="386"/>
      <c r="H17" s="387"/>
      <c r="I17" s="387"/>
      <c r="J17" s="388"/>
      <c r="K17" s="1827"/>
      <c r="L17" s="1832"/>
      <c r="M17" s="1833"/>
      <c r="N17" s="270" t="s">
        <v>297</v>
      </c>
      <c r="O17" s="270" t="s">
        <v>305</v>
      </c>
      <c r="P17" s="271" t="s">
        <v>305</v>
      </c>
    </row>
    <row r="18" spans="1:16" ht="12.75" customHeight="1" x14ac:dyDescent="0.25">
      <c r="A18" s="1822" t="s">
        <v>380</v>
      </c>
      <c r="B18" s="1823"/>
      <c r="C18" s="1823"/>
      <c r="D18" s="1823"/>
      <c r="E18" s="1823"/>
      <c r="F18" s="1824"/>
      <c r="G18" s="605"/>
      <c r="H18" s="606"/>
      <c r="I18" s="606"/>
      <c r="J18" s="607"/>
      <c r="K18" s="1822" t="s">
        <v>41</v>
      </c>
      <c r="L18" s="1823"/>
      <c r="M18" s="1823"/>
      <c r="N18" s="1823"/>
      <c r="O18" s="1823"/>
      <c r="P18" s="1824"/>
    </row>
    <row r="19" spans="1:16" s="65" customFormat="1" ht="13.5" customHeight="1" x14ac:dyDescent="0.2">
      <c r="A19" s="608">
        <v>1</v>
      </c>
      <c r="B19" s="609" t="s">
        <v>40</v>
      </c>
      <c r="C19" s="610"/>
      <c r="D19" s="611" t="s">
        <v>26</v>
      </c>
      <c r="E19" s="1486">
        <f>E20+E21</f>
        <v>1307.7999999999997</v>
      </c>
      <c r="F19" s="1541">
        <v>1283.6600000000001</v>
      </c>
      <c r="G19" s="392"/>
      <c r="H19" s="393"/>
      <c r="I19" s="393"/>
      <c r="J19" s="394"/>
      <c r="K19" s="272">
        <v>1</v>
      </c>
      <c r="L19" s="273" t="s">
        <v>40</v>
      </c>
      <c r="M19" s="274"/>
      <c r="N19" s="275" t="s">
        <v>26</v>
      </c>
      <c r="O19" s="1437" t="str">
        <f t="shared" ref="O19:P21" si="0">IF(E19&lt;(E22+E25+E28),"Error","OK")</f>
        <v>OK</v>
      </c>
      <c r="P19" s="1437" t="str">
        <f t="shared" si="0"/>
        <v>OK</v>
      </c>
    </row>
    <row r="20" spans="1:16" s="65" customFormat="1" ht="13.5" customHeight="1" x14ac:dyDescent="0.2">
      <c r="A20" s="612" t="s">
        <v>318</v>
      </c>
      <c r="B20" s="613" t="s">
        <v>300</v>
      </c>
      <c r="C20" s="614"/>
      <c r="D20" s="611" t="s">
        <v>26</v>
      </c>
      <c r="E20" s="1486">
        <f>E23+E26+E29</f>
        <v>590.59999999999991</v>
      </c>
      <c r="F20" s="1541">
        <v>573.69200000000001</v>
      </c>
      <c r="G20" s="392"/>
      <c r="H20" s="393"/>
      <c r="I20" s="393"/>
      <c r="J20" s="394"/>
      <c r="K20" s="276" t="s">
        <v>318</v>
      </c>
      <c r="L20" s="130" t="s">
        <v>300</v>
      </c>
      <c r="M20" s="277"/>
      <c r="N20" s="275" t="s">
        <v>26</v>
      </c>
      <c r="O20" s="1437" t="str">
        <f t="shared" si="0"/>
        <v>OK</v>
      </c>
      <c r="P20" s="1437" t="str">
        <f t="shared" si="0"/>
        <v>OK</v>
      </c>
    </row>
    <row r="21" spans="1:16" s="65" customFormat="1" ht="13.5" customHeight="1" x14ac:dyDescent="0.2">
      <c r="A21" s="615" t="s">
        <v>356</v>
      </c>
      <c r="B21" s="613" t="s">
        <v>6</v>
      </c>
      <c r="C21" s="616"/>
      <c r="D21" s="611" t="s">
        <v>26</v>
      </c>
      <c r="E21" s="1487">
        <f>E24+E27+E30</f>
        <v>717.19999999999993</v>
      </c>
      <c r="F21" s="1542">
        <v>709.96800000000007</v>
      </c>
      <c r="G21" s="392"/>
      <c r="H21" s="393"/>
      <c r="I21" s="393"/>
      <c r="J21" s="394"/>
      <c r="K21" s="278" t="s">
        <v>356</v>
      </c>
      <c r="L21" s="130" t="s">
        <v>6</v>
      </c>
      <c r="M21" s="279"/>
      <c r="N21" s="275" t="s">
        <v>26</v>
      </c>
      <c r="O21" s="1437" t="str">
        <f t="shared" si="0"/>
        <v>OK</v>
      </c>
      <c r="P21" s="1437" t="str">
        <f t="shared" si="0"/>
        <v>OK</v>
      </c>
    </row>
    <row r="22" spans="1:16" s="65" customFormat="1" ht="13.5" customHeight="1" x14ac:dyDescent="0.2">
      <c r="A22" s="1320"/>
      <c r="B22" s="1321" t="s">
        <v>29</v>
      </c>
      <c r="C22" s="1322"/>
      <c r="D22" s="1323" t="s">
        <v>26</v>
      </c>
      <c r="E22" s="1488">
        <f>SUM(E23:E24)</f>
        <v>510</v>
      </c>
      <c r="F22" s="1543">
        <v>500.62740000000002</v>
      </c>
      <c r="G22" s="617"/>
      <c r="H22" s="618"/>
      <c r="I22" s="618"/>
      <c r="J22" s="619"/>
      <c r="K22" s="272"/>
      <c r="L22" s="273" t="s">
        <v>29</v>
      </c>
      <c r="M22" s="274"/>
      <c r="N22" s="620" t="s">
        <v>26</v>
      </c>
      <c r="O22" s="1392" t="str">
        <f>IF(E22&lt;(E23+E24),"Error","OK")</f>
        <v>OK</v>
      </c>
      <c r="P22" s="1392" t="str">
        <f>IF(F22&lt;(F23+F24),"Error","OK")</f>
        <v>OK</v>
      </c>
    </row>
    <row r="23" spans="1:16" s="65" customFormat="1" ht="13.5" customHeight="1" x14ac:dyDescent="0.2">
      <c r="A23" s="276"/>
      <c r="B23" s="130" t="s">
        <v>300</v>
      </c>
      <c r="C23" s="277"/>
      <c r="D23" s="275" t="s">
        <v>26</v>
      </c>
      <c r="E23" s="1489">
        <v>230.3</v>
      </c>
      <c r="F23" s="1544">
        <v>223.73987999999997</v>
      </c>
      <c r="G23" s="617"/>
      <c r="H23" s="618"/>
      <c r="I23" s="618"/>
      <c r="J23" s="619"/>
      <c r="K23" s="276"/>
      <c r="L23" s="130" t="s">
        <v>300</v>
      </c>
      <c r="M23" s="277"/>
      <c r="N23" s="620" t="s">
        <v>26</v>
      </c>
      <c r="O23" s="1438"/>
      <c r="P23" s="1438"/>
    </row>
    <row r="24" spans="1:16" s="65" customFormat="1" ht="13.5" customHeight="1" x14ac:dyDescent="0.2">
      <c r="A24" s="276"/>
      <c r="B24" s="280" t="s">
        <v>6</v>
      </c>
      <c r="C24" s="279"/>
      <c r="D24" s="275" t="s">
        <v>26</v>
      </c>
      <c r="E24" s="1489">
        <v>279.7</v>
      </c>
      <c r="F24" s="1544">
        <v>276.88752000000005</v>
      </c>
      <c r="G24" s="617"/>
      <c r="H24" s="618"/>
      <c r="I24" s="618"/>
      <c r="J24" s="619"/>
      <c r="K24" s="276"/>
      <c r="L24" s="280" t="s">
        <v>6</v>
      </c>
      <c r="M24" s="279"/>
      <c r="N24" s="620" t="s">
        <v>26</v>
      </c>
      <c r="O24" s="1440"/>
      <c r="P24" s="1440"/>
    </row>
    <row r="25" spans="1:16" s="65" customFormat="1" ht="13.5" customHeight="1" x14ac:dyDescent="0.2">
      <c r="A25" s="1324"/>
      <c r="B25" s="1321" t="s">
        <v>7</v>
      </c>
      <c r="C25" s="1322"/>
      <c r="D25" s="1323" t="s">
        <v>26</v>
      </c>
      <c r="E25" s="1490">
        <f>SUM(E26:E27)</f>
        <v>196.2</v>
      </c>
      <c r="F25" s="1545">
        <v>192.54900000000001</v>
      </c>
      <c r="G25" s="617"/>
      <c r="H25" s="618"/>
      <c r="I25" s="618"/>
      <c r="J25" s="619"/>
      <c r="K25" s="276"/>
      <c r="L25" s="273" t="s">
        <v>7</v>
      </c>
      <c r="M25" s="274"/>
      <c r="N25" s="620" t="s">
        <v>26</v>
      </c>
      <c r="O25" s="1392" t="str">
        <f>IF(E25&lt;(E26+E27),"Error","OK")</f>
        <v>OK</v>
      </c>
      <c r="P25" s="1392" t="str">
        <f>IF(F25&lt;(F26+F27),"Error","OK")</f>
        <v>OK</v>
      </c>
    </row>
    <row r="26" spans="1:16" s="65" customFormat="1" ht="13.5" customHeight="1" x14ac:dyDescent="0.2">
      <c r="A26" s="276"/>
      <c r="B26" s="130" t="s">
        <v>300</v>
      </c>
      <c r="C26" s="277"/>
      <c r="D26" s="275" t="s">
        <v>26</v>
      </c>
      <c r="E26" s="1489">
        <v>88.6</v>
      </c>
      <c r="F26" s="1544">
        <v>86.053799999999995</v>
      </c>
      <c r="G26" s="617"/>
      <c r="H26" s="618"/>
      <c r="I26" s="618"/>
      <c r="J26" s="619"/>
      <c r="K26" s="276"/>
      <c r="L26" s="130" t="s">
        <v>300</v>
      </c>
      <c r="M26" s="277"/>
      <c r="N26" s="620" t="s">
        <v>26</v>
      </c>
      <c r="O26" s="1440"/>
      <c r="P26" s="1440"/>
    </row>
    <row r="27" spans="1:16" s="65" customFormat="1" ht="13.5" customHeight="1" x14ac:dyDescent="0.2">
      <c r="A27" s="276"/>
      <c r="B27" s="280" t="s">
        <v>6</v>
      </c>
      <c r="C27" s="279"/>
      <c r="D27" s="275" t="s">
        <v>26</v>
      </c>
      <c r="E27" s="1489">
        <v>107.6</v>
      </c>
      <c r="F27" s="1544">
        <v>106.49520000000001</v>
      </c>
      <c r="G27" s="617"/>
      <c r="H27" s="618"/>
      <c r="I27" s="618"/>
      <c r="J27" s="619"/>
      <c r="K27" s="276"/>
      <c r="L27" s="280" t="s">
        <v>6</v>
      </c>
      <c r="M27" s="279"/>
      <c r="N27" s="620" t="s">
        <v>26</v>
      </c>
      <c r="O27" s="1440"/>
      <c r="P27" s="1440"/>
    </row>
    <row r="28" spans="1:16" s="65" customFormat="1" ht="13.5" customHeight="1" x14ac:dyDescent="0.2">
      <c r="A28" s="1324"/>
      <c r="B28" s="1321" t="s">
        <v>30</v>
      </c>
      <c r="C28" s="1322"/>
      <c r="D28" s="1323" t="s">
        <v>26</v>
      </c>
      <c r="E28" s="1490">
        <f>SUM(E29:E30)</f>
        <v>601.59999999999991</v>
      </c>
      <c r="F28" s="1545">
        <v>590.48360000000002</v>
      </c>
      <c r="G28" s="617"/>
      <c r="H28" s="618"/>
      <c r="I28" s="618"/>
      <c r="J28" s="619"/>
      <c r="K28" s="276"/>
      <c r="L28" s="273" t="s">
        <v>30</v>
      </c>
      <c r="M28" s="274"/>
      <c r="N28" s="620" t="s">
        <v>26</v>
      </c>
      <c r="O28" s="1392" t="str">
        <f>IF(E28&lt;(E29+E30),"Error","OK")</f>
        <v>OK</v>
      </c>
      <c r="P28" s="1392" t="str">
        <f>IF(F28&lt;(F29+F30),"Error","OK")</f>
        <v>OK</v>
      </c>
    </row>
    <row r="29" spans="1:16" s="65" customFormat="1" ht="13.5" customHeight="1" x14ac:dyDescent="0.2">
      <c r="A29" s="276"/>
      <c r="B29" s="130" t="s">
        <v>300</v>
      </c>
      <c r="C29" s="277"/>
      <c r="D29" s="275" t="s">
        <v>26</v>
      </c>
      <c r="E29" s="1489">
        <v>271.7</v>
      </c>
      <c r="F29" s="1544">
        <v>263.89831999999996</v>
      </c>
      <c r="G29" s="617"/>
      <c r="H29" s="618"/>
      <c r="I29" s="618"/>
      <c r="J29" s="619"/>
      <c r="K29" s="276"/>
      <c r="L29" s="130" t="s">
        <v>300</v>
      </c>
      <c r="M29" s="277"/>
      <c r="N29" s="620" t="s">
        <v>26</v>
      </c>
      <c r="O29" s="1440"/>
      <c r="P29" s="1439"/>
    </row>
    <row r="30" spans="1:16" s="65" customFormat="1" ht="13.5" customHeight="1" thickBot="1" x14ac:dyDescent="0.25">
      <c r="A30" s="281"/>
      <c r="B30" s="282" t="s">
        <v>6</v>
      </c>
      <c r="C30" s="283"/>
      <c r="D30" s="284" t="s">
        <v>26</v>
      </c>
      <c r="E30" s="1491">
        <v>329.9</v>
      </c>
      <c r="F30" s="1546">
        <v>326.58528000000007</v>
      </c>
      <c r="G30" s="617"/>
      <c r="H30" s="618"/>
      <c r="I30" s="618"/>
      <c r="J30" s="619"/>
      <c r="K30" s="281"/>
      <c r="L30" s="282" t="s">
        <v>6</v>
      </c>
      <c r="M30" s="283"/>
      <c r="N30" s="621" t="s">
        <v>26</v>
      </c>
      <c r="O30" s="1441"/>
      <c r="P30" s="1442"/>
    </row>
    <row r="31" spans="1:16" s="65" customFormat="1" ht="13.5" customHeight="1" thickBot="1" x14ac:dyDescent="0.3">
      <c r="A31" s="290"/>
      <c r="B31" s="130"/>
      <c r="C31" s="291"/>
      <c r="D31" s="216" t="s">
        <v>78</v>
      </c>
      <c r="E31" s="173">
        <f>COUNTBLANK(E19:E30)</f>
        <v>0</v>
      </c>
      <c r="F31" s="173">
        <f>COUNTBLANK(F19:F30)</f>
        <v>0</v>
      </c>
      <c r="G31" s="176"/>
      <c r="H31" s="176"/>
      <c r="I31" s="176"/>
      <c r="J31" s="130"/>
      <c r="K31" s="291"/>
    </row>
    <row r="32" spans="1:16" s="65" customFormat="1" ht="13.5" customHeight="1" thickBot="1" x14ac:dyDescent="0.3">
      <c r="A32" s="290"/>
      <c r="B32" s="130"/>
      <c r="C32" s="291"/>
      <c r="D32" s="216" t="s">
        <v>83</v>
      </c>
      <c r="E32" s="173">
        <f>12-(COUNT(E19:E30)+E31)</f>
        <v>0</v>
      </c>
      <c r="F32" s="173">
        <f>12-(COUNT(F19:F30)+F31)</f>
        <v>0</v>
      </c>
      <c r="G32" s="176"/>
      <c r="H32" s="176"/>
      <c r="I32" s="176"/>
      <c r="J32" s="130"/>
      <c r="K32" s="291"/>
    </row>
    <row r="33" spans="1:10" s="65" customFormat="1" ht="19.5" customHeight="1" x14ac:dyDescent="0.3">
      <c r="A33" s="292" t="s">
        <v>11</v>
      </c>
      <c r="B33" s="293"/>
      <c r="C33" s="293"/>
      <c r="D33" s="294"/>
      <c r="E33" s="295"/>
      <c r="F33" s="296"/>
      <c r="G33" s="63"/>
      <c r="H33" s="63"/>
      <c r="I33" s="63"/>
      <c r="J33" s="63"/>
    </row>
    <row r="34" spans="1:10" ht="19.350000000000001" customHeight="1" x14ac:dyDescent="0.25">
      <c r="A34" s="240" t="s">
        <v>31</v>
      </c>
      <c r="B34" s="241" t="s">
        <v>32</v>
      </c>
      <c r="C34" s="126"/>
      <c r="D34" s="126"/>
      <c r="E34" s="126"/>
      <c r="F34" s="125"/>
    </row>
    <row r="35" spans="1:10" ht="17.25" customHeight="1" x14ac:dyDescent="0.25">
      <c r="A35" s="131"/>
      <c r="B35" s="242" t="s">
        <v>33</v>
      </c>
      <c r="C35" s="126"/>
      <c r="D35" s="126"/>
      <c r="E35" s="126"/>
      <c r="F35" s="125"/>
    </row>
    <row r="36" spans="1:10" ht="17.25" customHeight="1" x14ac:dyDescent="0.25">
      <c r="A36" s="131"/>
      <c r="B36" s="242" t="s">
        <v>34</v>
      </c>
      <c r="C36" s="126"/>
      <c r="D36" s="126"/>
      <c r="E36" s="126"/>
      <c r="F36" s="125"/>
    </row>
    <row r="37" spans="1:10" ht="17.25" customHeight="1" x14ac:dyDescent="0.25">
      <c r="A37" s="132"/>
      <c r="B37" s="129" t="s">
        <v>35</v>
      </c>
      <c r="C37" s="243"/>
      <c r="D37" s="243"/>
      <c r="E37" s="243"/>
      <c r="F37" s="244"/>
    </row>
    <row r="38" spans="1:10" ht="18" customHeight="1" thickBot="1" x14ac:dyDescent="0.3">
      <c r="A38" s="133" t="s">
        <v>31</v>
      </c>
      <c r="B38" s="134" t="s">
        <v>27</v>
      </c>
      <c r="C38" s="127"/>
      <c r="D38" s="127"/>
      <c r="E38" s="127"/>
      <c r="F38" s="128"/>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A12" sqref="A12"/>
    </sheetView>
  </sheetViews>
  <sheetFormatPr defaultColWidth="9.6640625" defaultRowHeight="13.2" x14ac:dyDescent="0.25"/>
  <cols>
    <col min="1" max="1" width="9.33203125" style="479" customWidth="1"/>
    <col min="2" max="2" width="44" style="408" bestFit="1" customWidth="1"/>
    <col min="3" max="3" width="9" style="408" customWidth="1"/>
    <col min="4" max="8" width="17.21875" style="408" customWidth="1"/>
    <col min="9" max="16384" width="9.6640625" style="408"/>
  </cols>
  <sheetData>
    <row r="1" spans="1:8" ht="12.75" customHeight="1" thickBot="1" x14ac:dyDescent="0.3">
      <c r="A1" s="1839"/>
      <c r="B1" s="1840"/>
      <c r="C1" s="1840"/>
      <c r="D1" s="1840"/>
      <c r="E1" s="407"/>
    </row>
    <row r="2" spans="1:8" ht="12.75" customHeight="1" x14ac:dyDescent="0.25">
      <c r="A2" s="409"/>
      <c r="B2" s="410" t="s">
        <v>297</v>
      </c>
      <c r="C2" s="411"/>
      <c r="D2" s="412"/>
      <c r="E2" s="413" t="s">
        <v>363</v>
      </c>
      <c r="F2" s="414" t="str">
        <f>Cover!G25</f>
        <v>NL</v>
      </c>
      <c r="G2" s="1568" t="s">
        <v>970</v>
      </c>
      <c r="H2" s="415"/>
    </row>
    <row r="3" spans="1:8" ht="12.75" customHeight="1" x14ac:dyDescent="0.25">
      <c r="A3" s="416"/>
      <c r="B3" s="417" t="s">
        <v>297</v>
      </c>
      <c r="C3" s="418"/>
      <c r="D3" s="418"/>
      <c r="E3" s="419" t="s">
        <v>312</v>
      </c>
      <c r="F3" s="420"/>
      <c r="G3" s="421">
        <f>Cover!F35</f>
        <v>0</v>
      </c>
      <c r="H3" s="422"/>
    </row>
    <row r="4" spans="1:8" ht="12.75" customHeight="1" x14ac:dyDescent="0.25">
      <c r="A4" s="416"/>
      <c r="B4" s="417" t="s">
        <v>297</v>
      </c>
      <c r="C4" s="418"/>
      <c r="D4" s="418"/>
      <c r="E4" s="1841" t="s">
        <v>297</v>
      </c>
      <c r="F4" s="1842"/>
      <c r="G4" s="1842"/>
      <c r="H4" s="1843"/>
    </row>
    <row r="5" spans="1:8" ht="12.75" customHeight="1" x14ac:dyDescent="0.25">
      <c r="A5" s="416"/>
      <c r="B5" s="417"/>
      <c r="C5" s="418"/>
      <c r="D5" s="1848"/>
      <c r="E5" s="419" t="s">
        <v>308</v>
      </c>
      <c r="F5" s="423"/>
      <c r="G5" s="423">
        <f>Cover!F37</f>
        <v>0</v>
      </c>
      <c r="H5" s="424"/>
    </row>
    <row r="6" spans="1:8" ht="12.75" customHeight="1" x14ac:dyDescent="0.25">
      <c r="A6" s="416"/>
      <c r="B6" s="417"/>
      <c r="C6" s="418"/>
      <c r="D6" s="1848"/>
      <c r="E6" s="1851"/>
      <c r="F6" s="1852"/>
      <c r="G6" s="1852"/>
      <c r="H6" s="1853"/>
    </row>
    <row r="7" spans="1:8" ht="12.75" customHeight="1" x14ac:dyDescent="0.25">
      <c r="A7" s="416"/>
      <c r="B7" s="1844" t="s">
        <v>184</v>
      </c>
      <c r="C7" s="1845"/>
      <c r="D7" s="1849"/>
      <c r="E7" s="1851" t="s">
        <v>297</v>
      </c>
      <c r="F7" s="1842"/>
      <c r="G7" s="1842"/>
      <c r="H7" s="1843"/>
    </row>
    <row r="8" spans="1:8" ht="12.75" customHeight="1" x14ac:dyDescent="0.25">
      <c r="A8" s="416"/>
      <c r="B8" s="1845"/>
      <c r="C8" s="1845"/>
      <c r="D8" s="1849"/>
      <c r="E8" s="425" t="s">
        <v>309</v>
      </c>
      <c r="F8" s="426">
        <f>Cover!F39</f>
        <v>0</v>
      </c>
      <c r="G8" s="425" t="s">
        <v>310</v>
      </c>
      <c r="H8" s="422">
        <f>Cover!F40</f>
        <v>0</v>
      </c>
    </row>
    <row r="9" spans="1:8" ht="15.6" customHeight="1" x14ac:dyDescent="0.35">
      <c r="A9" s="416"/>
      <c r="B9" s="1838" t="s">
        <v>303</v>
      </c>
      <c r="C9" s="1838"/>
      <c r="D9" s="428"/>
      <c r="E9" s="425" t="s">
        <v>311</v>
      </c>
      <c r="F9" s="421"/>
      <c r="G9" s="421">
        <f>Cover!F41</f>
        <v>0</v>
      </c>
      <c r="H9" s="422"/>
    </row>
    <row r="10" spans="1:8" ht="17.399999999999999" customHeight="1" x14ac:dyDescent="0.35">
      <c r="A10" s="416"/>
      <c r="B10" s="741" t="s">
        <v>433</v>
      </c>
      <c r="C10" s="742">
        <f>Cover!G27+1</f>
        <v>2020</v>
      </c>
      <c r="D10" s="429"/>
      <c r="E10" s="1854" t="s">
        <v>297</v>
      </c>
      <c r="F10" s="1855"/>
      <c r="G10" s="1855"/>
      <c r="H10" s="1856"/>
    </row>
    <row r="11" spans="1:8" ht="15" customHeight="1" x14ac:dyDescent="0.35">
      <c r="A11" s="416"/>
      <c r="B11" s="427"/>
      <c r="C11" s="427"/>
      <c r="D11" s="429"/>
      <c r="E11" s="430"/>
      <c r="F11" s="431"/>
      <c r="G11" s="431"/>
      <c r="H11" s="432"/>
    </row>
    <row r="12" spans="1:8" ht="18" customHeight="1" x14ac:dyDescent="0.25">
      <c r="A12" s="416"/>
      <c r="B12" s="1691" t="s">
        <v>376</v>
      </c>
      <c r="C12" s="1692"/>
      <c r="D12" s="1693"/>
      <c r="E12" s="740" t="s">
        <v>216</v>
      </c>
      <c r="F12" s="433" t="s">
        <v>297</v>
      </c>
      <c r="G12" s="434"/>
      <c r="H12" s="435"/>
    </row>
    <row r="13" spans="1:8" ht="15.6" x14ac:dyDescent="0.3">
      <c r="A13" s="436" t="s">
        <v>297</v>
      </c>
      <c r="B13" s="437"/>
      <c r="C13" s="438"/>
      <c r="D13" s="438"/>
      <c r="E13" s="439"/>
      <c r="F13" s="418"/>
      <c r="G13" s="418"/>
      <c r="H13" s="440"/>
    </row>
    <row r="14" spans="1:8" ht="15.6" x14ac:dyDescent="0.3">
      <c r="A14" s="441" t="s">
        <v>313</v>
      </c>
      <c r="B14" s="442"/>
      <c r="C14" s="443" t="s">
        <v>342</v>
      </c>
      <c r="D14" s="443" t="s">
        <v>185</v>
      </c>
      <c r="E14" s="1846" t="s">
        <v>186</v>
      </c>
      <c r="F14" s="1850"/>
      <c r="G14" s="1846" t="s">
        <v>187</v>
      </c>
      <c r="H14" s="1847"/>
    </row>
    <row r="15" spans="1:8" ht="12.75" customHeight="1" x14ac:dyDescent="0.25">
      <c r="A15" s="441" t="s">
        <v>304</v>
      </c>
      <c r="B15" s="444" t="s">
        <v>313</v>
      </c>
      <c r="C15" s="445" t="s">
        <v>343</v>
      </c>
      <c r="D15" s="446" t="s">
        <v>305</v>
      </c>
      <c r="E15" s="447" t="s">
        <v>305</v>
      </c>
      <c r="F15" s="447" t="s">
        <v>10</v>
      </c>
      <c r="G15" s="447" t="s">
        <v>305</v>
      </c>
      <c r="H15" s="448" t="s">
        <v>10</v>
      </c>
    </row>
    <row r="16" spans="1:8" ht="12.75" customHeight="1" x14ac:dyDescent="0.3">
      <c r="A16" s="449"/>
      <c r="B16" s="450"/>
      <c r="C16" s="451"/>
      <c r="D16" s="446"/>
      <c r="E16" s="447"/>
      <c r="F16" s="452" t="s">
        <v>297</v>
      </c>
      <c r="G16" s="447"/>
      <c r="H16" s="453" t="s">
        <v>188</v>
      </c>
    </row>
    <row r="17" spans="1:8" s="458" customFormat="1" ht="12.75" customHeight="1" x14ac:dyDescent="0.2">
      <c r="A17" s="454">
        <v>1.2</v>
      </c>
      <c r="B17" s="455" t="s">
        <v>441</v>
      </c>
      <c r="C17" s="456" t="s">
        <v>439</v>
      </c>
      <c r="D17" s="1597">
        <f>SUM(D18:D20)</f>
        <v>740</v>
      </c>
      <c r="E17" s="457">
        <f t="shared" ref="E17:H17" si="0">SUM(E18:E20)</f>
        <v>165</v>
      </c>
      <c r="F17" s="457">
        <f t="shared" si="0"/>
        <v>0</v>
      </c>
      <c r="G17" s="457">
        <f t="shared" si="0"/>
        <v>146</v>
      </c>
      <c r="H17" s="457">
        <f t="shared" si="0"/>
        <v>0</v>
      </c>
    </row>
    <row r="18" spans="1:8" s="458" customFormat="1" ht="12.75" customHeight="1" x14ac:dyDescent="0.2">
      <c r="A18" s="454" t="s">
        <v>320</v>
      </c>
      <c r="B18" s="459" t="s">
        <v>300</v>
      </c>
      <c r="C18" s="456" t="s">
        <v>439</v>
      </c>
      <c r="D18" s="1598">
        <v>470</v>
      </c>
      <c r="E18" s="461">
        <v>70</v>
      </c>
      <c r="F18" s="462"/>
      <c r="G18" s="461">
        <v>75</v>
      </c>
      <c r="H18" s="463"/>
    </row>
    <row r="19" spans="1:8" s="458" customFormat="1" ht="12.75" customHeight="1" x14ac:dyDescent="0.2">
      <c r="A19" s="454" t="s">
        <v>358</v>
      </c>
      <c r="B19" s="459" t="s">
        <v>301</v>
      </c>
      <c r="C19" s="456" t="s">
        <v>439</v>
      </c>
      <c r="D19" s="1598">
        <v>270</v>
      </c>
      <c r="E19" s="461">
        <v>80</v>
      </c>
      <c r="F19" s="462"/>
      <c r="G19" s="461">
        <v>65</v>
      </c>
      <c r="H19" s="463"/>
    </row>
    <row r="20" spans="1:8" s="458" customFormat="1" ht="12.75" customHeight="1" x14ac:dyDescent="0.2">
      <c r="A20" s="454" t="s">
        <v>9</v>
      </c>
      <c r="B20" s="464" t="s">
        <v>364</v>
      </c>
      <c r="C20" s="456" t="s">
        <v>439</v>
      </c>
      <c r="D20" s="1598">
        <v>0</v>
      </c>
      <c r="E20" s="461">
        <v>15</v>
      </c>
      <c r="F20" s="462"/>
      <c r="G20" s="461">
        <v>6</v>
      </c>
      <c r="H20" s="463"/>
    </row>
    <row r="21" spans="1:8" s="458" customFormat="1" ht="12.75" customHeight="1" x14ac:dyDescent="0.2">
      <c r="A21" s="465">
        <v>6</v>
      </c>
      <c r="B21" s="466" t="s">
        <v>453</v>
      </c>
      <c r="C21" s="456" t="s">
        <v>15</v>
      </c>
      <c r="D21" s="1597">
        <f>SUM(D22:D24)</f>
        <v>142</v>
      </c>
      <c r="E21" s="457">
        <f t="shared" ref="E21" si="1">SUM(E22:E24)</f>
        <v>3363</v>
      </c>
      <c r="F21" s="457">
        <f t="shared" ref="F21" si="2">SUM(F22:F24)</f>
        <v>0</v>
      </c>
      <c r="G21" s="457">
        <f t="shared" ref="G21" si="3">SUM(G22:G24)</f>
        <v>641</v>
      </c>
      <c r="H21" s="457">
        <f t="shared" ref="H21" si="4">SUM(H22:H24)</f>
        <v>0</v>
      </c>
    </row>
    <row r="22" spans="1:8" s="458" customFormat="1" ht="12.75" customHeight="1" x14ac:dyDescent="0.2">
      <c r="A22" s="454" t="s">
        <v>454</v>
      </c>
      <c r="B22" s="459" t="s">
        <v>300</v>
      </c>
      <c r="C22" s="456" t="s">
        <v>15</v>
      </c>
      <c r="D22" s="460">
        <v>85</v>
      </c>
      <c r="E22" s="461">
        <v>2800</v>
      </c>
      <c r="F22" s="462"/>
      <c r="G22" s="461">
        <v>550</v>
      </c>
      <c r="H22" s="463"/>
    </row>
    <row r="23" spans="1:8" s="458" customFormat="1" ht="12.75" customHeight="1" x14ac:dyDescent="0.2">
      <c r="A23" s="454" t="s">
        <v>455</v>
      </c>
      <c r="B23" s="467" t="s">
        <v>301</v>
      </c>
      <c r="C23" s="456" t="s">
        <v>15</v>
      </c>
      <c r="D23" s="460">
        <v>51</v>
      </c>
      <c r="E23" s="461">
        <v>388</v>
      </c>
      <c r="F23" s="462"/>
      <c r="G23" s="461">
        <v>70</v>
      </c>
      <c r="H23" s="463"/>
    </row>
    <row r="24" spans="1:8" s="458" customFormat="1" ht="12.75" customHeight="1" x14ac:dyDescent="0.2">
      <c r="A24" s="468" t="s">
        <v>456</v>
      </c>
      <c r="B24" s="464" t="s">
        <v>364</v>
      </c>
      <c r="C24" s="456" t="s">
        <v>15</v>
      </c>
      <c r="D24" s="460">
        <v>6</v>
      </c>
      <c r="E24" s="461">
        <v>175</v>
      </c>
      <c r="F24" s="462"/>
      <c r="G24" s="461">
        <v>21</v>
      </c>
      <c r="H24" s="463"/>
    </row>
    <row r="25" spans="1:8" s="458" customFormat="1" ht="12.75" customHeight="1" x14ac:dyDescent="0.2">
      <c r="A25" s="454" t="s">
        <v>457</v>
      </c>
      <c r="B25" s="469" t="s">
        <v>330</v>
      </c>
      <c r="C25" s="456" t="s">
        <v>15</v>
      </c>
      <c r="D25" s="457">
        <v>0</v>
      </c>
      <c r="E25" s="457">
        <v>40</v>
      </c>
      <c r="F25" s="457"/>
      <c r="G25" s="457">
        <v>9</v>
      </c>
      <c r="H25" s="457"/>
    </row>
    <row r="26" spans="1:8" s="458" customFormat="1" ht="12.75" customHeight="1" x14ac:dyDescent="0.2">
      <c r="A26" s="454" t="s">
        <v>458</v>
      </c>
      <c r="B26" s="467" t="s">
        <v>300</v>
      </c>
      <c r="C26" s="456" t="s">
        <v>15</v>
      </c>
      <c r="D26" s="460">
        <v>0</v>
      </c>
      <c r="E26" s="461"/>
      <c r="F26" s="462"/>
      <c r="G26" s="461"/>
      <c r="H26" s="463"/>
    </row>
    <row r="27" spans="1:8" s="458" customFormat="1" ht="12.75" customHeight="1" x14ac:dyDescent="0.2">
      <c r="A27" s="454" t="s">
        <v>459</v>
      </c>
      <c r="B27" s="467" t="s">
        <v>301</v>
      </c>
      <c r="C27" s="456" t="s">
        <v>15</v>
      </c>
      <c r="D27" s="460">
        <v>0</v>
      </c>
      <c r="E27" s="461"/>
      <c r="F27" s="462"/>
      <c r="G27" s="461"/>
      <c r="H27" s="463"/>
    </row>
    <row r="28" spans="1:8" s="458" customFormat="1" ht="12.75" customHeight="1" x14ac:dyDescent="0.2">
      <c r="A28" s="468" t="s">
        <v>460</v>
      </c>
      <c r="B28" s="464" t="s">
        <v>364</v>
      </c>
      <c r="C28" s="456" t="s">
        <v>15</v>
      </c>
      <c r="D28" s="460">
        <v>0</v>
      </c>
      <c r="E28" s="461"/>
      <c r="F28" s="462"/>
      <c r="G28" s="461"/>
      <c r="H28" s="463"/>
    </row>
    <row r="29" spans="1:8" s="458" customFormat="1" ht="12.75" customHeight="1" x14ac:dyDescent="0.2">
      <c r="A29" s="454" t="s">
        <v>79</v>
      </c>
      <c r="B29" s="469" t="s">
        <v>333</v>
      </c>
      <c r="C29" s="456" t="s">
        <v>15</v>
      </c>
      <c r="D29" s="457">
        <v>0</v>
      </c>
      <c r="E29" s="457">
        <v>603</v>
      </c>
      <c r="F29" s="457"/>
      <c r="G29" s="457">
        <v>77</v>
      </c>
      <c r="H29" s="457"/>
    </row>
    <row r="30" spans="1:8" s="458" customFormat="1" ht="12.75" customHeight="1" x14ac:dyDescent="0.2">
      <c r="A30" s="454" t="s">
        <v>462</v>
      </c>
      <c r="B30" s="467" t="s">
        <v>300</v>
      </c>
      <c r="C30" s="456" t="s">
        <v>15</v>
      </c>
      <c r="D30" s="460">
        <v>0</v>
      </c>
      <c r="E30" s="461"/>
      <c r="F30" s="462"/>
      <c r="G30" s="461"/>
      <c r="H30" s="463"/>
    </row>
    <row r="31" spans="1:8" s="458" customFormat="1" ht="12.75" customHeight="1" x14ac:dyDescent="0.2">
      <c r="A31" s="454" t="s">
        <v>463</v>
      </c>
      <c r="B31" s="467" t="s">
        <v>301</v>
      </c>
      <c r="C31" s="456" t="s">
        <v>15</v>
      </c>
      <c r="D31" s="460">
        <v>0</v>
      </c>
      <c r="E31" s="461"/>
      <c r="F31" s="462"/>
      <c r="G31" s="461"/>
      <c r="H31" s="463"/>
    </row>
    <row r="32" spans="1:8" s="458" customFormat="1" ht="12.75" customHeight="1" thickBot="1" x14ac:dyDescent="0.25">
      <c r="A32" s="470" t="s">
        <v>464</v>
      </c>
      <c r="B32" s="471" t="s">
        <v>364</v>
      </c>
      <c r="C32" s="472" t="s">
        <v>15</v>
      </c>
      <c r="D32" s="473">
        <v>0</v>
      </c>
      <c r="E32" s="474"/>
      <c r="F32" s="475"/>
      <c r="G32" s="474"/>
      <c r="H32" s="476"/>
    </row>
    <row r="33" spans="1:8" ht="12.75" customHeight="1" x14ac:dyDescent="0.25">
      <c r="A33" s="966"/>
      <c r="B33" s="67" t="s">
        <v>498</v>
      </c>
      <c r="C33" s="966"/>
      <c r="D33" s="478"/>
      <c r="E33" s="478"/>
      <c r="F33" s="478"/>
      <c r="G33" s="478"/>
      <c r="H33" s="478"/>
    </row>
    <row r="34" spans="1:8" ht="12.75" customHeight="1" x14ac:dyDescent="0.25">
      <c r="A34" s="477" t="s">
        <v>297</v>
      </c>
      <c r="B34" s="477"/>
      <c r="C34" s="477"/>
      <c r="D34" s="478"/>
      <c r="E34" s="478"/>
      <c r="F34" s="478"/>
      <c r="G34" s="478"/>
      <c r="H34" s="478"/>
    </row>
    <row r="35" spans="1:8" ht="12.75" customHeight="1" x14ac:dyDescent="0.25">
      <c r="A35" s="478"/>
      <c r="B35" s="478"/>
      <c r="C35" s="478"/>
      <c r="D35" s="478"/>
      <c r="E35" s="478"/>
      <c r="F35" s="478"/>
      <c r="G35" s="478"/>
      <c r="H35" s="478"/>
    </row>
    <row r="36" spans="1:8" ht="12.75" customHeight="1" x14ac:dyDescent="0.25">
      <c r="A36" s="478"/>
      <c r="B36" s="478"/>
      <c r="C36" s="478"/>
      <c r="D36" s="478"/>
      <c r="E36" s="478"/>
      <c r="F36" s="478"/>
      <c r="G36" s="478"/>
      <c r="H36" s="478"/>
    </row>
    <row r="37" spans="1:8" ht="12.75" customHeight="1" x14ac:dyDescent="0.25">
      <c r="A37" s="478"/>
      <c r="B37" s="478"/>
      <c r="C37" s="478"/>
      <c r="D37" s="478"/>
      <c r="E37" s="478"/>
      <c r="F37" s="478"/>
      <c r="G37" s="478"/>
      <c r="H37" s="478"/>
    </row>
    <row r="38" spans="1:8" ht="12.75" customHeight="1" x14ac:dyDescent="0.25">
      <c r="A38" s="478"/>
      <c r="B38" s="478"/>
      <c r="C38" s="478"/>
      <c r="D38" s="478"/>
      <c r="E38" s="478"/>
      <c r="F38" s="478"/>
      <c r="G38" s="478"/>
      <c r="H38" s="478"/>
    </row>
    <row r="39" spans="1:8" ht="12.75" customHeight="1" x14ac:dyDescent="0.25">
      <c r="A39" s="478"/>
      <c r="B39" s="478"/>
      <c r="C39" s="478"/>
      <c r="D39" s="478"/>
      <c r="E39" s="478"/>
      <c r="F39" s="478"/>
      <c r="G39" s="478"/>
      <c r="H39" s="478"/>
    </row>
    <row r="40" spans="1:8" ht="12.75" customHeight="1" x14ac:dyDescent="0.25">
      <c r="A40" s="478"/>
      <c r="B40" s="478"/>
      <c r="C40" s="478"/>
      <c r="D40" s="478"/>
      <c r="E40" s="478"/>
      <c r="F40" s="478"/>
      <c r="G40" s="478"/>
      <c r="H40" s="478"/>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election activeCell="A11" sqref="A11"/>
    </sheetView>
  </sheetViews>
  <sheetFormatPr defaultColWidth="9.6640625" defaultRowHeight="13.2" x14ac:dyDescent="0.25"/>
  <cols>
    <col min="1" max="1" width="9.88671875" style="480" customWidth="1"/>
    <col min="2" max="2" width="30" style="544" bestFit="1" customWidth="1"/>
    <col min="3" max="3" width="13.44140625" style="483" bestFit="1" customWidth="1"/>
    <col min="4" max="4" width="27.77734375" style="483" customWidth="1"/>
    <col min="5" max="12" width="15.33203125" style="483" customWidth="1"/>
    <col min="13" max="16384" width="9.6640625" style="483"/>
  </cols>
  <sheetData>
    <row r="1" spans="1:12" ht="15.6" customHeight="1" thickBot="1" x14ac:dyDescent="0.3">
      <c r="A1" s="480" t="s">
        <v>297</v>
      </c>
      <c r="B1" s="481"/>
      <c r="C1" s="482"/>
      <c r="D1" s="482"/>
      <c r="E1" s="482"/>
      <c r="F1" s="482"/>
      <c r="G1" s="482"/>
      <c r="H1" s="482"/>
      <c r="I1" s="482"/>
      <c r="J1" s="482"/>
      <c r="K1" s="482"/>
      <c r="L1" s="482"/>
    </row>
    <row r="2" spans="1:12" ht="15.6" customHeight="1" x14ac:dyDescent="0.25">
      <c r="A2" s="484"/>
      <c r="B2" s="485" t="s">
        <v>297</v>
      </c>
      <c r="C2" s="486"/>
      <c r="D2" s="486"/>
      <c r="E2" s="486"/>
      <c r="F2" s="486"/>
      <c r="G2" s="413" t="s">
        <v>363</v>
      </c>
      <c r="H2" s="414" t="str">
        <f>Cover!G25</f>
        <v>NL</v>
      </c>
      <c r="I2" s="1568" t="s">
        <v>970</v>
      </c>
      <c r="J2" s="415"/>
      <c r="K2" s="545"/>
      <c r="L2" s="546"/>
    </row>
    <row r="3" spans="1:12" ht="15.6" customHeight="1" x14ac:dyDescent="0.25">
      <c r="A3" s="487"/>
      <c r="B3" s="488" t="s">
        <v>297</v>
      </c>
      <c r="C3" s="1880" t="s">
        <v>189</v>
      </c>
      <c r="D3" s="1880"/>
      <c r="E3" s="1881"/>
      <c r="F3" s="1881"/>
      <c r="G3" s="419" t="s">
        <v>312</v>
      </c>
      <c r="H3" s="420"/>
      <c r="I3" s="421">
        <f>Cover!F35</f>
        <v>0</v>
      </c>
      <c r="J3" s="422"/>
      <c r="K3" s="547"/>
      <c r="L3" s="548"/>
    </row>
    <row r="4" spans="1:12" ht="15.6" customHeight="1" x14ac:dyDescent="0.25">
      <c r="A4" s="487"/>
      <c r="B4" s="488" t="s">
        <v>297</v>
      </c>
      <c r="C4" s="1881"/>
      <c r="D4" s="1881"/>
      <c r="E4" s="1881"/>
      <c r="F4" s="1881"/>
      <c r="G4" s="1841" t="s">
        <v>297</v>
      </c>
      <c r="H4" s="1842"/>
      <c r="I4" s="1842"/>
      <c r="J4" s="1843"/>
      <c r="K4" s="547"/>
      <c r="L4" s="548"/>
    </row>
    <row r="5" spans="1:12" ht="15.6" customHeight="1" x14ac:dyDescent="0.25">
      <c r="A5" s="487"/>
      <c r="B5" s="488"/>
      <c r="C5" s="1881"/>
      <c r="D5" s="1881"/>
      <c r="E5" s="1881"/>
      <c r="F5" s="1881"/>
      <c r="G5" s="419" t="s">
        <v>308</v>
      </c>
      <c r="H5" s="423"/>
      <c r="I5" s="423">
        <f>Cover!F37</f>
        <v>0</v>
      </c>
      <c r="J5" s="424"/>
      <c r="K5" s="547"/>
      <c r="L5" s="548"/>
    </row>
    <row r="6" spans="1:12" ht="15.6" customHeight="1" x14ac:dyDescent="0.3">
      <c r="A6" s="487"/>
      <c r="B6" s="488"/>
      <c r="C6" s="489"/>
      <c r="D6" s="489"/>
      <c r="E6" s="490"/>
      <c r="F6" s="491"/>
      <c r="G6" s="1851"/>
      <c r="H6" s="1852"/>
      <c r="I6" s="1852"/>
      <c r="J6" s="1853"/>
      <c r="K6" s="547"/>
      <c r="L6" s="548"/>
    </row>
    <row r="7" spans="1:12" ht="15.6" customHeight="1" x14ac:dyDescent="0.35">
      <c r="A7" s="487"/>
      <c r="B7" s="492" t="s">
        <v>297</v>
      </c>
      <c r="C7" s="1838" t="s">
        <v>303</v>
      </c>
      <c r="D7" s="1838"/>
      <c r="E7" s="1877"/>
      <c r="F7" s="1877"/>
      <c r="G7" s="1851" t="s">
        <v>297</v>
      </c>
      <c r="H7" s="1842"/>
      <c r="I7" s="1842"/>
      <c r="J7" s="1843"/>
      <c r="K7" s="547"/>
      <c r="L7" s="548"/>
    </row>
    <row r="8" spans="1:12" ht="15.6" customHeight="1" x14ac:dyDescent="0.3">
      <c r="A8" s="487"/>
      <c r="B8" s="493"/>
      <c r="C8" s="1878" t="s">
        <v>190</v>
      </c>
      <c r="D8" s="1878"/>
      <c r="E8" s="1879"/>
      <c r="F8" s="1879"/>
      <c r="G8" s="425" t="s">
        <v>309</v>
      </c>
      <c r="H8" s="426">
        <f>Cover!F39</f>
        <v>0</v>
      </c>
      <c r="I8" s="425" t="s">
        <v>310</v>
      </c>
      <c r="J8" s="422">
        <f>Cover!F40</f>
        <v>0</v>
      </c>
      <c r="K8" s="547"/>
      <c r="L8" s="548"/>
    </row>
    <row r="9" spans="1:12" ht="15.6" customHeight="1" x14ac:dyDescent="0.25">
      <c r="A9" s="487"/>
      <c r="B9" s="493"/>
      <c r="C9" s="494"/>
      <c r="D9" s="494"/>
      <c r="E9" s="494"/>
      <c r="F9" s="495"/>
      <c r="G9" s="425" t="s">
        <v>311</v>
      </c>
      <c r="H9" s="421"/>
      <c r="I9" s="421">
        <f>Cover!F41</f>
        <v>0</v>
      </c>
      <c r="J9" s="422"/>
      <c r="K9" s="549"/>
      <c r="L9" s="550"/>
    </row>
    <row r="10" spans="1:12" ht="15.6" customHeight="1" x14ac:dyDescent="0.25">
      <c r="A10" s="487"/>
      <c r="B10" s="493"/>
      <c r="C10" s="494"/>
      <c r="D10" s="494"/>
      <c r="E10" s="496"/>
      <c r="F10" s="495"/>
      <c r="G10" s="497"/>
      <c r="H10" s="497"/>
      <c r="I10" s="497"/>
      <c r="J10" s="497"/>
      <c r="K10" s="497"/>
      <c r="L10" s="498"/>
    </row>
    <row r="11" spans="1:12" ht="18" customHeight="1" x14ac:dyDescent="0.25">
      <c r="A11" s="487"/>
      <c r="B11" s="1882" t="s">
        <v>376</v>
      </c>
      <c r="C11" s="1882"/>
      <c r="D11" s="1882"/>
      <c r="E11" s="1873" t="s">
        <v>216</v>
      </c>
      <c r="F11" s="1873"/>
      <c r="G11" s="499" t="s">
        <v>297</v>
      </c>
      <c r="H11" s="154"/>
      <c r="I11" s="154"/>
      <c r="J11" s="154"/>
      <c r="K11" s="154"/>
      <c r="L11" s="500"/>
    </row>
    <row r="12" spans="1:12" ht="15.6" customHeight="1" x14ac:dyDescent="0.25">
      <c r="A12" s="501"/>
      <c r="B12" s="502"/>
      <c r="C12" s="503"/>
      <c r="D12" s="503"/>
      <c r="E12" s="504"/>
      <c r="F12" s="504"/>
      <c r="G12" s="1874" t="s">
        <v>297</v>
      </c>
      <c r="H12" s="1875"/>
      <c r="I12" s="1875"/>
      <c r="J12" s="1875"/>
      <c r="K12" s="1875"/>
      <c r="L12" s="1876"/>
    </row>
    <row r="13" spans="1:12" s="508" customFormat="1" ht="15.6" customHeight="1" x14ac:dyDescent="0.3">
      <c r="A13" s="505" t="s">
        <v>297</v>
      </c>
      <c r="B13" s="506" t="s">
        <v>297</v>
      </c>
      <c r="C13" s="507" t="s">
        <v>297</v>
      </c>
      <c r="D13" s="507" t="s">
        <v>297</v>
      </c>
      <c r="E13" s="1859" t="s">
        <v>299</v>
      </c>
      <c r="F13" s="1860"/>
      <c r="G13" s="1860"/>
      <c r="H13" s="1865"/>
      <c r="I13" s="1859" t="s">
        <v>302</v>
      </c>
      <c r="J13" s="1860"/>
      <c r="K13" s="1860"/>
      <c r="L13" s="1861"/>
    </row>
    <row r="14" spans="1:12" ht="15.6" customHeight="1" x14ac:dyDescent="0.25">
      <c r="A14" s="509" t="s">
        <v>313</v>
      </c>
      <c r="B14" s="510" t="s">
        <v>191</v>
      </c>
      <c r="C14" s="510" t="s">
        <v>297</v>
      </c>
      <c r="D14" s="510" t="s">
        <v>297</v>
      </c>
      <c r="E14" s="1862">
        <f>G14-1</f>
        <v>2018</v>
      </c>
      <c r="F14" s="1863"/>
      <c r="G14" s="1862">
        <f>Cover!G27</f>
        <v>2019</v>
      </c>
      <c r="H14" s="1863"/>
      <c r="I14" s="1862">
        <f>G14-1</f>
        <v>2018</v>
      </c>
      <c r="J14" s="1863"/>
      <c r="K14" s="1862">
        <f>Cover!G27</f>
        <v>2019</v>
      </c>
      <c r="L14" s="1864"/>
    </row>
    <row r="15" spans="1:12" ht="15.6" customHeight="1" x14ac:dyDescent="0.25">
      <c r="A15" s="509" t="s">
        <v>297</v>
      </c>
      <c r="B15" s="510" t="s">
        <v>192</v>
      </c>
      <c r="C15" s="510" t="s">
        <v>193</v>
      </c>
      <c r="D15" s="510" t="s">
        <v>194</v>
      </c>
      <c r="E15" s="511" t="s">
        <v>298</v>
      </c>
      <c r="F15" s="512" t="s">
        <v>10</v>
      </c>
      <c r="G15" s="512" t="s">
        <v>298</v>
      </c>
      <c r="H15" s="512" t="s">
        <v>10</v>
      </c>
      <c r="I15" s="512" t="s">
        <v>298</v>
      </c>
      <c r="J15" s="512" t="s">
        <v>10</v>
      </c>
      <c r="K15" s="512" t="s">
        <v>298</v>
      </c>
      <c r="L15" s="513" t="s">
        <v>10</v>
      </c>
    </row>
    <row r="16" spans="1:12" ht="15.6" customHeight="1" x14ac:dyDescent="0.3">
      <c r="A16" s="509" t="s">
        <v>297</v>
      </c>
      <c r="B16" s="514" t="s">
        <v>297</v>
      </c>
      <c r="C16" s="515"/>
      <c r="D16" s="515"/>
      <c r="E16" s="516" t="s">
        <v>195</v>
      </c>
      <c r="F16" s="452" t="s">
        <v>297</v>
      </c>
      <c r="G16" s="516" t="s">
        <v>195</v>
      </c>
      <c r="H16" s="452" t="s">
        <v>297</v>
      </c>
      <c r="I16" s="516" t="s">
        <v>195</v>
      </c>
      <c r="J16" s="452" t="s">
        <v>297</v>
      </c>
      <c r="K16" s="516" t="s">
        <v>195</v>
      </c>
      <c r="L16" s="453" t="s">
        <v>297</v>
      </c>
    </row>
    <row r="17" spans="1:12" s="522" customFormat="1" ht="16.5" customHeight="1" x14ac:dyDescent="0.2">
      <c r="A17" s="517" t="s">
        <v>9</v>
      </c>
      <c r="B17" s="967" t="s">
        <v>528</v>
      </c>
      <c r="C17" s="519" t="s">
        <v>297</v>
      </c>
      <c r="D17" s="519"/>
      <c r="E17" s="520">
        <v>24.1</v>
      </c>
      <c r="F17" s="520">
        <v>16323</v>
      </c>
      <c r="G17" s="520">
        <v>19.5</v>
      </c>
      <c r="H17" s="520">
        <v>13452</v>
      </c>
      <c r="I17" s="520">
        <v>9.4</v>
      </c>
      <c r="J17" s="520">
        <v>5304</v>
      </c>
      <c r="K17" s="520">
        <v>6.2279999999999998</v>
      </c>
      <c r="L17" s="521">
        <v>4580</v>
      </c>
    </row>
    <row r="18" spans="1:12" s="526" customFormat="1" ht="16.5" customHeight="1" x14ac:dyDescent="0.2">
      <c r="A18" s="1866" t="s">
        <v>529</v>
      </c>
      <c r="B18" s="968" t="s">
        <v>530</v>
      </c>
      <c r="C18" s="523"/>
      <c r="D18" s="523"/>
      <c r="E18" s="524"/>
      <c r="F18" s="524"/>
      <c r="G18" s="524"/>
      <c r="H18" s="524"/>
      <c r="I18" s="524"/>
      <c r="J18" s="524"/>
      <c r="K18" s="524"/>
      <c r="L18" s="525"/>
    </row>
    <row r="19" spans="1:12" s="526" customFormat="1" ht="16.5" customHeight="1" x14ac:dyDescent="0.2">
      <c r="A19" s="1867"/>
      <c r="B19" s="967" t="s">
        <v>531</v>
      </c>
      <c r="C19" s="527"/>
      <c r="D19" s="527"/>
      <c r="E19" s="528"/>
      <c r="F19" s="528"/>
      <c r="G19" s="528"/>
      <c r="H19" s="528"/>
      <c r="I19" s="528"/>
      <c r="J19" s="528"/>
      <c r="K19" s="528"/>
      <c r="L19" s="529"/>
    </row>
    <row r="20" spans="1:12" s="526" customFormat="1" ht="16.5" customHeight="1" x14ac:dyDescent="0.2">
      <c r="A20" s="1867"/>
      <c r="B20" s="968" t="s">
        <v>532</v>
      </c>
      <c r="C20" s="527"/>
      <c r="D20" s="527"/>
      <c r="E20" s="528"/>
      <c r="F20" s="528"/>
      <c r="G20" s="528"/>
      <c r="H20" s="528"/>
      <c r="I20" s="528"/>
      <c r="J20" s="528"/>
      <c r="K20" s="528"/>
      <c r="L20" s="529"/>
    </row>
    <row r="21" spans="1:12" s="526" customFormat="1" ht="16.5" customHeight="1" x14ac:dyDescent="0.2">
      <c r="A21" s="1867"/>
      <c r="B21" s="969"/>
      <c r="C21" s="527"/>
      <c r="D21" s="527"/>
      <c r="E21" s="528"/>
      <c r="F21" s="528"/>
      <c r="G21" s="528"/>
      <c r="H21" s="528"/>
      <c r="I21" s="528"/>
      <c r="J21" s="528"/>
      <c r="K21" s="528"/>
      <c r="L21" s="529"/>
    </row>
    <row r="22" spans="1:12" s="526" customFormat="1" ht="16.5" customHeight="1" x14ac:dyDescent="0.2">
      <c r="A22" s="1867"/>
      <c r="B22" s="969"/>
      <c r="C22" s="527"/>
      <c r="D22" s="527"/>
      <c r="E22" s="528"/>
      <c r="F22" s="528"/>
      <c r="G22" s="528"/>
      <c r="H22" s="528"/>
      <c r="I22" s="528"/>
      <c r="J22" s="528"/>
      <c r="K22" s="528"/>
      <c r="L22" s="529"/>
    </row>
    <row r="23" spans="1:12" s="526" customFormat="1" ht="16.5" customHeight="1" x14ac:dyDescent="0.2">
      <c r="A23" s="1867"/>
      <c r="B23" s="969"/>
      <c r="C23" s="527"/>
      <c r="D23" s="527"/>
      <c r="E23" s="528"/>
      <c r="F23" s="528"/>
      <c r="G23" s="528"/>
      <c r="H23" s="528"/>
      <c r="I23" s="528"/>
      <c r="J23" s="528"/>
      <c r="K23" s="528"/>
      <c r="L23" s="529"/>
    </row>
    <row r="24" spans="1:12" s="526" customFormat="1" ht="16.5" customHeight="1" x14ac:dyDescent="0.2">
      <c r="A24" s="1867"/>
      <c r="B24" s="969"/>
      <c r="C24" s="527"/>
      <c r="D24" s="527"/>
      <c r="E24" s="528"/>
      <c r="F24" s="528"/>
      <c r="G24" s="528"/>
      <c r="H24" s="528"/>
      <c r="I24" s="528"/>
      <c r="J24" s="528"/>
      <c r="K24" s="528"/>
      <c r="L24" s="529"/>
    </row>
    <row r="25" spans="1:12" s="526" customFormat="1" ht="16.5" customHeight="1" x14ac:dyDescent="0.2">
      <c r="A25" s="1867"/>
      <c r="B25" s="969"/>
      <c r="C25" s="527"/>
      <c r="D25" s="527"/>
      <c r="E25" s="528"/>
      <c r="F25" s="528"/>
      <c r="G25" s="528"/>
      <c r="H25" s="528"/>
      <c r="I25" s="528"/>
      <c r="J25" s="528"/>
      <c r="K25" s="528"/>
      <c r="L25" s="529"/>
    </row>
    <row r="26" spans="1:12" s="526" customFormat="1" ht="16.5" customHeight="1" x14ac:dyDescent="0.2">
      <c r="A26" s="1868"/>
      <c r="B26" s="970"/>
      <c r="C26" s="523"/>
      <c r="D26" s="523"/>
      <c r="E26" s="528"/>
      <c r="F26" s="528"/>
      <c r="G26" s="528"/>
      <c r="H26" s="528"/>
      <c r="I26" s="528"/>
      <c r="J26" s="528"/>
      <c r="K26" s="528"/>
      <c r="L26" s="529"/>
    </row>
    <row r="27" spans="1:12" s="522" customFormat="1" ht="16.5" customHeight="1" x14ac:dyDescent="0.2">
      <c r="A27" s="971" t="s">
        <v>456</v>
      </c>
      <c r="B27" s="972" t="s">
        <v>528</v>
      </c>
      <c r="C27" s="519"/>
      <c r="D27" s="519"/>
      <c r="E27" s="520">
        <v>218</v>
      </c>
      <c r="F27" s="520">
        <v>175433</v>
      </c>
      <c r="G27" s="520">
        <f>145.987+81.613</f>
        <v>227.6</v>
      </c>
      <c r="H27" s="520">
        <f>106960+93190</f>
        <v>200150</v>
      </c>
      <c r="I27" s="520">
        <v>31.1</v>
      </c>
      <c r="J27" s="520">
        <v>32082</v>
      </c>
      <c r="K27" s="520">
        <f>14.439+18.178</f>
        <v>32.617000000000004</v>
      </c>
      <c r="L27" s="521">
        <f>13822+20843</f>
        <v>34665</v>
      </c>
    </row>
    <row r="28" spans="1:12" s="526" customFormat="1" ht="16.5" customHeight="1" x14ac:dyDescent="0.2">
      <c r="A28" s="1866" t="s">
        <v>196</v>
      </c>
      <c r="B28" s="1872" t="s">
        <v>533</v>
      </c>
      <c r="C28" s="527"/>
      <c r="D28" s="527"/>
      <c r="E28" s="528"/>
      <c r="F28" s="528"/>
      <c r="G28" s="528"/>
      <c r="H28" s="528"/>
      <c r="I28" s="528"/>
      <c r="J28" s="528"/>
      <c r="K28" s="528"/>
      <c r="L28" s="529"/>
    </row>
    <row r="29" spans="1:12" s="526" customFormat="1" ht="16.5" customHeight="1" x14ac:dyDescent="0.2">
      <c r="A29" s="1867"/>
      <c r="B29" s="1872"/>
      <c r="C29" s="527"/>
      <c r="D29" s="527"/>
      <c r="E29" s="528"/>
      <c r="F29" s="528"/>
      <c r="G29" s="528"/>
      <c r="H29" s="528"/>
      <c r="I29" s="528"/>
      <c r="J29" s="528"/>
      <c r="K29" s="528"/>
      <c r="L29" s="529"/>
    </row>
    <row r="30" spans="1:12" s="526" customFormat="1" ht="16.5" customHeight="1" x14ac:dyDescent="0.2">
      <c r="A30" s="1867"/>
      <c r="B30" s="973" t="s">
        <v>531</v>
      </c>
      <c r="C30" s="527"/>
      <c r="D30" s="527"/>
      <c r="E30" s="528"/>
      <c r="F30" s="528"/>
      <c r="G30" s="528"/>
      <c r="H30" s="528"/>
      <c r="I30" s="528"/>
      <c r="J30" s="528"/>
      <c r="K30" s="528"/>
      <c r="L30" s="529"/>
    </row>
    <row r="31" spans="1:12" s="530" customFormat="1" ht="16.5" customHeight="1" x14ac:dyDescent="0.2">
      <c r="A31" s="1867"/>
      <c r="B31" s="1872" t="s">
        <v>534</v>
      </c>
      <c r="C31" s="527"/>
      <c r="D31" s="527"/>
      <c r="E31" s="528"/>
      <c r="F31" s="528"/>
      <c r="G31" s="528"/>
      <c r="H31" s="528"/>
      <c r="I31" s="528"/>
      <c r="J31" s="528"/>
      <c r="K31" s="528"/>
      <c r="L31" s="529"/>
    </row>
    <row r="32" spans="1:12" s="526" customFormat="1" ht="16.5" customHeight="1" x14ac:dyDescent="0.2">
      <c r="A32" s="1867"/>
      <c r="B32" s="1872"/>
      <c r="C32" s="527"/>
      <c r="D32" s="527"/>
      <c r="E32" s="528"/>
      <c r="F32" s="528"/>
      <c r="G32" s="528"/>
      <c r="H32" s="528"/>
      <c r="I32" s="528"/>
      <c r="J32" s="528"/>
      <c r="K32" s="528"/>
      <c r="L32" s="529"/>
    </row>
    <row r="33" spans="1:12" s="526" customFormat="1" ht="16.5" customHeight="1" x14ac:dyDescent="0.2">
      <c r="A33" s="1867"/>
      <c r="C33" s="527"/>
      <c r="D33" s="527"/>
      <c r="E33" s="528"/>
      <c r="F33" s="528"/>
      <c r="G33" s="528"/>
      <c r="H33" s="528"/>
      <c r="I33" s="528"/>
      <c r="J33" s="528"/>
      <c r="K33" s="528"/>
      <c r="L33" s="529"/>
    </row>
    <row r="34" spans="1:12" s="526" customFormat="1" ht="16.5" customHeight="1" x14ac:dyDescent="0.2">
      <c r="A34" s="1867"/>
      <c r="B34" s="969"/>
      <c r="C34" s="527"/>
      <c r="D34" s="527"/>
      <c r="E34" s="528"/>
      <c r="F34" s="528"/>
      <c r="G34" s="528"/>
      <c r="H34" s="528"/>
      <c r="I34" s="528"/>
      <c r="J34" s="528"/>
      <c r="K34" s="528"/>
      <c r="L34" s="529"/>
    </row>
    <row r="35" spans="1:12" s="526" customFormat="1" ht="16.5" customHeight="1" x14ac:dyDescent="0.2">
      <c r="A35" s="1867"/>
      <c r="B35" s="969"/>
      <c r="C35" s="527"/>
      <c r="D35" s="527"/>
      <c r="E35" s="528"/>
      <c r="F35" s="528"/>
      <c r="G35" s="528"/>
      <c r="H35" s="528"/>
      <c r="I35" s="528"/>
      <c r="J35" s="528"/>
      <c r="K35" s="528"/>
      <c r="L35" s="529"/>
    </row>
    <row r="36" spans="1:12" s="526" customFormat="1" ht="16.5" customHeight="1" x14ac:dyDescent="0.2">
      <c r="A36" s="1868"/>
      <c r="B36" s="970"/>
      <c r="C36" s="531"/>
      <c r="D36" s="531"/>
      <c r="E36" s="528"/>
      <c r="F36" s="528"/>
      <c r="G36" s="528"/>
      <c r="H36" s="528"/>
      <c r="I36" s="528"/>
      <c r="J36" s="528"/>
      <c r="K36" s="528"/>
      <c r="L36" s="529"/>
    </row>
    <row r="37" spans="1:12" s="522" customFormat="1" ht="16.5" customHeight="1" x14ac:dyDescent="0.2">
      <c r="A37" s="971" t="s">
        <v>535</v>
      </c>
      <c r="B37" s="967" t="s">
        <v>528</v>
      </c>
      <c r="C37" s="519"/>
      <c r="D37" s="519"/>
      <c r="E37" s="520"/>
      <c r="F37" s="520"/>
      <c r="G37" s="520">
        <v>5.9560000000000004</v>
      </c>
      <c r="H37" s="520">
        <v>4145</v>
      </c>
      <c r="I37" s="520"/>
      <c r="J37" s="520"/>
      <c r="K37" s="520">
        <v>0.17100000000000001</v>
      </c>
      <c r="L37" s="521">
        <v>197</v>
      </c>
    </row>
    <row r="38" spans="1:12" s="526" customFormat="1" ht="16.5" customHeight="1" x14ac:dyDescent="0.2">
      <c r="A38" s="1866" t="s">
        <v>197</v>
      </c>
      <c r="B38" s="518" t="s">
        <v>536</v>
      </c>
      <c r="C38" s="527"/>
      <c r="D38" s="527"/>
      <c r="E38" s="528"/>
      <c r="F38" s="528"/>
      <c r="G38" s="528"/>
      <c r="H38" s="528"/>
      <c r="I38" s="528"/>
      <c r="J38" s="528"/>
      <c r="K38" s="528"/>
      <c r="L38" s="529"/>
    </row>
    <row r="39" spans="1:12" s="526" customFormat="1" ht="16.5" customHeight="1" x14ac:dyDescent="0.2">
      <c r="A39" s="1867"/>
      <c r="B39" s="967" t="s">
        <v>531</v>
      </c>
      <c r="C39" s="527"/>
      <c r="D39" s="527"/>
      <c r="E39" s="528"/>
      <c r="F39" s="528"/>
      <c r="G39" s="528"/>
      <c r="H39" s="528"/>
      <c r="I39" s="528"/>
      <c r="J39" s="528"/>
      <c r="K39" s="528"/>
      <c r="L39" s="529"/>
    </row>
    <row r="40" spans="1:12" s="526" customFormat="1" ht="16.5" customHeight="1" x14ac:dyDescent="0.2">
      <c r="A40" s="1867"/>
      <c r="B40" s="968" t="s">
        <v>537</v>
      </c>
      <c r="C40" s="527"/>
      <c r="D40" s="527"/>
      <c r="E40" s="528"/>
      <c r="F40" s="528"/>
      <c r="G40" s="528"/>
      <c r="H40" s="528"/>
      <c r="I40" s="528"/>
      <c r="J40" s="528"/>
      <c r="K40" s="528"/>
      <c r="L40" s="529"/>
    </row>
    <row r="41" spans="1:12" s="526" customFormat="1" ht="16.5" customHeight="1" x14ac:dyDescent="0.2">
      <c r="A41" s="1867"/>
      <c r="B41" s="974"/>
      <c r="C41" s="527"/>
      <c r="D41" s="527"/>
      <c r="E41" s="524"/>
      <c r="F41" s="524"/>
      <c r="G41" s="524"/>
      <c r="H41" s="524"/>
      <c r="I41" s="524"/>
      <c r="J41" s="524"/>
      <c r="K41" s="524"/>
      <c r="L41" s="525"/>
    </row>
    <row r="42" spans="1:12" s="526" customFormat="1" ht="16.5" customHeight="1" x14ac:dyDescent="0.2">
      <c r="A42" s="1867"/>
      <c r="B42" s="974"/>
      <c r="C42" s="527"/>
      <c r="D42" s="527"/>
      <c r="E42" s="524"/>
      <c r="F42" s="524"/>
      <c r="G42" s="524"/>
      <c r="H42" s="524"/>
      <c r="I42" s="524"/>
      <c r="J42" s="524"/>
      <c r="K42" s="524"/>
      <c r="L42" s="525"/>
    </row>
    <row r="43" spans="1:12" s="526" customFormat="1" ht="16.5" customHeight="1" x14ac:dyDescent="0.2">
      <c r="A43" s="1867"/>
      <c r="B43" s="974"/>
      <c r="C43" s="527"/>
      <c r="D43" s="527"/>
      <c r="E43" s="524"/>
      <c r="F43" s="524"/>
      <c r="G43" s="524"/>
      <c r="H43" s="524"/>
      <c r="I43" s="524"/>
      <c r="J43" s="524"/>
      <c r="K43" s="524"/>
      <c r="L43" s="525"/>
    </row>
    <row r="44" spans="1:12" s="526" customFormat="1" ht="16.5" customHeight="1" x14ac:dyDescent="0.2">
      <c r="A44" s="1867"/>
      <c r="B44" s="974"/>
      <c r="C44" s="527"/>
      <c r="D44" s="527"/>
      <c r="E44" s="524"/>
      <c r="F44" s="524"/>
      <c r="G44" s="524"/>
      <c r="H44" s="524"/>
      <c r="I44" s="524"/>
      <c r="J44" s="524"/>
      <c r="K44" s="524"/>
      <c r="L44" s="525"/>
    </row>
    <row r="45" spans="1:12" s="526" customFormat="1" ht="16.5" customHeight="1" x14ac:dyDescent="0.2">
      <c r="A45" s="1867"/>
      <c r="B45" s="974"/>
      <c r="C45" s="527"/>
      <c r="D45" s="527"/>
      <c r="E45" s="524"/>
      <c r="F45" s="524"/>
      <c r="G45" s="524"/>
      <c r="H45" s="524"/>
      <c r="I45" s="524"/>
      <c r="J45" s="524"/>
      <c r="K45" s="524"/>
      <c r="L45" s="525"/>
    </row>
    <row r="46" spans="1:12" s="526" customFormat="1" ht="16.5" customHeight="1" x14ac:dyDescent="0.2">
      <c r="A46" s="1868"/>
      <c r="B46" s="975"/>
      <c r="C46" s="531"/>
      <c r="D46" s="531"/>
      <c r="E46" s="524"/>
      <c r="F46" s="524"/>
      <c r="G46" s="524"/>
      <c r="H46" s="524"/>
      <c r="I46" s="524"/>
      <c r="J46" s="524"/>
      <c r="K46" s="524"/>
      <c r="L46" s="525"/>
    </row>
    <row r="47" spans="1:12" s="522" customFormat="1" ht="16.5" customHeight="1" x14ac:dyDescent="0.2">
      <c r="A47" s="971" t="s">
        <v>538</v>
      </c>
      <c r="B47" s="967" t="s">
        <v>528</v>
      </c>
      <c r="C47" s="519"/>
      <c r="D47" s="519"/>
      <c r="E47" s="532">
        <v>100.6</v>
      </c>
      <c r="F47" s="532">
        <v>75491</v>
      </c>
      <c r="G47" s="532">
        <v>95.926000000000002</v>
      </c>
      <c r="H47" s="532">
        <v>79878</v>
      </c>
      <c r="I47" s="532"/>
      <c r="J47" s="532"/>
      <c r="K47" s="532">
        <v>36.209000000000003</v>
      </c>
      <c r="L47" s="533">
        <v>30315</v>
      </c>
    </row>
    <row r="48" spans="1:12" s="526" customFormat="1" ht="16.5" customHeight="1" x14ac:dyDescent="0.2">
      <c r="A48" s="1869" t="s">
        <v>198</v>
      </c>
      <c r="B48" s="518" t="s">
        <v>539</v>
      </c>
      <c r="C48" s="527"/>
      <c r="D48" s="527"/>
      <c r="E48" s="524"/>
      <c r="F48" s="524"/>
      <c r="G48" s="524"/>
      <c r="H48" s="524"/>
      <c r="I48" s="524"/>
      <c r="J48" s="524"/>
      <c r="K48" s="524"/>
      <c r="L48" s="525"/>
    </row>
    <row r="49" spans="1:12" s="526" customFormat="1" ht="16.5" customHeight="1" x14ac:dyDescent="0.2">
      <c r="A49" s="1870"/>
      <c r="B49" s="967" t="s">
        <v>531</v>
      </c>
      <c r="C49" s="527"/>
      <c r="D49" s="527"/>
      <c r="E49" s="524"/>
      <c r="F49" s="524"/>
      <c r="G49" s="524"/>
      <c r="H49" s="524"/>
      <c r="I49" s="524"/>
      <c r="J49" s="524"/>
      <c r="K49" s="524"/>
      <c r="L49" s="525"/>
    </row>
    <row r="50" spans="1:12" s="526" customFormat="1" ht="16.5" customHeight="1" x14ac:dyDescent="0.2">
      <c r="A50" s="1870"/>
      <c r="B50" s="518" t="s">
        <v>540</v>
      </c>
      <c r="C50" s="527"/>
      <c r="D50" s="527"/>
      <c r="E50" s="524"/>
      <c r="F50" s="524"/>
      <c r="G50" s="524"/>
      <c r="H50" s="524"/>
      <c r="I50" s="524"/>
      <c r="J50" s="524"/>
      <c r="K50" s="524"/>
      <c r="L50" s="525"/>
    </row>
    <row r="51" spans="1:12" s="526" customFormat="1" ht="16.5" customHeight="1" x14ac:dyDescent="0.2">
      <c r="A51" s="1870"/>
      <c r="B51" s="976"/>
      <c r="C51" s="527"/>
      <c r="D51" s="527"/>
      <c r="E51" s="524"/>
      <c r="F51" s="524"/>
      <c r="G51" s="524"/>
      <c r="H51" s="524"/>
      <c r="I51" s="524"/>
      <c r="J51" s="524"/>
      <c r="K51" s="524"/>
      <c r="L51" s="525"/>
    </row>
    <row r="52" spans="1:12" s="526" customFormat="1" ht="16.5" customHeight="1" x14ac:dyDescent="0.2">
      <c r="A52" s="1870"/>
      <c r="B52" s="976"/>
      <c r="C52" s="527"/>
      <c r="D52" s="527"/>
      <c r="E52" s="524"/>
      <c r="F52" s="524"/>
      <c r="G52" s="524"/>
      <c r="H52" s="524"/>
      <c r="I52" s="524"/>
      <c r="J52" s="524"/>
      <c r="K52" s="524"/>
      <c r="L52" s="525"/>
    </row>
    <row r="53" spans="1:12" s="526" customFormat="1" ht="16.5" customHeight="1" x14ac:dyDescent="0.2">
      <c r="A53" s="1870"/>
      <c r="B53" s="977"/>
      <c r="C53" s="527"/>
      <c r="D53" s="527"/>
      <c r="E53" s="524"/>
      <c r="F53" s="524"/>
      <c r="G53" s="524"/>
      <c r="H53" s="524"/>
      <c r="I53" s="524"/>
      <c r="J53" s="524"/>
      <c r="K53" s="524"/>
      <c r="L53" s="525"/>
    </row>
    <row r="54" spans="1:12" s="526" customFormat="1" ht="16.5" customHeight="1" x14ac:dyDescent="0.2">
      <c r="A54" s="1870"/>
      <c r="B54" s="977"/>
      <c r="C54" s="527"/>
      <c r="D54" s="527"/>
      <c r="E54" s="524"/>
      <c r="F54" s="524"/>
      <c r="G54" s="524"/>
      <c r="H54" s="524"/>
      <c r="I54" s="524"/>
      <c r="J54" s="524"/>
      <c r="K54" s="524"/>
      <c r="L54" s="525"/>
    </row>
    <row r="55" spans="1:12" s="526" customFormat="1" ht="16.5" customHeight="1" x14ac:dyDescent="0.2">
      <c r="A55" s="1870"/>
      <c r="B55" s="977"/>
      <c r="C55" s="527"/>
      <c r="D55" s="527"/>
      <c r="E55" s="524"/>
      <c r="F55" s="524"/>
      <c r="G55" s="524"/>
      <c r="H55" s="524"/>
      <c r="I55" s="524"/>
      <c r="J55" s="524"/>
      <c r="K55" s="524"/>
      <c r="L55" s="525"/>
    </row>
    <row r="56" spans="1:12" s="526" customFormat="1" ht="16.5" customHeight="1" thickBot="1" x14ac:dyDescent="0.25">
      <c r="A56" s="1871"/>
      <c r="B56" s="978"/>
      <c r="C56" s="534"/>
      <c r="D56" s="534"/>
      <c r="E56" s="535"/>
      <c r="F56" s="535"/>
      <c r="G56" s="535"/>
      <c r="H56" s="535"/>
      <c r="I56" s="535"/>
      <c r="J56" s="535"/>
      <c r="K56" s="535"/>
      <c r="L56" s="536"/>
    </row>
    <row r="57" spans="1:12" ht="16.5" customHeight="1" x14ac:dyDescent="0.25">
      <c r="A57" s="537"/>
      <c r="B57" s="493"/>
      <c r="C57" s="503"/>
      <c r="D57" s="503"/>
      <c r="E57" s="538"/>
      <c r="F57" s="538"/>
      <c r="G57" s="538"/>
      <c r="H57" s="538"/>
      <c r="I57" s="538"/>
      <c r="J57" s="538"/>
      <c r="K57" s="538"/>
      <c r="L57" s="538"/>
    </row>
    <row r="58" spans="1:12" ht="44.1" customHeight="1" x14ac:dyDescent="0.25">
      <c r="A58" s="1857" t="s">
        <v>199</v>
      </c>
      <c r="B58" s="1858"/>
      <c r="C58" s="1858"/>
      <c r="D58" s="1858"/>
      <c r="E58" s="1858"/>
      <c r="F58" s="1858"/>
      <c r="G58" s="1858"/>
      <c r="H58" s="1858"/>
      <c r="I58" s="1858"/>
      <c r="J58" s="1858"/>
      <c r="K58" s="1858"/>
      <c r="L58" s="1858"/>
    </row>
    <row r="59" spans="1:12" ht="16.5" customHeight="1" x14ac:dyDescent="0.25">
      <c r="A59" s="539" t="s">
        <v>297</v>
      </c>
      <c r="B59" s="540"/>
      <c r="C59" s="541"/>
      <c r="D59" s="541"/>
      <c r="E59" s="541"/>
      <c r="F59" s="541"/>
      <c r="G59" s="541"/>
      <c r="H59" s="541"/>
      <c r="I59" s="541"/>
      <c r="J59" s="541"/>
      <c r="K59" s="541"/>
      <c r="L59" s="541"/>
    </row>
    <row r="60" spans="1:12" ht="15.6" customHeight="1" x14ac:dyDescent="0.25">
      <c r="A60" s="542"/>
      <c r="B60" s="542"/>
      <c r="C60" s="543"/>
      <c r="D60" s="543"/>
      <c r="E60" s="543"/>
      <c r="F60" s="543"/>
      <c r="G60" s="543"/>
      <c r="H60" s="543"/>
      <c r="I60" s="543"/>
      <c r="J60" s="543"/>
      <c r="K60" s="543"/>
      <c r="L60" s="543"/>
    </row>
    <row r="61" spans="1:12" ht="14.4" customHeight="1" x14ac:dyDescent="0.25">
      <c r="A61" s="542"/>
      <c r="B61" s="542"/>
      <c r="C61" s="543"/>
      <c r="D61" s="543"/>
      <c r="E61" s="543"/>
      <c r="F61" s="543"/>
      <c r="G61" s="543"/>
      <c r="H61" s="543"/>
      <c r="I61" s="543"/>
      <c r="J61" s="543"/>
      <c r="K61" s="543"/>
      <c r="L61" s="543"/>
    </row>
    <row r="62" spans="1:12" ht="14.4" customHeight="1" x14ac:dyDescent="0.25">
      <c r="A62" s="542"/>
      <c r="B62" s="542"/>
      <c r="C62" s="543"/>
      <c r="D62" s="543"/>
      <c r="E62" s="543"/>
      <c r="F62" s="543"/>
      <c r="G62" s="543"/>
      <c r="H62" s="543"/>
      <c r="I62" s="543"/>
      <c r="J62" s="543"/>
      <c r="K62" s="543"/>
      <c r="L62" s="543"/>
    </row>
    <row r="63" spans="1:12" ht="12.75" customHeight="1" x14ac:dyDescent="0.25">
      <c r="A63" s="542"/>
      <c r="B63" s="542"/>
      <c r="C63" s="543"/>
      <c r="D63" s="543"/>
      <c r="E63" s="543"/>
      <c r="F63" s="543"/>
      <c r="G63" s="543"/>
      <c r="H63" s="543"/>
      <c r="I63" s="543"/>
      <c r="J63" s="543"/>
      <c r="K63" s="543"/>
      <c r="L63" s="543"/>
    </row>
    <row r="64" spans="1:12" ht="12.75" customHeight="1" x14ac:dyDescent="0.25">
      <c r="A64" s="542"/>
      <c r="B64" s="542"/>
      <c r="C64" s="543"/>
      <c r="D64" s="543"/>
      <c r="E64" s="543"/>
      <c r="F64" s="543"/>
      <c r="G64" s="543"/>
      <c r="H64" s="543"/>
      <c r="I64" s="543"/>
      <c r="J64" s="543"/>
      <c r="K64" s="543"/>
      <c r="L64" s="543"/>
    </row>
    <row r="65" spans="1:12" ht="12.75" customHeight="1" x14ac:dyDescent="0.25">
      <c r="A65" s="542"/>
      <c r="B65" s="542"/>
      <c r="C65" s="543"/>
      <c r="D65" s="543"/>
      <c r="E65" s="543"/>
      <c r="F65" s="543"/>
      <c r="G65" s="543"/>
      <c r="H65" s="543"/>
      <c r="I65" s="543"/>
      <c r="J65" s="543"/>
      <c r="K65" s="543"/>
      <c r="L65" s="543"/>
    </row>
    <row r="66" spans="1:12" ht="12.75" customHeight="1" x14ac:dyDescent="0.25">
      <c r="A66" s="542"/>
      <c r="B66" s="542"/>
      <c r="C66" s="543"/>
      <c r="D66" s="543"/>
      <c r="E66" s="543"/>
      <c r="F66" s="543"/>
      <c r="G66" s="543"/>
      <c r="H66" s="543"/>
      <c r="I66" s="543"/>
      <c r="J66" s="543"/>
      <c r="K66" s="543"/>
      <c r="L66" s="543"/>
    </row>
    <row r="67" spans="1:12" ht="12.75" customHeight="1" x14ac:dyDescent="0.25">
      <c r="A67" s="542"/>
      <c r="B67" s="542"/>
      <c r="C67" s="543"/>
      <c r="D67" s="543"/>
      <c r="E67" s="543"/>
      <c r="F67" s="543"/>
      <c r="G67" s="543"/>
      <c r="H67" s="543"/>
      <c r="I67" s="543"/>
      <c r="J67" s="543"/>
      <c r="K67" s="543"/>
      <c r="L67" s="543"/>
    </row>
    <row r="68" spans="1:12" ht="12.75" customHeight="1" x14ac:dyDescent="0.25">
      <c r="A68" s="542"/>
      <c r="B68" s="542"/>
      <c r="C68" s="543"/>
      <c r="D68" s="543"/>
      <c r="E68" s="543"/>
      <c r="F68" s="543"/>
      <c r="G68" s="543"/>
      <c r="H68" s="543"/>
      <c r="I68" s="543"/>
      <c r="J68" s="543"/>
      <c r="K68" s="543"/>
      <c r="L68" s="543"/>
    </row>
    <row r="69" spans="1:12" ht="12.75" customHeight="1" x14ac:dyDescent="0.25">
      <c r="A69" s="542"/>
      <c r="B69" s="542"/>
      <c r="C69" s="543"/>
      <c r="D69" s="543"/>
      <c r="E69" s="543"/>
      <c r="F69" s="543"/>
      <c r="G69" s="543"/>
      <c r="H69" s="543"/>
      <c r="I69" s="543"/>
      <c r="J69" s="543"/>
      <c r="K69" s="543"/>
      <c r="L69" s="543"/>
    </row>
    <row r="70" spans="1:12" ht="12.75" customHeight="1" x14ac:dyDescent="0.25">
      <c r="A70" s="542"/>
      <c r="B70" s="542"/>
      <c r="C70" s="543"/>
      <c r="D70" s="543"/>
      <c r="E70" s="543"/>
      <c r="F70" s="543"/>
      <c r="G70" s="543"/>
      <c r="H70" s="543"/>
      <c r="I70" s="543"/>
      <c r="J70" s="543"/>
      <c r="K70" s="543"/>
      <c r="L70" s="543"/>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J9" sqref="J9:N9"/>
    </sheetView>
  </sheetViews>
  <sheetFormatPr defaultColWidth="9.6640625" defaultRowHeight="13.2" x14ac:dyDescent="0.25"/>
  <cols>
    <col min="1" max="1" width="3.21875" style="480" customWidth="1"/>
    <col min="2" max="2" width="21.33203125" style="544" customWidth="1"/>
    <col min="3" max="3" width="10.33203125" style="483" customWidth="1"/>
    <col min="4" max="4" width="14.33203125" style="483" customWidth="1"/>
    <col min="5" max="5" width="19.33203125" style="483" customWidth="1"/>
    <col min="6" max="6" width="10.33203125" style="483" customWidth="1"/>
    <col min="7" max="7" width="14.33203125" style="483" customWidth="1"/>
    <col min="8" max="8" width="19.33203125" style="483" customWidth="1"/>
    <col min="9" max="9" width="10.33203125" style="483" customWidth="1"/>
    <col min="10" max="10" width="14.33203125" style="483" customWidth="1"/>
    <col min="11" max="11" width="19.33203125" style="483" customWidth="1"/>
    <col min="12" max="12" width="10.33203125" style="483" customWidth="1"/>
    <col min="13" max="13" width="14.33203125" style="483" customWidth="1"/>
    <col min="14" max="14" width="19.33203125" style="483" customWidth="1"/>
    <col min="15" max="16384" width="9.6640625" style="483"/>
  </cols>
  <sheetData>
    <row r="1" spans="1:16" ht="12.75" customHeight="1" thickBot="1" x14ac:dyDescent="0.3">
      <c r="B1" s="481"/>
      <c r="C1" s="482"/>
      <c r="D1" s="482"/>
      <c r="E1" s="482"/>
      <c r="F1" s="482"/>
      <c r="G1" s="482"/>
      <c r="H1" s="482"/>
      <c r="I1" s="482"/>
      <c r="J1" s="482"/>
      <c r="K1" s="482"/>
      <c r="L1" s="482"/>
      <c r="M1" s="482"/>
      <c r="N1" s="482"/>
    </row>
    <row r="2" spans="1:16" ht="14.4" customHeight="1" x14ac:dyDescent="0.3">
      <c r="A2" s="484"/>
      <c r="B2" s="485" t="s">
        <v>297</v>
      </c>
      <c r="C2" s="486"/>
      <c r="D2" s="486"/>
      <c r="E2" s="486"/>
      <c r="F2" s="486"/>
      <c r="G2" s="486"/>
      <c r="H2" s="486"/>
      <c r="I2" s="979" t="s">
        <v>332</v>
      </c>
      <c r="J2" s="1944" t="s">
        <v>966</v>
      </c>
      <c r="K2" s="1944"/>
      <c r="L2" s="980" t="s">
        <v>307</v>
      </c>
      <c r="M2" s="1944" t="s">
        <v>976</v>
      </c>
      <c r="N2" s="1945"/>
    </row>
    <row r="3" spans="1:16" ht="14.4" customHeight="1" x14ac:dyDescent="0.25">
      <c r="A3" s="487"/>
      <c r="B3" s="488" t="s">
        <v>297</v>
      </c>
      <c r="C3" s="503"/>
      <c r="D3" s="503"/>
      <c r="E3" s="503"/>
      <c r="F3" s="503"/>
      <c r="G3" s="503"/>
      <c r="H3" s="981"/>
      <c r="I3" s="982" t="s">
        <v>312</v>
      </c>
      <c r="J3" s="983"/>
      <c r="K3" s="984"/>
      <c r="L3" s="1946"/>
      <c r="M3" s="1947"/>
      <c r="N3" s="1948"/>
    </row>
    <row r="4" spans="1:16" ht="14.4" customHeight="1" x14ac:dyDescent="0.55000000000000004">
      <c r="A4" s="487"/>
      <c r="B4" s="488" t="s">
        <v>297</v>
      </c>
      <c r="C4" s="755"/>
      <c r="D4" s="755"/>
      <c r="E4" s="985"/>
      <c r="F4" s="985"/>
      <c r="G4" s="985"/>
      <c r="H4" s="755"/>
      <c r="I4" s="1949" t="s">
        <v>297</v>
      </c>
      <c r="J4" s="1950"/>
      <c r="K4" s="1951"/>
      <c r="L4" s="1952"/>
      <c r="M4" s="1953"/>
      <c r="N4" s="1954"/>
    </row>
    <row r="5" spans="1:16" ht="14.4" customHeight="1" x14ac:dyDescent="0.55000000000000004">
      <c r="A5" s="487"/>
      <c r="B5" s="488"/>
      <c r="C5" s="985"/>
      <c r="D5" s="985"/>
      <c r="E5" s="986"/>
      <c r="F5" s="986"/>
      <c r="G5" s="986"/>
      <c r="H5" s="987"/>
      <c r="I5" s="988" t="s">
        <v>308</v>
      </c>
      <c r="J5" s="984"/>
      <c r="K5" s="989"/>
      <c r="L5" s="989"/>
      <c r="M5" s="989"/>
      <c r="N5" s="990"/>
    </row>
    <row r="6" spans="1:16" ht="14.4" customHeight="1" x14ac:dyDescent="0.55000000000000004">
      <c r="A6" s="487"/>
      <c r="B6" s="488"/>
      <c r="C6" s="985"/>
      <c r="D6" s="985"/>
      <c r="E6" s="1955" t="s">
        <v>541</v>
      </c>
      <c r="F6" s="1955"/>
      <c r="G6" s="1955"/>
      <c r="H6" s="1956"/>
      <c r="I6" s="1957"/>
      <c r="J6" s="1950"/>
      <c r="K6" s="1952"/>
      <c r="L6" s="1950"/>
      <c r="M6" s="1952"/>
      <c r="N6" s="1954"/>
    </row>
    <row r="7" spans="1:16" ht="14.4" customHeight="1" x14ac:dyDescent="0.25">
      <c r="A7" s="487"/>
      <c r="B7" s="493"/>
      <c r="C7" s="991"/>
      <c r="D7" s="991"/>
      <c r="E7" s="1955"/>
      <c r="F7" s="1955"/>
      <c r="G7" s="1955"/>
      <c r="H7" s="1956"/>
      <c r="I7" s="1949" t="s">
        <v>297</v>
      </c>
      <c r="J7" s="1950"/>
      <c r="K7" s="1950"/>
      <c r="L7" s="1950"/>
      <c r="M7" s="1950"/>
      <c r="N7" s="1954"/>
    </row>
    <row r="8" spans="1:16" ht="14.4" customHeight="1" x14ac:dyDescent="0.3">
      <c r="A8" s="487"/>
      <c r="B8" s="493"/>
      <c r="C8" s="991"/>
      <c r="D8" s="991"/>
      <c r="E8" s="1883" t="s">
        <v>200</v>
      </c>
      <c r="F8" s="1883"/>
      <c r="G8" s="1883"/>
      <c r="H8" s="1884"/>
      <c r="I8" s="992" t="s">
        <v>542</v>
      </c>
      <c r="J8" s="993"/>
      <c r="K8" s="993"/>
      <c r="L8" s="994" t="s">
        <v>310</v>
      </c>
      <c r="M8" s="1887"/>
      <c r="N8" s="1888"/>
    </row>
    <row r="9" spans="1:16" ht="14.4" customHeight="1" x14ac:dyDescent="0.25">
      <c r="A9" s="487"/>
      <c r="B9" s="493" t="s">
        <v>201</v>
      </c>
      <c r="C9" s="995"/>
      <c r="D9" s="995"/>
      <c r="E9" s="1885" t="s">
        <v>202</v>
      </c>
      <c r="F9" s="1885"/>
      <c r="G9" s="1885"/>
      <c r="H9" s="1886"/>
      <c r="I9" s="996" t="s">
        <v>311</v>
      </c>
      <c r="J9" s="1889"/>
      <c r="K9" s="1890"/>
      <c r="L9" s="1891"/>
      <c r="M9" s="1890"/>
      <c r="N9" s="1892"/>
    </row>
    <row r="10" spans="1:16" ht="12.75" customHeight="1" x14ac:dyDescent="0.25">
      <c r="A10" s="501"/>
      <c r="B10" s="997"/>
      <c r="C10" s="998"/>
      <c r="D10" s="998"/>
      <c r="E10" s="999"/>
      <c r="F10" s="999"/>
      <c r="G10" s="999"/>
      <c r="H10" s="999"/>
      <c r="I10" s="504"/>
      <c r="J10" s="504"/>
      <c r="K10" s="1000" t="s">
        <v>297</v>
      </c>
      <c r="L10" s="1001"/>
      <c r="M10" s="504"/>
      <c r="N10" s="1002"/>
    </row>
    <row r="11" spans="1:16" ht="33.6" customHeight="1" x14ac:dyDescent="0.25">
      <c r="A11" s="1900">
        <v>1</v>
      </c>
      <c r="B11" s="1904" t="s">
        <v>543</v>
      </c>
      <c r="C11" s="1905"/>
      <c r="D11" s="1905"/>
      <c r="E11" s="1905"/>
      <c r="F11" s="1905"/>
      <c r="G11" s="1905"/>
      <c r="H11" s="1905"/>
      <c r="I11" s="1905"/>
      <c r="J11" s="1905"/>
      <c r="K11" s="1905"/>
      <c r="L11" s="1905"/>
      <c r="M11" s="1905"/>
      <c r="N11" s="1906"/>
    </row>
    <row r="12" spans="1:16" ht="15" customHeight="1" x14ac:dyDescent="0.3">
      <c r="A12" s="1901"/>
      <c r="B12" s="1899" t="s">
        <v>203</v>
      </c>
      <c r="C12" s="1893" t="s">
        <v>204</v>
      </c>
      <c r="D12" s="1003" t="s">
        <v>205</v>
      </c>
      <c r="E12" s="1004"/>
      <c r="F12" s="1895" t="s">
        <v>206</v>
      </c>
      <c r="G12" s="1003" t="s">
        <v>205</v>
      </c>
      <c r="H12" s="1004"/>
      <c r="I12" s="1895" t="s">
        <v>207</v>
      </c>
      <c r="J12" s="1003" t="s">
        <v>205</v>
      </c>
      <c r="K12" s="1004"/>
      <c r="L12" s="1895" t="s">
        <v>208</v>
      </c>
      <c r="M12" s="1003" t="s">
        <v>205</v>
      </c>
      <c r="N12" s="1005"/>
      <c r="O12" s="1896"/>
      <c r="P12" s="1897"/>
    </row>
    <row r="13" spans="1:16" ht="15" customHeight="1" x14ac:dyDescent="0.3">
      <c r="A13" s="1901"/>
      <c r="B13" s="1898"/>
      <c r="C13" s="1894"/>
      <c r="D13" s="1006" t="s">
        <v>209</v>
      </c>
      <c r="E13" s="1007"/>
      <c r="F13" s="1894"/>
      <c r="G13" s="1006" t="s">
        <v>209</v>
      </c>
      <c r="H13" s="1007"/>
      <c r="I13" s="1894"/>
      <c r="J13" s="1006" t="s">
        <v>209</v>
      </c>
      <c r="K13" s="1007"/>
      <c r="L13" s="1894"/>
      <c r="M13" s="1006" t="s">
        <v>209</v>
      </c>
      <c r="N13" s="1008"/>
    </row>
    <row r="14" spans="1:16" ht="15" customHeight="1" x14ac:dyDescent="0.3">
      <c r="A14" s="1902"/>
      <c r="B14" s="1898" t="s">
        <v>210</v>
      </c>
      <c r="C14" s="1919"/>
      <c r="D14" s="1920"/>
      <c r="E14" s="1920"/>
      <c r="F14" s="1920"/>
      <c r="G14" s="1920"/>
      <c r="H14" s="1920"/>
      <c r="I14" s="1920"/>
      <c r="J14" s="1920"/>
      <c r="K14" s="1920"/>
      <c r="L14" s="1920"/>
      <c r="M14" s="1920"/>
      <c r="N14" s="1921"/>
    </row>
    <row r="15" spans="1:16" ht="15" customHeight="1" x14ac:dyDescent="0.3">
      <c r="A15" s="1903"/>
      <c r="B15" s="1899"/>
      <c r="C15" s="1919"/>
      <c r="D15" s="1920"/>
      <c r="E15" s="1920"/>
      <c r="F15" s="1920"/>
      <c r="G15" s="1920"/>
      <c r="H15" s="1920"/>
      <c r="I15" s="1920"/>
      <c r="J15" s="1920"/>
      <c r="K15" s="1920"/>
      <c r="L15" s="1920"/>
      <c r="M15" s="1920"/>
      <c r="N15" s="1921"/>
    </row>
    <row r="16" spans="1:16" ht="35.4" customHeight="1" x14ac:dyDescent="0.25">
      <c r="A16" s="1900">
        <v>2</v>
      </c>
      <c r="B16" s="1916" t="s">
        <v>211</v>
      </c>
      <c r="C16" s="1917"/>
      <c r="D16" s="1917"/>
      <c r="E16" s="1908"/>
      <c r="F16" s="1908"/>
      <c r="G16" s="1908"/>
      <c r="H16" s="1908"/>
      <c r="I16" s="1908"/>
      <c r="J16" s="1908"/>
      <c r="K16" s="1908"/>
      <c r="L16" s="1908"/>
      <c r="M16" s="1908"/>
      <c r="N16" s="1909"/>
    </row>
    <row r="17" spans="1:14" ht="15" customHeight="1" x14ac:dyDescent="0.3">
      <c r="A17" s="1901"/>
      <c r="B17" s="1918"/>
      <c r="C17" s="1911"/>
      <c r="D17" s="1911"/>
      <c r="E17" s="1911"/>
      <c r="F17" s="1911"/>
      <c r="G17" s="1911"/>
      <c r="H17" s="1911"/>
      <c r="I17" s="1911"/>
      <c r="J17" s="1911"/>
      <c r="K17" s="1911"/>
      <c r="L17" s="1911"/>
      <c r="M17" s="1911"/>
      <c r="N17" s="1912"/>
    </row>
    <row r="18" spans="1:14" ht="15" customHeight="1" x14ac:dyDescent="0.3">
      <c r="A18" s="1901"/>
      <c r="B18" s="1922" t="s">
        <v>297</v>
      </c>
      <c r="C18" s="1911"/>
      <c r="D18" s="1911"/>
      <c r="E18" s="1911"/>
      <c r="F18" s="1911"/>
      <c r="G18" s="1911"/>
      <c r="H18" s="1911"/>
      <c r="I18" s="1911"/>
      <c r="J18" s="1911"/>
      <c r="K18" s="1911"/>
      <c r="L18" s="1911"/>
      <c r="M18" s="1911"/>
      <c r="N18" s="1912"/>
    </row>
    <row r="19" spans="1:14" ht="15" customHeight="1" x14ac:dyDescent="0.3">
      <c r="A19" s="1901"/>
      <c r="B19" s="1922"/>
      <c r="C19" s="1911"/>
      <c r="D19" s="1911"/>
      <c r="E19" s="1911"/>
      <c r="F19" s="1911"/>
      <c r="G19" s="1911"/>
      <c r="H19" s="1911"/>
      <c r="I19" s="1911"/>
      <c r="J19" s="1911"/>
      <c r="K19" s="1911"/>
      <c r="L19" s="1911"/>
      <c r="M19" s="1911"/>
      <c r="N19" s="1912"/>
    </row>
    <row r="20" spans="1:14" ht="15" customHeight="1" x14ac:dyDescent="0.3">
      <c r="A20" s="1907"/>
      <c r="B20" s="1923"/>
      <c r="C20" s="1914"/>
      <c r="D20" s="1914"/>
      <c r="E20" s="1914"/>
      <c r="F20" s="1914"/>
      <c r="G20" s="1914"/>
      <c r="H20" s="1914"/>
      <c r="I20" s="1914"/>
      <c r="J20" s="1914"/>
      <c r="K20" s="1914"/>
      <c r="L20" s="1914"/>
      <c r="M20" s="1914"/>
      <c r="N20" s="1915"/>
    </row>
    <row r="21" spans="1:14" ht="20.100000000000001" customHeight="1" x14ac:dyDescent="0.25">
      <c r="A21" s="1900">
        <v>3</v>
      </c>
      <c r="B21" s="1904" t="s">
        <v>212</v>
      </c>
      <c r="C21" s="1908"/>
      <c r="D21" s="1908"/>
      <c r="E21" s="1908"/>
      <c r="F21" s="1908"/>
      <c r="G21" s="1908"/>
      <c r="H21" s="1908"/>
      <c r="I21" s="1908"/>
      <c r="J21" s="1908"/>
      <c r="K21" s="1908"/>
      <c r="L21" s="1908"/>
      <c r="M21" s="1908"/>
      <c r="N21" s="1909"/>
    </row>
    <row r="22" spans="1:14" ht="15" customHeight="1" x14ac:dyDescent="0.3">
      <c r="A22" s="1901"/>
      <c r="B22" s="1910"/>
      <c r="C22" s="1911"/>
      <c r="D22" s="1911"/>
      <c r="E22" s="1911"/>
      <c r="F22" s="1911"/>
      <c r="G22" s="1911"/>
      <c r="H22" s="1911"/>
      <c r="I22" s="1911"/>
      <c r="J22" s="1911"/>
      <c r="K22" s="1911"/>
      <c r="L22" s="1911"/>
      <c r="M22" s="1911"/>
      <c r="N22" s="1912"/>
    </row>
    <row r="23" spans="1:14" ht="15" customHeight="1" x14ac:dyDescent="0.3">
      <c r="A23" s="1901"/>
      <c r="B23" s="1009"/>
      <c r="C23" s="1007"/>
      <c r="D23" s="1007"/>
      <c r="E23" s="1007"/>
      <c r="F23" s="1007"/>
      <c r="G23" s="1007"/>
      <c r="H23" s="1007"/>
      <c r="I23" s="1007"/>
      <c r="J23" s="1007"/>
      <c r="K23" s="1007"/>
      <c r="L23" s="1007"/>
      <c r="M23" s="1007"/>
      <c r="N23" s="1008"/>
    </row>
    <row r="24" spans="1:14" ht="15" customHeight="1" x14ac:dyDescent="0.3">
      <c r="A24" s="1901"/>
      <c r="B24" s="1910"/>
      <c r="C24" s="1911"/>
      <c r="D24" s="1911"/>
      <c r="E24" s="1911"/>
      <c r="F24" s="1911"/>
      <c r="G24" s="1911"/>
      <c r="H24" s="1911"/>
      <c r="I24" s="1911"/>
      <c r="J24" s="1911"/>
      <c r="K24" s="1911"/>
      <c r="L24" s="1911"/>
      <c r="M24" s="1911"/>
      <c r="N24" s="1912"/>
    </row>
    <row r="25" spans="1:14" ht="15" customHeight="1" x14ac:dyDescent="0.3">
      <c r="A25" s="1907"/>
      <c r="B25" s="1913"/>
      <c r="C25" s="1914"/>
      <c r="D25" s="1914"/>
      <c r="E25" s="1914"/>
      <c r="F25" s="1914"/>
      <c r="G25" s="1914"/>
      <c r="H25" s="1914"/>
      <c r="I25" s="1914"/>
      <c r="J25" s="1914"/>
      <c r="K25" s="1914"/>
      <c r="L25" s="1914"/>
      <c r="M25" s="1914"/>
      <c r="N25" s="1915"/>
    </row>
    <row r="26" spans="1:14" ht="16.350000000000001" customHeight="1" x14ac:dyDescent="0.25">
      <c r="A26" s="1900">
        <v>4</v>
      </c>
      <c r="B26" s="1904" t="s">
        <v>213</v>
      </c>
      <c r="C26" s="1908"/>
      <c r="D26" s="1908"/>
      <c r="E26" s="1908"/>
      <c r="F26" s="1908"/>
      <c r="G26" s="1908"/>
      <c r="H26" s="1908"/>
      <c r="I26" s="1908"/>
      <c r="J26" s="1908"/>
      <c r="K26" s="1908"/>
      <c r="L26" s="1908"/>
      <c r="M26" s="1908"/>
      <c r="N26" s="1909"/>
    </row>
    <row r="27" spans="1:14" ht="15" customHeight="1" x14ac:dyDescent="0.3">
      <c r="A27" s="1901"/>
      <c r="B27" s="1924"/>
      <c r="C27" s="1925"/>
      <c r="D27" s="1925"/>
      <c r="E27" s="1925"/>
      <c r="F27" s="1925"/>
      <c r="G27" s="1925"/>
      <c r="H27" s="1925"/>
      <c r="I27" s="1925"/>
      <c r="J27" s="1925"/>
      <c r="K27" s="1925"/>
      <c r="L27" s="1925"/>
      <c r="M27" s="1925"/>
      <c r="N27" s="1926"/>
    </row>
    <row r="28" spans="1:14" ht="15" customHeight="1" x14ac:dyDescent="0.3">
      <c r="A28" s="1901"/>
      <c r="B28" s="1910"/>
      <c r="C28" s="1925"/>
      <c r="D28" s="1925"/>
      <c r="E28" s="1925"/>
      <c r="F28" s="1925"/>
      <c r="G28" s="1925"/>
      <c r="H28" s="1925"/>
      <c r="I28" s="1925"/>
      <c r="J28" s="1925"/>
      <c r="K28" s="1925"/>
      <c r="L28" s="1925"/>
      <c r="M28" s="1925"/>
      <c r="N28" s="1926"/>
    </row>
    <row r="29" spans="1:14" ht="15" customHeight="1" x14ac:dyDescent="0.3">
      <c r="A29" s="1901"/>
      <c r="B29" s="1910"/>
      <c r="C29" s="1911"/>
      <c r="D29" s="1911"/>
      <c r="E29" s="1911"/>
      <c r="F29" s="1911"/>
      <c r="G29" s="1911"/>
      <c r="H29" s="1911"/>
      <c r="I29" s="1911"/>
      <c r="J29" s="1911"/>
      <c r="K29" s="1911"/>
      <c r="L29" s="1911"/>
      <c r="M29" s="1911"/>
      <c r="N29" s="1912"/>
    </row>
    <row r="30" spans="1:14" s="482" customFormat="1" ht="15" customHeight="1" x14ac:dyDescent="0.3">
      <c r="A30" s="1907"/>
      <c r="B30" s="1913"/>
      <c r="C30" s="1914"/>
      <c r="D30" s="1914"/>
      <c r="E30" s="1914"/>
      <c r="F30" s="1914"/>
      <c r="G30" s="1914"/>
      <c r="H30" s="1914"/>
      <c r="I30" s="1914"/>
      <c r="J30" s="1914"/>
      <c r="K30" s="1914"/>
      <c r="L30" s="1914"/>
      <c r="M30" s="1914"/>
      <c r="N30" s="1915"/>
    </row>
    <row r="31" spans="1:14" ht="33" customHeight="1" x14ac:dyDescent="0.25">
      <c r="A31" s="1900">
        <v>5</v>
      </c>
      <c r="B31" s="1904" t="s">
        <v>544</v>
      </c>
      <c r="C31" s="1908"/>
      <c r="D31" s="1908"/>
      <c r="E31" s="1908"/>
      <c r="F31" s="1908"/>
      <c r="G31" s="1908"/>
      <c r="H31" s="1908"/>
      <c r="I31" s="1908"/>
      <c r="J31" s="1908"/>
      <c r="K31" s="1908"/>
      <c r="L31" s="1908"/>
      <c r="M31" s="1908"/>
      <c r="N31" s="1909"/>
    </row>
    <row r="32" spans="1:14" ht="15" customHeight="1" x14ac:dyDescent="0.3">
      <c r="A32" s="1901"/>
      <c r="B32" s="1927" t="s">
        <v>977</v>
      </c>
      <c r="C32" s="1928"/>
      <c r="D32" s="1928"/>
      <c r="E32" s="1928"/>
      <c r="F32" s="1928"/>
      <c r="G32" s="1928"/>
      <c r="H32" s="1928"/>
      <c r="I32" s="1928"/>
      <c r="J32" s="1928"/>
      <c r="K32" s="1928"/>
      <c r="L32" s="1928"/>
      <c r="M32" s="1928"/>
      <c r="N32" s="1929"/>
    </row>
    <row r="33" spans="1:14" ht="15" customHeight="1" x14ac:dyDescent="0.3">
      <c r="A33" s="1901"/>
      <c r="B33" s="1930"/>
      <c r="C33" s="1928"/>
      <c r="D33" s="1928"/>
      <c r="E33" s="1928"/>
      <c r="F33" s="1928"/>
      <c r="G33" s="1928"/>
      <c r="H33" s="1928"/>
      <c r="I33" s="1928"/>
      <c r="J33" s="1928"/>
      <c r="K33" s="1928"/>
      <c r="L33" s="1928"/>
      <c r="M33" s="1928"/>
      <c r="N33" s="1929"/>
    </row>
    <row r="34" spans="1:14" ht="15" customHeight="1" x14ac:dyDescent="0.3">
      <c r="A34" s="1901"/>
      <c r="B34" s="1930"/>
      <c r="C34" s="1928"/>
      <c r="D34" s="1928"/>
      <c r="E34" s="1928"/>
      <c r="F34" s="1928"/>
      <c r="G34" s="1928"/>
      <c r="H34" s="1928"/>
      <c r="I34" s="1928"/>
      <c r="J34" s="1928"/>
      <c r="K34" s="1928"/>
      <c r="L34" s="1928"/>
      <c r="M34" s="1928"/>
      <c r="N34" s="1929"/>
    </row>
    <row r="35" spans="1:14" ht="15" customHeight="1" x14ac:dyDescent="0.3">
      <c r="A35" s="1907"/>
      <c r="B35" s="1931"/>
      <c r="C35" s="1932"/>
      <c r="D35" s="1932"/>
      <c r="E35" s="1932"/>
      <c r="F35" s="1932"/>
      <c r="G35" s="1932"/>
      <c r="H35" s="1932"/>
      <c r="I35" s="1932"/>
      <c r="J35" s="1932"/>
      <c r="K35" s="1932"/>
      <c r="L35" s="1932"/>
      <c r="M35" s="1932"/>
      <c r="N35" s="1933"/>
    </row>
    <row r="36" spans="1:14" ht="20.100000000000001" customHeight="1" x14ac:dyDescent="0.25">
      <c r="A36" s="1900">
        <v>6</v>
      </c>
      <c r="B36" s="1904" t="s">
        <v>214</v>
      </c>
      <c r="C36" s="1908"/>
      <c r="D36" s="1908"/>
      <c r="E36" s="1908"/>
      <c r="F36" s="1908"/>
      <c r="G36" s="1908"/>
      <c r="H36" s="1908"/>
      <c r="I36" s="1908"/>
      <c r="J36" s="1908"/>
      <c r="K36" s="1908"/>
      <c r="L36" s="1908"/>
      <c r="M36" s="1908"/>
      <c r="N36" s="1909"/>
    </row>
    <row r="37" spans="1:14" ht="15" customHeight="1" x14ac:dyDescent="0.3">
      <c r="A37" s="1901"/>
      <c r="B37" s="1934"/>
      <c r="C37" s="1928"/>
      <c r="D37" s="1928"/>
      <c r="E37" s="1928"/>
      <c r="F37" s="1928"/>
      <c r="G37" s="1928"/>
      <c r="H37" s="1928"/>
      <c r="I37" s="1928"/>
      <c r="J37" s="1928"/>
      <c r="K37" s="1928"/>
      <c r="L37" s="1928"/>
      <c r="M37" s="1928"/>
      <c r="N37" s="1929"/>
    </row>
    <row r="38" spans="1:14" ht="15" customHeight="1" x14ac:dyDescent="0.3">
      <c r="A38" s="1901"/>
      <c r="B38" s="1930"/>
      <c r="C38" s="1928"/>
      <c r="D38" s="1928"/>
      <c r="E38" s="1928"/>
      <c r="F38" s="1928"/>
      <c r="G38" s="1928"/>
      <c r="H38" s="1928"/>
      <c r="I38" s="1928"/>
      <c r="J38" s="1928"/>
      <c r="K38" s="1928"/>
      <c r="L38" s="1928"/>
      <c r="M38" s="1928"/>
      <c r="N38" s="1929"/>
    </row>
    <row r="39" spans="1:14" ht="15" customHeight="1" x14ac:dyDescent="0.3">
      <c r="A39" s="1901"/>
      <c r="B39" s="1930"/>
      <c r="C39" s="1928"/>
      <c r="D39" s="1928"/>
      <c r="E39" s="1928"/>
      <c r="F39" s="1928"/>
      <c r="G39" s="1928"/>
      <c r="H39" s="1928"/>
      <c r="I39" s="1928"/>
      <c r="J39" s="1928"/>
      <c r="K39" s="1928"/>
      <c r="L39" s="1928"/>
      <c r="M39" s="1928"/>
      <c r="N39" s="1929"/>
    </row>
    <row r="40" spans="1:14" ht="15" customHeight="1" x14ac:dyDescent="0.3">
      <c r="A40" s="1907"/>
      <c r="B40" s="1931"/>
      <c r="C40" s="1932"/>
      <c r="D40" s="1932"/>
      <c r="E40" s="1932"/>
      <c r="F40" s="1932"/>
      <c r="G40" s="1932"/>
      <c r="H40" s="1932"/>
      <c r="I40" s="1932"/>
      <c r="J40" s="1932"/>
      <c r="K40" s="1932"/>
      <c r="L40" s="1932"/>
      <c r="M40" s="1932"/>
      <c r="N40" s="1933"/>
    </row>
    <row r="41" spans="1:14" ht="20.100000000000001" customHeight="1" x14ac:dyDescent="0.25">
      <c r="A41" s="1900">
        <v>7</v>
      </c>
      <c r="B41" s="1910" t="s">
        <v>545</v>
      </c>
      <c r="C41" s="1935"/>
      <c r="D41" s="1935"/>
      <c r="E41" s="1935"/>
      <c r="F41" s="1935"/>
      <c r="G41" s="1935"/>
      <c r="H41" s="1935"/>
      <c r="I41" s="1935"/>
      <c r="J41" s="1935"/>
      <c r="K41" s="1935"/>
      <c r="L41" s="1935"/>
      <c r="M41" s="1935"/>
      <c r="N41" s="1936"/>
    </row>
    <row r="42" spans="1:14" ht="15" customHeight="1" x14ac:dyDescent="0.3">
      <c r="A42" s="1901"/>
      <c r="B42" s="1941"/>
      <c r="C42" s="1942"/>
      <c r="D42" s="1942"/>
      <c r="E42" s="1942"/>
      <c r="F42" s="1942"/>
      <c r="G42" s="1942"/>
      <c r="H42" s="1942"/>
      <c r="I42" s="1942"/>
      <c r="J42" s="1942"/>
      <c r="K42" s="1942"/>
      <c r="L42" s="1942"/>
      <c r="M42" s="1942"/>
      <c r="N42" s="1943"/>
    </row>
    <row r="43" spans="1:14" ht="15" customHeight="1" x14ac:dyDescent="0.3">
      <c r="A43" s="1901"/>
      <c r="B43" s="1941"/>
      <c r="C43" s="1942"/>
      <c r="D43" s="1942"/>
      <c r="E43" s="1942"/>
      <c r="F43" s="1942"/>
      <c r="G43" s="1942"/>
      <c r="H43" s="1942"/>
      <c r="I43" s="1942"/>
      <c r="J43" s="1942"/>
      <c r="K43" s="1942"/>
      <c r="L43" s="1942"/>
      <c r="M43" s="1942"/>
      <c r="N43" s="1943"/>
    </row>
    <row r="44" spans="1:14" ht="15" customHeight="1" x14ac:dyDescent="0.3">
      <c r="A44" s="1901"/>
      <c r="B44" s="1941"/>
      <c r="C44" s="1942"/>
      <c r="D44" s="1942"/>
      <c r="E44" s="1942"/>
      <c r="F44" s="1942"/>
      <c r="G44" s="1942"/>
      <c r="H44" s="1942"/>
      <c r="I44" s="1942"/>
      <c r="J44" s="1942"/>
      <c r="K44" s="1942"/>
      <c r="L44" s="1942"/>
      <c r="M44" s="1942"/>
      <c r="N44" s="1943"/>
    </row>
    <row r="45" spans="1:14" ht="15" customHeight="1" x14ac:dyDescent="0.3">
      <c r="A45" s="1907"/>
      <c r="B45" s="1941"/>
      <c r="C45" s="1942"/>
      <c r="D45" s="1942"/>
      <c r="E45" s="1942"/>
      <c r="F45" s="1942"/>
      <c r="G45" s="1942"/>
      <c r="H45" s="1942"/>
      <c r="I45" s="1942"/>
      <c r="J45" s="1942"/>
      <c r="K45" s="1942"/>
      <c r="L45" s="1942"/>
      <c r="M45" s="1942"/>
      <c r="N45" s="1943"/>
    </row>
    <row r="46" spans="1:14" ht="19.5" customHeight="1" x14ac:dyDescent="0.25">
      <c r="A46" s="1900">
        <v>8</v>
      </c>
      <c r="B46" s="1904" t="s">
        <v>215</v>
      </c>
      <c r="C46" s="1908"/>
      <c r="D46" s="1908"/>
      <c r="E46" s="1908"/>
      <c r="F46" s="1908"/>
      <c r="G46" s="1908"/>
      <c r="H46" s="1908"/>
      <c r="I46" s="1908"/>
      <c r="J46" s="1908"/>
      <c r="K46" s="1908"/>
      <c r="L46" s="1908"/>
      <c r="M46" s="1908"/>
      <c r="N46" s="1909"/>
    </row>
    <row r="47" spans="1:14" ht="15" customHeight="1" x14ac:dyDescent="0.3">
      <c r="A47" s="1901"/>
      <c r="B47" s="1934"/>
      <c r="C47" s="1928"/>
      <c r="D47" s="1928"/>
      <c r="E47" s="1928"/>
      <c r="F47" s="1928"/>
      <c r="G47" s="1928"/>
      <c r="H47" s="1928"/>
      <c r="I47" s="1928"/>
      <c r="J47" s="1928"/>
      <c r="K47" s="1928"/>
      <c r="L47" s="1928"/>
      <c r="M47" s="1928"/>
      <c r="N47" s="1929"/>
    </row>
    <row r="48" spans="1:14" ht="15" customHeight="1" x14ac:dyDescent="0.3">
      <c r="A48" s="1901"/>
      <c r="B48" s="1930"/>
      <c r="C48" s="1928"/>
      <c r="D48" s="1928"/>
      <c r="E48" s="1928"/>
      <c r="F48" s="1928"/>
      <c r="G48" s="1928"/>
      <c r="H48" s="1928"/>
      <c r="I48" s="1928"/>
      <c r="J48" s="1928"/>
      <c r="K48" s="1928"/>
      <c r="L48" s="1928"/>
      <c r="M48" s="1928"/>
      <c r="N48" s="1929"/>
    </row>
    <row r="49" spans="1:14" ht="15" customHeight="1" x14ac:dyDescent="0.3">
      <c r="A49" s="1901"/>
      <c r="B49" s="1930"/>
      <c r="C49" s="1928"/>
      <c r="D49" s="1928"/>
      <c r="E49" s="1928"/>
      <c r="F49" s="1928"/>
      <c r="G49" s="1928"/>
      <c r="H49" s="1928"/>
      <c r="I49" s="1928"/>
      <c r="J49" s="1928"/>
      <c r="K49" s="1928"/>
      <c r="L49" s="1928"/>
      <c r="M49" s="1928"/>
      <c r="N49" s="1929"/>
    </row>
    <row r="50" spans="1:14" ht="15" customHeight="1" thickBot="1" x14ac:dyDescent="0.35">
      <c r="A50" s="1937"/>
      <c r="B50" s="1938"/>
      <c r="C50" s="1939"/>
      <c r="D50" s="1939"/>
      <c r="E50" s="1939"/>
      <c r="F50" s="1939"/>
      <c r="G50" s="1939"/>
      <c r="H50" s="1939"/>
      <c r="I50" s="1939"/>
      <c r="J50" s="1939"/>
      <c r="K50" s="1939"/>
      <c r="L50" s="1939"/>
      <c r="M50" s="1939"/>
      <c r="N50" s="1940"/>
    </row>
    <row r="51" spans="1:14" ht="12.75" customHeight="1" x14ac:dyDescent="0.25">
      <c r="A51" s="1010"/>
      <c r="B51" s="1010"/>
      <c r="C51" s="1010"/>
      <c r="D51" s="1010"/>
      <c r="E51" s="1010"/>
      <c r="F51" s="1010"/>
      <c r="G51" s="1010"/>
      <c r="H51" s="1010"/>
      <c r="I51" s="1010"/>
      <c r="J51" s="1010"/>
      <c r="K51" s="1010"/>
      <c r="L51" s="1010"/>
      <c r="M51" s="1010"/>
      <c r="N51" s="1010"/>
    </row>
    <row r="52" spans="1:14" x14ac:dyDescent="0.25">
      <c r="A52" s="1010"/>
      <c r="B52" s="1010"/>
      <c r="C52" s="1010"/>
      <c r="D52" s="1010"/>
      <c r="E52" s="1010"/>
      <c r="F52" s="1010"/>
      <c r="G52" s="1010"/>
      <c r="H52" s="1010"/>
      <c r="I52" s="1010"/>
      <c r="J52" s="1010"/>
      <c r="K52" s="1010"/>
      <c r="L52" s="1010"/>
      <c r="M52" s="1010"/>
      <c r="N52" s="1010"/>
    </row>
    <row r="53" spans="1:14" x14ac:dyDescent="0.25">
      <c r="A53" s="1010"/>
      <c r="B53" s="1010"/>
      <c r="C53" s="1010"/>
      <c r="D53" s="1010"/>
      <c r="E53" s="1010"/>
      <c r="F53" s="1010"/>
      <c r="G53" s="1010"/>
      <c r="H53" s="1010"/>
      <c r="I53" s="1010"/>
      <c r="J53" s="1010"/>
      <c r="K53" s="1010"/>
      <c r="L53" s="1010"/>
      <c r="M53" s="1010"/>
      <c r="N53" s="1010"/>
    </row>
    <row r="54" spans="1:14" x14ac:dyDescent="0.25">
      <c r="A54" s="1010"/>
      <c r="B54" s="1010"/>
      <c r="C54" s="1010"/>
      <c r="D54" s="1010"/>
      <c r="E54" s="1010"/>
      <c r="F54" s="1010"/>
      <c r="G54" s="1010"/>
      <c r="H54" s="1010"/>
      <c r="I54" s="1010"/>
      <c r="J54" s="1010"/>
      <c r="K54" s="1010"/>
      <c r="L54" s="1010"/>
      <c r="M54" s="1010"/>
      <c r="N54" s="1010"/>
    </row>
    <row r="55" spans="1:14" x14ac:dyDescent="0.25">
      <c r="A55" s="1010"/>
      <c r="B55" s="1010"/>
      <c r="C55" s="1010"/>
      <c r="D55" s="1010"/>
      <c r="E55" s="1010"/>
      <c r="F55" s="1010"/>
      <c r="G55" s="1010"/>
      <c r="H55" s="1010"/>
      <c r="I55" s="1010"/>
      <c r="J55" s="1010"/>
      <c r="K55" s="1010"/>
      <c r="L55" s="1010"/>
      <c r="M55" s="1010"/>
      <c r="N55" s="1010"/>
    </row>
    <row r="56" spans="1:14" x14ac:dyDescent="0.25">
      <c r="A56" s="1010"/>
      <c r="B56" s="1010"/>
      <c r="C56" s="1010"/>
      <c r="D56" s="1010"/>
      <c r="E56" s="1010"/>
      <c r="F56" s="1010"/>
      <c r="G56" s="1010"/>
      <c r="H56" s="1010"/>
      <c r="I56" s="1010"/>
      <c r="J56" s="1010"/>
      <c r="K56" s="1010"/>
      <c r="L56" s="1010"/>
      <c r="M56" s="1010"/>
      <c r="N56" s="1010"/>
    </row>
    <row r="57" spans="1:14" x14ac:dyDescent="0.25">
      <c r="A57" s="1010"/>
      <c r="B57" s="1010"/>
      <c r="C57" s="1010"/>
      <c r="D57" s="1010"/>
      <c r="E57" s="1010"/>
      <c r="F57" s="1010"/>
      <c r="G57" s="1010"/>
      <c r="H57" s="1010"/>
      <c r="I57" s="1010"/>
      <c r="J57" s="1010"/>
      <c r="K57" s="1010"/>
      <c r="L57" s="1010"/>
      <c r="M57" s="1010"/>
      <c r="N57" s="1010"/>
    </row>
    <row r="58" spans="1:14" x14ac:dyDescent="0.25">
      <c r="A58" s="1010"/>
      <c r="B58" s="1010"/>
      <c r="C58" s="1010"/>
      <c r="D58" s="1010"/>
      <c r="E58" s="1010"/>
      <c r="F58" s="1010"/>
      <c r="G58" s="1010"/>
      <c r="H58" s="1010"/>
      <c r="I58" s="1010"/>
      <c r="J58" s="1010"/>
      <c r="K58" s="1010"/>
      <c r="L58" s="1010"/>
      <c r="M58" s="1010"/>
      <c r="N58" s="1010"/>
    </row>
    <row r="59" spans="1:14" x14ac:dyDescent="0.25">
      <c r="A59" s="1010"/>
      <c r="B59" s="1010"/>
      <c r="C59" s="1010"/>
      <c r="D59" s="1010"/>
      <c r="E59" s="1010"/>
      <c r="F59" s="1010"/>
      <c r="G59" s="1010"/>
      <c r="H59" s="1010"/>
      <c r="I59" s="1010"/>
      <c r="J59" s="1010"/>
      <c r="K59" s="1010"/>
      <c r="L59" s="1010"/>
      <c r="M59" s="1010"/>
      <c r="N59" s="1010"/>
    </row>
    <row r="60" spans="1:14" x14ac:dyDescent="0.25">
      <c r="A60" s="1010"/>
      <c r="B60" s="1010"/>
      <c r="C60" s="1010"/>
      <c r="D60" s="1010"/>
      <c r="E60" s="1010"/>
      <c r="F60" s="1010"/>
      <c r="G60" s="1010"/>
      <c r="H60" s="1010"/>
      <c r="I60" s="1010"/>
      <c r="J60" s="1010"/>
      <c r="K60" s="1010"/>
      <c r="L60" s="1010"/>
      <c r="M60" s="1010"/>
      <c r="N60" s="1010"/>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hyperlinks>
    <hyperlink ref="B32" r:id="rId1" xr:uid="{00000000-0004-0000-0D00-000001000000}"/>
  </hyperlinks>
  <printOptions horizontalCentered="1" verticalCentered="1"/>
  <pageMargins left="0" right="0" top="0.78740157480314965" bottom="0" header="0.51181102362204722" footer="0"/>
  <pageSetup paperSize="9" scale="59" orientation="landscape" r:id="rId2"/>
  <headerFooter alignWithMargins="0"/>
  <rowBreaks count="1" manualBreakCount="1">
    <brk id="25" max="13"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3" t="s">
        <v>177</v>
      </c>
      <c r="B1" s="358" t="s">
        <v>175</v>
      </c>
      <c r="C1" s="660">
        <v>0.8</v>
      </c>
      <c r="D1" s="359" t="s">
        <v>176</v>
      </c>
      <c r="E1" s="660">
        <v>1.2</v>
      </c>
      <c r="F1" s="353"/>
      <c r="G1" s="353"/>
      <c r="H1" s="353"/>
      <c r="I1" s="353"/>
      <c r="J1" s="360"/>
      <c r="K1" s="360"/>
      <c r="L1" s="357"/>
      <c r="M1" s="353"/>
      <c r="N1" s="353"/>
      <c r="O1" s="353"/>
      <c r="P1" s="353"/>
      <c r="Q1" s="353"/>
      <c r="R1" s="353"/>
      <c r="S1" s="357"/>
      <c r="T1" s="353"/>
      <c r="U1" s="1958" t="s">
        <v>55</v>
      </c>
      <c r="V1" s="1958"/>
      <c r="W1" s="1958"/>
      <c r="X1" s="1958"/>
      <c r="Y1" s="646"/>
    </row>
    <row r="2" spans="1:25" x14ac:dyDescent="0.2">
      <c r="A2" s="353" t="s">
        <v>327</v>
      </c>
      <c r="B2" s="353" t="s">
        <v>288</v>
      </c>
      <c r="C2" s="353" t="s">
        <v>289</v>
      </c>
      <c r="D2" s="353" t="s">
        <v>306</v>
      </c>
      <c r="E2" s="354" t="s">
        <v>313</v>
      </c>
      <c r="F2" s="661">
        <f>$L$2-5</f>
        <v>2014</v>
      </c>
      <c r="G2" s="661">
        <f>$L$2-4</f>
        <v>2015</v>
      </c>
      <c r="H2" s="661">
        <f>$L$2-3</f>
        <v>2016</v>
      </c>
      <c r="I2" s="661">
        <f>$L$2-2</f>
        <v>2017</v>
      </c>
      <c r="J2" s="369">
        <f>$L$2-1</f>
        <v>2018</v>
      </c>
      <c r="K2" s="361">
        <f>$L$2-1</f>
        <v>2018</v>
      </c>
      <c r="L2" s="361">
        <f>Cover!G27</f>
        <v>2019</v>
      </c>
      <c r="M2" s="355"/>
      <c r="N2" s="664" t="str">
        <f t="shared" ref="N2:S2" si="0">CONCATENATE(RIGHT((F2),2),"/",RIGHT((G2),2))</f>
        <v>14/15</v>
      </c>
      <c r="O2" s="664" t="str">
        <f t="shared" si="0"/>
        <v>15/16</v>
      </c>
      <c r="P2" s="664" t="str">
        <f t="shared" si="0"/>
        <v>16/17</v>
      </c>
      <c r="Q2" s="664" t="str">
        <f t="shared" si="0"/>
        <v>17/18</v>
      </c>
      <c r="R2" s="373" t="str">
        <f t="shared" si="0"/>
        <v>18/18</v>
      </c>
      <c r="S2" s="374" t="str">
        <f t="shared" si="0"/>
        <v>18/19</v>
      </c>
      <c r="T2" s="355"/>
      <c r="U2" s="661">
        <f>$L$2-5</f>
        <v>2014</v>
      </c>
      <c r="V2" s="661">
        <f>$L$2-4</f>
        <v>2015</v>
      </c>
      <c r="W2" s="661">
        <f>$L$2-3</f>
        <v>2016</v>
      </c>
      <c r="X2" s="661">
        <f>$L$2-2</f>
        <v>2017</v>
      </c>
      <c r="Y2" s="645"/>
    </row>
    <row r="3" spans="1:25" x14ac:dyDescent="0.2">
      <c r="A3" s="353"/>
      <c r="B3" s="353" t="str">
        <f>Cover!$G$25</f>
        <v>NL</v>
      </c>
      <c r="C3" s="353" t="s">
        <v>270</v>
      </c>
      <c r="D3" s="353" t="s">
        <v>293</v>
      </c>
      <c r="E3" s="354" t="s">
        <v>294</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60">
        <f>VLOOKUP(CONCATENATE($B3,"_",$C3,"_",$K$2,"_",$D3,"_",$E3),SentData!$F$2:$G$65536,2,)</f>
        <v>3590.3469999999998</v>
      </c>
      <c r="L3" s="360">
        <f>VLOOKUP(CONCATENATE($B3,"_",$C3,"_",$L$2,"_",$D3,"_",$E3),SentData!$F$2:$G$65536,2,)</f>
        <v>3207.44</v>
      </c>
      <c r="M3" s="355"/>
      <c r="N3" s="356" t="str">
        <f t="shared" ref="N3:O20" si="1">IF(OR(ISERROR(F3),ISERROR(G3)),"!!",IF(F3=0,"!!",G3/F3))</f>
        <v>!!</v>
      </c>
      <c r="O3" s="356" t="str">
        <f>IF(OR(ISERROR(G3),ISERROR(H3)),"!!",IF(G3=0,"!!",H3/G3))</f>
        <v>!!</v>
      </c>
      <c r="P3" s="356" t="str">
        <f t="shared" ref="P3:S20" si="2">IF(OR(ISERROR(H3),ISERROR(I3)),"!!",IF(H3=0,"!!",I3/H3))</f>
        <v>!!</v>
      </c>
      <c r="Q3" s="356" t="str">
        <f t="shared" si="2"/>
        <v>!!</v>
      </c>
      <c r="R3" s="356" t="str">
        <f t="shared" si="2"/>
        <v>!!</v>
      </c>
      <c r="S3" s="356">
        <f t="shared" si="2"/>
        <v>0.8933509769389979</v>
      </c>
      <c r="T3" s="355"/>
      <c r="U3" s="353"/>
      <c r="V3" s="353"/>
      <c r="W3" s="353"/>
      <c r="X3" s="353"/>
      <c r="Y3" s="353"/>
    </row>
    <row r="4" spans="1:25" x14ac:dyDescent="0.2">
      <c r="A4" s="353"/>
      <c r="B4" s="353" t="str">
        <f>Cover!$G$25</f>
        <v>NL</v>
      </c>
      <c r="C4" s="353" t="s">
        <v>270</v>
      </c>
      <c r="D4" s="353" t="s">
        <v>293</v>
      </c>
      <c r="E4" s="354" t="s">
        <v>92</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60">
        <f>VLOOKUP(CONCATENATE($B4,"_",$C4,"_",$K$2,"_",$D4,"_",$E4),SentData!$F$2:$G$65536,2,)</f>
        <v>2664</v>
      </c>
      <c r="L4" s="360">
        <f>VLOOKUP(CONCATENATE($B4,"_",$C4,"_",$L$2,"_",$D4,"_",$E4),SentData!$F$2:$G$65536,2,)</f>
        <v>2310</v>
      </c>
      <c r="M4" s="355"/>
      <c r="N4" s="356" t="str">
        <f t="shared" si="1"/>
        <v>!!</v>
      </c>
      <c r="O4" s="356" t="str">
        <f t="shared" si="1"/>
        <v>!!</v>
      </c>
      <c r="P4" s="356" t="str">
        <f t="shared" si="2"/>
        <v>!!</v>
      </c>
      <c r="Q4" s="356" t="str">
        <f t="shared" si="2"/>
        <v>!!</v>
      </c>
      <c r="R4" s="356" t="str">
        <f t="shared" si="2"/>
        <v>!!</v>
      </c>
      <c r="S4" s="356">
        <f t="shared" si="2"/>
        <v>0.86711711711711714</v>
      </c>
      <c r="T4" s="355"/>
      <c r="U4" s="353"/>
      <c r="V4" s="353"/>
      <c r="W4" s="353"/>
      <c r="X4" s="353"/>
      <c r="Y4" s="353"/>
    </row>
    <row r="5" spans="1:25" x14ac:dyDescent="0.2">
      <c r="A5" s="353"/>
      <c r="B5" s="353" t="str">
        <f>Cover!$G$25</f>
        <v>NL</v>
      </c>
      <c r="C5" s="353" t="s">
        <v>270</v>
      </c>
      <c r="D5" s="353" t="s">
        <v>293</v>
      </c>
      <c r="E5" s="354" t="s">
        <v>93</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60">
        <f>VLOOKUP(CONCATENATE($B5,"_",$C5,"_",$K$2,"_",$D5,"_",$E5),SentData!$F$2:$G$65536,2,)</f>
        <v>486</v>
      </c>
      <c r="L5" s="360">
        <f>VLOOKUP(CONCATENATE($B5,"_",$C5,"_",$L$2,"_",$D5,"_",$E5),SentData!$F$2:$G$65536,2,)</f>
        <v>440</v>
      </c>
      <c r="M5" s="355"/>
      <c r="N5" s="356" t="str">
        <f t="shared" si="1"/>
        <v>!!</v>
      </c>
      <c r="O5" s="356" t="str">
        <f t="shared" si="1"/>
        <v>!!</v>
      </c>
      <c r="P5" s="356" t="str">
        <f t="shared" si="2"/>
        <v>!!</v>
      </c>
      <c r="Q5" s="356" t="str">
        <f t="shared" si="2"/>
        <v>!!</v>
      </c>
      <c r="R5" s="356" t="str">
        <f t="shared" si="2"/>
        <v>!!</v>
      </c>
      <c r="S5" s="356">
        <f t="shared" si="2"/>
        <v>0.90534979423868311</v>
      </c>
      <c r="T5" s="355"/>
      <c r="U5" s="353"/>
      <c r="V5" s="353"/>
      <c r="W5" s="353"/>
      <c r="X5" s="353"/>
      <c r="Y5" s="353"/>
    </row>
    <row r="6" spans="1:25" x14ac:dyDescent="0.2">
      <c r="A6" s="353"/>
      <c r="B6" s="353" t="str">
        <f>Cover!$G$25</f>
        <v>NL</v>
      </c>
      <c r="C6" s="353" t="s">
        <v>270</v>
      </c>
      <c r="D6" s="353" t="s">
        <v>293</v>
      </c>
      <c r="E6" s="354" t="s">
        <v>94</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60">
        <f>VLOOKUP(CONCATENATE($B6,"_",$C6,"_",$K$2,"_",$D6,"_",$E6),SentData!$F$2:$G$65536,2,)</f>
        <v>2178</v>
      </c>
      <c r="L6" s="360">
        <f>VLOOKUP(CONCATENATE($B6,"_",$C6,"_",$L$2,"_",$D6,"_",$E6),SentData!$F$2:$G$65536,2,)</f>
        <v>1870</v>
      </c>
      <c r="M6" s="355"/>
      <c r="N6" s="356" t="str">
        <f t="shared" si="1"/>
        <v>!!</v>
      </c>
      <c r="O6" s="356" t="str">
        <f t="shared" si="1"/>
        <v>!!</v>
      </c>
      <c r="P6" s="356" t="str">
        <f t="shared" si="2"/>
        <v>!!</v>
      </c>
      <c r="Q6" s="356" t="str">
        <f t="shared" si="2"/>
        <v>!!</v>
      </c>
      <c r="R6" s="356" t="str">
        <f t="shared" si="2"/>
        <v>!!</v>
      </c>
      <c r="S6" s="356">
        <f t="shared" si="2"/>
        <v>0.85858585858585856</v>
      </c>
      <c r="T6" s="355"/>
      <c r="U6" s="353"/>
      <c r="V6" s="353"/>
      <c r="W6" s="353"/>
      <c r="X6" s="353"/>
      <c r="Y6" s="353"/>
    </row>
    <row r="7" spans="1:25" x14ac:dyDescent="0.2">
      <c r="A7" s="353"/>
      <c r="B7" s="353" t="str">
        <f>Cover!$G$25</f>
        <v>NL</v>
      </c>
      <c r="C7" s="353" t="s">
        <v>270</v>
      </c>
      <c r="D7" s="353" t="s">
        <v>293</v>
      </c>
      <c r="E7" s="354" t="s">
        <v>95</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60">
        <f>VLOOKUP(CONCATENATE($B7,"_",$C7,"_",$K$2,"_",$D7,"_",$E7),SentData!$F$2:$G$65536,2,)</f>
        <v>926.34699999999998</v>
      </c>
      <c r="L7" s="360">
        <f>VLOOKUP(CONCATENATE($B7,"_",$C7,"_",$L$2,"_",$D7,"_",$E7),SentData!$F$2:$G$65536,2,)</f>
        <v>897.44</v>
      </c>
      <c r="M7" s="355"/>
      <c r="N7" s="356" t="str">
        <f t="shared" si="1"/>
        <v>!!</v>
      </c>
      <c r="O7" s="356" t="str">
        <f t="shared" si="1"/>
        <v>!!</v>
      </c>
      <c r="P7" s="356" t="str">
        <f t="shared" si="2"/>
        <v>!!</v>
      </c>
      <c r="Q7" s="356" t="str">
        <f t="shared" si="2"/>
        <v>!!</v>
      </c>
      <c r="R7" s="356" t="str">
        <f t="shared" si="2"/>
        <v>!!</v>
      </c>
      <c r="S7" s="356">
        <f t="shared" si="2"/>
        <v>0.96879463095362761</v>
      </c>
      <c r="T7" s="355"/>
      <c r="U7" s="353"/>
      <c r="V7" s="353"/>
      <c r="W7" s="353"/>
      <c r="X7" s="353"/>
      <c r="Y7" s="353"/>
    </row>
    <row r="8" spans="1:25" x14ac:dyDescent="0.2">
      <c r="A8" s="353"/>
      <c r="B8" s="353" t="str">
        <f>Cover!$G$25</f>
        <v>NL</v>
      </c>
      <c r="C8" s="353" t="s">
        <v>270</v>
      </c>
      <c r="D8" s="353" t="s">
        <v>293</v>
      </c>
      <c r="E8" s="354" t="s">
        <v>96</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60">
        <f>VLOOKUP(CONCATENATE($B8,"_",$C8,"_",$K$2,"_",$D8,"_",$E8),SentData!$F$2:$G$65536,2,)</f>
        <v>577.97199999999998</v>
      </c>
      <c r="L8" s="360">
        <f>VLOOKUP(CONCATENATE($B8,"_",$C8,"_",$L$2,"_",$D8,"_",$E8),SentData!$F$2:$G$65536,2,)</f>
        <v>592.62099999999998</v>
      </c>
      <c r="M8" s="355"/>
      <c r="N8" s="356" t="str">
        <f t="shared" si="1"/>
        <v>!!</v>
      </c>
      <c r="O8" s="356" t="str">
        <f t="shared" si="1"/>
        <v>!!</v>
      </c>
      <c r="P8" s="356" t="str">
        <f t="shared" si="2"/>
        <v>!!</v>
      </c>
      <c r="Q8" s="356" t="str">
        <f t="shared" si="2"/>
        <v>!!</v>
      </c>
      <c r="R8" s="356" t="str">
        <f t="shared" si="2"/>
        <v>!!</v>
      </c>
      <c r="S8" s="356">
        <f t="shared" si="2"/>
        <v>1.0253455184680227</v>
      </c>
      <c r="T8" s="355"/>
      <c r="U8" s="353"/>
      <c r="V8" s="353"/>
      <c r="W8" s="353"/>
      <c r="X8" s="353"/>
      <c r="Y8" s="353"/>
    </row>
    <row r="9" spans="1:25" x14ac:dyDescent="0.2">
      <c r="A9" s="353"/>
      <c r="B9" s="353" t="str">
        <f>Cover!$G$25</f>
        <v>NL</v>
      </c>
      <c r="C9" s="353" t="s">
        <v>270</v>
      </c>
      <c r="D9" s="353" t="s">
        <v>293</v>
      </c>
      <c r="E9" s="354" t="s">
        <v>97</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60">
        <f>VLOOKUP(CONCATENATE($B9,"_",$C9,"_",$K$2,"_",$D9,"_",$E9),SentData!$F$2:$G$65536,2,)</f>
        <v>348.375</v>
      </c>
      <c r="L9" s="360">
        <f>VLOOKUP(CONCATENATE($B9,"_",$C9,"_",$L$2,"_",$D9,"_",$E9),SentData!$F$2:$G$65536,2,)</f>
        <v>304.81900000000002</v>
      </c>
      <c r="M9" s="355"/>
      <c r="N9" s="356" t="str">
        <f t="shared" si="1"/>
        <v>!!</v>
      </c>
      <c r="O9" s="356" t="str">
        <f t="shared" si="1"/>
        <v>!!</v>
      </c>
      <c r="P9" s="356" t="str">
        <f t="shared" si="2"/>
        <v>!!</v>
      </c>
      <c r="Q9" s="356" t="str">
        <f t="shared" si="2"/>
        <v>!!</v>
      </c>
      <c r="R9" s="356" t="str">
        <f t="shared" si="2"/>
        <v>!!</v>
      </c>
      <c r="S9" s="356">
        <f t="shared" si="2"/>
        <v>0.87497380696088989</v>
      </c>
      <c r="T9" s="355"/>
      <c r="U9" s="353"/>
      <c r="V9" s="353"/>
      <c r="W9" s="353"/>
      <c r="X9" s="353"/>
      <c r="Y9" s="353"/>
    </row>
    <row r="10" spans="1:25" x14ac:dyDescent="0.2">
      <c r="A10" s="353"/>
      <c r="B10" s="353" t="str">
        <f>Cover!$G$25</f>
        <v>NL</v>
      </c>
      <c r="C10" s="353" t="s">
        <v>270</v>
      </c>
      <c r="D10" s="353" t="s">
        <v>293</v>
      </c>
      <c r="E10" s="354" t="s">
        <v>98</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60">
        <f>VLOOKUP(CONCATENATE($B10,"_",$C10,"_",$K$2,"_",$D10,"_",$E10),SentData!$F$2:$G$65536,2,)</f>
        <v>0</v>
      </c>
      <c r="L10" s="360">
        <f>VLOOKUP(CONCATENATE($B10,"_",$C10,"_",$L$2,"_",$D10,"_",$E10),SentData!$F$2:$G$65536,2,)</f>
        <v>0</v>
      </c>
      <c r="M10" s="355"/>
      <c r="N10" s="356" t="str">
        <f t="shared" si="1"/>
        <v>!!</v>
      </c>
      <c r="O10" s="356" t="str">
        <f t="shared" si="1"/>
        <v>!!</v>
      </c>
      <c r="P10" s="356" t="str">
        <f t="shared" si="2"/>
        <v>!!</v>
      </c>
      <c r="Q10" s="356" t="str">
        <f t="shared" si="2"/>
        <v>!!</v>
      </c>
      <c r="R10" s="356" t="str">
        <f t="shared" si="2"/>
        <v>!!</v>
      </c>
      <c r="S10" s="356" t="str">
        <f t="shared" si="2"/>
        <v>!!</v>
      </c>
      <c r="T10" s="355"/>
      <c r="U10" s="353"/>
      <c r="V10" s="353"/>
      <c r="W10" s="353"/>
      <c r="X10" s="353"/>
      <c r="Y10" s="353"/>
    </row>
    <row r="11" spans="1:25" x14ac:dyDescent="0.2">
      <c r="A11" s="353"/>
      <c r="B11" s="353" t="str">
        <f>Cover!$G$25</f>
        <v>NL</v>
      </c>
      <c r="C11" s="353" t="s">
        <v>270</v>
      </c>
      <c r="D11" s="353" t="s">
        <v>293</v>
      </c>
      <c r="E11" s="354" t="s">
        <v>99</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60">
        <f>VLOOKUP(CONCATENATE($B11,"_",$C11,"_",$K$2,"_",$D11,"_",$E11),SentData!$F$2:$G$65536,2,)</f>
        <v>345.75900000000001</v>
      </c>
      <c r="L11" s="360">
        <f>VLOOKUP(CONCATENATE($B11,"_",$C11,"_",$L$2,"_",$D11,"_",$E11),SentData!$F$2:$G$65536,2,)</f>
        <v>298.61400000000003</v>
      </c>
      <c r="M11" s="355"/>
      <c r="N11" s="356" t="str">
        <f t="shared" si="1"/>
        <v>!!</v>
      </c>
      <c r="O11" s="356" t="str">
        <f t="shared" si="1"/>
        <v>!!</v>
      </c>
      <c r="P11" s="356" t="str">
        <f t="shared" si="2"/>
        <v>!!</v>
      </c>
      <c r="Q11" s="356" t="str">
        <f t="shared" si="2"/>
        <v>!!</v>
      </c>
      <c r="R11" s="356" t="str">
        <f t="shared" si="2"/>
        <v>!!</v>
      </c>
      <c r="S11" s="356">
        <f t="shared" si="2"/>
        <v>0.86364780092492177</v>
      </c>
      <c r="T11" s="355"/>
      <c r="U11" s="353"/>
      <c r="V11" s="353"/>
      <c r="W11" s="353"/>
      <c r="X11" s="353"/>
      <c r="Y11" s="353"/>
    </row>
    <row r="12" spans="1:25" x14ac:dyDescent="0.2">
      <c r="A12" s="353"/>
      <c r="B12" s="353" t="str">
        <f>Cover!$G$25</f>
        <v>NL</v>
      </c>
      <c r="C12" s="353" t="s">
        <v>270</v>
      </c>
      <c r="D12" s="353" t="s">
        <v>293</v>
      </c>
      <c r="E12" s="354" t="s">
        <v>101</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60">
        <f>VLOOKUP(CONCATENATE($B12,"_",$C12,"_",$K$2,"_",$D12,"_",$E12),SentData!$F$2:$G$65536,2,)</f>
        <v>224.911</v>
      </c>
      <c r="L12" s="360">
        <f>VLOOKUP(CONCATENATE($B12,"_",$C12,"_",$L$2,"_",$D12,"_",$E12),SentData!$F$2:$G$65536,2,)</f>
        <v>214.92500000000001</v>
      </c>
      <c r="M12" s="355"/>
      <c r="N12" s="356" t="str">
        <f t="shared" si="1"/>
        <v>!!</v>
      </c>
      <c r="O12" s="356" t="str">
        <f t="shared" si="1"/>
        <v>!!</v>
      </c>
      <c r="P12" s="356" t="str">
        <f t="shared" si="2"/>
        <v>!!</v>
      </c>
      <c r="Q12" s="356" t="str">
        <f t="shared" si="2"/>
        <v>!!</v>
      </c>
      <c r="R12" s="356" t="str">
        <f t="shared" si="2"/>
        <v>!!</v>
      </c>
      <c r="S12" s="356">
        <f t="shared" si="2"/>
        <v>0.95560021519623317</v>
      </c>
      <c r="T12" s="355"/>
      <c r="U12" s="353"/>
      <c r="V12" s="353"/>
      <c r="W12" s="353"/>
      <c r="X12" s="353"/>
      <c r="Y12" s="353"/>
    </row>
    <row r="13" spans="1:25" x14ac:dyDescent="0.2">
      <c r="A13" s="353"/>
      <c r="B13" s="353" t="str">
        <f>Cover!$G$25</f>
        <v>NL</v>
      </c>
      <c r="C13" s="353" t="s">
        <v>270</v>
      </c>
      <c r="D13" s="353" t="s">
        <v>293</v>
      </c>
      <c r="E13" s="354" t="s">
        <v>102</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60">
        <f>VLOOKUP(CONCATENATE($B13,"_",$C13,"_",$K$2,"_",$D13,"_",$E13),SentData!$F$2:$G$65536,2,)</f>
        <v>120.848</v>
      </c>
      <c r="L13" s="360">
        <f>VLOOKUP(CONCATENATE($B13,"_",$C13,"_",$L$2,"_",$D13,"_",$E13),SentData!$F$2:$G$65536,2,)</f>
        <v>83.688999999999993</v>
      </c>
      <c r="M13" s="355"/>
      <c r="N13" s="356" t="str">
        <f t="shared" si="1"/>
        <v>!!</v>
      </c>
      <c r="O13" s="356" t="str">
        <f t="shared" si="1"/>
        <v>!!</v>
      </c>
      <c r="P13" s="356" t="str">
        <f t="shared" si="2"/>
        <v>!!</v>
      </c>
      <c r="Q13" s="356" t="str">
        <f t="shared" si="2"/>
        <v>!!</v>
      </c>
      <c r="R13" s="356" t="str">
        <f t="shared" si="2"/>
        <v>!!</v>
      </c>
      <c r="S13" s="356">
        <f t="shared" si="2"/>
        <v>0.69251456374950349</v>
      </c>
      <c r="T13" s="355"/>
      <c r="U13" s="353"/>
      <c r="V13" s="353"/>
      <c r="W13" s="353"/>
      <c r="X13" s="353"/>
      <c r="Y13" s="353"/>
    </row>
    <row r="14" spans="1:25" x14ac:dyDescent="0.2">
      <c r="A14" s="353"/>
      <c r="B14" s="353" t="str">
        <f>Cover!$G$25</f>
        <v>NL</v>
      </c>
      <c r="C14" s="353" t="s">
        <v>270</v>
      </c>
      <c r="D14" s="353" t="s">
        <v>293</v>
      </c>
      <c r="E14" s="354" t="s">
        <v>103</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60">
        <f>VLOOKUP(CONCATENATE($B14,"_",$C14,"_",$K$2,"_",$D14,"_",$E14),SentData!$F$2:$G$65536,2,)</f>
        <v>553.25099999999998</v>
      </c>
      <c r="L14" s="360">
        <f>VLOOKUP(CONCATENATE($B14,"_",$C14,"_",$L$2,"_",$D14,"_",$E14),SentData!$F$2:$G$65536,2,)</f>
        <v>537.37</v>
      </c>
      <c r="M14" s="355"/>
      <c r="N14" s="356" t="str">
        <f t="shared" si="1"/>
        <v>!!</v>
      </c>
      <c r="O14" s="356" t="str">
        <f t="shared" si="1"/>
        <v>!!</v>
      </c>
      <c r="P14" s="356" t="str">
        <f t="shared" si="2"/>
        <v>!!</v>
      </c>
      <c r="Q14" s="356" t="str">
        <f t="shared" si="2"/>
        <v>!!</v>
      </c>
      <c r="R14" s="356" t="str">
        <f t="shared" si="2"/>
        <v>!!</v>
      </c>
      <c r="S14" s="356">
        <f t="shared" si="2"/>
        <v>0.97129512644351301</v>
      </c>
      <c r="T14" s="355"/>
      <c r="U14" s="353"/>
      <c r="V14" s="353"/>
      <c r="W14" s="353"/>
      <c r="X14" s="353"/>
      <c r="Y14" s="353"/>
    </row>
    <row r="15" spans="1:25" x14ac:dyDescent="0.2">
      <c r="A15" s="353"/>
      <c r="B15" s="353" t="str">
        <f>Cover!$G$25</f>
        <v>NL</v>
      </c>
      <c r="C15" s="353" t="s">
        <v>270</v>
      </c>
      <c r="D15" s="353" t="s">
        <v>293</v>
      </c>
      <c r="E15" s="354" t="s">
        <v>104</v>
      </c>
      <c r="F15" s="353">
        <f>IF(ISNUMBER(U15),U15,VLOOKUP(CONCATENATE($B15,"_",$C15,"_",$F$2,"_",$D15,"_",$E15),Database!$F$2:$G$65536,2,))</f>
        <v>0</v>
      </c>
      <c r="G15" s="353">
        <f>IF(ISNUMBER(V15),V15,VLOOKUP(CONCATENATE($B15,"_",$C15,"_",$G$2,"_",$D15,"_",$E15),Database!$F$2:$G$65536,2,))</f>
        <v>0</v>
      </c>
      <c r="H15" s="353" t="e">
        <f>IF(ISNUMBER(W15),W15,VLOOKUP(CONCATENATE($B15,"_",$C15,"_",$H$2,"_",$D15,"_",$E15),Database!$F$2:$G$65536,2,))</f>
        <v>#N/A</v>
      </c>
      <c r="I15" s="353" t="e">
        <f>IF(ISNUMBER(X15),X15,VLOOKUP(CONCATENATE($B15,"_",$C15,"_",$I$2,"_",$D15,"_",$E15),Database!$F$2:$G$65536,2,))</f>
        <v>#N/A</v>
      </c>
      <c r="J15" s="353" t="e">
        <f>VLOOKUP(CONCATENATE($B15,"_",$C15,"_",$J$2,"_",$D15,"_",$E15),Database!$F$2:$G$65536,2,)</f>
        <v>#N/A</v>
      </c>
      <c r="K15" s="360">
        <f>VLOOKUP(CONCATENATE($B15,"_",$C15,"_",$K$2,"_",$D15,"_",$E15),SentData!$F$2:$G$65536,2,)</f>
        <v>333.358</v>
      </c>
      <c r="L15" s="360">
        <f>VLOOKUP(CONCATENATE($B15,"_",$C15,"_",$L$2,"_",$D15,"_",$E15),SentData!$F$2:$G$65536,2,)</f>
        <v>329.78199999999998</v>
      </c>
      <c r="M15" s="355"/>
      <c r="N15" s="356" t="str">
        <f t="shared" si="1"/>
        <v>!!</v>
      </c>
      <c r="O15" s="356" t="str">
        <f t="shared" si="1"/>
        <v>!!</v>
      </c>
      <c r="P15" s="356" t="str">
        <f t="shared" si="2"/>
        <v>!!</v>
      </c>
      <c r="Q15" s="356" t="str">
        <f t="shared" si="2"/>
        <v>!!</v>
      </c>
      <c r="R15" s="356" t="str">
        <f t="shared" si="2"/>
        <v>!!</v>
      </c>
      <c r="S15" s="356">
        <f t="shared" si="2"/>
        <v>0.98927279381325772</v>
      </c>
      <c r="T15" s="355"/>
      <c r="U15" s="353"/>
      <c r="V15" s="353"/>
      <c r="W15" s="353"/>
      <c r="X15" s="353"/>
      <c r="Y15" s="353"/>
    </row>
    <row r="16" spans="1:25" x14ac:dyDescent="0.2">
      <c r="A16" s="353"/>
      <c r="B16" s="353" t="str">
        <f>Cover!$G$25</f>
        <v>NL</v>
      </c>
      <c r="C16" s="353" t="s">
        <v>270</v>
      </c>
      <c r="D16" s="353" t="s">
        <v>293</v>
      </c>
      <c r="E16" s="354" t="s">
        <v>105</v>
      </c>
      <c r="F16" s="353">
        <f>IF(ISNUMBER(U16),U16,VLOOKUP(CONCATENATE($B16,"_",$C16,"_",$F$2,"_",$D16,"_",$E16),Database!$F$2:$G$65536,2,))</f>
        <v>0</v>
      </c>
      <c r="G16" s="353">
        <f>IF(ISNUMBER(V16),V16,VLOOKUP(CONCATENATE($B16,"_",$C16,"_",$G$2,"_",$D16,"_",$E16),Database!$F$2:$G$65536,2,))</f>
        <v>0</v>
      </c>
      <c r="H16" s="353" t="e">
        <f>IF(ISNUMBER(W16),W16,VLOOKUP(CONCATENATE($B16,"_",$C16,"_",$H$2,"_",$D16,"_",$E16),Database!$F$2:$G$65536,2,))</f>
        <v>#N/A</v>
      </c>
      <c r="I16" s="353" t="e">
        <f>IF(ISNUMBER(X16),X16,VLOOKUP(CONCATENATE($B16,"_",$C16,"_",$I$2,"_",$D16,"_",$E16),Database!$F$2:$G$65536,2,))</f>
        <v>#N/A</v>
      </c>
      <c r="J16" s="353" t="e">
        <f>VLOOKUP(CONCATENATE($B16,"_",$C16,"_",$J$2,"_",$D16,"_",$E16),Database!$F$2:$G$65536,2,)</f>
        <v>#N/A</v>
      </c>
      <c r="K16" s="360">
        <f>VLOOKUP(CONCATENATE($B16,"_",$C16,"_",$K$2,"_",$D16,"_",$E16),SentData!$F$2:$G$65536,2,)</f>
        <v>219.893</v>
      </c>
      <c r="L16" s="360">
        <f>VLOOKUP(CONCATENATE($B16,"_",$C16,"_",$L$2,"_",$D16,"_",$E16),SentData!$F$2:$G$65536,2,)</f>
        <v>205.88300000000001</v>
      </c>
      <c r="M16" s="355"/>
      <c r="N16" s="356" t="str">
        <f t="shared" si="1"/>
        <v>!!</v>
      </c>
      <c r="O16" s="356" t="str">
        <f t="shared" si="1"/>
        <v>!!</v>
      </c>
      <c r="P16" s="356" t="str">
        <f t="shared" si="2"/>
        <v>!!</v>
      </c>
      <c r="Q16" s="356" t="str">
        <f t="shared" si="2"/>
        <v>!!</v>
      </c>
      <c r="R16" s="356" t="str">
        <f t="shared" si="2"/>
        <v>!!</v>
      </c>
      <c r="S16" s="356">
        <f t="shared" si="2"/>
        <v>0.93628719422628282</v>
      </c>
      <c r="T16" s="355"/>
      <c r="U16" s="353"/>
      <c r="V16" s="353"/>
      <c r="W16" s="353"/>
      <c r="X16" s="353"/>
      <c r="Y16" s="353"/>
    </row>
    <row r="17" spans="1:25" x14ac:dyDescent="0.2">
      <c r="A17" s="353"/>
      <c r="B17" s="353" t="str">
        <f>Cover!$G$25</f>
        <v>NL</v>
      </c>
      <c r="C17" s="353" t="s">
        <v>270</v>
      </c>
      <c r="D17" s="353" t="s">
        <v>293</v>
      </c>
      <c r="E17" s="354" t="s">
        <v>106</v>
      </c>
      <c r="F17" s="353">
        <f>IF(ISNUMBER(U17),U17,VLOOKUP(CONCATENATE($B17,"_",$C17,"_",$F$2,"_",$D17,"_",$E17),Database!$F$2:$G$65536,2,))</f>
        <v>0</v>
      </c>
      <c r="G17" s="353">
        <f>IF(ISNUMBER(V17),V17,VLOOKUP(CONCATENATE($B17,"_",$C17,"_",$G$2,"_",$D17,"_",$E17),Database!$F$2:$G$65536,2,))</f>
        <v>0</v>
      </c>
      <c r="H17" s="353" t="e">
        <f>IF(ISNUMBER(W17),W17,VLOOKUP(CONCATENATE($B17,"_",$C17,"_",$H$2,"_",$D17,"_",$E17),Database!$F$2:$G$65536,2,))</f>
        <v>#N/A</v>
      </c>
      <c r="I17" s="353" t="e">
        <f>IF(ISNUMBER(X17),X17,VLOOKUP(CONCATENATE($B17,"_",$C17,"_",$I$2,"_",$D17,"_",$E17),Database!$F$2:$G$65536,2,))</f>
        <v>#N/A</v>
      </c>
      <c r="J17" s="353" t="e">
        <f>VLOOKUP(CONCATENATE($B17,"_",$C17,"_",$J$2,"_",$D17,"_",$E17),Database!$F$2:$G$65536,2,)</f>
        <v>#N/A</v>
      </c>
      <c r="K17" s="360">
        <f>VLOOKUP(CONCATENATE($B17,"_",$C17,"_",$K$2,"_",$D17,"_",$E17),SentData!$F$2:$G$65536,2,)</f>
        <v>27.337</v>
      </c>
      <c r="L17" s="360">
        <f>VLOOKUP(CONCATENATE($B17,"_",$C17,"_",$L$2,"_",$D17,"_",$E17),SentData!$F$2:$G$65536,2,)</f>
        <v>61.457000000000001</v>
      </c>
      <c r="M17" s="355"/>
      <c r="N17" s="356" t="str">
        <f t="shared" si="1"/>
        <v>!!</v>
      </c>
      <c r="O17" s="356" t="str">
        <f t="shared" si="1"/>
        <v>!!</v>
      </c>
      <c r="P17" s="356" t="str">
        <f t="shared" si="2"/>
        <v>!!</v>
      </c>
      <c r="Q17" s="356" t="str">
        <f t="shared" si="2"/>
        <v>!!</v>
      </c>
      <c r="R17" s="356" t="str">
        <f t="shared" si="2"/>
        <v>!!</v>
      </c>
      <c r="S17" s="356">
        <f t="shared" si="2"/>
        <v>2.2481252514906536</v>
      </c>
      <c r="T17" s="355"/>
      <c r="U17" s="353"/>
      <c r="V17" s="353"/>
      <c r="W17" s="353"/>
      <c r="X17" s="353"/>
      <c r="Y17" s="353"/>
    </row>
    <row r="18" spans="1:25" x14ac:dyDescent="0.2">
      <c r="A18" s="353"/>
      <c r="B18" s="353" t="str">
        <f>Cover!$G$25</f>
        <v>NL</v>
      </c>
      <c r="C18" s="353" t="s">
        <v>270</v>
      </c>
      <c r="D18" s="353" t="s">
        <v>293</v>
      </c>
      <c r="E18" s="354" t="s">
        <v>107</v>
      </c>
      <c r="F18" s="353">
        <f>IF(ISNUMBER(U18),U18,VLOOKUP(CONCATENATE($B18,"_",$C18,"_",$F$2,"_",$D18,"_",$E18),Database!$F$2:$G$65536,2,))</f>
        <v>0</v>
      </c>
      <c r="G18" s="353">
        <f>IF(ISNUMBER(V18),V18,VLOOKUP(CONCATENATE($B18,"_",$C18,"_",$G$2,"_",$D18,"_",$E18),Database!$F$2:$G$65536,2,))</f>
        <v>0</v>
      </c>
      <c r="H18" s="353" t="e">
        <f>IF(ISNUMBER(W18),W18,VLOOKUP(CONCATENATE($B18,"_",$C18,"_",$H$2,"_",$D18,"_",$E18),Database!$F$2:$G$65536,2,))</f>
        <v>#N/A</v>
      </c>
      <c r="I18" s="353" t="e">
        <f>IF(ISNUMBER(X18),X18,VLOOKUP(CONCATENATE($B18,"_",$C18,"_",$I$2,"_",$D18,"_",$E18),Database!$F$2:$G$65536,2,))</f>
        <v>#N/A</v>
      </c>
      <c r="J18" s="353" t="e">
        <f>VLOOKUP(CONCATENATE($B18,"_",$C18,"_",$J$2,"_",$D18,"_",$E18),Database!$F$2:$G$65536,2,)</f>
        <v>#N/A</v>
      </c>
      <c r="K18" s="360">
        <f>VLOOKUP(CONCATENATE($B18,"_",$C18,"_",$K$2,"_",$D18,"_",$E18),SentData!$F$2:$G$65536,2,)</f>
        <v>19.702999999999999</v>
      </c>
      <c r="L18" s="360">
        <f>VLOOKUP(CONCATENATE($B18,"_",$C18,"_",$L$2,"_",$D18,"_",$E18),SentData!$F$2:$G$65536,2,)</f>
        <v>47.914999999999999</v>
      </c>
      <c r="M18" s="355"/>
      <c r="N18" s="356" t="str">
        <f t="shared" si="1"/>
        <v>!!</v>
      </c>
      <c r="O18" s="356" t="str">
        <f t="shared" si="1"/>
        <v>!!</v>
      </c>
      <c r="P18" s="356" t="str">
        <f t="shared" si="2"/>
        <v>!!</v>
      </c>
      <c r="Q18" s="356" t="str">
        <f t="shared" si="2"/>
        <v>!!</v>
      </c>
      <c r="R18" s="356" t="str">
        <f t="shared" si="2"/>
        <v>!!</v>
      </c>
      <c r="S18" s="356">
        <f t="shared" si="2"/>
        <v>2.4318631680454752</v>
      </c>
      <c r="T18" s="355"/>
      <c r="U18" s="353"/>
      <c r="V18" s="353"/>
      <c r="W18" s="353"/>
      <c r="X18" s="353"/>
      <c r="Y18" s="353"/>
    </row>
    <row r="19" spans="1:25" x14ac:dyDescent="0.2">
      <c r="A19" s="353"/>
      <c r="B19" s="353" t="str">
        <f>Cover!$G$25</f>
        <v>NL</v>
      </c>
      <c r="C19" s="353" t="s">
        <v>270</v>
      </c>
      <c r="D19" s="353" t="s">
        <v>293</v>
      </c>
      <c r="E19" s="354" t="s">
        <v>108</v>
      </c>
      <c r="F19" s="353">
        <f>IF(ISNUMBER(U19),U19,VLOOKUP(CONCATENATE($B19,"_",$C19,"_",$F$2,"_",$D19,"_",$E19),Database!$F$2:$G$65536,2,))</f>
        <v>0</v>
      </c>
      <c r="G19" s="353">
        <f>IF(ISNUMBER(V19),V19,VLOOKUP(CONCATENATE($B19,"_",$C19,"_",$G$2,"_",$D19,"_",$E19),Database!$F$2:$G$65536,2,))</f>
        <v>0</v>
      </c>
      <c r="H19" s="353" t="e">
        <f>IF(ISNUMBER(W19),W19,VLOOKUP(CONCATENATE($B19,"_",$C19,"_",$H$2,"_",$D19,"_",$E19),Database!$F$2:$G$65536,2,))</f>
        <v>#N/A</v>
      </c>
      <c r="I19" s="353" t="e">
        <f>IF(ISNUMBER(X19),X19,VLOOKUP(CONCATENATE($B19,"_",$C19,"_",$I$2,"_",$D19,"_",$E19),Database!$F$2:$G$65536,2,))</f>
        <v>#N/A</v>
      </c>
      <c r="J19" s="353" t="e">
        <f>VLOOKUP(CONCATENATE($B19,"_",$C19,"_",$J$2,"_",$D19,"_",$E19),Database!$F$2:$G$65536,2,)</f>
        <v>#N/A</v>
      </c>
      <c r="K19" s="360">
        <f>VLOOKUP(CONCATENATE($B19,"_",$C19,"_",$K$2,"_",$D19,"_",$E19),SentData!$F$2:$G$65536,2,)</f>
        <v>7.6340000000000003</v>
      </c>
      <c r="L19" s="360">
        <f>VLOOKUP(CONCATENATE($B19,"_",$C19,"_",$L$2,"_",$D19,"_",$E19),SentData!$F$2:$G$65536,2,)</f>
        <v>13.542</v>
      </c>
      <c r="M19" s="355"/>
      <c r="N19" s="356" t="str">
        <f t="shared" si="1"/>
        <v>!!</v>
      </c>
      <c r="O19" s="356" t="str">
        <f t="shared" si="1"/>
        <v>!!</v>
      </c>
      <c r="P19" s="356" t="str">
        <f t="shared" si="2"/>
        <v>!!</v>
      </c>
      <c r="Q19" s="356" t="str">
        <f t="shared" si="2"/>
        <v>!!</v>
      </c>
      <c r="R19" s="356" t="str">
        <f t="shared" si="2"/>
        <v>!!</v>
      </c>
      <c r="S19" s="356">
        <f t="shared" si="2"/>
        <v>1.7739062090647104</v>
      </c>
      <c r="T19" s="355"/>
      <c r="U19" s="353"/>
      <c r="V19" s="353"/>
      <c r="W19" s="353"/>
      <c r="X19" s="353"/>
      <c r="Y19" s="353"/>
    </row>
    <row r="20" spans="1:25" x14ac:dyDescent="0.2">
      <c r="A20" s="353"/>
      <c r="B20" s="353" t="str">
        <f>Cover!$G$25</f>
        <v>NL</v>
      </c>
      <c r="C20" s="353" t="s">
        <v>270</v>
      </c>
      <c r="D20" s="353" t="s">
        <v>293</v>
      </c>
      <c r="E20" s="354" t="s">
        <v>109</v>
      </c>
      <c r="F20" s="353">
        <f>IF(ISNUMBER(U20),U20,VLOOKUP(CONCATENATE($B20,"_",$C20,"_",$F$2,"_",$D20,"_",$E20),Database!$F$2:$G$65536,2,))</f>
        <v>0</v>
      </c>
      <c r="G20" s="353">
        <f>IF(ISNUMBER(V20),V20,VLOOKUP(CONCATENATE($B20,"_",$C20,"_",$G$2,"_",$D20,"_",$E20),Database!$F$2:$G$65536,2,))</f>
        <v>0</v>
      </c>
      <c r="H20" s="353" t="e">
        <f>IF(ISNUMBER(W20),W20,VLOOKUP(CONCATENATE($B20,"_",$C20,"_",$H$2,"_",$D20,"_",$E20),Database!$F$2:$G$65536,2,))</f>
        <v>#N/A</v>
      </c>
      <c r="I20" s="353" t="e">
        <f>IF(ISNUMBER(X20),X20,VLOOKUP(CONCATENATE($B20,"_",$C20,"_",$I$2,"_",$D20,"_",$E20),Database!$F$2:$G$65536,2,))</f>
        <v>#N/A</v>
      </c>
      <c r="J20" s="353" t="e">
        <f>VLOOKUP(CONCATENATE($B20,"_",$C20,"_",$J$2,"_",$D20,"_",$E20),Database!$F$2:$G$65536,2,)</f>
        <v>#N/A</v>
      </c>
      <c r="K20" s="360" t="e">
        <f>VLOOKUP(CONCATENATE($B20,"_",$C20,"_",$K$2,"_",$D20,"_",$E20),SentData!$F$2:$G$65536,2,)</f>
        <v>#REF!</v>
      </c>
      <c r="L20" s="360" t="e">
        <f>VLOOKUP(CONCATENATE($B20,"_",$C20,"_",$L$2,"_",$D20,"_",$E20),SentData!$F$2:$G$65536,2,)</f>
        <v>#REF!</v>
      </c>
      <c r="M20" s="355"/>
      <c r="N20" s="356" t="str">
        <f t="shared" si="1"/>
        <v>!!</v>
      </c>
      <c r="O20" s="356" t="str">
        <f t="shared" si="1"/>
        <v>!!</v>
      </c>
      <c r="P20" s="356" t="str">
        <f t="shared" si="2"/>
        <v>!!</v>
      </c>
      <c r="Q20" s="356" t="str">
        <f t="shared" si="2"/>
        <v>!!</v>
      </c>
      <c r="R20" s="356" t="str">
        <f t="shared" si="2"/>
        <v>!!</v>
      </c>
      <c r="S20" s="356" t="str">
        <f t="shared" si="2"/>
        <v>!!</v>
      </c>
      <c r="T20" s="355"/>
      <c r="U20" s="353"/>
      <c r="V20" s="353"/>
      <c r="W20" s="353"/>
      <c r="X20" s="353"/>
      <c r="Y20" s="353"/>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3" bestFit="1" customWidth="1"/>
    <col min="2" max="2" width="5.77734375" style="353" bestFit="1" customWidth="1"/>
    <col min="3" max="3" width="3.77734375" style="353" bestFit="1" customWidth="1"/>
    <col min="4" max="4" width="6" style="353" bestFit="1" customWidth="1"/>
    <col min="5" max="5" width="7.109375" style="354" bestFit="1" customWidth="1"/>
    <col min="6" max="6" width="6.88671875" style="353" bestFit="1" customWidth="1"/>
    <col min="7" max="7" width="4.6640625" style="353" bestFit="1" customWidth="1"/>
    <col min="8" max="8" width="5.33203125" style="353" bestFit="1" customWidth="1"/>
    <col min="9" max="10" width="7.6640625" style="353" bestFit="1" customWidth="1"/>
    <col min="11" max="12" width="7.33203125" style="360" bestFit="1" customWidth="1"/>
    <col min="13" max="13" width="2.77734375" style="355" customWidth="1"/>
    <col min="14" max="19" width="6.44140625" style="353" bestFit="1" customWidth="1"/>
    <col min="20" max="20" width="2.77734375" style="355" customWidth="1"/>
    <col min="21" max="25" width="3.88671875" style="353" bestFit="1" customWidth="1"/>
    <col min="26" max="16384" width="9" style="353"/>
  </cols>
  <sheetData>
    <row r="1" spans="1:25" x14ac:dyDescent="0.2">
      <c r="A1" s="363" t="s">
        <v>177</v>
      </c>
      <c r="B1" s="358" t="s">
        <v>175</v>
      </c>
      <c r="C1" s="660">
        <v>0.8</v>
      </c>
      <c r="D1" s="359" t="s">
        <v>176</v>
      </c>
      <c r="E1" s="660">
        <v>1.2</v>
      </c>
      <c r="J1" s="360"/>
      <c r="L1" s="357"/>
      <c r="M1" s="353"/>
      <c r="S1" s="357"/>
      <c r="T1" s="353"/>
      <c r="U1" s="1958" t="s">
        <v>55</v>
      </c>
      <c r="V1" s="1958"/>
      <c r="W1" s="1958"/>
      <c r="X1" s="1958"/>
      <c r="Y1" s="646"/>
    </row>
    <row r="2" spans="1:25" x14ac:dyDescent="0.2">
      <c r="A2" s="353" t="s">
        <v>327</v>
      </c>
      <c r="B2" s="353" t="s">
        <v>288</v>
      </c>
      <c r="C2" s="353" t="s">
        <v>289</v>
      </c>
      <c r="D2" s="353" t="s">
        <v>306</v>
      </c>
      <c r="E2" s="354" t="s">
        <v>313</v>
      </c>
      <c r="F2" s="661">
        <f>$L$2-5</f>
        <v>2014</v>
      </c>
      <c r="G2" s="661">
        <f>$L$2-4</f>
        <v>2015</v>
      </c>
      <c r="H2" s="661">
        <f>$L$2-3</f>
        <v>2016</v>
      </c>
      <c r="I2" s="661">
        <f>$L$2-2</f>
        <v>2017</v>
      </c>
      <c r="J2" s="369">
        <f>$L$2-1</f>
        <v>2018</v>
      </c>
      <c r="K2" s="361">
        <f>$L$2-1</f>
        <v>2018</v>
      </c>
      <c r="L2" s="361">
        <f>Cover!G27</f>
        <v>2019</v>
      </c>
      <c r="N2" s="664" t="str">
        <f t="shared" ref="N2:S2" si="0">CONCATENATE(RIGHT((F2),2),"/",RIGHT((G2),2))</f>
        <v>14/15</v>
      </c>
      <c r="O2" s="664" t="str">
        <f t="shared" si="0"/>
        <v>15/16</v>
      </c>
      <c r="P2" s="664" t="str">
        <f t="shared" si="0"/>
        <v>16/17</v>
      </c>
      <c r="Q2" s="664" t="str">
        <f t="shared" si="0"/>
        <v>17/18</v>
      </c>
      <c r="R2" s="373" t="str">
        <f t="shared" si="0"/>
        <v>18/18</v>
      </c>
      <c r="S2" s="374" t="str">
        <f t="shared" si="0"/>
        <v>18/19</v>
      </c>
      <c r="U2" s="661">
        <f>$L$2-5</f>
        <v>2014</v>
      </c>
      <c r="V2" s="661">
        <f>$L$2-4</f>
        <v>2015</v>
      </c>
      <c r="W2" s="661">
        <f>$L$2-3</f>
        <v>2016</v>
      </c>
      <c r="X2" s="661">
        <f>$L$2-2</f>
        <v>2017</v>
      </c>
      <c r="Y2" s="645"/>
    </row>
    <row r="3" spans="1:25" x14ac:dyDescent="0.2">
      <c r="B3" s="353" t="str">
        <f>Cover!$G$25</f>
        <v>NL</v>
      </c>
      <c r="C3" s="353" t="s">
        <v>295</v>
      </c>
      <c r="D3" s="353" t="s">
        <v>293</v>
      </c>
      <c r="E3" s="354" t="s">
        <v>294</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60">
        <f>VLOOKUP(CONCATENATE($B3,"_",$C3,"_",$K$2,"_",$D3,"_",$E3),SentData!$F$2:$G$65536,2,)</f>
        <v>3144.4059999999999</v>
      </c>
      <c r="L3" s="360">
        <f>VLOOKUP(CONCATENATE($B3,"_",$C3,"_",$L$2,"_",$D3,"_",$E3),SentData!$F$2:$G$65536,2,)</f>
        <v>2805</v>
      </c>
      <c r="N3" s="356" t="str">
        <f t="shared" ref="N3:N38" si="1">IF(OR(ISERROR(F3),ISERROR(G3)),"!!",IF(F3=0,"!!",G3/F3))</f>
        <v>!!</v>
      </c>
      <c r="O3" s="356" t="str">
        <f>IF(OR(ISERROR(G3),ISERROR(H3)),"!!",IF(G3=0,"!!",H3/G3))</f>
        <v>!!</v>
      </c>
      <c r="P3" s="356" t="str">
        <f t="shared" ref="P3:P38" si="2">IF(OR(ISERROR(H3),ISERROR(I3)),"!!",IF(H3=0,"!!",I3/H3))</f>
        <v>!!</v>
      </c>
      <c r="Q3" s="356" t="str">
        <f t="shared" ref="Q3:Q38" si="3">IF(OR(ISERROR(I3),ISERROR(J3)),"!!",IF(I3=0,"!!",J3/I3))</f>
        <v>!!</v>
      </c>
      <c r="R3" s="356" t="str">
        <f t="shared" ref="R3:R38" si="4">IF(OR(ISERROR(J3),ISERROR(K3)),"!!",IF(J3=0,"!!",K3/J3))</f>
        <v>!!</v>
      </c>
      <c r="S3" s="356">
        <f t="shared" ref="S3:S38" si="5">IF(OR(ISERROR(K3),ISERROR(L3)),"!!",IF(K3=0,"!!",L3/K3))</f>
        <v>0.89206037642721714</v>
      </c>
    </row>
    <row r="4" spans="1:25" x14ac:dyDescent="0.2">
      <c r="B4" s="353" t="str">
        <f>Cover!$G$25</f>
        <v>NL</v>
      </c>
      <c r="C4" s="353" t="s">
        <v>295</v>
      </c>
      <c r="D4" s="353" t="s">
        <v>293</v>
      </c>
      <c r="E4" s="354" t="s">
        <v>92</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60">
        <f>VLOOKUP(CONCATENATE($B4,"_",$C4,"_",$K$2,"_",$D4,"_",$E4),SentData!$F$2:$G$65536,2,)</f>
        <v>2378</v>
      </c>
      <c r="L4" s="360">
        <f>VLOOKUP(CONCATENATE($B4,"_",$C4,"_",$L$2,"_",$D4,"_",$E4),SentData!$F$2:$G$65536,2,)</f>
        <v>2063</v>
      </c>
      <c r="N4" s="356" t="str">
        <f t="shared" si="1"/>
        <v>!!</v>
      </c>
      <c r="O4" s="356" t="str">
        <f t="shared" ref="O4:O38" si="6">IF(OR(ISERROR(G4),ISERROR(H4)),"!!",IF(G4=0,"!!",H4/G4))</f>
        <v>!!</v>
      </c>
      <c r="P4" s="356" t="str">
        <f t="shared" si="2"/>
        <v>!!</v>
      </c>
      <c r="Q4" s="356" t="str">
        <f t="shared" si="3"/>
        <v>!!</v>
      </c>
      <c r="R4" s="356" t="str">
        <f t="shared" si="4"/>
        <v>!!</v>
      </c>
      <c r="S4" s="356">
        <f t="shared" si="5"/>
        <v>0.86753574432296043</v>
      </c>
    </row>
    <row r="5" spans="1:25" x14ac:dyDescent="0.2">
      <c r="B5" s="353" t="str">
        <f>Cover!$G$25</f>
        <v>NL</v>
      </c>
      <c r="C5" s="353" t="s">
        <v>295</v>
      </c>
      <c r="D5" s="353" t="s">
        <v>293</v>
      </c>
      <c r="E5" s="354" t="s">
        <v>93</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60">
        <f>VLOOKUP(CONCATENATE($B5,"_",$C5,"_",$K$2,"_",$D5,"_",$E5),SentData!$F$2:$G$65536,2,)</f>
        <v>434</v>
      </c>
      <c r="L5" s="360">
        <f>VLOOKUP(CONCATENATE($B5,"_",$C5,"_",$L$2,"_",$D5,"_",$E5),SentData!$F$2:$G$65536,2,)</f>
        <v>393</v>
      </c>
      <c r="N5" s="356" t="str">
        <f t="shared" si="1"/>
        <v>!!</v>
      </c>
      <c r="O5" s="356" t="str">
        <f t="shared" si="6"/>
        <v>!!</v>
      </c>
      <c r="P5" s="356" t="str">
        <f t="shared" si="2"/>
        <v>!!</v>
      </c>
      <c r="Q5" s="356" t="str">
        <f t="shared" si="3"/>
        <v>!!</v>
      </c>
      <c r="R5" s="356" t="str">
        <f t="shared" si="4"/>
        <v>!!</v>
      </c>
      <c r="S5" s="356">
        <f t="shared" si="5"/>
        <v>0.90552995391705071</v>
      </c>
    </row>
    <row r="6" spans="1:25" x14ac:dyDescent="0.2">
      <c r="B6" s="353" t="str">
        <f>Cover!$G$25</f>
        <v>NL</v>
      </c>
      <c r="C6" s="353" t="s">
        <v>295</v>
      </c>
      <c r="D6" s="353" t="s">
        <v>293</v>
      </c>
      <c r="E6" s="354" t="s">
        <v>94</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60">
        <f>VLOOKUP(CONCATENATE($B6,"_",$C6,"_",$K$2,"_",$D6,"_",$E6),SentData!$F$2:$G$65536,2,)</f>
        <v>1944</v>
      </c>
      <c r="L6" s="360">
        <f>VLOOKUP(CONCATENATE($B6,"_",$C6,"_",$L$2,"_",$D6,"_",$E6),SentData!$F$2:$G$65536,2,)</f>
        <v>1670</v>
      </c>
      <c r="N6" s="356" t="str">
        <f t="shared" si="1"/>
        <v>!!</v>
      </c>
      <c r="O6" s="356" t="str">
        <f t="shared" si="6"/>
        <v>!!</v>
      </c>
      <c r="P6" s="356" t="str">
        <f t="shared" si="2"/>
        <v>!!</v>
      </c>
      <c r="Q6" s="356" t="str">
        <f t="shared" si="3"/>
        <v>!!</v>
      </c>
      <c r="R6" s="356" t="str">
        <f t="shared" si="4"/>
        <v>!!</v>
      </c>
      <c r="S6" s="356">
        <f t="shared" si="5"/>
        <v>0.85905349794238683</v>
      </c>
    </row>
    <row r="7" spans="1:25" x14ac:dyDescent="0.2">
      <c r="B7" s="353" t="str">
        <f>Cover!$G$25</f>
        <v>NL</v>
      </c>
      <c r="C7" s="353" t="s">
        <v>295</v>
      </c>
      <c r="D7" s="353" t="s">
        <v>293</v>
      </c>
      <c r="E7" s="354" t="s">
        <v>95</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60">
        <f>VLOOKUP(CONCATENATE($B7,"_",$C7,"_",$K$2,"_",$D7,"_",$E7),SentData!$F$2:$G$65536,2,)</f>
        <v>766.40600000000006</v>
      </c>
      <c r="L7" s="360">
        <f>VLOOKUP(CONCATENATE($B7,"_",$C7,"_",$L$2,"_",$D7,"_",$E7),SentData!$F$2:$G$65536,2,)</f>
        <v>742</v>
      </c>
      <c r="N7" s="356" t="str">
        <f t="shared" si="1"/>
        <v>!!</v>
      </c>
      <c r="O7" s="356" t="str">
        <f t="shared" si="6"/>
        <v>!!</v>
      </c>
      <c r="P7" s="356" t="str">
        <f t="shared" si="2"/>
        <v>!!</v>
      </c>
      <c r="Q7" s="356" t="str">
        <f t="shared" si="3"/>
        <v>!!</v>
      </c>
      <c r="R7" s="356" t="str">
        <f t="shared" si="4"/>
        <v>!!</v>
      </c>
      <c r="S7" s="356">
        <f t="shared" si="5"/>
        <v>0.96815525974483485</v>
      </c>
    </row>
    <row r="8" spans="1:25" x14ac:dyDescent="0.2">
      <c r="B8" s="353" t="str">
        <f>Cover!$G$25</f>
        <v>NL</v>
      </c>
      <c r="C8" s="353" t="s">
        <v>295</v>
      </c>
      <c r="D8" s="353" t="s">
        <v>293</v>
      </c>
      <c r="E8" s="354" t="s">
        <v>96</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60">
        <f>VLOOKUP(CONCATENATE($B8,"_",$C8,"_",$K$2,"_",$D8,"_",$E8),SentData!$F$2:$G$65536,2,)</f>
        <v>467.91300000000001</v>
      </c>
      <c r="L8" s="360">
        <f>VLOOKUP(CONCATENATE($B8,"_",$C8,"_",$L$2,"_",$D8,"_",$E8),SentData!$F$2:$G$65536,2,)</f>
        <v>482</v>
      </c>
      <c r="N8" s="356" t="str">
        <f t="shared" si="1"/>
        <v>!!</v>
      </c>
      <c r="O8" s="356" t="str">
        <f t="shared" si="6"/>
        <v>!!</v>
      </c>
      <c r="P8" s="356" t="str">
        <f t="shared" si="2"/>
        <v>!!</v>
      </c>
      <c r="Q8" s="356" t="str">
        <f t="shared" si="3"/>
        <v>!!</v>
      </c>
      <c r="R8" s="356" t="str">
        <f t="shared" si="4"/>
        <v>!!</v>
      </c>
      <c r="S8" s="356">
        <f t="shared" si="5"/>
        <v>1.0301060239830908</v>
      </c>
    </row>
    <row r="9" spans="1:25" x14ac:dyDescent="0.2">
      <c r="B9" s="353" t="str">
        <f>Cover!$G$25</f>
        <v>NL</v>
      </c>
      <c r="C9" s="353" t="s">
        <v>295</v>
      </c>
      <c r="D9" s="353" t="s">
        <v>293</v>
      </c>
      <c r="E9" s="354" t="s">
        <v>97</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60">
        <f>VLOOKUP(CONCATENATE($B9,"_",$C9,"_",$K$2,"_",$D9,"_",$E9),SentData!$F$2:$G$65536,2,)</f>
        <v>298.49299999999994</v>
      </c>
      <c r="L9" s="360">
        <f>VLOOKUP(CONCATENATE($B9,"_",$C9,"_",$L$2,"_",$D9,"_",$E9),SentData!$F$2:$G$65536,2,)</f>
        <v>260</v>
      </c>
      <c r="N9" s="356" t="str">
        <f t="shared" si="1"/>
        <v>!!</v>
      </c>
      <c r="O9" s="356" t="str">
        <f t="shared" si="6"/>
        <v>!!</v>
      </c>
      <c r="P9" s="356" t="str">
        <f t="shared" si="2"/>
        <v>!!</v>
      </c>
      <c r="Q9" s="356" t="str">
        <f t="shared" si="3"/>
        <v>!!</v>
      </c>
      <c r="R9" s="356" t="str">
        <f t="shared" si="4"/>
        <v>!!</v>
      </c>
      <c r="S9" s="356">
        <f t="shared" si="5"/>
        <v>0.87104220199468685</v>
      </c>
    </row>
    <row r="10" spans="1:25" x14ac:dyDescent="0.2">
      <c r="B10" s="353" t="str">
        <f>Cover!$G$25</f>
        <v>NL</v>
      </c>
      <c r="C10" s="353" t="s">
        <v>295</v>
      </c>
      <c r="D10" s="353" t="s">
        <v>293</v>
      </c>
      <c r="E10" s="354" t="s">
        <v>98</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60">
        <f>VLOOKUP(CONCATENATE($B10,"_",$C10,"_",$K$2,"_",$D10,"_",$E10),SentData!$F$2:$G$65536,2,)</f>
        <v>0</v>
      </c>
      <c r="L10" s="360">
        <f>VLOOKUP(CONCATENATE($B10,"_",$C10,"_",$L$2,"_",$D10,"_",$E10),SentData!$F$2:$G$65536,2,)</f>
        <v>0</v>
      </c>
      <c r="N10" s="356" t="str">
        <f t="shared" si="1"/>
        <v>!!</v>
      </c>
      <c r="O10" s="356" t="str">
        <f t="shared" si="6"/>
        <v>!!</v>
      </c>
      <c r="P10" s="356" t="str">
        <f t="shared" si="2"/>
        <v>!!</v>
      </c>
      <c r="Q10" s="356" t="str">
        <f t="shared" si="3"/>
        <v>!!</v>
      </c>
      <c r="R10" s="356" t="str">
        <f t="shared" si="4"/>
        <v>!!</v>
      </c>
      <c r="S10" s="356" t="str">
        <f t="shared" si="5"/>
        <v>!!</v>
      </c>
    </row>
    <row r="11" spans="1:25" x14ac:dyDescent="0.2">
      <c r="B11" s="353" t="str">
        <f>Cover!$G$25</f>
        <v>NL</v>
      </c>
      <c r="C11" s="353" t="s">
        <v>295</v>
      </c>
      <c r="D11" s="353" t="s">
        <v>293</v>
      </c>
      <c r="E11" s="354" t="s">
        <v>99</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60">
        <f>VLOOKUP(CONCATENATE($B11,"_",$C11,"_",$K$2,"_",$D11,"_",$E11),SentData!$F$2:$G$65536,2,)</f>
        <v>285.392</v>
      </c>
      <c r="L11" s="360">
        <f>VLOOKUP(CONCATENATE($B11,"_",$C11,"_",$L$2,"_",$D11,"_",$E11),SentData!$F$2:$G$65536,2,)</f>
        <v>246</v>
      </c>
      <c r="N11" s="356" t="str">
        <f t="shared" si="1"/>
        <v>!!</v>
      </c>
      <c r="O11" s="356" t="str">
        <f t="shared" si="6"/>
        <v>!!</v>
      </c>
      <c r="P11" s="356" t="str">
        <f t="shared" si="2"/>
        <v>!!</v>
      </c>
      <c r="Q11" s="356" t="str">
        <f t="shared" si="3"/>
        <v>!!</v>
      </c>
      <c r="R11" s="356" t="str">
        <f t="shared" si="4"/>
        <v>!!</v>
      </c>
      <c r="S11" s="356">
        <f t="shared" si="5"/>
        <v>0.86197230475976905</v>
      </c>
    </row>
    <row r="12" spans="1:25" x14ac:dyDescent="0.2">
      <c r="B12" s="353" t="str">
        <f>Cover!$G$25</f>
        <v>NL</v>
      </c>
      <c r="C12" s="353" t="s">
        <v>295</v>
      </c>
      <c r="D12" s="353" t="s">
        <v>293</v>
      </c>
      <c r="E12" s="354" t="s">
        <v>101</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60">
        <f>VLOOKUP(CONCATENATE($B12,"_",$C12,"_",$K$2,"_",$D12,"_",$E12),SentData!$F$2:$G$65536,2,)</f>
        <v>181.52199999999999</v>
      </c>
      <c r="L12" s="360">
        <f>VLOOKUP(CONCATENATE($B12,"_",$C12,"_",$L$2,"_",$D12,"_",$E12),SentData!$F$2:$G$65536,2,)</f>
        <v>174</v>
      </c>
      <c r="N12" s="356" t="str">
        <f t="shared" si="1"/>
        <v>!!</v>
      </c>
      <c r="O12" s="356" t="str">
        <f t="shared" si="6"/>
        <v>!!</v>
      </c>
      <c r="P12" s="356" t="str">
        <f t="shared" si="2"/>
        <v>!!</v>
      </c>
      <c r="Q12" s="356" t="str">
        <f t="shared" si="3"/>
        <v>!!</v>
      </c>
      <c r="R12" s="356" t="str">
        <f t="shared" si="4"/>
        <v>!!</v>
      </c>
      <c r="S12" s="356">
        <f t="shared" si="5"/>
        <v>0.95856149667808865</v>
      </c>
    </row>
    <row r="13" spans="1:25" x14ac:dyDescent="0.2">
      <c r="B13" s="353" t="str">
        <f>Cover!$G$25</f>
        <v>NL</v>
      </c>
      <c r="C13" s="353" t="s">
        <v>295</v>
      </c>
      <c r="D13" s="353" t="s">
        <v>293</v>
      </c>
      <c r="E13" s="354" t="s">
        <v>102</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60">
        <f>VLOOKUP(CONCATENATE($B13,"_",$C13,"_",$K$2,"_",$D13,"_",$E13),SentData!$F$2:$G$65536,2,)</f>
        <v>103.87</v>
      </c>
      <c r="L13" s="360">
        <f>VLOOKUP(CONCATENATE($B13,"_",$C13,"_",$L$2,"_",$D13,"_",$E13),SentData!$F$2:$G$65536,2,)</f>
        <v>72</v>
      </c>
      <c r="N13" s="356" t="str">
        <f t="shared" si="1"/>
        <v>!!</v>
      </c>
      <c r="O13" s="356" t="str">
        <f t="shared" si="6"/>
        <v>!!</v>
      </c>
      <c r="P13" s="356" t="str">
        <f t="shared" si="2"/>
        <v>!!</v>
      </c>
      <c r="Q13" s="356" t="str">
        <f t="shared" si="3"/>
        <v>!!</v>
      </c>
      <c r="R13" s="356" t="str">
        <f t="shared" si="4"/>
        <v>!!</v>
      </c>
      <c r="S13" s="356">
        <f t="shared" si="5"/>
        <v>0.69317416000770193</v>
      </c>
    </row>
    <row r="14" spans="1:25" x14ac:dyDescent="0.2">
      <c r="B14" s="353" t="str">
        <f>Cover!$G$25</f>
        <v>NL</v>
      </c>
      <c r="C14" s="353" t="s">
        <v>295</v>
      </c>
      <c r="D14" s="353" t="s">
        <v>293</v>
      </c>
      <c r="E14" s="354" t="s">
        <v>103</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60">
        <f>VLOOKUP(CONCATENATE($B14,"_",$C14,"_",$K$2,"_",$D14,"_",$E14),SentData!$F$2:$G$65536,2,)</f>
        <v>458.22900000000004</v>
      </c>
      <c r="L14" s="360">
        <f>VLOOKUP(CONCATENATE($B14,"_",$C14,"_",$L$2,"_",$D14,"_",$E14),SentData!$F$2:$G$65536,2,)</f>
        <v>444</v>
      </c>
      <c r="N14" s="356" t="str">
        <f t="shared" si="1"/>
        <v>!!</v>
      </c>
      <c r="O14" s="356" t="str">
        <f t="shared" si="6"/>
        <v>!!</v>
      </c>
      <c r="P14" s="356" t="str">
        <f t="shared" si="2"/>
        <v>!!</v>
      </c>
      <c r="Q14" s="356" t="str">
        <f t="shared" si="3"/>
        <v>!!</v>
      </c>
      <c r="R14" s="356" t="str">
        <f t="shared" si="4"/>
        <v>!!</v>
      </c>
      <c r="S14" s="356">
        <f t="shared" si="5"/>
        <v>0.96894784049023519</v>
      </c>
    </row>
    <row r="15" spans="1:25" x14ac:dyDescent="0.2">
      <c r="B15" s="353" t="str">
        <f>Cover!$G$25</f>
        <v>NL</v>
      </c>
      <c r="C15" s="353" t="s">
        <v>295</v>
      </c>
      <c r="D15" s="353" t="s">
        <v>293</v>
      </c>
      <c r="E15" s="354" t="s">
        <v>104</v>
      </c>
      <c r="F15" s="353">
        <f>IF(ISNUMBER(U15),U15,VLOOKUP(CONCATENATE($B15,"_",$C15,"_",$F$2,"_",$D15,"_",$E15),Database!$F$2:$G$65536,2,))</f>
        <v>0</v>
      </c>
      <c r="G15" s="353">
        <f>IF(ISNUMBER(V15),V15,VLOOKUP(CONCATENATE($B15,"_",$C15,"_",$G$2,"_",$D15,"_",$E15),Database!$F$2:$G$65536,2,))</f>
        <v>0</v>
      </c>
      <c r="H15" s="353" t="e">
        <f>IF(ISNUMBER(W15),W15,VLOOKUP(CONCATENATE($B15,"_",$C15,"_",$H$2,"_",$D15,"_",$E15),Database!$F$2:$G$65536,2,))</f>
        <v>#N/A</v>
      </c>
      <c r="I15" s="353" t="e">
        <f>IF(ISNUMBER(X15),X15,VLOOKUP(CONCATENATE($B15,"_",$C15,"_",$I$2,"_",$D15,"_",$E15),Database!$F$2:$G$65536,2,))</f>
        <v>#N/A</v>
      </c>
      <c r="J15" s="353" t="e">
        <f>VLOOKUP(CONCATENATE($B15,"_",$C15,"_",$J$2,"_",$D15,"_",$E15),Database!$F$2:$G$65536,2,)</f>
        <v>#N/A</v>
      </c>
      <c r="K15" s="360">
        <f>VLOOKUP(CONCATENATE($B15,"_",$C15,"_",$K$2,"_",$D15,"_",$E15),SentData!$F$2:$G$65536,2,)</f>
        <v>270.11200000000002</v>
      </c>
      <c r="L15" s="360">
        <f>VLOOKUP(CONCATENATE($B15,"_",$C15,"_",$L$2,"_",$D15,"_",$E15),SentData!$F$2:$G$65536,2,)</f>
        <v>267</v>
      </c>
      <c r="N15" s="356" t="str">
        <f t="shared" si="1"/>
        <v>!!</v>
      </c>
      <c r="O15" s="356" t="str">
        <f t="shared" si="6"/>
        <v>!!</v>
      </c>
      <c r="P15" s="356" t="str">
        <f t="shared" si="2"/>
        <v>!!</v>
      </c>
      <c r="Q15" s="356" t="str">
        <f t="shared" si="3"/>
        <v>!!</v>
      </c>
      <c r="R15" s="356" t="str">
        <f t="shared" si="4"/>
        <v>!!</v>
      </c>
      <c r="S15" s="356">
        <f t="shared" si="5"/>
        <v>0.98847885321644346</v>
      </c>
    </row>
    <row r="16" spans="1:25" x14ac:dyDescent="0.2">
      <c r="B16" s="353" t="str">
        <f>Cover!$G$25</f>
        <v>NL</v>
      </c>
      <c r="C16" s="353" t="s">
        <v>295</v>
      </c>
      <c r="D16" s="353" t="s">
        <v>293</v>
      </c>
      <c r="E16" s="354" t="s">
        <v>105</v>
      </c>
      <c r="F16" s="353">
        <f>IF(ISNUMBER(U16),U16,VLOOKUP(CONCATENATE($B16,"_",$C16,"_",$F$2,"_",$D16,"_",$E16),Database!$F$2:$G$65536,2,))</f>
        <v>0</v>
      </c>
      <c r="G16" s="353">
        <f>IF(ISNUMBER(V16),V16,VLOOKUP(CONCATENATE($B16,"_",$C16,"_",$G$2,"_",$D16,"_",$E16),Database!$F$2:$G$65536,2,))</f>
        <v>0</v>
      </c>
      <c r="H16" s="353" t="e">
        <f>IF(ISNUMBER(W16),W16,VLOOKUP(CONCATENATE($B16,"_",$C16,"_",$H$2,"_",$D16,"_",$E16),Database!$F$2:$G$65536,2,))</f>
        <v>#N/A</v>
      </c>
      <c r="I16" s="353" t="e">
        <f>IF(ISNUMBER(X16),X16,VLOOKUP(CONCATENATE($B16,"_",$C16,"_",$I$2,"_",$D16,"_",$E16),Database!$F$2:$G$65536,2,))</f>
        <v>#N/A</v>
      </c>
      <c r="J16" s="353" t="e">
        <f>VLOOKUP(CONCATENATE($B16,"_",$C16,"_",$J$2,"_",$D16,"_",$E16),Database!$F$2:$G$65536,2,)</f>
        <v>#N/A</v>
      </c>
      <c r="K16" s="360">
        <f>VLOOKUP(CONCATENATE($B16,"_",$C16,"_",$K$2,"_",$D16,"_",$E16),SentData!$F$2:$G$65536,2,)</f>
        <v>188.11699999999999</v>
      </c>
      <c r="L16" s="360">
        <f>VLOOKUP(CONCATENATE($B16,"_",$C16,"_",$L$2,"_",$D16,"_",$E16),SentData!$F$2:$G$65536,2,)</f>
        <v>177</v>
      </c>
      <c r="N16" s="356" t="str">
        <f t="shared" si="1"/>
        <v>!!</v>
      </c>
      <c r="O16" s="356" t="str">
        <f t="shared" si="6"/>
        <v>!!</v>
      </c>
      <c r="P16" s="356" t="str">
        <f t="shared" si="2"/>
        <v>!!</v>
      </c>
      <c r="Q16" s="356" t="str">
        <f t="shared" si="3"/>
        <v>!!</v>
      </c>
      <c r="R16" s="356" t="str">
        <f t="shared" si="4"/>
        <v>!!</v>
      </c>
      <c r="S16" s="356">
        <f t="shared" si="5"/>
        <v>0.9409037992313295</v>
      </c>
    </row>
    <row r="17" spans="2:19" x14ac:dyDescent="0.2">
      <c r="B17" s="353" t="str">
        <f>Cover!$G$25</f>
        <v>NL</v>
      </c>
      <c r="C17" s="353" t="s">
        <v>295</v>
      </c>
      <c r="D17" s="353" t="s">
        <v>293</v>
      </c>
      <c r="E17" s="354" t="s">
        <v>106</v>
      </c>
      <c r="F17" s="353">
        <f>IF(ISNUMBER(U17),U17,VLOOKUP(CONCATENATE($B17,"_",$C17,"_",$F$2,"_",$D17,"_",$E17),Database!$F$2:$G$65536,2,))</f>
        <v>0</v>
      </c>
      <c r="G17" s="353">
        <f>IF(ISNUMBER(V17),V17,VLOOKUP(CONCATENATE($B17,"_",$C17,"_",$G$2,"_",$D17,"_",$E17),Database!$F$2:$G$65536,2,))</f>
        <v>0</v>
      </c>
      <c r="H17" s="353" t="e">
        <f>IF(ISNUMBER(W17),W17,VLOOKUP(CONCATENATE($B17,"_",$C17,"_",$H$2,"_",$D17,"_",$E17),Database!$F$2:$G$65536,2,))</f>
        <v>#N/A</v>
      </c>
      <c r="I17" s="353" t="e">
        <f>IF(ISNUMBER(X17),X17,VLOOKUP(CONCATENATE($B17,"_",$C17,"_",$I$2,"_",$D17,"_",$E17),Database!$F$2:$G$65536,2,))</f>
        <v>#N/A</v>
      </c>
      <c r="J17" s="353" t="e">
        <f>VLOOKUP(CONCATENATE($B17,"_",$C17,"_",$J$2,"_",$D17,"_",$E17),Database!$F$2:$G$65536,2,)</f>
        <v>#N/A</v>
      </c>
      <c r="K17" s="360">
        <f>VLOOKUP(CONCATENATE($B17,"_",$C17,"_",$K$2,"_",$D17,"_",$E17),SentData!$F$2:$G$65536,2,)</f>
        <v>22.785</v>
      </c>
      <c r="L17" s="360">
        <f>VLOOKUP(CONCATENATE($B17,"_",$C17,"_",$L$2,"_",$D17,"_",$E17),SentData!$F$2:$G$65536,2,)</f>
        <v>52</v>
      </c>
      <c r="N17" s="356" t="str">
        <f t="shared" si="1"/>
        <v>!!</v>
      </c>
      <c r="O17" s="356" t="str">
        <f t="shared" si="6"/>
        <v>!!</v>
      </c>
      <c r="P17" s="356" t="str">
        <f t="shared" si="2"/>
        <v>!!</v>
      </c>
      <c r="Q17" s="356" t="str">
        <f t="shared" si="3"/>
        <v>!!</v>
      </c>
      <c r="R17" s="356" t="str">
        <f t="shared" si="4"/>
        <v>!!</v>
      </c>
      <c r="S17" s="356">
        <f t="shared" si="5"/>
        <v>2.2822032038621902</v>
      </c>
    </row>
    <row r="18" spans="2:19" x14ac:dyDescent="0.2">
      <c r="B18" s="353" t="str">
        <f>Cover!$G$25</f>
        <v>NL</v>
      </c>
      <c r="C18" s="353" t="s">
        <v>295</v>
      </c>
      <c r="D18" s="353" t="s">
        <v>293</v>
      </c>
      <c r="E18" s="354" t="s">
        <v>107</v>
      </c>
      <c r="F18" s="353">
        <f>IF(ISNUMBER(U18),U18,VLOOKUP(CONCATENATE($B18,"_",$C18,"_",$F$2,"_",$D18,"_",$E18),Database!$F$2:$G$65536,2,))</f>
        <v>0</v>
      </c>
      <c r="G18" s="353">
        <f>IF(ISNUMBER(V18),V18,VLOOKUP(CONCATENATE($B18,"_",$C18,"_",$G$2,"_",$D18,"_",$E18),Database!$F$2:$G$65536,2,))</f>
        <v>0</v>
      </c>
      <c r="H18" s="353" t="e">
        <f>IF(ISNUMBER(W18),W18,VLOOKUP(CONCATENATE($B18,"_",$C18,"_",$H$2,"_",$D18,"_",$E18),Database!$F$2:$G$65536,2,))</f>
        <v>#N/A</v>
      </c>
      <c r="I18" s="353" t="e">
        <f>IF(ISNUMBER(X18),X18,VLOOKUP(CONCATENATE($B18,"_",$C18,"_",$I$2,"_",$D18,"_",$E18),Database!$F$2:$G$65536,2,))</f>
        <v>#N/A</v>
      </c>
      <c r="J18" s="353" t="e">
        <f>VLOOKUP(CONCATENATE($B18,"_",$C18,"_",$J$2,"_",$D18,"_",$E18),Database!$F$2:$G$65536,2,)</f>
        <v>#N/A</v>
      </c>
      <c r="K18" s="360">
        <f>VLOOKUP(CONCATENATE($B18,"_",$C18,"_",$K$2,"_",$D18,"_",$E18),SentData!$F$2:$G$65536,2,)</f>
        <v>16.279</v>
      </c>
      <c r="L18" s="360">
        <f>VLOOKUP(CONCATENATE($B18,"_",$C18,"_",$L$2,"_",$D18,"_",$E18),SentData!$F$2:$G$65536,2,)</f>
        <v>41</v>
      </c>
      <c r="N18" s="356" t="str">
        <f t="shared" si="1"/>
        <v>!!</v>
      </c>
      <c r="O18" s="356" t="str">
        <f t="shared" si="6"/>
        <v>!!</v>
      </c>
      <c r="P18" s="356" t="str">
        <f t="shared" si="2"/>
        <v>!!</v>
      </c>
      <c r="Q18" s="356" t="str">
        <f t="shared" si="3"/>
        <v>!!</v>
      </c>
      <c r="R18" s="356" t="str">
        <f t="shared" si="4"/>
        <v>!!</v>
      </c>
      <c r="S18" s="356">
        <f t="shared" si="5"/>
        <v>2.5185822224952394</v>
      </c>
    </row>
    <row r="19" spans="2:19" x14ac:dyDescent="0.2">
      <c r="B19" s="353" t="str">
        <f>Cover!$G$25</f>
        <v>NL</v>
      </c>
      <c r="C19" s="353" t="s">
        <v>295</v>
      </c>
      <c r="D19" s="353" t="s">
        <v>293</v>
      </c>
      <c r="E19" s="354" t="s">
        <v>108</v>
      </c>
      <c r="F19" s="353">
        <f>IF(ISNUMBER(U19),U19,VLOOKUP(CONCATENATE($B19,"_",$C19,"_",$F$2,"_",$D19,"_",$E19),Database!$F$2:$G$65536,2,))</f>
        <v>0</v>
      </c>
      <c r="G19" s="353">
        <f>IF(ISNUMBER(V19),V19,VLOOKUP(CONCATENATE($B19,"_",$C19,"_",$G$2,"_",$D19,"_",$E19),Database!$F$2:$G$65536,2,))</f>
        <v>0</v>
      </c>
      <c r="H19" s="353" t="e">
        <f>IF(ISNUMBER(W19),W19,VLOOKUP(CONCATENATE($B19,"_",$C19,"_",$H$2,"_",$D19,"_",$E19),Database!$F$2:$G$65536,2,))</f>
        <v>#N/A</v>
      </c>
      <c r="I19" s="353" t="e">
        <f>IF(ISNUMBER(X19),X19,VLOOKUP(CONCATENATE($B19,"_",$C19,"_",$I$2,"_",$D19,"_",$E19),Database!$F$2:$G$65536,2,))</f>
        <v>#N/A</v>
      </c>
      <c r="J19" s="353" t="e">
        <f>VLOOKUP(CONCATENATE($B19,"_",$C19,"_",$J$2,"_",$D19,"_",$E19),Database!$F$2:$G$65536,2,)</f>
        <v>#N/A</v>
      </c>
      <c r="K19" s="360">
        <f>VLOOKUP(CONCATENATE($B19,"_",$C19,"_",$K$2,"_",$D19,"_",$E19),SentData!$F$2:$G$65536,2,)</f>
        <v>6.5060000000000002</v>
      </c>
      <c r="L19" s="360">
        <f>VLOOKUP(CONCATENATE($B19,"_",$C19,"_",$L$2,"_",$D19,"_",$E19),SentData!$F$2:$G$65536,2,)</f>
        <v>11</v>
      </c>
      <c r="N19" s="356" t="str">
        <f t="shared" si="1"/>
        <v>!!</v>
      </c>
      <c r="O19" s="356" t="str">
        <f t="shared" si="6"/>
        <v>!!</v>
      </c>
      <c r="P19" s="356" t="str">
        <f t="shared" si="2"/>
        <v>!!</v>
      </c>
      <c r="Q19" s="356" t="str">
        <f t="shared" si="3"/>
        <v>!!</v>
      </c>
      <c r="R19" s="356" t="str">
        <f t="shared" si="4"/>
        <v>!!</v>
      </c>
      <c r="S19" s="356">
        <f t="shared" si="5"/>
        <v>1.6907470027666769</v>
      </c>
    </row>
    <row r="20" spans="2:19" x14ac:dyDescent="0.2">
      <c r="B20" s="353" t="str">
        <f>Cover!$G$25</f>
        <v>NL</v>
      </c>
      <c r="C20" s="353" t="s">
        <v>295</v>
      </c>
      <c r="D20" s="353" t="s">
        <v>293</v>
      </c>
      <c r="E20" s="354" t="s">
        <v>109</v>
      </c>
      <c r="F20" s="353">
        <f>IF(ISNUMBER(U20),U20,VLOOKUP(CONCATENATE($B20,"_",$C20,"_",$F$2,"_",$D20,"_",$E20),Database!$F$2:$G$65536,2,))</f>
        <v>0</v>
      </c>
      <c r="G20" s="353">
        <f>IF(ISNUMBER(V20),V20,VLOOKUP(CONCATENATE($B20,"_",$C20,"_",$G$2,"_",$D20,"_",$E20),Database!$F$2:$G$65536,2,))</f>
        <v>0</v>
      </c>
      <c r="H20" s="353" t="e">
        <f>IF(ISNUMBER(W20),W20,VLOOKUP(CONCATENATE($B20,"_",$C20,"_",$H$2,"_",$D20,"_",$E20),Database!$F$2:$G$65536,2,))</f>
        <v>#N/A</v>
      </c>
      <c r="I20" s="353" t="e">
        <f>IF(ISNUMBER(X20),X20,VLOOKUP(CONCATENATE($B20,"_",$C20,"_",$I$2,"_",$D20,"_",$E20),Database!$F$2:$G$65536,2,))</f>
        <v>#N/A</v>
      </c>
      <c r="J20" s="353" t="e">
        <f>VLOOKUP(CONCATENATE($B20,"_",$C20,"_",$J$2,"_",$D20,"_",$E20),Database!$F$2:$G$65536,2,)</f>
        <v>#N/A</v>
      </c>
      <c r="K20" s="360">
        <f>VLOOKUP(CONCATENATE($B20,"_",$C20,"_",$K$2,"_",$D20,"_",$E20),SentData!$F$2:$G$65536,2,)</f>
        <v>0</v>
      </c>
      <c r="L20" s="360">
        <f>VLOOKUP(CONCATENATE($B20,"_",$C20,"_",$L$2,"_",$D20,"_",$E20),SentData!$F$2:$G$65536,2,)</f>
        <v>0</v>
      </c>
      <c r="N20" s="356" t="str">
        <f t="shared" si="1"/>
        <v>!!</v>
      </c>
      <c r="O20" s="356" t="str">
        <f t="shared" si="6"/>
        <v>!!</v>
      </c>
      <c r="P20" s="356" t="str">
        <f t="shared" si="2"/>
        <v>!!</v>
      </c>
      <c r="Q20" s="356" t="str">
        <f t="shared" si="3"/>
        <v>!!</v>
      </c>
      <c r="R20" s="356" t="str">
        <f t="shared" si="4"/>
        <v>!!</v>
      </c>
      <c r="S20" s="356" t="str">
        <f t="shared" si="5"/>
        <v>!!</v>
      </c>
    </row>
    <row r="21" spans="2:19" x14ac:dyDescent="0.2">
      <c r="B21" s="353" t="str">
        <f>Cover!$G$25</f>
        <v>NL</v>
      </c>
      <c r="C21" s="353" t="s">
        <v>295</v>
      </c>
      <c r="D21" s="353" t="s">
        <v>362</v>
      </c>
      <c r="E21" s="354">
        <v>2</v>
      </c>
      <c r="F21" s="353">
        <f>IF(ISNUMBER(U21),U21,VLOOKUP(CONCATENATE($B21,"_",$C21,"_",$F$2,"_",$D21,"_",$E21),Database!$F$2:$G$65536,2,))</f>
        <v>0</v>
      </c>
      <c r="G21" s="353">
        <f>IF(ISNUMBER(V21),V21,VLOOKUP(CONCATENATE($B21,"_",$C21,"_",$G$2,"_",$D21,"_",$E21),Database!$F$2:$G$65536,2,))</f>
        <v>0</v>
      </c>
      <c r="H21" s="353" t="e">
        <f>IF(ISNUMBER(W21),W21,VLOOKUP(CONCATENATE($B21,"_",$C21,"_",$H$2,"_",$D21,"_",$E21),Database!$F$2:$G$65536,2,))</f>
        <v>#N/A</v>
      </c>
      <c r="I21" s="353" t="e">
        <f>IF(ISNUMBER(X21),X21,VLOOKUP(CONCATENATE($B21,"_",$C21,"_",$I$2,"_",$D21,"_",$E21),Database!$F$2:$G$65536,2,))</f>
        <v>#N/A</v>
      </c>
      <c r="J21" s="353" t="e">
        <f>VLOOKUP(CONCATENATE($B21,"_",$C21,"_",$J$2,"_",$D21,"_",$E21),Database!$F$2:$G$65536,2,)</f>
        <v>#N/A</v>
      </c>
      <c r="K21" s="360">
        <f>VLOOKUP(CONCATENATE($B21,"_",$C21,"_",$K$2,"_",$D21,"_",$E21),SentData!$F$2:$G$65536,2,)</f>
        <v>981</v>
      </c>
      <c r="L21" s="360">
        <f>VLOOKUP(CONCATENATE($B21,"_",$C21,"_",$L$2,"_",$D21,"_",$E21),SentData!$F$2:$G$65536,2,)</f>
        <v>939</v>
      </c>
      <c r="N21" s="356" t="str">
        <f t="shared" si="1"/>
        <v>!!</v>
      </c>
      <c r="O21" s="356" t="str">
        <f t="shared" si="6"/>
        <v>!!</v>
      </c>
      <c r="P21" s="356" t="str">
        <f t="shared" si="2"/>
        <v>!!</v>
      </c>
      <c r="Q21" s="356" t="str">
        <f t="shared" si="3"/>
        <v>!!</v>
      </c>
      <c r="R21" s="356" t="str">
        <f t="shared" si="4"/>
        <v>!!</v>
      </c>
      <c r="S21" s="356">
        <f t="shared" si="5"/>
        <v>0.95718654434250761</v>
      </c>
    </row>
    <row r="22" spans="2:19" x14ac:dyDescent="0.2">
      <c r="B22" s="353" t="str">
        <f>Cover!$G$25</f>
        <v>NL</v>
      </c>
      <c r="C22" s="353" t="s">
        <v>295</v>
      </c>
      <c r="D22" s="353" t="s">
        <v>293</v>
      </c>
      <c r="E22" s="354">
        <v>3</v>
      </c>
      <c r="F22" s="353">
        <f>IF(ISNUMBER(U22),U22,VLOOKUP(CONCATENATE($B22,"_",$C22,"_",$F$2,"_",$D22,"_",$E22),Database!$F$2:$G$65536,2,))</f>
        <v>0</v>
      </c>
      <c r="G22" s="353">
        <f>IF(ISNUMBER(V22),V22,VLOOKUP(CONCATENATE($B22,"_",$C22,"_",$G$2,"_",$D22,"_",$E22),Database!$F$2:$G$65536,2,))</f>
        <v>0</v>
      </c>
      <c r="H22" s="353" t="e">
        <f>IF(ISNUMBER(W22),W22,VLOOKUP(CONCATENATE($B22,"_",$C22,"_",$H$2,"_",$D22,"_",$E22),Database!$F$2:$G$65536,2,))</f>
        <v>#N/A</v>
      </c>
      <c r="I22" s="353" t="e">
        <f>IF(ISNUMBER(X22),X22,VLOOKUP(CONCATENATE($B22,"_",$C22,"_",$I$2,"_",$D22,"_",$E22),Database!$F$2:$G$65536,2,))</f>
        <v>#N/A</v>
      </c>
      <c r="J22" s="353" t="e">
        <f>VLOOKUP(CONCATENATE($B22,"_",$C22,"_",$J$2,"_",$D22,"_",$E22),Database!$F$2:$G$65536,2,)</f>
        <v>#N/A</v>
      </c>
      <c r="K22" s="360">
        <f>VLOOKUP(CONCATENATE($B22,"_",$C22,"_",$K$2,"_",$D22,"_",$E22),SentData!$F$2:$G$65536,2,)</f>
        <v>79</v>
      </c>
      <c r="L22" s="360">
        <f>VLOOKUP(CONCATENATE($B22,"_",$C22,"_",$L$2,"_",$D22,"_",$E22),SentData!$F$2:$G$65536,2,)</f>
        <v>82</v>
      </c>
      <c r="N22" s="356" t="str">
        <f t="shared" si="1"/>
        <v>!!</v>
      </c>
      <c r="O22" s="356" t="str">
        <f t="shared" si="6"/>
        <v>!!</v>
      </c>
      <c r="P22" s="356" t="str">
        <f t="shared" si="2"/>
        <v>!!</v>
      </c>
      <c r="Q22" s="356" t="str">
        <f t="shared" si="3"/>
        <v>!!</v>
      </c>
      <c r="R22" s="356" t="str">
        <f t="shared" si="4"/>
        <v>!!</v>
      </c>
      <c r="S22" s="356">
        <f t="shared" si="5"/>
        <v>1.0379746835443038</v>
      </c>
    </row>
    <row r="23" spans="2:19" x14ac:dyDescent="0.2">
      <c r="B23" s="353" t="str">
        <f>Cover!$G$25</f>
        <v>NL</v>
      </c>
      <c r="C23" s="353" t="s">
        <v>295</v>
      </c>
      <c r="D23" s="353" t="s">
        <v>293</v>
      </c>
      <c r="E23" s="354" t="s">
        <v>381</v>
      </c>
      <c r="F23" s="353">
        <f>IF(ISNUMBER(U23),U23,VLOOKUP(CONCATENATE($B23,"_",$C23,"_",$F$2,"_",$D23,"_",$E23),Database!$F$2:$G$65536,2,))</f>
        <v>0</v>
      </c>
      <c r="G23" s="353">
        <f>IF(ISNUMBER(V23),V23,VLOOKUP(CONCATENATE($B23,"_",$C23,"_",$G$2,"_",$D23,"_",$E23),Database!$F$2:$G$65536,2,))</f>
        <v>0</v>
      </c>
      <c r="H23" s="353" t="e">
        <f>IF(ISNUMBER(W23),W23,VLOOKUP(CONCATENATE($B23,"_",$C23,"_",$H$2,"_",$D23,"_",$E23),Database!$F$2:$G$65536,2,))</f>
        <v>#N/A</v>
      </c>
      <c r="I23" s="353" t="e">
        <f>IF(ISNUMBER(X23),X23,VLOOKUP(CONCATENATE($B23,"_",$C23,"_",$I$2,"_",$D23,"_",$E23),Database!$F$2:$G$65536,2,))</f>
        <v>#N/A</v>
      </c>
      <c r="J23" s="353" t="e">
        <f>VLOOKUP(CONCATENATE($B23,"_",$C23,"_",$J$2,"_",$D23,"_",$E23),Database!$F$2:$G$65536,2,)</f>
        <v>#N/A</v>
      </c>
      <c r="K23" s="360">
        <f>VLOOKUP(CONCATENATE($B23,"_",$C23,"_",$K$2,"_",$D23,"_",$E23),SentData!$F$2:$G$65536,2,)</f>
        <v>902</v>
      </c>
      <c r="L23" s="360">
        <f>VLOOKUP(CONCATENATE($B23,"_",$C23,"_",$L$2,"_",$D23,"_",$E23),SentData!$F$2:$G$65536,2,)</f>
        <v>857</v>
      </c>
      <c r="N23" s="356" t="str">
        <f t="shared" ref="N23:S27" si="7">IF(OR(ISERROR(F23),ISERROR(G23)),"!!",IF(F23=0,"!!",G23/F23))</f>
        <v>!!</v>
      </c>
      <c r="O23" s="356" t="str">
        <f t="shared" si="7"/>
        <v>!!</v>
      </c>
      <c r="P23" s="356" t="str">
        <f t="shared" si="7"/>
        <v>!!</v>
      </c>
      <c r="Q23" s="356" t="str">
        <f t="shared" si="7"/>
        <v>!!</v>
      </c>
      <c r="R23" s="356" t="str">
        <f t="shared" si="7"/>
        <v>!!</v>
      </c>
      <c r="S23" s="356">
        <f t="shared" si="7"/>
        <v>0.95011086474501105</v>
      </c>
    </row>
    <row r="24" spans="2:19" x14ac:dyDescent="0.2">
      <c r="B24" s="353" t="str">
        <f>Cover!$G$25</f>
        <v>NL</v>
      </c>
      <c r="C24" s="353" t="s">
        <v>295</v>
      </c>
      <c r="D24" s="353" t="s">
        <v>293</v>
      </c>
      <c r="E24" s="354" t="s">
        <v>382</v>
      </c>
      <c r="F24" s="353">
        <f>IF(ISNUMBER(U24),U24,VLOOKUP(CONCATENATE($B24,"_",$C24,"_",$F$2,"_",$D24,"_",$E24),Database!$F$2:$G$65536,2,))</f>
        <v>0</v>
      </c>
      <c r="G24" s="353">
        <f>IF(ISNUMBER(V24),V24,VLOOKUP(CONCATENATE($B24,"_",$C24,"_",$G$2,"_",$D24,"_",$E24),Database!$F$2:$G$65536,2,))</f>
        <v>0</v>
      </c>
      <c r="H24" s="353" t="e">
        <f>IF(ISNUMBER(W24),W24,VLOOKUP(CONCATENATE($B24,"_",$C24,"_",$H$2,"_",$D24,"_",$E24),Database!$F$2:$G$65536,2,))</f>
        <v>#N/A</v>
      </c>
      <c r="I24" s="353" t="e">
        <f>IF(ISNUMBER(X24),X24,VLOOKUP(CONCATENATE($B24,"_",$C24,"_",$I$2,"_",$D24,"_",$E24),Database!$F$2:$G$65536,2,))</f>
        <v>#N/A</v>
      </c>
      <c r="J24" s="353" t="e">
        <f>VLOOKUP(CONCATENATE($B24,"_",$C24,"_",$J$2,"_",$D24,"_",$E24),Database!$F$2:$G$65536,2,)</f>
        <v>#N/A</v>
      </c>
      <c r="K24" s="360">
        <f>VLOOKUP(CONCATENATE($B24,"_",$C24,"_",$K$2,"_",$D24,"_",$E24),SentData!$F$2:$G$65536,2,)</f>
        <v>1560</v>
      </c>
      <c r="L24" s="360">
        <f>VLOOKUP(CONCATENATE($B24,"_",$C24,"_",$L$2,"_",$D24,"_",$E24),SentData!$F$2:$G$65536,2,)</f>
        <v>1560</v>
      </c>
      <c r="N24" s="356" t="str">
        <f t="shared" si="7"/>
        <v>!!</v>
      </c>
      <c r="O24" s="356" t="str">
        <f t="shared" si="7"/>
        <v>!!</v>
      </c>
      <c r="P24" s="356" t="str">
        <f t="shared" si="7"/>
        <v>!!</v>
      </c>
      <c r="Q24" s="356" t="str">
        <f t="shared" si="7"/>
        <v>!!</v>
      </c>
      <c r="R24" s="356" t="str">
        <f t="shared" si="7"/>
        <v>!!</v>
      </c>
      <c r="S24" s="356">
        <f t="shared" si="7"/>
        <v>1</v>
      </c>
    </row>
    <row r="25" spans="2:19" x14ac:dyDescent="0.2">
      <c r="B25" s="353" t="str">
        <f>Cover!$G$25</f>
        <v>NL</v>
      </c>
      <c r="C25" s="353" t="s">
        <v>295</v>
      </c>
      <c r="D25" s="353" t="s">
        <v>362</v>
      </c>
      <c r="E25" s="354">
        <v>4</v>
      </c>
      <c r="F25" s="353">
        <f>IF(ISNUMBER(U25),U25,VLOOKUP(CONCATENATE($B25,"_",$C25,"_",$F$2,"_",$D25,"_",$E25),Database!$F$2:$G$65536,2,))</f>
        <v>0</v>
      </c>
      <c r="G25" s="353">
        <f>IF(ISNUMBER(V25),V25,VLOOKUP(CONCATENATE($B25,"_",$C25,"_",$G$2,"_",$D25,"_",$E25),Database!$F$2:$G$65536,2,))</f>
        <v>0</v>
      </c>
      <c r="H25" s="353" t="e">
        <f>IF(ISNUMBER(W25),W25,VLOOKUP(CONCATENATE($B25,"_",$C25,"_",$H$2,"_",$D25,"_",$E25),Database!$F$2:$G$65536,2,))</f>
        <v>#N/A</v>
      </c>
      <c r="I25" s="353" t="e">
        <f>IF(ISNUMBER(X25),X25,VLOOKUP(CONCATENATE($B25,"_",$C25,"_",$I$2,"_",$D25,"_",$E25),Database!$F$2:$G$65536,2,))</f>
        <v>#N/A</v>
      </c>
      <c r="J25" s="353" t="e">
        <f>VLOOKUP(CONCATENATE($B25,"_",$C25,"_",$J$2,"_",$D25,"_",$E25),Database!$F$2:$G$65536,2,)</f>
        <v>#N/A</v>
      </c>
      <c r="K25" s="360">
        <f>VLOOKUP(CONCATENATE($B25,"_",$C25,"_",$K$2,"_",$D25,"_",$E25),SentData!$F$2:$G$65536,2,)</f>
        <v>320</v>
      </c>
      <c r="L25" s="360">
        <f>VLOOKUP(CONCATENATE($B25,"_",$C25,"_",$L$2,"_",$D25,"_",$E25),SentData!$F$2:$G$65536,2,)</f>
        <v>325</v>
      </c>
      <c r="N25" s="356" t="str">
        <f t="shared" si="7"/>
        <v>!!</v>
      </c>
      <c r="O25" s="356" t="str">
        <f t="shared" si="7"/>
        <v>!!</v>
      </c>
      <c r="P25" s="356" t="str">
        <f t="shared" si="7"/>
        <v>!!</v>
      </c>
      <c r="Q25" s="356" t="str">
        <f t="shared" si="7"/>
        <v>!!</v>
      </c>
      <c r="R25" s="356" t="str">
        <f t="shared" si="7"/>
        <v>!!</v>
      </c>
      <c r="S25" s="356">
        <f t="shared" si="7"/>
        <v>1.015625</v>
      </c>
    </row>
    <row r="26" spans="2:19" x14ac:dyDescent="0.2">
      <c r="B26" s="353" t="str">
        <f>Cover!$G$25</f>
        <v>NL</v>
      </c>
      <c r="C26" s="353" t="s">
        <v>295</v>
      </c>
      <c r="D26" s="353" t="s">
        <v>362</v>
      </c>
      <c r="E26" s="354" t="s">
        <v>383</v>
      </c>
      <c r="F26" s="353">
        <f>IF(ISNUMBER(U26),U26,VLOOKUP(CONCATENATE($B26,"_",$C26,"_",$F$2,"_",$D26,"_",$E26),Database!$F$2:$G$65536,2,))</f>
        <v>0</v>
      </c>
      <c r="G26" s="353">
        <f>IF(ISNUMBER(V26),V26,VLOOKUP(CONCATENATE($B26,"_",$C26,"_",$G$2,"_",$D26,"_",$E26),Database!$F$2:$G$65536,2,))</f>
        <v>0</v>
      </c>
      <c r="H26" s="353" t="e">
        <f>IF(ISNUMBER(W26),W26,VLOOKUP(CONCATENATE($B26,"_",$C26,"_",$H$2,"_",$D26,"_",$E26),Database!$F$2:$G$65536,2,))</f>
        <v>#N/A</v>
      </c>
      <c r="I26" s="353" t="e">
        <f>IF(ISNUMBER(X26),X26,VLOOKUP(CONCATENATE($B26,"_",$C26,"_",$I$2,"_",$D26,"_",$E26),Database!$F$2:$G$65536,2,))</f>
        <v>#N/A</v>
      </c>
      <c r="J26" s="353" t="e">
        <f>VLOOKUP(CONCATENATE($B26,"_",$C26,"_",$J$2,"_",$D26,"_",$E26),Database!$F$2:$G$65536,2,)</f>
        <v>#N/A</v>
      </c>
      <c r="K26" s="360">
        <f>VLOOKUP(CONCATENATE($B26,"_",$C26,"_",$K$2,"_",$D26,"_",$E26),SentData!$F$2:$G$65536,2,)</f>
        <v>298</v>
      </c>
      <c r="L26" s="360">
        <f>VLOOKUP(CONCATENATE($B26,"_",$C26,"_",$L$2,"_",$D26,"_",$E26),SentData!$F$2:$G$65536,2,)</f>
        <v>303</v>
      </c>
      <c r="N26" s="356" t="str">
        <f t="shared" si="7"/>
        <v>!!</v>
      </c>
      <c r="O26" s="356" t="str">
        <f t="shared" si="7"/>
        <v>!!</v>
      </c>
      <c r="P26" s="356" t="str">
        <f t="shared" si="7"/>
        <v>!!</v>
      </c>
      <c r="Q26" s="356" t="str">
        <f t="shared" si="7"/>
        <v>!!</v>
      </c>
      <c r="R26" s="356" t="str">
        <f t="shared" si="7"/>
        <v>!!</v>
      </c>
      <c r="S26" s="356">
        <f t="shared" si="7"/>
        <v>1.0167785234899329</v>
      </c>
    </row>
    <row r="27" spans="2:19" x14ac:dyDescent="0.2">
      <c r="B27" s="353" t="str">
        <f>Cover!$G$25</f>
        <v>NL</v>
      </c>
      <c r="C27" s="353" t="s">
        <v>295</v>
      </c>
      <c r="D27" s="353" t="s">
        <v>362</v>
      </c>
      <c r="E27" s="354" t="s">
        <v>384</v>
      </c>
      <c r="F27" s="353">
        <f>IF(ISNUMBER(U27),U27,VLOOKUP(CONCATENATE($B27,"_",$C27,"_",$F$2,"_",$D27,"_",$E27),Database!$F$2:$G$65536,2,))</f>
        <v>0</v>
      </c>
      <c r="G27" s="353">
        <f>IF(ISNUMBER(V27),V27,VLOOKUP(CONCATENATE($B27,"_",$C27,"_",$G$2,"_",$D27,"_",$E27),Database!$F$2:$G$65536,2,))</f>
        <v>0</v>
      </c>
      <c r="H27" s="353" t="e">
        <f>IF(ISNUMBER(W27),W27,VLOOKUP(CONCATENATE($B27,"_",$C27,"_",$H$2,"_",$D27,"_",$E27),Database!$F$2:$G$65536,2,))</f>
        <v>#N/A</v>
      </c>
      <c r="I27" s="353" t="e">
        <f>IF(ISNUMBER(X27),X27,VLOOKUP(CONCATENATE($B27,"_",$C27,"_",$I$2,"_",$D27,"_",$E27),Database!$F$2:$G$65536,2,))</f>
        <v>#N/A</v>
      </c>
      <c r="J27" s="353" t="e">
        <f>VLOOKUP(CONCATENATE($B27,"_",$C27,"_",$J$2,"_",$D27,"_",$E27),Database!$F$2:$G$65536,2,)</f>
        <v>#N/A</v>
      </c>
      <c r="K27" s="360">
        <f>VLOOKUP(CONCATENATE($B27,"_",$C27,"_",$K$2,"_",$D27,"_",$E27),SentData!$F$2:$G$65536,2,)</f>
        <v>22</v>
      </c>
      <c r="L27" s="360">
        <f>VLOOKUP(CONCATENATE($B27,"_",$C27,"_",$L$2,"_",$D27,"_",$E27),SentData!$F$2:$G$65536,2,)</f>
        <v>22</v>
      </c>
      <c r="N27" s="356" t="str">
        <f t="shared" si="7"/>
        <v>!!</v>
      </c>
      <c r="O27" s="356" t="str">
        <f t="shared" si="7"/>
        <v>!!</v>
      </c>
      <c r="P27" s="356" t="str">
        <f t="shared" si="7"/>
        <v>!!</v>
      </c>
      <c r="Q27" s="356" t="str">
        <f t="shared" si="7"/>
        <v>!!</v>
      </c>
      <c r="R27" s="356" t="str">
        <f t="shared" si="7"/>
        <v>!!</v>
      </c>
      <c r="S27" s="356">
        <f t="shared" si="7"/>
        <v>1</v>
      </c>
    </row>
    <row r="28" spans="2:19" x14ac:dyDescent="0.2">
      <c r="B28" s="353" t="str">
        <f>Cover!$G$25</f>
        <v>NL</v>
      </c>
      <c r="C28" s="353" t="s">
        <v>295</v>
      </c>
      <c r="D28" s="353" t="s">
        <v>293</v>
      </c>
      <c r="E28" s="354">
        <v>5</v>
      </c>
      <c r="F28" s="353">
        <f>IF(ISNUMBER(U28),U28,VLOOKUP(CONCATENATE($B28,"_",$C28,"_",$F$2,"_",$D28,"_",$E28),Database!$F$2:$G$65536,2,))</f>
        <v>0</v>
      </c>
      <c r="G28" s="353">
        <f>IF(ISNUMBER(V28),V28,VLOOKUP(CONCATENATE($B28,"_",$C28,"_",$G$2,"_",$D28,"_",$E28),Database!$F$2:$G$65536,2,))</f>
        <v>0</v>
      </c>
      <c r="H28" s="353" t="e">
        <f>IF(ISNUMBER(W28),W28,VLOOKUP(CONCATENATE($B28,"_",$C28,"_",$H$2,"_",$D28,"_",$E28),Database!$F$2:$G$65536,2,))</f>
        <v>#N/A</v>
      </c>
      <c r="I28" s="353" t="e">
        <f>IF(ISNUMBER(X28),X28,VLOOKUP(CONCATENATE($B28,"_",$C28,"_",$I$2,"_",$D28,"_",$E28),Database!$F$2:$G$65536,2,))</f>
        <v>#N/A</v>
      </c>
      <c r="J28" s="353" t="e">
        <f>VLOOKUP(CONCATENATE($B28,"_",$C28,"_",$J$2,"_",$D28,"_",$E28),Database!$F$2:$G$65536,2,)</f>
        <v>#N/A</v>
      </c>
      <c r="K28" s="360">
        <f>VLOOKUP(CONCATENATE($B28,"_",$C28,"_",$K$2,"_",$D28,"_",$E28),SentData!$F$2:$G$65536,2,)</f>
        <v>140</v>
      </c>
      <c r="L28" s="360">
        <f>VLOOKUP(CONCATENATE($B28,"_",$C28,"_",$L$2,"_",$D28,"_",$E28),SentData!$F$2:$G$65536,2,)</f>
        <v>141</v>
      </c>
      <c r="N28" s="356" t="str">
        <f t="shared" si="1"/>
        <v>!!</v>
      </c>
      <c r="O28" s="356" t="str">
        <f t="shared" si="6"/>
        <v>!!</v>
      </c>
      <c r="P28" s="356" t="str">
        <f t="shared" si="2"/>
        <v>!!</v>
      </c>
      <c r="Q28" s="356" t="str">
        <f t="shared" si="3"/>
        <v>!!</v>
      </c>
      <c r="R28" s="356" t="str">
        <f t="shared" si="4"/>
        <v>!!</v>
      </c>
      <c r="S28" s="356">
        <f t="shared" si="5"/>
        <v>1.0071428571428571</v>
      </c>
    </row>
    <row r="29" spans="2:19" x14ac:dyDescent="0.2">
      <c r="B29" s="353" t="str">
        <f>Cover!$G$25</f>
        <v>NL</v>
      </c>
      <c r="C29" s="353" t="s">
        <v>295</v>
      </c>
      <c r="D29" s="353" t="s">
        <v>293</v>
      </c>
      <c r="E29" s="354" t="s">
        <v>110</v>
      </c>
      <c r="F29" s="353">
        <f>IF(ISNUMBER(U29),U29,VLOOKUP(CONCATENATE($B29,"_",$C29,"_",$F$2,"_",$D29,"_",$E29),Database!$F$2:$G$65536,2,))</f>
        <v>0</v>
      </c>
      <c r="G29" s="353">
        <f>IF(ISNUMBER(V29),V29,VLOOKUP(CONCATENATE($B29,"_",$C29,"_",$G$2,"_",$D29,"_",$E29),Database!$F$2:$G$65536,2,))</f>
        <v>0</v>
      </c>
      <c r="H29" s="353" t="e">
        <f>IF(ISNUMBER(W29),W29,VLOOKUP(CONCATENATE($B29,"_",$C29,"_",$H$2,"_",$D29,"_",$E29),Database!$F$2:$G$65536,2,))</f>
        <v>#N/A</v>
      </c>
      <c r="I29" s="353" t="e">
        <f>IF(ISNUMBER(X29),X29,VLOOKUP(CONCATENATE($B29,"_",$C29,"_",$I$2,"_",$D29,"_",$E29),Database!$F$2:$G$65536,2,))</f>
        <v>#N/A</v>
      </c>
      <c r="J29" s="353" t="e">
        <f>VLOOKUP(CONCATENATE($B29,"_",$C29,"_",$J$2,"_",$D29,"_",$E29),Database!$F$2:$G$65536,2,)</f>
        <v>#N/A</v>
      </c>
      <c r="K29" s="360">
        <f>VLOOKUP(CONCATENATE($B29,"_",$C29,"_",$K$2,"_",$D29,"_",$E29),SentData!$F$2:$G$65536,2,)</f>
        <v>82.423000000000002</v>
      </c>
      <c r="L29" s="360">
        <f>VLOOKUP(CONCATENATE($B29,"_",$C29,"_",$L$2,"_",$D29,"_",$E29),SentData!$F$2:$G$65536,2,)</f>
        <v>90</v>
      </c>
      <c r="N29" s="356" t="str">
        <f t="shared" si="1"/>
        <v>!!</v>
      </c>
      <c r="O29" s="356" t="str">
        <f t="shared" si="6"/>
        <v>!!</v>
      </c>
      <c r="P29" s="356" t="str">
        <f t="shared" si="2"/>
        <v>!!</v>
      </c>
      <c r="Q29" s="356" t="str">
        <f t="shared" si="3"/>
        <v>!!</v>
      </c>
      <c r="R29" s="356" t="str">
        <f t="shared" si="4"/>
        <v>!!</v>
      </c>
      <c r="S29" s="356">
        <f t="shared" si="5"/>
        <v>1.0919282239180812</v>
      </c>
    </row>
    <row r="30" spans="2:19" x14ac:dyDescent="0.2">
      <c r="B30" s="353" t="str">
        <f>Cover!$G$25</f>
        <v>NL</v>
      </c>
      <c r="C30" s="353" t="s">
        <v>295</v>
      </c>
      <c r="D30" s="353" t="s">
        <v>293</v>
      </c>
      <c r="E30" s="354" t="s">
        <v>111</v>
      </c>
      <c r="F30" s="353">
        <f>IF(ISNUMBER(U30),U30,VLOOKUP(CONCATENATE($B30,"_",$C30,"_",$F$2,"_",$D30,"_",$E30),Database!$F$2:$G$65536,2,))</f>
        <v>0</v>
      </c>
      <c r="G30" s="353">
        <f>IF(ISNUMBER(V30),V30,VLOOKUP(CONCATENATE($B30,"_",$C30,"_",$G$2,"_",$D30,"_",$E30),Database!$F$2:$G$65536,2,))</f>
        <v>0</v>
      </c>
      <c r="H30" s="353" t="e">
        <f>IF(ISNUMBER(W30),W30,VLOOKUP(CONCATENATE($B30,"_",$C30,"_",$H$2,"_",$D30,"_",$E30),Database!$F$2:$G$65536,2,))</f>
        <v>#N/A</v>
      </c>
      <c r="I30" s="353" t="e">
        <f>IF(ISNUMBER(X30),X30,VLOOKUP(CONCATENATE($B30,"_",$C30,"_",$I$2,"_",$D30,"_",$E30),Database!$F$2:$G$65536,2,))</f>
        <v>#N/A</v>
      </c>
      <c r="J30" s="353" t="e">
        <f>VLOOKUP(CONCATENATE($B30,"_",$C30,"_",$J$2,"_",$D30,"_",$E30),Database!$F$2:$G$65536,2,)</f>
        <v>#N/A</v>
      </c>
      <c r="K30" s="360">
        <f>VLOOKUP(CONCATENATE($B30,"_",$C30,"_",$K$2,"_",$D30,"_",$E30),SentData!$F$2:$G$65536,2,)</f>
        <v>57.808999999999997</v>
      </c>
      <c r="L30" s="360">
        <f>VLOOKUP(CONCATENATE($B30,"_",$C30,"_",$L$2,"_",$D30,"_",$E30),SentData!$F$2:$G$65536,2,)</f>
        <v>51</v>
      </c>
      <c r="N30" s="356" t="str">
        <f t="shared" si="1"/>
        <v>!!</v>
      </c>
      <c r="O30" s="356" t="str">
        <f t="shared" si="6"/>
        <v>!!</v>
      </c>
      <c r="P30" s="356" t="str">
        <f t="shared" si="2"/>
        <v>!!</v>
      </c>
      <c r="Q30" s="356" t="str">
        <f t="shared" si="3"/>
        <v>!!</v>
      </c>
      <c r="R30" s="356" t="str">
        <f t="shared" si="4"/>
        <v>!!</v>
      </c>
      <c r="S30" s="356">
        <f t="shared" si="5"/>
        <v>0.88221557196976252</v>
      </c>
    </row>
    <row r="31" spans="2:19" x14ac:dyDescent="0.2">
      <c r="B31" s="353" t="str">
        <f>Cover!$G$25</f>
        <v>NL</v>
      </c>
      <c r="C31" s="353" t="s">
        <v>295</v>
      </c>
      <c r="D31" s="353" t="s">
        <v>293</v>
      </c>
      <c r="E31" s="354" t="s">
        <v>112</v>
      </c>
      <c r="F31" s="353">
        <f>IF(ISNUMBER(U31),U31,VLOOKUP(CONCATENATE($B31,"_",$C31,"_",$F$2,"_",$D31,"_",$E31),Database!$F$2:$G$65536,2,))</f>
        <v>0</v>
      </c>
      <c r="G31" s="353">
        <f>IF(ISNUMBER(V31),V31,VLOOKUP(CONCATENATE($B31,"_",$C31,"_",$G$2,"_",$D31,"_",$E31),Database!$F$2:$G$65536,2,))</f>
        <v>0</v>
      </c>
      <c r="H31" s="353" t="e">
        <f>IF(ISNUMBER(W31),W31,VLOOKUP(CONCATENATE($B31,"_",$C31,"_",$H$2,"_",$D31,"_",$E31),Database!$F$2:$G$65536,2,))</f>
        <v>#N/A</v>
      </c>
      <c r="I31" s="353" t="e">
        <f>IF(ISNUMBER(X31),X31,VLOOKUP(CONCATENATE($B31,"_",$C31,"_",$I$2,"_",$D31,"_",$E31),Database!$F$2:$G$65536,2,))</f>
        <v>#N/A</v>
      </c>
      <c r="J31" s="353" t="e">
        <f>VLOOKUP(CONCATENATE($B31,"_",$C31,"_",$J$2,"_",$D31,"_",$E31),Database!$F$2:$G$65536,2,)</f>
        <v>#N/A</v>
      </c>
      <c r="K31" s="360">
        <f>VLOOKUP(CONCATENATE($B31,"_",$C31,"_",$K$2,"_",$D31,"_",$E31),SentData!$F$2:$G$65536,2,)</f>
        <v>6.7119999999999997</v>
      </c>
      <c r="L31" s="360">
        <f>VLOOKUP(CONCATENATE($B31,"_",$C31,"_",$L$2,"_",$D31,"_",$E31),SentData!$F$2:$G$65536,2,)</f>
        <v>5.8769999999999998</v>
      </c>
      <c r="N31" s="356" t="str">
        <f t="shared" si="1"/>
        <v>!!</v>
      </c>
      <c r="O31" s="356" t="str">
        <f t="shared" si="6"/>
        <v>!!</v>
      </c>
      <c r="P31" s="356" t="str">
        <f t="shared" si="2"/>
        <v>!!</v>
      </c>
      <c r="Q31" s="356" t="str">
        <f t="shared" si="3"/>
        <v>!!</v>
      </c>
      <c r="R31" s="356" t="str">
        <f t="shared" si="4"/>
        <v>!!</v>
      </c>
      <c r="S31" s="356">
        <f t="shared" si="5"/>
        <v>0.87559594755661507</v>
      </c>
    </row>
    <row r="32" spans="2:19" x14ac:dyDescent="0.2">
      <c r="B32" s="353" t="str">
        <f>Cover!$G$25</f>
        <v>NL</v>
      </c>
      <c r="C32" s="353" t="s">
        <v>295</v>
      </c>
      <c r="D32" s="353" t="s">
        <v>293</v>
      </c>
      <c r="E32" s="354">
        <v>6</v>
      </c>
      <c r="F32" s="353">
        <f>IF(ISNUMBER(U32),U32,VLOOKUP(CONCATENATE($B32,"_",$C32,"_",$F$2,"_",$D32,"_",$E32),Database!$F$2:$G$65536,2,))</f>
        <v>0</v>
      </c>
      <c r="G32" s="353">
        <f>IF(ISNUMBER(V32),V32,VLOOKUP(CONCATENATE($B32,"_",$C32,"_",$G$2,"_",$D32,"_",$E32),Database!$F$2:$G$65536,2,))</f>
        <v>0</v>
      </c>
      <c r="H32" s="353" t="e">
        <f>IF(ISNUMBER(W32),W32,VLOOKUP(CONCATENATE($B32,"_",$C32,"_",$H$2,"_",$D32,"_",$E32),Database!$F$2:$G$65536,2,))</f>
        <v>#N/A</v>
      </c>
      <c r="I32" s="353" t="e">
        <f>IF(ISNUMBER(X32),X32,VLOOKUP(CONCATENATE($B32,"_",$C32,"_",$I$2,"_",$D32,"_",$E32),Database!$F$2:$G$65536,2,))</f>
        <v>#N/A</v>
      </c>
      <c r="J32" s="353" t="e">
        <f>VLOOKUP(CONCATENATE($B32,"_",$C32,"_",$J$2,"_",$D32,"_",$E32),Database!$F$2:$G$65536,2,)</f>
        <v>#N/A</v>
      </c>
      <c r="K32" s="360">
        <f>VLOOKUP(CONCATENATE($B32,"_",$C32,"_",$K$2,"_",$D32,"_",$E32),SentData!$F$2:$G$65536,2,)</f>
        <v>0</v>
      </c>
      <c r="L32" s="360">
        <f>VLOOKUP(CONCATENATE($B32,"_",$C32,"_",$L$2,"_",$D32,"_",$E32),SentData!$F$2:$G$65536,2,)</f>
        <v>0</v>
      </c>
      <c r="N32" s="356" t="str">
        <f t="shared" si="1"/>
        <v>!!</v>
      </c>
      <c r="O32" s="356" t="str">
        <f t="shared" si="6"/>
        <v>!!</v>
      </c>
      <c r="P32" s="356" t="str">
        <f t="shared" si="2"/>
        <v>!!</v>
      </c>
      <c r="Q32" s="356" t="str">
        <f t="shared" si="3"/>
        <v>!!</v>
      </c>
      <c r="R32" s="356" t="str">
        <f t="shared" si="4"/>
        <v>!!</v>
      </c>
      <c r="S32" s="356" t="str">
        <f t="shared" si="5"/>
        <v>!!</v>
      </c>
    </row>
    <row r="33" spans="2:19" x14ac:dyDescent="0.2">
      <c r="B33" s="353" t="str">
        <f>Cover!$G$25</f>
        <v>NL</v>
      </c>
      <c r="C33" s="353" t="s">
        <v>295</v>
      </c>
      <c r="D33" s="353" t="s">
        <v>293</v>
      </c>
      <c r="E33" s="354" t="s">
        <v>113</v>
      </c>
      <c r="F33" s="353">
        <f>IF(ISNUMBER(U33),U33,VLOOKUP(CONCATENATE($B33,"_",$C33,"_",$F$2,"_",$D33,"_",$E33),Database!$F$2:$G$65536,2,))</f>
        <v>0</v>
      </c>
      <c r="G33" s="353">
        <f>IF(ISNUMBER(V33),V33,VLOOKUP(CONCATENATE($B33,"_",$C33,"_",$G$2,"_",$D33,"_",$E33),Database!$F$2:$G$65536,2,))</f>
        <v>0</v>
      </c>
      <c r="H33" s="353" t="e">
        <f>IF(ISNUMBER(W33),W33,VLOOKUP(CONCATENATE($B33,"_",$C33,"_",$H$2,"_",$D33,"_",$E33),Database!$F$2:$G$65536,2,))</f>
        <v>#N/A</v>
      </c>
      <c r="I33" s="353" t="e">
        <f>IF(ISNUMBER(X33),X33,VLOOKUP(CONCATENATE($B33,"_",$C33,"_",$I$2,"_",$D33,"_",$E33),Database!$F$2:$G$65536,2,))</f>
        <v>#N/A</v>
      </c>
      <c r="J33" s="353" t="e">
        <f>VLOOKUP(CONCATENATE($B33,"_",$C33,"_",$J$2,"_",$D33,"_",$E33),Database!$F$2:$G$65536,2,)</f>
        <v>#N/A</v>
      </c>
      <c r="K33" s="360">
        <f>VLOOKUP(CONCATENATE($B33,"_",$C33,"_",$K$2,"_",$D33,"_",$E33),SentData!$F$2:$G$65536,2,)</f>
        <v>0</v>
      </c>
      <c r="L33" s="360">
        <f>VLOOKUP(CONCATENATE($B33,"_",$C33,"_",$L$2,"_",$D33,"_",$E33),SentData!$F$2:$G$65536,2,)</f>
        <v>0</v>
      </c>
      <c r="N33" s="356" t="str">
        <f t="shared" si="1"/>
        <v>!!</v>
      </c>
      <c r="O33" s="356" t="str">
        <f t="shared" si="6"/>
        <v>!!</v>
      </c>
      <c r="P33" s="356" t="str">
        <f t="shared" si="2"/>
        <v>!!</v>
      </c>
      <c r="Q33" s="356" t="str">
        <f t="shared" si="3"/>
        <v>!!</v>
      </c>
      <c r="R33" s="356" t="str">
        <f t="shared" si="4"/>
        <v>!!</v>
      </c>
      <c r="S33" s="356" t="str">
        <f t="shared" si="5"/>
        <v>!!</v>
      </c>
    </row>
    <row r="34" spans="2:19" x14ac:dyDescent="0.2">
      <c r="B34" s="353" t="str">
        <f>Cover!$G$25</f>
        <v>NL</v>
      </c>
      <c r="C34" s="353" t="s">
        <v>295</v>
      </c>
      <c r="D34" s="353" t="s">
        <v>293</v>
      </c>
      <c r="E34" s="354" t="s">
        <v>114</v>
      </c>
      <c r="F34" s="353">
        <f>IF(ISNUMBER(U34),U34,VLOOKUP(CONCATENATE($B34,"_",$C34,"_",$F$2,"_",$D34,"_",$E34),Database!$F$2:$G$65536,2,))</f>
        <v>0</v>
      </c>
      <c r="G34" s="353">
        <f>IF(ISNUMBER(V34),V34,VLOOKUP(CONCATENATE($B34,"_",$C34,"_",$G$2,"_",$D34,"_",$E34),Database!$F$2:$G$65536,2,))</f>
        <v>0</v>
      </c>
      <c r="H34" s="353" t="e">
        <f>IF(ISNUMBER(W34),W34,VLOOKUP(CONCATENATE($B34,"_",$C34,"_",$H$2,"_",$D34,"_",$E34),Database!$F$2:$G$65536,2,))</f>
        <v>#N/A</v>
      </c>
      <c r="I34" s="353" t="e">
        <f>IF(ISNUMBER(X34),X34,VLOOKUP(CONCATENATE($B34,"_",$C34,"_",$I$2,"_",$D34,"_",$E34),Database!$F$2:$G$65536,2,))</f>
        <v>#N/A</v>
      </c>
      <c r="J34" s="353" t="e">
        <f>VLOOKUP(CONCATENATE($B34,"_",$C34,"_",$J$2,"_",$D34,"_",$E34),Database!$F$2:$G$65536,2,)</f>
        <v>#N/A</v>
      </c>
      <c r="K34" s="360">
        <f>VLOOKUP(CONCATENATE($B34,"_",$C34,"_",$K$2,"_",$D34,"_",$E34),SentData!$F$2:$G$65536,2,)</f>
        <v>0</v>
      </c>
      <c r="L34" s="360">
        <f>VLOOKUP(CONCATENATE($B34,"_",$C34,"_",$L$2,"_",$D34,"_",$E34),SentData!$F$2:$G$65536,2,)</f>
        <v>0</v>
      </c>
      <c r="N34" s="356" t="str">
        <f t="shared" si="1"/>
        <v>!!</v>
      </c>
      <c r="O34" s="356" t="str">
        <f t="shared" si="6"/>
        <v>!!</v>
      </c>
      <c r="P34" s="356" t="str">
        <f t="shared" si="2"/>
        <v>!!</v>
      </c>
      <c r="Q34" s="356" t="str">
        <f t="shared" si="3"/>
        <v>!!</v>
      </c>
      <c r="R34" s="356" t="str">
        <f t="shared" si="4"/>
        <v>!!</v>
      </c>
      <c r="S34" s="356" t="str">
        <f t="shared" si="5"/>
        <v>!!</v>
      </c>
    </row>
    <row r="35" spans="2:19" x14ac:dyDescent="0.2">
      <c r="B35" s="353" t="str">
        <f>Cover!$G$25</f>
        <v>NL</v>
      </c>
      <c r="C35" s="353" t="s">
        <v>295</v>
      </c>
      <c r="D35" s="353" t="s">
        <v>293</v>
      </c>
      <c r="E35" s="354" t="s">
        <v>115</v>
      </c>
      <c r="F35" s="353">
        <f>IF(ISNUMBER(U35),U35,VLOOKUP(CONCATENATE($B35,"_",$C35,"_",$F$2,"_",$D35,"_",$E35),Database!$F$2:$G$65536,2,))</f>
        <v>0</v>
      </c>
      <c r="G35" s="353">
        <f>IF(ISNUMBER(V35),V35,VLOOKUP(CONCATENATE($B35,"_",$C35,"_",$G$2,"_",$D35,"_",$E35),Database!$F$2:$G$65536,2,))</f>
        <v>0</v>
      </c>
      <c r="H35" s="353" t="e">
        <f>IF(ISNUMBER(W35),W35,VLOOKUP(CONCATENATE($B35,"_",$C35,"_",$H$2,"_",$D35,"_",$E35),Database!$F$2:$G$65536,2,))</f>
        <v>#N/A</v>
      </c>
      <c r="I35" s="353" t="e">
        <f>IF(ISNUMBER(X35),X35,VLOOKUP(CONCATENATE($B35,"_",$C35,"_",$I$2,"_",$D35,"_",$E35),Database!$F$2:$G$65536,2,))</f>
        <v>#N/A</v>
      </c>
      <c r="J35" s="353" t="e">
        <f>VLOOKUP(CONCATENATE($B35,"_",$C35,"_",$J$2,"_",$D35,"_",$E35),Database!$F$2:$G$65536,2,)</f>
        <v>#N/A</v>
      </c>
      <c r="K35" s="360">
        <f>VLOOKUP(CONCATENATE($B35,"_",$C35,"_",$K$2,"_",$D35,"_",$E35),SentData!$F$2:$G$65536,2,)</f>
        <v>0</v>
      </c>
      <c r="L35" s="360">
        <f>VLOOKUP(CONCATENATE($B35,"_",$C35,"_",$L$2,"_",$D35,"_",$E35),SentData!$F$2:$G$65536,2,)</f>
        <v>0</v>
      </c>
      <c r="N35" s="356" t="str">
        <f t="shared" si="1"/>
        <v>!!</v>
      </c>
      <c r="O35" s="356" t="str">
        <f t="shared" si="6"/>
        <v>!!</v>
      </c>
      <c r="P35" s="356" t="str">
        <f t="shared" si="2"/>
        <v>!!</v>
      </c>
      <c r="Q35" s="356" t="str">
        <f t="shared" si="3"/>
        <v>!!</v>
      </c>
      <c r="R35" s="356" t="str">
        <f t="shared" si="4"/>
        <v>!!</v>
      </c>
      <c r="S35" s="356" t="str">
        <f t="shared" si="5"/>
        <v>!!</v>
      </c>
    </row>
    <row r="36" spans="2:19" x14ac:dyDescent="0.2">
      <c r="B36" s="353" t="str">
        <f>Cover!$G$25</f>
        <v>NL</v>
      </c>
      <c r="C36" s="353" t="s">
        <v>295</v>
      </c>
      <c r="D36" s="353" t="s">
        <v>293</v>
      </c>
      <c r="E36" s="354" t="s">
        <v>116</v>
      </c>
      <c r="F36" s="353">
        <f>IF(ISNUMBER(U36),U36,VLOOKUP(CONCATENATE($B36,"_",$C36,"_",$F$2,"_",$D36,"_",$E36),Database!$F$2:$G$65536,2,))</f>
        <v>0</v>
      </c>
      <c r="G36" s="353">
        <f>IF(ISNUMBER(V36),V36,VLOOKUP(CONCATENATE($B36,"_",$C36,"_",$G$2,"_",$D36,"_",$E36),Database!$F$2:$G$65536,2,))</f>
        <v>0</v>
      </c>
      <c r="H36" s="353" t="e">
        <f>IF(ISNUMBER(W36),W36,VLOOKUP(CONCATENATE($B36,"_",$C36,"_",$H$2,"_",$D36,"_",$E36),Database!$F$2:$G$65536,2,))</f>
        <v>#N/A</v>
      </c>
      <c r="I36" s="353" t="e">
        <f>IF(ISNUMBER(X36),X36,VLOOKUP(CONCATENATE($B36,"_",$C36,"_",$I$2,"_",$D36,"_",$E36),Database!$F$2:$G$65536,2,))</f>
        <v>#N/A</v>
      </c>
      <c r="J36" s="353" t="e">
        <f>VLOOKUP(CONCATENATE($B36,"_",$C36,"_",$J$2,"_",$D36,"_",$E36),Database!$F$2:$G$65536,2,)</f>
        <v>#N/A</v>
      </c>
      <c r="K36" s="360">
        <f>VLOOKUP(CONCATENATE($B36,"_",$C36,"_",$K$2,"_",$D36,"_",$E36),SentData!$F$2:$G$65536,2,)</f>
        <v>29</v>
      </c>
      <c r="L36" s="360">
        <f>VLOOKUP(CONCATENATE($B36,"_",$C36,"_",$L$2,"_",$D36,"_",$E36),SentData!$F$2:$G$65536,2,)</f>
        <v>28.751000000000001</v>
      </c>
      <c r="N36" s="356" t="str">
        <f t="shared" si="1"/>
        <v>!!</v>
      </c>
      <c r="O36" s="356" t="str">
        <f t="shared" si="6"/>
        <v>!!</v>
      </c>
      <c r="P36" s="356" t="str">
        <f t="shared" si="2"/>
        <v>!!</v>
      </c>
      <c r="Q36" s="356" t="str">
        <f t="shared" si="3"/>
        <v>!!</v>
      </c>
      <c r="R36" s="356" t="str">
        <f t="shared" si="4"/>
        <v>!!</v>
      </c>
      <c r="S36" s="356">
        <f t="shared" si="5"/>
        <v>0.99141379310344835</v>
      </c>
    </row>
    <row r="37" spans="2:19" x14ac:dyDescent="0.2">
      <c r="B37" s="353" t="str">
        <f>Cover!$G$25</f>
        <v>NL</v>
      </c>
      <c r="C37" s="353" t="s">
        <v>295</v>
      </c>
      <c r="D37" s="353" t="s">
        <v>293</v>
      </c>
      <c r="E37" s="354" t="s">
        <v>117</v>
      </c>
      <c r="F37" s="353">
        <f>IF(ISNUMBER(U37),U37,VLOOKUP(CONCATENATE($B37,"_",$C37,"_",$F$2,"_",$D37,"_",$E37),Database!$F$2:$G$65536,2,))</f>
        <v>0</v>
      </c>
      <c r="G37" s="353">
        <f>IF(ISNUMBER(V37),V37,VLOOKUP(CONCATENATE($B37,"_",$C37,"_",$G$2,"_",$D37,"_",$E37),Database!$F$2:$G$65536,2,))</f>
        <v>0</v>
      </c>
      <c r="H37" s="353" t="e">
        <f>IF(ISNUMBER(W37),W37,VLOOKUP(CONCATENATE($B37,"_",$C37,"_",$H$2,"_",$D37,"_",$E37),Database!$F$2:$G$65536,2,))</f>
        <v>#N/A</v>
      </c>
      <c r="I37" s="353" t="e">
        <f>IF(ISNUMBER(X37),X37,VLOOKUP(CONCATENATE($B37,"_",$C37,"_",$I$2,"_",$D37,"_",$E37),Database!$F$2:$G$65536,2,))</f>
        <v>#N/A</v>
      </c>
      <c r="J37" s="353" t="e">
        <f>VLOOKUP(CONCATENATE($B37,"_",$C37,"_",$J$2,"_",$D37,"_",$E37),Database!$F$2:$G$65536,2,)</f>
        <v>#N/A</v>
      </c>
      <c r="K37" s="360">
        <f>VLOOKUP(CONCATENATE($B37,"_",$C37,"_",$K$2,"_",$D37,"_",$E37),SentData!$F$2:$G$65536,2,)</f>
        <v>0</v>
      </c>
      <c r="L37" s="360">
        <f>VLOOKUP(CONCATENATE($B37,"_",$C37,"_",$L$2,"_",$D37,"_",$E37),SentData!$F$2:$G$65536,2,)</f>
        <v>0</v>
      </c>
      <c r="N37" s="356" t="str">
        <f t="shared" si="1"/>
        <v>!!</v>
      </c>
      <c r="O37" s="356" t="str">
        <f t="shared" si="6"/>
        <v>!!</v>
      </c>
      <c r="P37" s="356" t="str">
        <f t="shared" si="2"/>
        <v>!!</v>
      </c>
      <c r="Q37" s="356" t="str">
        <f t="shared" si="3"/>
        <v>!!</v>
      </c>
      <c r="R37" s="356" t="str">
        <f t="shared" si="4"/>
        <v>!!</v>
      </c>
      <c r="S37" s="356" t="str">
        <f t="shared" si="5"/>
        <v>!!</v>
      </c>
    </row>
    <row r="38" spans="2:19" x14ac:dyDescent="0.2">
      <c r="B38" s="353" t="str">
        <f>Cover!$G$25</f>
        <v>NL</v>
      </c>
      <c r="C38" s="353" t="s">
        <v>295</v>
      </c>
      <c r="D38" s="353" t="s">
        <v>293</v>
      </c>
      <c r="E38" s="354" t="s">
        <v>118</v>
      </c>
      <c r="F38" s="353">
        <f>IF(ISNUMBER(U38),U38,VLOOKUP(CONCATENATE($B38,"_",$C38,"_",$F$2,"_",$D38,"_",$E38),Database!$F$2:$G$65536,2,))</f>
        <v>0</v>
      </c>
      <c r="G38" s="353">
        <f>IF(ISNUMBER(V38),V38,VLOOKUP(CONCATENATE($B38,"_",$C38,"_",$G$2,"_",$D38,"_",$E38),Database!$F$2:$G$65536,2,))</f>
        <v>0</v>
      </c>
      <c r="H38" s="353" t="e">
        <f>IF(ISNUMBER(W38),W38,VLOOKUP(CONCATENATE($B38,"_",$C38,"_",$H$2,"_",$D38,"_",$E38),Database!$F$2:$G$65536,2,))</f>
        <v>#N/A</v>
      </c>
      <c r="I38" s="353" t="e">
        <f>IF(ISNUMBER(X38),X38,VLOOKUP(CONCATENATE($B38,"_",$C38,"_",$I$2,"_",$D38,"_",$E38),Database!$F$2:$G$65536,2,))</f>
        <v>#N/A</v>
      </c>
      <c r="J38" s="353" t="e">
        <f>VLOOKUP(CONCATENATE($B38,"_",$C38,"_",$J$2,"_",$D38,"_",$E38),Database!$F$2:$G$65536,2,)</f>
        <v>#N/A</v>
      </c>
      <c r="K38" s="360">
        <f>VLOOKUP(CONCATENATE($B38,"_",$C38,"_",$K$2,"_",$D38,"_",$E38),SentData!$F$2:$G$65536,2,)</f>
        <v>0</v>
      </c>
      <c r="L38" s="360">
        <f>VLOOKUP(CONCATENATE($B38,"_",$C38,"_",$L$2,"_",$D38,"_",$E38),SentData!$F$2:$G$65536,2,)</f>
        <v>0</v>
      </c>
      <c r="N38" s="356" t="str">
        <f t="shared" si="1"/>
        <v>!!</v>
      </c>
      <c r="O38" s="356" t="str">
        <f t="shared" si="6"/>
        <v>!!</v>
      </c>
      <c r="P38" s="356" t="str">
        <f t="shared" si="2"/>
        <v>!!</v>
      </c>
      <c r="Q38" s="356" t="str">
        <f t="shared" si="3"/>
        <v>!!</v>
      </c>
      <c r="R38" s="356" t="str">
        <f t="shared" si="4"/>
        <v>!!</v>
      </c>
      <c r="S38" s="356" t="str">
        <f t="shared" si="5"/>
        <v>!!</v>
      </c>
    </row>
    <row r="39" spans="2:19" x14ac:dyDescent="0.2">
      <c r="B39" s="353" t="str">
        <f>Cover!$G$25</f>
        <v>NL</v>
      </c>
      <c r="C39" s="353" t="s">
        <v>295</v>
      </c>
      <c r="D39" s="353" t="s">
        <v>293</v>
      </c>
      <c r="E39" s="354" t="s">
        <v>119</v>
      </c>
      <c r="F39" s="353">
        <f>IF(ISNUMBER(U39),U39,VLOOKUP(CONCATENATE($B39,"_",$C39,"_",$F$2,"_",$D39,"_",$E39),Database!$F$2:$G$65536,2,))</f>
        <v>0</v>
      </c>
      <c r="G39" s="353">
        <f>IF(ISNUMBER(V39),V39,VLOOKUP(CONCATENATE($B39,"_",$C39,"_",$G$2,"_",$D39,"_",$E39),Database!$F$2:$G$65536,2,))</f>
        <v>0</v>
      </c>
      <c r="H39" s="353" t="e">
        <f>IF(ISNUMBER(W39),W39,VLOOKUP(CONCATENATE($B39,"_",$C39,"_",$H$2,"_",$D39,"_",$E39),Database!$F$2:$G$65536,2,))</f>
        <v>#N/A</v>
      </c>
      <c r="I39" s="353" t="e">
        <f>IF(ISNUMBER(X39),X39,VLOOKUP(CONCATENATE($B39,"_",$C39,"_",$I$2,"_",$D39,"_",$E39),Database!$F$2:$G$65536,2,))</f>
        <v>#N/A</v>
      </c>
      <c r="J39" s="353" t="e">
        <f>VLOOKUP(CONCATENATE($B39,"_",$C39,"_",$J$2,"_",$D39,"_",$E39),Database!$F$2:$G$65536,2,)</f>
        <v>#N/A</v>
      </c>
      <c r="K39" s="360">
        <f>VLOOKUP(CONCATENATE($B39,"_",$C39,"_",$K$2,"_",$D39,"_",$E39),SentData!$F$2:$G$65536,2,)</f>
        <v>0</v>
      </c>
      <c r="L39" s="360">
        <f>VLOOKUP(CONCATENATE($B39,"_",$C39,"_",$L$2,"_",$D39,"_",$E39),SentData!$F$2:$G$65536,2,)</f>
        <v>0</v>
      </c>
      <c r="N39" s="356" t="str">
        <f t="shared" ref="N39:N72" si="8">IF(OR(ISERROR(F39),ISERROR(G39)),"!!",IF(F39=0,"!!",G39/F39))</f>
        <v>!!</v>
      </c>
      <c r="O39" s="356" t="str">
        <f t="shared" ref="O39:O72" si="9">IF(OR(ISERROR(G39),ISERROR(H39)),"!!",IF(G39=0,"!!",H39/G39))</f>
        <v>!!</v>
      </c>
      <c r="P39" s="356" t="str">
        <f t="shared" ref="P39:P72" si="10">IF(OR(ISERROR(H39),ISERROR(I39)),"!!",IF(H39=0,"!!",I39/H39))</f>
        <v>!!</v>
      </c>
      <c r="Q39" s="356" t="str">
        <f t="shared" ref="Q39:Q72" si="11">IF(OR(ISERROR(I39),ISERROR(J39)),"!!",IF(I39=0,"!!",J39/I39))</f>
        <v>!!</v>
      </c>
      <c r="R39" s="356" t="str">
        <f t="shared" ref="R39:R72" si="12">IF(OR(ISERROR(J39),ISERROR(K39)),"!!",IF(J39=0,"!!",K39/J39))</f>
        <v>!!</v>
      </c>
      <c r="S39" s="356" t="str">
        <f t="shared" ref="S39:S72" si="13">IF(OR(ISERROR(K39),ISERROR(L39)),"!!",IF(K39=0,"!!",L39/K39))</f>
        <v>!!</v>
      </c>
    </row>
    <row r="40" spans="2:19" x14ac:dyDescent="0.2">
      <c r="B40" s="353" t="str">
        <f>Cover!$G$25</f>
        <v>NL</v>
      </c>
      <c r="C40" s="353" t="s">
        <v>295</v>
      </c>
      <c r="D40" s="353" t="s">
        <v>293</v>
      </c>
      <c r="E40" s="354" t="s">
        <v>120</v>
      </c>
      <c r="F40" s="353">
        <f>IF(ISNUMBER(U40),U40,VLOOKUP(CONCATENATE($B40,"_",$C40,"_",$F$2,"_",$D40,"_",$E40),Database!$F$2:$G$65536,2,))</f>
        <v>0</v>
      </c>
      <c r="G40" s="353">
        <f>IF(ISNUMBER(V40),V40,VLOOKUP(CONCATENATE($B40,"_",$C40,"_",$G$2,"_",$D40,"_",$E40),Database!$F$2:$G$65536,2,))</f>
        <v>0</v>
      </c>
      <c r="H40" s="353" t="e">
        <f>IF(ISNUMBER(W40),W40,VLOOKUP(CONCATENATE($B40,"_",$C40,"_",$H$2,"_",$D40,"_",$E40),Database!$F$2:$G$65536,2,))</f>
        <v>#N/A</v>
      </c>
      <c r="I40" s="353" t="e">
        <f>IF(ISNUMBER(X40),X40,VLOOKUP(CONCATENATE($B40,"_",$C40,"_",$I$2,"_",$D40,"_",$E40),Database!$F$2:$G$65536,2,))</f>
        <v>#N/A</v>
      </c>
      <c r="J40" s="353" t="e">
        <f>VLOOKUP(CONCATENATE($B40,"_",$C40,"_",$J$2,"_",$D40,"_",$E40),Database!$F$2:$G$65536,2,)</f>
        <v>#N/A</v>
      </c>
      <c r="K40" s="360">
        <f>VLOOKUP(CONCATENATE($B40,"_",$C40,"_",$K$2,"_",$D40,"_",$E40),SentData!$F$2:$G$65536,2,)</f>
        <v>0</v>
      </c>
      <c r="L40" s="360">
        <f>VLOOKUP(CONCATENATE($B40,"_",$C40,"_",$L$2,"_",$D40,"_",$E40),SentData!$F$2:$G$65536,2,)</f>
        <v>0</v>
      </c>
      <c r="N40" s="356" t="str">
        <f t="shared" si="8"/>
        <v>!!</v>
      </c>
      <c r="O40" s="356" t="str">
        <f t="shared" si="9"/>
        <v>!!</v>
      </c>
      <c r="P40" s="356" t="str">
        <f t="shared" si="10"/>
        <v>!!</v>
      </c>
      <c r="Q40" s="356" t="str">
        <f t="shared" si="11"/>
        <v>!!</v>
      </c>
      <c r="R40" s="356" t="str">
        <f t="shared" si="12"/>
        <v>!!</v>
      </c>
      <c r="S40" s="356" t="str">
        <f t="shared" si="13"/>
        <v>!!</v>
      </c>
    </row>
    <row r="41" spans="2:19" x14ac:dyDescent="0.2">
      <c r="B41" s="353" t="str">
        <f>Cover!$G$25</f>
        <v>NL</v>
      </c>
      <c r="C41" s="353" t="s">
        <v>295</v>
      </c>
      <c r="D41" s="353" t="s">
        <v>293</v>
      </c>
      <c r="E41" s="354" t="s">
        <v>121</v>
      </c>
      <c r="F41" s="353">
        <f>IF(ISNUMBER(U41),U41,VLOOKUP(CONCATENATE($B41,"_",$C41,"_",$F$2,"_",$D41,"_",$E41),Database!$F$2:$G$65536,2,))</f>
        <v>0</v>
      </c>
      <c r="G41" s="353">
        <f>IF(ISNUMBER(V41),V41,VLOOKUP(CONCATENATE($B41,"_",$C41,"_",$G$2,"_",$D41,"_",$E41),Database!$F$2:$G$65536,2,))</f>
        <v>0</v>
      </c>
      <c r="H41" s="353" t="e">
        <f>IF(ISNUMBER(W41),W41,VLOOKUP(CONCATENATE($B41,"_",$C41,"_",$H$2,"_",$D41,"_",$E41),Database!$F$2:$G$65536,2,))</f>
        <v>#N/A</v>
      </c>
      <c r="I41" s="353" t="e">
        <f>IF(ISNUMBER(X41),X41,VLOOKUP(CONCATENATE($B41,"_",$C41,"_",$I$2,"_",$D41,"_",$E41),Database!$F$2:$G$65536,2,))</f>
        <v>#N/A</v>
      </c>
      <c r="J41" s="353" t="e">
        <f>VLOOKUP(CONCATENATE($B41,"_",$C41,"_",$J$2,"_",$D41,"_",$E41),Database!$F$2:$G$65536,2,)</f>
        <v>#N/A</v>
      </c>
      <c r="K41" s="360">
        <f>VLOOKUP(CONCATENATE($B41,"_",$C41,"_",$K$2,"_",$D41,"_",$E41),SentData!$F$2:$G$65536,2,)</f>
        <v>0</v>
      </c>
      <c r="L41" s="360">
        <f>VLOOKUP(CONCATENATE($B41,"_",$C41,"_",$L$2,"_",$D41,"_",$E41),SentData!$F$2:$G$65536,2,)</f>
        <v>0</v>
      </c>
      <c r="N41" s="356" t="str">
        <f t="shared" si="8"/>
        <v>!!</v>
      </c>
      <c r="O41" s="356" t="str">
        <f t="shared" si="9"/>
        <v>!!</v>
      </c>
      <c r="P41" s="356" t="str">
        <f t="shared" si="10"/>
        <v>!!</v>
      </c>
      <c r="Q41" s="356" t="str">
        <f t="shared" si="11"/>
        <v>!!</v>
      </c>
      <c r="R41" s="356" t="str">
        <f t="shared" si="12"/>
        <v>!!</v>
      </c>
      <c r="S41" s="356" t="str">
        <f t="shared" si="13"/>
        <v>!!</v>
      </c>
    </row>
    <row r="42" spans="2:19" x14ac:dyDescent="0.2">
      <c r="B42" s="353" t="str">
        <f>Cover!$G$25</f>
        <v>NL</v>
      </c>
      <c r="C42" s="353" t="s">
        <v>295</v>
      </c>
      <c r="D42" s="353" t="s">
        <v>293</v>
      </c>
      <c r="E42" s="354" t="s">
        <v>122</v>
      </c>
      <c r="F42" s="353">
        <f>IF(ISNUMBER(U42),U42,VLOOKUP(CONCATENATE($B42,"_",$C42,"_",$F$2,"_",$D42,"_",$E42),Database!$F$2:$G$65536,2,))</f>
        <v>0</v>
      </c>
      <c r="G42" s="353">
        <f>IF(ISNUMBER(V42),V42,VLOOKUP(CONCATENATE($B42,"_",$C42,"_",$G$2,"_",$D42,"_",$E42),Database!$F$2:$G$65536,2,))</f>
        <v>0</v>
      </c>
      <c r="H42" s="353" t="e">
        <f>IF(ISNUMBER(W42),W42,VLOOKUP(CONCATENATE($B42,"_",$C42,"_",$H$2,"_",$D42,"_",$E42),Database!$F$2:$G$65536,2,))</f>
        <v>#N/A</v>
      </c>
      <c r="I42" s="353" t="e">
        <f>IF(ISNUMBER(X42),X42,VLOOKUP(CONCATENATE($B42,"_",$C42,"_",$I$2,"_",$D42,"_",$E42),Database!$F$2:$G$65536,2,))</f>
        <v>#N/A</v>
      </c>
      <c r="J42" s="353" t="e">
        <f>VLOOKUP(CONCATENATE($B42,"_",$C42,"_",$J$2,"_",$D42,"_",$E42),Database!$F$2:$G$65536,2,)</f>
        <v>#N/A</v>
      </c>
      <c r="K42" s="360">
        <f>VLOOKUP(CONCATENATE($B42,"_",$C42,"_",$K$2,"_",$D42,"_",$E42),SentData!$F$2:$G$65536,2,)</f>
        <v>0</v>
      </c>
      <c r="L42" s="360">
        <f>VLOOKUP(CONCATENATE($B42,"_",$C42,"_",$L$2,"_",$D42,"_",$E42),SentData!$F$2:$G$65536,2,)</f>
        <v>0</v>
      </c>
      <c r="N42" s="356" t="str">
        <f t="shared" si="8"/>
        <v>!!</v>
      </c>
      <c r="O42" s="356" t="str">
        <f t="shared" si="9"/>
        <v>!!</v>
      </c>
      <c r="P42" s="356" t="str">
        <f t="shared" si="10"/>
        <v>!!</v>
      </c>
      <c r="Q42" s="356" t="str">
        <f t="shared" si="11"/>
        <v>!!</v>
      </c>
      <c r="R42" s="356" t="str">
        <f t="shared" si="12"/>
        <v>!!</v>
      </c>
      <c r="S42" s="356" t="str">
        <f t="shared" si="13"/>
        <v>!!</v>
      </c>
    </row>
    <row r="43" spans="2:19" x14ac:dyDescent="0.2">
      <c r="B43" s="353" t="str">
        <f>Cover!$G$25</f>
        <v>NL</v>
      </c>
      <c r="C43" s="353" t="s">
        <v>295</v>
      </c>
      <c r="D43" s="353" t="s">
        <v>293</v>
      </c>
      <c r="E43" s="354" t="s">
        <v>123</v>
      </c>
      <c r="F43" s="353">
        <f>IF(ISNUMBER(U43),U43,VLOOKUP(CONCATENATE($B43,"_",$C43,"_",$F$2,"_",$D43,"_",$E43),Database!$F$2:$G$65536,2,))</f>
        <v>0</v>
      </c>
      <c r="G43" s="353">
        <f>IF(ISNUMBER(V43),V43,VLOOKUP(CONCATENATE($B43,"_",$C43,"_",$G$2,"_",$D43,"_",$E43),Database!$F$2:$G$65536,2,))</f>
        <v>0</v>
      </c>
      <c r="H43" s="353" t="e">
        <f>IF(ISNUMBER(W43),W43,VLOOKUP(CONCATENATE($B43,"_",$C43,"_",$H$2,"_",$D43,"_",$E43),Database!$F$2:$G$65536,2,))</f>
        <v>#N/A</v>
      </c>
      <c r="I43" s="353" t="e">
        <f>IF(ISNUMBER(X43),X43,VLOOKUP(CONCATENATE($B43,"_",$C43,"_",$I$2,"_",$D43,"_",$E43),Database!$F$2:$G$65536,2,))</f>
        <v>#N/A</v>
      </c>
      <c r="J43" s="353" t="e">
        <f>VLOOKUP(CONCATENATE($B43,"_",$C43,"_",$J$2,"_",$D43,"_",$E43),Database!$F$2:$G$65536,2,)</f>
        <v>#N/A</v>
      </c>
      <c r="K43" s="360">
        <f>VLOOKUP(CONCATENATE($B43,"_",$C43,"_",$K$2,"_",$D43,"_",$E43),SentData!$F$2:$G$65536,2,)</f>
        <v>29</v>
      </c>
      <c r="L43" s="360">
        <f>VLOOKUP(CONCATENATE($B43,"_",$C43,"_",$L$2,"_",$D43,"_",$E43),SentData!$F$2:$G$65536,2,)</f>
        <v>28.751000000000001</v>
      </c>
      <c r="N43" s="356" t="str">
        <f t="shared" si="8"/>
        <v>!!</v>
      </c>
      <c r="O43" s="356" t="str">
        <f t="shared" si="9"/>
        <v>!!</v>
      </c>
      <c r="P43" s="356" t="str">
        <f t="shared" si="10"/>
        <v>!!</v>
      </c>
      <c r="Q43" s="356" t="str">
        <f t="shared" si="11"/>
        <v>!!</v>
      </c>
      <c r="R43" s="356" t="str">
        <f t="shared" si="12"/>
        <v>!!</v>
      </c>
      <c r="S43" s="356">
        <f t="shared" si="13"/>
        <v>0.99141379310344835</v>
      </c>
    </row>
    <row r="44" spans="2:19" x14ac:dyDescent="0.2">
      <c r="B44" s="353" t="str">
        <f>Cover!$G$25</f>
        <v>NL</v>
      </c>
      <c r="C44" s="353" t="s">
        <v>295</v>
      </c>
      <c r="D44" s="353" t="s">
        <v>293</v>
      </c>
      <c r="E44" s="354" t="s">
        <v>124</v>
      </c>
      <c r="F44" s="353">
        <f>IF(ISNUMBER(U44),U44,VLOOKUP(CONCATENATE($B44,"_",$C44,"_",$F$2,"_",$D44,"_",$E44),Database!$F$2:$G$65536,2,))</f>
        <v>0</v>
      </c>
      <c r="G44" s="353">
        <f>IF(ISNUMBER(V44),V44,VLOOKUP(CONCATENATE($B44,"_",$C44,"_",$G$2,"_",$D44,"_",$E44),Database!$F$2:$G$65536,2,))</f>
        <v>0</v>
      </c>
      <c r="H44" s="353" t="e">
        <f>IF(ISNUMBER(W44),W44,VLOOKUP(CONCATENATE($B44,"_",$C44,"_",$H$2,"_",$D44,"_",$E44),Database!$F$2:$G$65536,2,))</f>
        <v>#N/A</v>
      </c>
      <c r="I44" s="353" t="e">
        <f>IF(ISNUMBER(X44),X44,VLOOKUP(CONCATENATE($B44,"_",$C44,"_",$I$2,"_",$D44,"_",$E44),Database!$F$2:$G$65536,2,))</f>
        <v>#N/A</v>
      </c>
      <c r="J44" s="353" t="e">
        <f>VLOOKUP(CONCATENATE($B44,"_",$C44,"_",$J$2,"_",$D44,"_",$E44),Database!$F$2:$G$65536,2,)</f>
        <v>#N/A</v>
      </c>
      <c r="K44" s="360">
        <f>VLOOKUP(CONCATENATE($B44,"_",$C44,"_",$K$2,"_",$D44,"_",$E44),SentData!$F$2:$G$65536,2,)</f>
        <v>0</v>
      </c>
      <c r="L44" s="360">
        <f>VLOOKUP(CONCATENATE($B44,"_",$C44,"_",$L$2,"_",$D44,"_",$E44),SentData!$F$2:$G$65536,2,)</f>
        <v>0</v>
      </c>
      <c r="N44" s="356" t="str">
        <f t="shared" si="8"/>
        <v>!!</v>
      </c>
      <c r="O44" s="356" t="str">
        <f t="shared" si="9"/>
        <v>!!</v>
      </c>
      <c r="P44" s="356" t="str">
        <f t="shared" si="10"/>
        <v>!!</v>
      </c>
      <c r="Q44" s="356" t="str">
        <f t="shared" si="11"/>
        <v>!!</v>
      </c>
      <c r="R44" s="356" t="str">
        <f t="shared" si="12"/>
        <v>!!</v>
      </c>
      <c r="S44" s="356" t="str">
        <f t="shared" si="13"/>
        <v>!!</v>
      </c>
    </row>
    <row r="45" spans="2:19" x14ac:dyDescent="0.2">
      <c r="B45" s="353" t="str">
        <f>Cover!$G$25</f>
        <v>NL</v>
      </c>
      <c r="C45" s="353" t="s">
        <v>295</v>
      </c>
      <c r="D45" s="353" t="s">
        <v>293</v>
      </c>
      <c r="E45" s="354" t="s">
        <v>125</v>
      </c>
      <c r="F45" s="353">
        <f>IF(ISNUMBER(U45),U45,VLOOKUP(CONCATENATE($B45,"_",$C45,"_",$F$2,"_",$D45,"_",$E45),Database!$F$2:$G$65536,2,))</f>
        <v>0</v>
      </c>
      <c r="G45" s="353">
        <f>IF(ISNUMBER(V45),V45,VLOOKUP(CONCATENATE($B45,"_",$C45,"_",$G$2,"_",$D45,"_",$E45),Database!$F$2:$G$65536,2,))</f>
        <v>0</v>
      </c>
      <c r="H45" s="353" t="e">
        <f>IF(ISNUMBER(W45),W45,VLOOKUP(CONCATENATE($B45,"_",$C45,"_",$H$2,"_",$D45,"_",$E45),Database!$F$2:$G$65536,2,))</f>
        <v>#N/A</v>
      </c>
      <c r="I45" s="353" t="e">
        <f>IF(ISNUMBER(X45),X45,VLOOKUP(CONCATENATE($B45,"_",$C45,"_",$I$2,"_",$D45,"_",$E45),Database!$F$2:$G$65536,2,))</f>
        <v>#N/A</v>
      </c>
      <c r="J45" s="353" t="e">
        <f>VLOOKUP(CONCATENATE($B45,"_",$C45,"_",$J$2,"_",$D45,"_",$E45),Database!$F$2:$G$65536,2,)</f>
        <v>#N/A</v>
      </c>
      <c r="K45" s="360">
        <f>VLOOKUP(CONCATENATE($B45,"_",$C45,"_",$K$2,"_",$D45,"_",$E45),SentData!$F$2:$G$65536,2,)</f>
        <v>0</v>
      </c>
      <c r="L45" s="360">
        <f>VLOOKUP(CONCATENATE($B45,"_",$C45,"_",$L$2,"_",$D45,"_",$E45),SentData!$F$2:$G$65536,2,)</f>
        <v>0</v>
      </c>
      <c r="N45" s="356" t="str">
        <f t="shared" si="8"/>
        <v>!!</v>
      </c>
      <c r="O45" s="356" t="str">
        <f t="shared" si="9"/>
        <v>!!</v>
      </c>
      <c r="P45" s="356" t="str">
        <f t="shared" si="10"/>
        <v>!!</v>
      </c>
      <c r="Q45" s="356" t="str">
        <f t="shared" si="11"/>
        <v>!!</v>
      </c>
      <c r="R45" s="356" t="str">
        <f t="shared" si="12"/>
        <v>!!</v>
      </c>
      <c r="S45" s="356" t="str">
        <f t="shared" si="13"/>
        <v>!!</v>
      </c>
    </row>
    <row r="46" spans="2:19" x14ac:dyDescent="0.2">
      <c r="B46" s="353" t="str">
        <f>Cover!$G$25</f>
        <v>NL</v>
      </c>
      <c r="C46" s="353" t="s">
        <v>295</v>
      </c>
      <c r="D46" s="353" t="s">
        <v>293</v>
      </c>
      <c r="E46" s="354" t="s">
        <v>126</v>
      </c>
      <c r="F46" s="353">
        <f>IF(ISNUMBER(U46),U46,VLOOKUP(CONCATENATE($B46,"_",$C46,"_",$F$2,"_",$D46,"_",$E46),Database!$F$2:$G$65536,2,))</f>
        <v>0</v>
      </c>
      <c r="G46" s="353">
        <f>IF(ISNUMBER(V46),V46,VLOOKUP(CONCATENATE($B46,"_",$C46,"_",$G$2,"_",$D46,"_",$E46),Database!$F$2:$G$65536,2,))</f>
        <v>0</v>
      </c>
      <c r="H46" s="353" t="e">
        <f>IF(ISNUMBER(W46),W46,VLOOKUP(CONCATENATE($B46,"_",$C46,"_",$H$2,"_",$D46,"_",$E46),Database!$F$2:$G$65536,2,))</f>
        <v>#N/A</v>
      </c>
      <c r="I46" s="353" t="e">
        <f>IF(ISNUMBER(X46),X46,VLOOKUP(CONCATENATE($B46,"_",$C46,"_",$I$2,"_",$D46,"_",$E46),Database!$F$2:$G$65536,2,))</f>
        <v>#N/A</v>
      </c>
      <c r="J46" s="353" t="e">
        <f>VLOOKUP(CONCATENATE($B46,"_",$C46,"_",$J$2,"_",$D46,"_",$E46),Database!$F$2:$G$65536,2,)</f>
        <v>#N/A</v>
      </c>
      <c r="K46" s="360">
        <f>VLOOKUP(CONCATENATE($B46,"_",$C46,"_",$K$2,"_",$D46,"_",$E46),SentData!$F$2:$G$65536,2,)</f>
        <v>29</v>
      </c>
      <c r="L46" s="360">
        <f>VLOOKUP(CONCATENATE($B46,"_",$C46,"_",$L$2,"_",$D46,"_",$E46),SentData!$F$2:$G$65536,2,)</f>
        <v>28.751000000000001</v>
      </c>
      <c r="N46" s="356" t="str">
        <f t="shared" si="8"/>
        <v>!!</v>
      </c>
      <c r="O46" s="356" t="str">
        <f t="shared" si="9"/>
        <v>!!</v>
      </c>
      <c r="P46" s="356" t="str">
        <f t="shared" si="10"/>
        <v>!!</v>
      </c>
      <c r="Q46" s="356" t="str">
        <f t="shared" si="11"/>
        <v>!!</v>
      </c>
      <c r="R46" s="356" t="str">
        <f t="shared" si="12"/>
        <v>!!</v>
      </c>
      <c r="S46" s="356">
        <f t="shared" si="13"/>
        <v>0.99141379310344835</v>
      </c>
    </row>
    <row r="47" spans="2:19" x14ac:dyDescent="0.2">
      <c r="B47" s="353" t="str">
        <f>Cover!$G$25</f>
        <v>NL</v>
      </c>
      <c r="C47" s="353" t="s">
        <v>295</v>
      </c>
      <c r="D47" s="353" t="s">
        <v>362</v>
      </c>
      <c r="E47" s="354">
        <v>7</v>
      </c>
      <c r="F47" s="353">
        <f>IF(ISNUMBER(U47),U47,VLOOKUP(CONCATENATE($B47,"_",$C47,"_",$F$2,"_",$D47,"_",$E47),Database!$F$2:$G$65536,2,))</f>
        <v>0</v>
      </c>
      <c r="G47" s="353">
        <f>IF(ISNUMBER(V47),V47,VLOOKUP(CONCATENATE($B47,"_",$C47,"_",$G$2,"_",$D47,"_",$E47),Database!$F$2:$G$65536,2,))</f>
        <v>0</v>
      </c>
      <c r="H47" s="353" t="e">
        <f>IF(ISNUMBER(W47),W47,VLOOKUP(CONCATENATE($B47,"_",$C47,"_",$H$2,"_",$D47,"_",$E47),Database!$F$2:$G$65536,2,))</f>
        <v>#N/A</v>
      </c>
      <c r="I47" s="353" t="e">
        <f>IF(ISNUMBER(X47),X47,VLOOKUP(CONCATENATE($B47,"_",$C47,"_",$I$2,"_",$D47,"_",$E47),Database!$F$2:$G$65536,2,))</f>
        <v>#N/A</v>
      </c>
      <c r="J47" s="353" t="e">
        <f>VLOOKUP(CONCATENATE($B47,"_",$C47,"_",$J$2,"_",$D47,"_",$E47),Database!$F$2:$G$65536,2,)</f>
        <v>#N/A</v>
      </c>
      <c r="K47" s="360">
        <f>VLOOKUP(CONCATENATE($B47,"_",$C47,"_",$K$2,"_",$D47,"_",$E47),SentData!$F$2:$G$65536,2,)</f>
        <v>37</v>
      </c>
      <c r="L47" s="360">
        <f>VLOOKUP(CONCATENATE($B47,"_",$C47,"_",$L$2,"_",$D47,"_",$E47),SentData!$F$2:$G$65536,2,)</f>
        <v>33.820999999999998</v>
      </c>
      <c r="N47" s="356" t="str">
        <f t="shared" si="8"/>
        <v>!!</v>
      </c>
      <c r="O47" s="356" t="str">
        <f t="shared" si="9"/>
        <v>!!</v>
      </c>
      <c r="P47" s="356" t="str">
        <f t="shared" si="10"/>
        <v>!!</v>
      </c>
      <c r="Q47" s="356" t="str">
        <f t="shared" si="11"/>
        <v>!!</v>
      </c>
      <c r="R47" s="356" t="str">
        <f t="shared" si="12"/>
        <v>!!</v>
      </c>
      <c r="S47" s="356">
        <f t="shared" si="13"/>
        <v>0.91408108108108099</v>
      </c>
    </row>
    <row r="48" spans="2:19" x14ac:dyDescent="0.2">
      <c r="B48" s="353" t="str">
        <f>Cover!$G$25</f>
        <v>NL</v>
      </c>
      <c r="C48" s="353" t="s">
        <v>295</v>
      </c>
      <c r="D48" s="353" t="s">
        <v>362</v>
      </c>
      <c r="E48" s="354" t="s">
        <v>127</v>
      </c>
      <c r="F48" s="353">
        <f>IF(ISNUMBER(U48),U48,VLOOKUP(CONCATENATE($B48,"_",$C48,"_",$F$2,"_",$D48,"_",$E48),Database!$F$2:$G$65536,2,))</f>
        <v>0</v>
      </c>
      <c r="G48" s="353">
        <f>IF(ISNUMBER(V48),V48,VLOOKUP(CONCATENATE($B48,"_",$C48,"_",$G$2,"_",$D48,"_",$E48),Database!$F$2:$G$65536,2,))</f>
        <v>0</v>
      </c>
      <c r="H48" s="353" t="e">
        <f>IF(ISNUMBER(W48),W48,VLOOKUP(CONCATENATE($B48,"_",$C48,"_",$H$2,"_",$D48,"_",$E48),Database!$F$2:$G$65536,2,))</f>
        <v>#N/A</v>
      </c>
      <c r="I48" s="353" t="e">
        <f>IF(ISNUMBER(X48),X48,VLOOKUP(CONCATENATE($B48,"_",$C48,"_",$I$2,"_",$D48,"_",$E48),Database!$F$2:$G$65536,2,))</f>
        <v>#N/A</v>
      </c>
      <c r="J48" s="353" t="e">
        <f>VLOOKUP(CONCATENATE($B48,"_",$C48,"_",$J$2,"_",$D48,"_",$E48),Database!$F$2:$G$65536,2,)</f>
        <v>#N/A</v>
      </c>
      <c r="K48" s="360">
        <f>VLOOKUP(CONCATENATE($B48,"_",$C48,"_",$K$2,"_",$D48,"_",$E48),SentData!$F$2:$G$65536,2,)</f>
        <v>37</v>
      </c>
      <c r="L48" s="360">
        <f>VLOOKUP(CONCATENATE($B48,"_",$C48,"_",$L$2,"_",$D48,"_",$E48),SentData!$F$2:$G$65536,2,)</f>
        <v>33.820999999999998</v>
      </c>
      <c r="N48" s="356" t="str">
        <f t="shared" si="8"/>
        <v>!!</v>
      </c>
      <c r="O48" s="356" t="str">
        <f t="shared" si="9"/>
        <v>!!</v>
      </c>
      <c r="P48" s="356" t="str">
        <f t="shared" si="10"/>
        <v>!!</v>
      </c>
      <c r="Q48" s="356" t="str">
        <f t="shared" si="11"/>
        <v>!!</v>
      </c>
      <c r="R48" s="356" t="str">
        <f t="shared" si="12"/>
        <v>!!</v>
      </c>
      <c r="S48" s="356">
        <f t="shared" si="13"/>
        <v>0.91408108108108099</v>
      </c>
    </row>
    <row r="49" spans="2:19" x14ac:dyDescent="0.2">
      <c r="B49" s="353" t="str">
        <f>Cover!$G$25</f>
        <v>NL</v>
      </c>
      <c r="C49" s="353" t="s">
        <v>295</v>
      </c>
      <c r="D49" s="353" t="s">
        <v>362</v>
      </c>
      <c r="E49" s="354" t="s">
        <v>128</v>
      </c>
      <c r="F49" s="353">
        <f>IF(ISNUMBER(U49),U49,VLOOKUP(CONCATENATE($B49,"_",$C49,"_",$F$2,"_",$D49,"_",$E49),Database!$F$2:$G$65536,2,))</f>
        <v>0</v>
      </c>
      <c r="G49" s="353">
        <f>IF(ISNUMBER(V49),V49,VLOOKUP(CONCATENATE($B49,"_",$C49,"_",$G$2,"_",$D49,"_",$E49),Database!$F$2:$G$65536,2,))</f>
        <v>0</v>
      </c>
      <c r="H49" s="353" t="e">
        <f>IF(ISNUMBER(W49),W49,VLOOKUP(CONCATENATE($B49,"_",$C49,"_",$H$2,"_",$D49,"_",$E49),Database!$F$2:$G$65536,2,))</f>
        <v>#N/A</v>
      </c>
      <c r="I49" s="353" t="e">
        <f>IF(ISNUMBER(X49),X49,VLOOKUP(CONCATENATE($B49,"_",$C49,"_",$I$2,"_",$D49,"_",$E49),Database!$F$2:$G$65536,2,))</f>
        <v>#N/A</v>
      </c>
      <c r="J49" s="353" t="e">
        <f>VLOOKUP(CONCATENATE($B49,"_",$C49,"_",$J$2,"_",$D49,"_",$E49),Database!$F$2:$G$65536,2,)</f>
        <v>#N/A</v>
      </c>
      <c r="K49" s="360">
        <f>VLOOKUP(CONCATENATE($B49,"_",$C49,"_",$K$2,"_",$D49,"_",$E49),SentData!$F$2:$G$65536,2,)</f>
        <v>0</v>
      </c>
      <c r="L49" s="360">
        <f>VLOOKUP(CONCATENATE($B49,"_",$C49,"_",$L$2,"_",$D49,"_",$E49),SentData!$F$2:$G$65536,2,)</f>
        <v>0</v>
      </c>
      <c r="N49" s="356" t="str">
        <f t="shared" si="8"/>
        <v>!!</v>
      </c>
      <c r="O49" s="356" t="str">
        <f t="shared" si="9"/>
        <v>!!</v>
      </c>
      <c r="P49" s="356" t="str">
        <f t="shared" si="10"/>
        <v>!!</v>
      </c>
      <c r="Q49" s="356" t="str">
        <f t="shared" si="11"/>
        <v>!!</v>
      </c>
      <c r="R49" s="356" t="str">
        <f t="shared" si="12"/>
        <v>!!</v>
      </c>
      <c r="S49" s="356" t="str">
        <f t="shared" si="13"/>
        <v>!!</v>
      </c>
    </row>
    <row r="50" spans="2:19" x14ac:dyDescent="0.2">
      <c r="B50" s="353" t="str">
        <f>Cover!$G$25</f>
        <v>NL</v>
      </c>
      <c r="C50" s="353" t="s">
        <v>295</v>
      </c>
      <c r="D50" s="353" t="s">
        <v>362</v>
      </c>
      <c r="E50" s="354" t="s">
        <v>129</v>
      </c>
      <c r="F50" s="353">
        <f>IF(ISNUMBER(U50),U50,VLOOKUP(CONCATENATE($B50,"_",$C50,"_",$F$2,"_",$D50,"_",$E50),Database!$F$2:$G$65536,2,))</f>
        <v>0</v>
      </c>
      <c r="G50" s="353">
        <f>IF(ISNUMBER(V50),V50,VLOOKUP(CONCATENATE($B50,"_",$C50,"_",$G$2,"_",$D50,"_",$E50),Database!$F$2:$G$65536,2,))</f>
        <v>0</v>
      </c>
      <c r="H50" s="353" t="e">
        <f>IF(ISNUMBER(W50),W50,VLOOKUP(CONCATENATE($B50,"_",$C50,"_",$H$2,"_",$D50,"_",$E50),Database!$F$2:$G$65536,2,))</f>
        <v>#N/A</v>
      </c>
      <c r="I50" s="353" t="e">
        <f>IF(ISNUMBER(X50),X50,VLOOKUP(CONCATENATE($B50,"_",$C50,"_",$I$2,"_",$D50,"_",$E50),Database!$F$2:$G$65536,2,))</f>
        <v>#N/A</v>
      </c>
      <c r="J50" s="353" t="e">
        <f>VLOOKUP(CONCATENATE($B50,"_",$C50,"_",$J$2,"_",$D50,"_",$E50),Database!$F$2:$G$65536,2,)</f>
        <v>#N/A</v>
      </c>
      <c r="K50" s="360">
        <f>VLOOKUP(CONCATENATE($B50,"_",$C50,"_",$K$2,"_",$D50,"_",$E50),SentData!$F$2:$G$65536,2,)</f>
        <v>0</v>
      </c>
      <c r="L50" s="360">
        <f>VLOOKUP(CONCATENATE($B50,"_",$C50,"_",$L$2,"_",$D50,"_",$E50),SentData!$F$2:$G$65536,2,)</f>
        <v>0</v>
      </c>
      <c r="N50" s="356" t="str">
        <f t="shared" si="8"/>
        <v>!!</v>
      </c>
      <c r="O50" s="356" t="str">
        <f t="shared" si="9"/>
        <v>!!</v>
      </c>
      <c r="P50" s="356" t="str">
        <f t="shared" si="10"/>
        <v>!!</v>
      </c>
      <c r="Q50" s="356" t="str">
        <f t="shared" si="11"/>
        <v>!!</v>
      </c>
      <c r="R50" s="356" t="str">
        <f t="shared" si="12"/>
        <v>!!</v>
      </c>
      <c r="S50" s="356" t="str">
        <f t="shared" si="13"/>
        <v>!!</v>
      </c>
    </row>
    <row r="51" spans="2:19" x14ac:dyDescent="0.2">
      <c r="B51" s="353" t="str">
        <f>Cover!$G$25</f>
        <v>NL</v>
      </c>
      <c r="C51" s="353" t="s">
        <v>295</v>
      </c>
      <c r="D51" s="353" t="s">
        <v>362</v>
      </c>
      <c r="E51" s="354" t="s">
        <v>130</v>
      </c>
      <c r="F51" s="353">
        <f>IF(ISNUMBER(U51),U51,VLOOKUP(CONCATENATE($B51,"_",$C51,"_",$F$2,"_",$D51,"_",$E51),Database!$F$2:$G$65536,2,))</f>
        <v>0</v>
      </c>
      <c r="G51" s="353">
        <f>IF(ISNUMBER(V51),V51,VLOOKUP(CONCATENATE($B51,"_",$C51,"_",$G$2,"_",$D51,"_",$E51),Database!$F$2:$G$65536,2,))</f>
        <v>0</v>
      </c>
      <c r="H51" s="353" t="e">
        <f>IF(ISNUMBER(W51),W51,VLOOKUP(CONCATENATE($B51,"_",$C51,"_",$H$2,"_",$D51,"_",$E51),Database!$F$2:$G$65536,2,))</f>
        <v>#N/A</v>
      </c>
      <c r="I51" s="353" t="e">
        <f>IF(ISNUMBER(X51),X51,VLOOKUP(CONCATENATE($B51,"_",$C51,"_",$I$2,"_",$D51,"_",$E51),Database!$F$2:$G$65536,2,))</f>
        <v>#N/A</v>
      </c>
      <c r="J51" s="353" t="e">
        <f>VLOOKUP(CONCATENATE($B51,"_",$C51,"_",$J$2,"_",$D51,"_",$E51),Database!$F$2:$G$65536,2,)</f>
        <v>#N/A</v>
      </c>
      <c r="K51" s="360">
        <f>VLOOKUP(CONCATENATE($B51,"_",$C51,"_",$K$2,"_",$D51,"_",$E51),SentData!$F$2:$G$65536,2,)</f>
        <v>0</v>
      </c>
      <c r="L51" s="360">
        <f>VLOOKUP(CONCATENATE($B51,"_",$C51,"_",$L$2,"_",$D51,"_",$E51),SentData!$F$2:$G$65536,2,)</f>
        <v>0</v>
      </c>
      <c r="N51" s="356" t="str">
        <f t="shared" si="8"/>
        <v>!!</v>
      </c>
      <c r="O51" s="356" t="str">
        <f t="shared" si="9"/>
        <v>!!</v>
      </c>
      <c r="P51" s="356" t="str">
        <f t="shared" si="10"/>
        <v>!!</v>
      </c>
      <c r="Q51" s="356" t="str">
        <f t="shared" si="11"/>
        <v>!!</v>
      </c>
      <c r="R51" s="356" t="str">
        <f t="shared" si="12"/>
        <v>!!</v>
      </c>
      <c r="S51" s="356" t="str">
        <f t="shared" si="13"/>
        <v>!!</v>
      </c>
    </row>
    <row r="52" spans="2:19" x14ac:dyDescent="0.2">
      <c r="B52" s="353" t="str">
        <f>Cover!$G$25</f>
        <v>NL</v>
      </c>
      <c r="C52" s="353" t="s">
        <v>295</v>
      </c>
      <c r="D52" s="353" t="s">
        <v>362</v>
      </c>
      <c r="E52" s="354" t="s">
        <v>131</v>
      </c>
      <c r="F52" s="353">
        <f>IF(ISNUMBER(U52),U52,VLOOKUP(CONCATENATE($B52,"_",$C52,"_",$F$2,"_",$D52,"_",$E52),Database!$F$2:$G$65536,2,))</f>
        <v>0</v>
      </c>
      <c r="G52" s="353">
        <f>IF(ISNUMBER(V52),V52,VLOOKUP(CONCATENATE($B52,"_",$C52,"_",$G$2,"_",$D52,"_",$E52),Database!$F$2:$G$65536,2,))</f>
        <v>0</v>
      </c>
      <c r="H52" s="353" t="e">
        <f>IF(ISNUMBER(W52),W52,VLOOKUP(CONCATENATE($B52,"_",$C52,"_",$H$2,"_",$D52,"_",$E52),Database!$F$2:$G$65536,2,))</f>
        <v>#N/A</v>
      </c>
      <c r="I52" s="353" t="e">
        <f>IF(ISNUMBER(X52),X52,VLOOKUP(CONCATENATE($B52,"_",$C52,"_",$I$2,"_",$D52,"_",$E52),Database!$F$2:$G$65536,2,))</f>
        <v>#N/A</v>
      </c>
      <c r="J52" s="353" t="e">
        <f>VLOOKUP(CONCATENATE($B52,"_",$C52,"_",$J$2,"_",$D52,"_",$E52),Database!$F$2:$G$65536,2,)</f>
        <v>#N/A</v>
      </c>
      <c r="K52" s="360">
        <f>VLOOKUP(CONCATENATE($B52,"_",$C52,"_",$K$2,"_",$D52,"_",$E52),SentData!$F$2:$G$65536,2,)</f>
        <v>0</v>
      </c>
      <c r="L52" s="360">
        <f>VLOOKUP(CONCATENATE($B52,"_",$C52,"_",$L$2,"_",$D52,"_",$E52),SentData!$F$2:$G$65536,2,)</f>
        <v>0</v>
      </c>
      <c r="N52" s="356" t="str">
        <f t="shared" si="8"/>
        <v>!!</v>
      </c>
      <c r="O52" s="356" t="str">
        <f t="shared" si="9"/>
        <v>!!</v>
      </c>
      <c r="P52" s="356" t="str">
        <f t="shared" si="10"/>
        <v>!!</v>
      </c>
      <c r="Q52" s="356" t="str">
        <f t="shared" si="11"/>
        <v>!!</v>
      </c>
      <c r="R52" s="356" t="str">
        <f t="shared" si="12"/>
        <v>!!</v>
      </c>
      <c r="S52" s="356" t="str">
        <f t="shared" si="13"/>
        <v>!!</v>
      </c>
    </row>
    <row r="53" spans="2:19" x14ac:dyDescent="0.2">
      <c r="B53" s="353" t="str">
        <f>Cover!$G$25</f>
        <v>NL</v>
      </c>
      <c r="C53" s="353" t="s">
        <v>295</v>
      </c>
      <c r="D53" s="353" t="s">
        <v>362</v>
      </c>
      <c r="E53" s="354" t="s">
        <v>132</v>
      </c>
      <c r="F53" s="353">
        <f>IF(ISNUMBER(U53),U53,VLOOKUP(CONCATENATE($B53,"_",$C53,"_",$F$2,"_",$D53,"_",$E53),Database!$F$2:$G$65536,2,))</f>
        <v>0</v>
      </c>
      <c r="G53" s="353">
        <f>IF(ISNUMBER(V53),V53,VLOOKUP(CONCATENATE($B53,"_",$C53,"_",$G$2,"_",$D53,"_",$E53),Database!$F$2:$G$65536,2,))</f>
        <v>0</v>
      </c>
      <c r="H53" s="353" t="e">
        <f>IF(ISNUMBER(W53),W53,VLOOKUP(CONCATENATE($B53,"_",$C53,"_",$H$2,"_",$D53,"_",$E53),Database!$F$2:$G$65536,2,))</f>
        <v>#N/A</v>
      </c>
      <c r="I53" s="353" t="e">
        <f>IF(ISNUMBER(X53),X53,VLOOKUP(CONCATENATE($B53,"_",$C53,"_",$I$2,"_",$D53,"_",$E53),Database!$F$2:$G$65536,2,))</f>
        <v>#N/A</v>
      </c>
      <c r="J53" s="353" t="e">
        <f>VLOOKUP(CONCATENATE($B53,"_",$C53,"_",$J$2,"_",$D53,"_",$E53),Database!$F$2:$G$65536,2,)</f>
        <v>#N/A</v>
      </c>
      <c r="K53" s="360">
        <f>VLOOKUP(CONCATENATE($B53,"_",$C53,"_",$K$2,"_",$D53,"_",$E53),SentData!$F$2:$G$65536,2,)</f>
        <v>0</v>
      </c>
      <c r="L53" s="360">
        <f>VLOOKUP(CONCATENATE($B53,"_",$C53,"_",$L$2,"_",$D53,"_",$E53),SentData!$F$2:$G$65536,2,)</f>
        <v>0</v>
      </c>
      <c r="N53" s="356" t="str">
        <f t="shared" si="8"/>
        <v>!!</v>
      </c>
      <c r="O53" s="356" t="str">
        <f t="shared" si="9"/>
        <v>!!</v>
      </c>
      <c r="P53" s="356" t="str">
        <f t="shared" si="10"/>
        <v>!!</v>
      </c>
      <c r="Q53" s="356" t="str">
        <f t="shared" si="11"/>
        <v>!!</v>
      </c>
      <c r="R53" s="356" t="str">
        <f t="shared" si="12"/>
        <v>!!</v>
      </c>
      <c r="S53" s="356" t="str">
        <f t="shared" si="13"/>
        <v>!!</v>
      </c>
    </row>
    <row r="54" spans="2:19" x14ac:dyDescent="0.2">
      <c r="B54" s="353" t="str">
        <f>Cover!$G$25</f>
        <v>NL</v>
      </c>
      <c r="C54" s="353" t="s">
        <v>295</v>
      </c>
      <c r="D54" s="353" t="s">
        <v>362</v>
      </c>
      <c r="E54" s="354" t="s">
        <v>133</v>
      </c>
      <c r="F54" s="353">
        <f>IF(ISNUMBER(U54),U54,VLOOKUP(CONCATENATE($B54,"_",$C54,"_",$F$2,"_",$D54,"_",$E54),Database!$F$2:$G$65536,2,))</f>
        <v>0</v>
      </c>
      <c r="G54" s="353">
        <f>IF(ISNUMBER(V54),V54,VLOOKUP(CONCATENATE($B54,"_",$C54,"_",$G$2,"_",$D54,"_",$E54),Database!$F$2:$G$65536,2,))</f>
        <v>0</v>
      </c>
      <c r="H54" s="353" t="e">
        <f>IF(ISNUMBER(W54),W54,VLOOKUP(CONCATENATE($B54,"_",$C54,"_",$H$2,"_",$D54,"_",$E54),Database!$F$2:$G$65536,2,))</f>
        <v>#N/A</v>
      </c>
      <c r="I54" s="353" t="e">
        <f>IF(ISNUMBER(X54),X54,VLOOKUP(CONCATENATE($B54,"_",$C54,"_",$I$2,"_",$D54,"_",$E54),Database!$F$2:$G$65536,2,))</f>
        <v>#N/A</v>
      </c>
      <c r="J54" s="353" t="e">
        <f>VLOOKUP(CONCATENATE($B54,"_",$C54,"_",$J$2,"_",$D54,"_",$E54),Database!$F$2:$G$65536,2,)</f>
        <v>#N/A</v>
      </c>
      <c r="K54" s="360">
        <f>VLOOKUP(CONCATENATE($B54,"_",$C54,"_",$K$2,"_",$D54,"_",$E54),SentData!$F$2:$G$65536,2,)</f>
        <v>0</v>
      </c>
      <c r="L54" s="360">
        <f>VLOOKUP(CONCATENATE($B54,"_",$C54,"_",$L$2,"_",$D54,"_",$E54),SentData!$F$2:$G$65536,2,)</f>
        <v>0</v>
      </c>
      <c r="N54" s="356" t="str">
        <f t="shared" si="8"/>
        <v>!!</v>
      </c>
      <c r="O54" s="356" t="str">
        <f t="shared" si="9"/>
        <v>!!</v>
      </c>
      <c r="P54" s="356" t="str">
        <f t="shared" si="10"/>
        <v>!!</v>
      </c>
      <c r="Q54" s="356" t="str">
        <f t="shared" si="11"/>
        <v>!!</v>
      </c>
      <c r="R54" s="356" t="str">
        <f t="shared" si="12"/>
        <v>!!</v>
      </c>
      <c r="S54" s="356" t="str">
        <f t="shared" si="13"/>
        <v>!!</v>
      </c>
    </row>
    <row r="55" spans="2:19" x14ac:dyDescent="0.2">
      <c r="B55" s="353" t="str">
        <f>Cover!$G$25</f>
        <v>NL</v>
      </c>
      <c r="C55" s="353" t="s">
        <v>295</v>
      </c>
      <c r="D55" s="353" t="s">
        <v>362</v>
      </c>
      <c r="E55" s="354" t="s">
        <v>134</v>
      </c>
      <c r="F55" s="353">
        <f>IF(ISNUMBER(U55),U55,VLOOKUP(CONCATENATE($B55,"_",$C55,"_",$F$2,"_",$D55,"_",$E55),Database!$F$2:$G$65536,2,))</f>
        <v>0</v>
      </c>
      <c r="G55" s="353">
        <f>IF(ISNUMBER(V55),V55,VLOOKUP(CONCATENATE($B55,"_",$C55,"_",$G$2,"_",$D55,"_",$E55),Database!$F$2:$G$65536,2,))</f>
        <v>0</v>
      </c>
      <c r="H55" s="353" t="e">
        <f>IF(ISNUMBER(W55),W55,VLOOKUP(CONCATENATE($B55,"_",$C55,"_",$H$2,"_",$D55,"_",$E55),Database!$F$2:$G$65536,2,))</f>
        <v>#N/A</v>
      </c>
      <c r="I55" s="353" t="e">
        <f>IF(ISNUMBER(X55),X55,VLOOKUP(CONCATENATE($B55,"_",$C55,"_",$I$2,"_",$D55,"_",$E55),Database!$F$2:$G$65536,2,))</f>
        <v>#N/A</v>
      </c>
      <c r="J55" s="353" t="e">
        <f>VLOOKUP(CONCATENATE($B55,"_",$C55,"_",$J$2,"_",$D55,"_",$E55),Database!$F$2:$G$65536,2,)</f>
        <v>#N/A</v>
      </c>
      <c r="K55" s="360">
        <f>VLOOKUP(CONCATENATE($B55,"_",$C55,"_",$K$2,"_",$D55,"_",$E55),SentData!$F$2:$G$65536,2,)</f>
        <v>0</v>
      </c>
      <c r="L55" s="360">
        <f>VLOOKUP(CONCATENATE($B55,"_",$C55,"_",$L$2,"_",$D55,"_",$E55),SentData!$F$2:$G$65536,2,)</f>
        <v>0</v>
      </c>
      <c r="N55" s="356" t="str">
        <f t="shared" si="8"/>
        <v>!!</v>
      </c>
      <c r="O55" s="356" t="str">
        <f t="shared" si="9"/>
        <v>!!</v>
      </c>
      <c r="P55" s="356" t="str">
        <f t="shared" si="10"/>
        <v>!!</v>
      </c>
      <c r="Q55" s="356" t="str">
        <f t="shared" si="11"/>
        <v>!!</v>
      </c>
      <c r="R55" s="356" t="str">
        <f t="shared" si="12"/>
        <v>!!</v>
      </c>
      <c r="S55" s="356" t="str">
        <f t="shared" si="13"/>
        <v>!!</v>
      </c>
    </row>
    <row r="56" spans="2:19" x14ac:dyDescent="0.2">
      <c r="B56" s="353" t="str">
        <f>Cover!$G$25</f>
        <v>NL</v>
      </c>
      <c r="C56" s="353" t="s">
        <v>295</v>
      </c>
      <c r="D56" s="353" t="s">
        <v>362</v>
      </c>
      <c r="E56" s="354">
        <v>8</v>
      </c>
      <c r="F56" s="353">
        <f>IF(ISNUMBER(U56),U56,VLOOKUP(CONCATENATE($B56,"_",$C56,"_",$F$2,"_",$D56,"_",$E56),Database!$F$2:$G$65536,2,))</f>
        <v>0</v>
      </c>
      <c r="G56" s="353">
        <f>IF(ISNUMBER(V56),V56,VLOOKUP(CONCATENATE($B56,"_",$C56,"_",$G$2,"_",$D56,"_",$E56),Database!$F$2:$G$65536,2,))</f>
        <v>0</v>
      </c>
      <c r="H56" s="353" t="e">
        <f>IF(ISNUMBER(W56),W56,VLOOKUP(CONCATENATE($B56,"_",$C56,"_",$H$2,"_",$D56,"_",$E56),Database!$F$2:$G$65536,2,))</f>
        <v>#N/A</v>
      </c>
      <c r="I56" s="353" t="e">
        <f>IF(ISNUMBER(X56),X56,VLOOKUP(CONCATENATE($B56,"_",$C56,"_",$I$2,"_",$D56,"_",$E56),Database!$F$2:$G$65536,2,))</f>
        <v>#N/A</v>
      </c>
      <c r="J56" s="353" t="e">
        <f>VLOOKUP(CONCATENATE($B56,"_",$C56,"_",$J$2,"_",$D56,"_",$E56),Database!$F$2:$G$65536,2,)</f>
        <v>#N/A</v>
      </c>
      <c r="K56" s="360">
        <f>VLOOKUP(CONCATENATE($B56,"_",$C56,"_",$K$2,"_",$D56,"_",$E56),SentData!$F$2:$G$65536,2,)</f>
        <v>1837.9469999999999</v>
      </c>
      <c r="L56" s="360">
        <f>VLOOKUP(CONCATENATE($B56,"_",$C56,"_",$L$2,"_",$D56,"_",$E56),SentData!$F$2:$G$65536,2,)</f>
        <v>1834.998</v>
      </c>
      <c r="N56" s="356" t="str">
        <f t="shared" si="8"/>
        <v>!!</v>
      </c>
      <c r="O56" s="356" t="str">
        <f t="shared" si="9"/>
        <v>!!</v>
      </c>
      <c r="P56" s="356" t="str">
        <f t="shared" si="10"/>
        <v>!!</v>
      </c>
      <c r="Q56" s="356" t="str">
        <f t="shared" si="11"/>
        <v>!!</v>
      </c>
      <c r="R56" s="356" t="str">
        <f t="shared" si="12"/>
        <v>!!</v>
      </c>
      <c r="S56" s="356">
        <f t="shared" si="13"/>
        <v>0.99839549236185821</v>
      </c>
    </row>
    <row r="57" spans="2:19" x14ac:dyDescent="0.2">
      <c r="B57" s="353" t="str">
        <f>Cover!$G$25</f>
        <v>NL</v>
      </c>
      <c r="C57" s="353" t="s">
        <v>295</v>
      </c>
      <c r="D57" s="353" t="s">
        <v>362</v>
      </c>
      <c r="E57" s="354" t="s">
        <v>135</v>
      </c>
      <c r="F57" s="353">
        <f>IF(ISNUMBER(U57),U57,VLOOKUP(CONCATENATE($B57,"_",$C57,"_",$F$2,"_",$D57,"_",$E57),Database!$F$2:$G$65536,2,))</f>
        <v>0</v>
      </c>
      <c r="G57" s="353">
        <f>IF(ISNUMBER(V57),V57,VLOOKUP(CONCATENATE($B57,"_",$C57,"_",$G$2,"_",$D57,"_",$E57),Database!$F$2:$G$65536,2,))</f>
        <v>0</v>
      </c>
      <c r="H57" s="353" t="e">
        <f>IF(ISNUMBER(W57),W57,VLOOKUP(CONCATENATE($B57,"_",$C57,"_",$H$2,"_",$D57,"_",$E57),Database!$F$2:$G$65536,2,))</f>
        <v>#N/A</v>
      </c>
      <c r="I57" s="353" t="e">
        <f>IF(ISNUMBER(X57),X57,VLOOKUP(CONCATENATE($B57,"_",$C57,"_",$I$2,"_",$D57,"_",$E57),Database!$F$2:$G$65536,2,))</f>
        <v>#N/A</v>
      </c>
      <c r="J57" s="353" t="e">
        <f>VLOOKUP(CONCATENATE($B57,"_",$C57,"_",$J$2,"_",$D57,"_",$E57),Database!$F$2:$G$65536,2,)</f>
        <v>#N/A</v>
      </c>
      <c r="K57" s="360">
        <f>VLOOKUP(CONCATENATE($B57,"_",$C57,"_",$K$2,"_",$D57,"_",$E57),SentData!$F$2:$G$65536,2,)</f>
        <v>2493</v>
      </c>
      <c r="L57" s="360">
        <f>VLOOKUP(CONCATENATE($B57,"_",$C57,"_",$L$2,"_",$D57,"_",$E57),SentData!$F$2:$G$65536,2,)</f>
        <v>2489</v>
      </c>
      <c r="N57" s="356" t="str">
        <f t="shared" si="8"/>
        <v>!!</v>
      </c>
      <c r="O57" s="356" t="str">
        <f t="shared" si="9"/>
        <v>!!</v>
      </c>
      <c r="P57" s="356" t="str">
        <f t="shared" si="10"/>
        <v>!!</v>
      </c>
      <c r="Q57" s="356" t="str">
        <f t="shared" si="11"/>
        <v>!!</v>
      </c>
      <c r="R57" s="356" t="str">
        <f t="shared" si="12"/>
        <v>!!</v>
      </c>
      <c r="S57" s="356">
        <f t="shared" si="13"/>
        <v>0.99839550742077821</v>
      </c>
    </row>
    <row r="58" spans="2:19" x14ac:dyDescent="0.2">
      <c r="B58" s="353" t="str">
        <f>Cover!$G$25</f>
        <v>NL</v>
      </c>
      <c r="C58" s="353" t="s">
        <v>295</v>
      </c>
      <c r="D58" s="353" t="s">
        <v>362</v>
      </c>
      <c r="E58" s="354" t="s">
        <v>136</v>
      </c>
      <c r="F58" s="353">
        <f>IF(ISNUMBER(U58),U58,VLOOKUP(CONCATENATE($B58,"_",$C58,"_",$F$2,"_",$D58,"_",$E58),Database!$F$2:$G$65536,2,))</f>
        <v>0</v>
      </c>
      <c r="G58" s="353">
        <f>IF(ISNUMBER(V58),V58,VLOOKUP(CONCATENATE($B58,"_",$C58,"_",$G$2,"_",$D58,"_",$E58),Database!$F$2:$G$65536,2,))</f>
        <v>0</v>
      </c>
      <c r="H58" s="353" t="e">
        <f>IF(ISNUMBER(W58),W58,VLOOKUP(CONCATENATE($B58,"_",$C58,"_",$H$2,"_",$D58,"_",$E58),Database!$F$2:$G$65536,2,))</f>
        <v>#N/A</v>
      </c>
      <c r="I58" s="353" t="e">
        <f>IF(ISNUMBER(X58),X58,VLOOKUP(CONCATENATE($B58,"_",$C58,"_",$I$2,"_",$D58,"_",$E58),Database!$F$2:$G$65536,2,))</f>
        <v>#N/A</v>
      </c>
      <c r="J58" s="353" t="e">
        <f>VLOOKUP(CONCATENATE($B58,"_",$C58,"_",$J$2,"_",$D58,"_",$E58),Database!$F$2:$G$65536,2,)</f>
        <v>#N/A</v>
      </c>
      <c r="K58" s="360">
        <f>VLOOKUP(CONCATENATE($B58,"_",$C58,"_",$K$2,"_",$D58,"_",$E58),SentData!$F$2:$G$65536,2,)</f>
        <v>2980</v>
      </c>
      <c r="L58" s="360">
        <f>VLOOKUP(CONCATENATE($B58,"_",$C58,"_",$L$2,"_",$D58,"_",$E58),SentData!$F$2:$G$65536,2,)</f>
        <v>2895</v>
      </c>
      <c r="N58" s="356" t="str">
        <f t="shared" si="8"/>
        <v>!!</v>
      </c>
      <c r="O58" s="356" t="str">
        <f t="shared" si="9"/>
        <v>!!</v>
      </c>
      <c r="P58" s="356" t="str">
        <f t="shared" si="10"/>
        <v>!!</v>
      </c>
      <c r="Q58" s="356" t="str">
        <f t="shared" si="11"/>
        <v>!!</v>
      </c>
      <c r="R58" s="356" t="str">
        <f t="shared" si="12"/>
        <v>!!</v>
      </c>
      <c r="S58" s="356">
        <f t="shared" si="13"/>
        <v>0.97147651006711411</v>
      </c>
    </row>
    <row r="59" spans="2:19" x14ac:dyDescent="0.2">
      <c r="B59" s="353" t="str">
        <f>Cover!$G$25</f>
        <v>NL</v>
      </c>
      <c r="C59" s="353" t="s">
        <v>295</v>
      </c>
      <c r="D59" s="353" t="s">
        <v>362</v>
      </c>
      <c r="E59" s="354">
        <v>9</v>
      </c>
      <c r="F59" s="353">
        <f>IF(ISNUMBER(U59),U59,VLOOKUP(CONCATENATE($B59,"_",$C59,"_",$F$2,"_",$D59,"_",$E59),Database!$F$2:$G$65536,2,))</f>
        <v>0</v>
      </c>
      <c r="G59" s="353">
        <f>IF(ISNUMBER(V59),V59,VLOOKUP(CONCATENATE($B59,"_",$C59,"_",$G$2,"_",$D59,"_",$E59),Database!$F$2:$G$65536,2,))</f>
        <v>0</v>
      </c>
      <c r="H59" s="353" t="e">
        <f>IF(ISNUMBER(W59),W59,VLOOKUP(CONCATENATE($B59,"_",$C59,"_",$H$2,"_",$D59,"_",$E59),Database!$F$2:$G$65536,2,))</f>
        <v>#N/A</v>
      </c>
      <c r="I59" s="353" t="e">
        <f>IF(ISNUMBER(X59),X59,VLOOKUP(CONCATENATE($B59,"_",$C59,"_",$I$2,"_",$D59,"_",$E59),Database!$F$2:$G$65536,2,))</f>
        <v>#N/A</v>
      </c>
      <c r="J59" s="353" t="e">
        <f>VLOOKUP(CONCATENATE($B59,"_",$C59,"_",$J$2,"_",$D59,"_",$E59),Database!$F$2:$G$65536,2,)</f>
        <v>#N/A</v>
      </c>
      <c r="K59" s="360">
        <f>VLOOKUP(CONCATENATE($B59,"_",$C59,"_",$K$2,"_",$D59,"_",$E59),SentData!$F$2:$G$65536,2,)</f>
        <v>661</v>
      </c>
      <c r="L59" s="360">
        <f>VLOOKUP(CONCATENATE($B59,"_",$C59,"_",$L$2,"_",$D59,"_",$E59),SentData!$F$2:$G$65536,2,)</f>
        <v>606</v>
      </c>
      <c r="N59" s="356" t="str">
        <f t="shared" si="8"/>
        <v>!!</v>
      </c>
      <c r="O59" s="356" t="str">
        <f t="shared" si="9"/>
        <v>!!</v>
      </c>
      <c r="P59" s="356" t="str">
        <f t="shared" si="10"/>
        <v>!!</v>
      </c>
      <c r="Q59" s="356" t="str">
        <f t="shared" si="11"/>
        <v>!!</v>
      </c>
      <c r="R59" s="356" t="str">
        <f t="shared" si="12"/>
        <v>!!</v>
      </c>
      <c r="S59" s="356">
        <f t="shared" si="13"/>
        <v>0.91679273827534036</v>
      </c>
    </row>
    <row r="60" spans="2:19" x14ac:dyDescent="0.2">
      <c r="B60" s="353" t="str">
        <f>Cover!$G$25</f>
        <v>NL</v>
      </c>
      <c r="C60" s="353" t="s">
        <v>295</v>
      </c>
      <c r="D60" s="353" t="s">
        <v>362</v>
      </c>
      <c r="E60" s="354">
        <v>10</v>
      </c>
      <c r="F60" s="353">
        <f>IF(ISNUMBER(U60),U60,VLOOKUP(CONCATENATE($B60,"_",$C60,"_",$F$2,"_",$D60,"_",$E60),Database!$F$2:$G$65536,2,))</f>
        <v>0</v>
      </c>
      <c r="G60" s="353">
        <f>IF(ISNUMBER(V60),V60,VLOOKUP(CONCATENATE($B60,"_",$C60,"_",$G$2,"_",$D60,"_",$E60),Database!$F$2:$G$65536,2,))</f>
        <v>0</v>
      </c>
      <c r="H60" s="353" t="e">
        <f>IF(ISNUMBER(W60),W60,VLOOKUP(CONCATENATE($B60,"_",$C60,"_",$H$2,"_",$D60,"_",$E60),Database!$F$2:$G$65536,2,))</f>
        <v>#N/A</v>
      </c>
      <c r="I60" s="353" t="e">
        <f>IF(ISNUMBER(X60),X60,VLOOKUP(CONCATENATE($B60,"_",$C60,"_",$I$2,"_",$D60,"_",$E60),Database!$F$2:$G$65536,2,))</f>
        <v>#N/A</v>
      </c>
      <c r="J60" s="353" t="e">
        <f>VLOOKUP(CONCATENATE($B60,"_",$C60,"_",$J$2,"_",$D60,"_",$E60),Database!$F$2:$G$65536,2,)</f>
        <v>#N/A</v>
      </c>
      <c r="K60" s="360">
        <f>VLOOKUP(CONCATENATE($B60,"_",$C60,"_",$K$2,"_",$D60,"_",$E60),SentData!$F$2:$G$65536,2,)</f>
        <v>0</v>
      </c>
      <c r="L60" s="360">
        <f>VLOOKUP(CONCATENATE($B60,"_",$C60,"_",$L$2,"_",$D60,"_",$E60),SentData!$F$2:$G$65536,2,)</f>
        <v>0</v>
      </c>
      <c r="N60" s="356" t="str">
        <f t="shared" si="8"/>
        <v>!!</v>
      </c>
      <c r="O60" s="356" t="str">
        <f t="shared" si="9"/>
        <v>!!</v>
      </c>
      <c r="P60" s="356" t="str">
        <f t="shared" si="10"/>
        <v>!!</v>
      </c>
      <c r="Q60" s="356" t="str">
        <f t="shared" si="11"/>
        <v>!!</v>
      </c>
      <c r="R60" s="356" t="str">
        <f t="shared" si="12"/>
        <v>!!</v>
      </c>
      <c r="S60" s="356" t="str">
        <f t="shared" si="13"/>
        <v>!!</v>
      </c>
    </row>
    <row r="61" spans="2:19" x14ac:dyDescent="0.2">
      <c r="B61" s="353" t="str">
        <f>Cover!$G$25</f>
        <v>NL</v>
      </c>
      <c r="C61" s="353" t="s">
        <v>295</v>
      </c>
      <c r="D61" s="353" t="s">
        <v>362</v>
      </c>
      <c r="E61" s="354" t="s">
        <v>137</v>
      </c>
      <c r="F61" s="353">
        <f>IF(ISNUMBER(U61),U61,VLOOKUP(CONCATENATE($B61,"_",$C61,"_",$F$2,"_",$D61,"_",$E61),Database!$F$2:$G$65536,2,))</f>
        <v>0</v>
      </c>
      <c r="G61" s="353">
        <f>IF(ISNUMBER(V61),V61,VLOOKUP(CONCATENATE($B61,"_",$C61,"_",$G$2,"_",$D61,"_",$E61),Database!$F$2:$G$65536,2,))</f>
        <v>0</v>
      </c>
      <c r="H61" s="353" t="e">
        <f>IF(ISNUMBER(W61),W61,VLOOKUP(CONCATENATE($B61,"_",$C61,"_",$H$2,"_",$D61,"_",$E61),Database!$F$2:$G$65536,2,))</f>
        <v>#N/A</v>
      </c>
      <c r="I61" s="353" t="e">
        <f>IF(ISNUMBER(X61),X61,VLOOKUP(CONCATENATE($B61,"_",$C61,"_",$I$2,"_",$D61,"_",$E61),Database!$F$2:$G$65536,2,))</f>
        <v>#N/A</v>
      </c>
      <c r="J61" s="353" t="e">
        <f>VLOOKUP(CONCATENATE($B61,"_",$C61,"_",$J$2,"_",$D61,"_",$E61),Database!$F$2:$G$65536,2,)</f>
        <v>#N/A</v>
      </c>
      <c r="K61" s="360">
        <f>VLOOKUP(CONCATENATE($B61,"_",$C61,"_",$K$2,"_",$D61,"_",$E61),SentData!$F$2:$G$65536,2,)</f>
        <v>0</v>
      </c>
      <c r="L61" s="360">
        <f>VLOOKUP(CONCATENATE($B61,"_",$C61,"_",$L$2,"_",$D61,"_",$E61),SentData!$F$2:$G$65536,2,)</f>
        <v>0</v>
      </c>
      <c r="N61" s="356" t="str">
        <f t="shared" si="8"/>
        <v>!!</v>
      </c>
      <c r="O61" s="356" t="str">
        <f t="shared" si="9"/>
        <v>!!</v>
      </c>
      <c r="P61" s="356" t="str">
        <f t="shared" si="10"/>
        <v>!!</v>
      </c>
      <c r="Q61" s="356" t="str">
        <f t="shared" si="11"/>
        <v>!!</v>
      </c>
      <c r="R61" s="356" t="str">
        <f t="shared" si="12"/>
        <v>!!</v>
      </c>
      <c r="S61" s="356" t="str">
        <f t="shared" si="13"/>
        <v>!!</v>
      </c>
    </row>
    <row r="62" spans="2:19" x14ac:dyDescent="0.2">
      <c r="B62" s="353" t="str">
        <f>Cover!$G$25</f>
        <v>NL</v>
      </c>
      <c r="C62" s="353" t="s">
        <v>295</v>
      </c>
      <c r="D62" s="353" t="s">
        <v>362</v>
      </c>
      <c r="E62" s="354" t="s">
        <v>138</v>
      </c>
      <c r="F62" s="353">
        <f>IF(ISNUMBER(U62),U62,VLOOKUP(CONCATENATE($B62,"_",$C62,"_",$F$2,"_",$D62,"_",$E62),Database!$F$2:$G$65536,2,))</f>
        <v>0</v>
      </c>
      <c r="G62" s="353">
        <f>IF(ISNUMBER(V62),V62,VLOOKUP(CONCATENATE($B62,"_",$C62,"_",$G$2,"_",$D62,"_",$E62),Database!$F$2:$G$65536,2,))</f>
        <v>0</v>
      </c>
      <c r="H62" s="353" t="e">
        <f>IF(ISNUMBER(W62),W62,VLOOKUP(CONCATENATE($B62,"_",$C62,"_",$H$2,"_",$D62,"_",$E62),Database!$F$2:$G$65536,2,))</f>
        <v>#N/A</v>
      </c>
      <c r="I62" s="353" t="e">
        <f>IF(ISNUMBER(X62),X62,VLOOKUP(CONCATENATE($B62,"_",$C62,"_",$I$2,"_",$D62,"_",$E62),Database!$F$2:$G$65536,2,))</f>
        <v>#N/A</v>
      </c>
      <c r="J62" s="353" t="e">
        <f>VLOOKUP(CONCATENATE($B62,"_",$C62,"_",$J$2,"_",$D62,"_",$E62),Database!$F$2:$G$65536,2,)</f>
        <v>#N/A</v>
      </c>
      <c r="K62" s="360">
        <f>VLOOKUP(CONCATENATE($B62,"_",$C62,"_",$K$2,"_",$D62,"_",$E62),SentData!$F$2:$G$65536,2,)</f>
        <v>0</v>
      </c>
      <c r="L62" s="360">
        <f>VLOOKUP(CONCATENATE($B62,"_",$C62,"_",$L$2,"_",$D62,"_",$E62),SentData!$F$2:$G$65536,2,)</f>
        <v>0</v>
      </c>
      <c r="N62" s="356" t="str">
        <f t="shared" si="8"/>
        <v>!!</v>
      </c>
      <c r="O62" s="356" t="str">
        <f t="shared" si="9"/>
        <v>!!</v>
      </c>
      <c r="P62" s="356" t="str">
        <f t="shared" si="10"/>
        <v>!!</v>
      </c>
      <c r="Q62" s="356" t="str">
        <f t="shared" si="11"/>
        <v>!!</v>
      </c>
      <c r="R62" s="356" t="str">
        <f t="shared" si="12"/>
        <v>!!</v>
      </c>
      <c r="S62" s="356" t="str">
        <f t="shared" si="13"/>
        <v>!!</v>
      </c>
    </row>
    <row r="63" spans="2:19" x14ac:dyDescent="0.2">
      <c r="B63" s="353" t="str">
        <f>Cover!$G$25</f>
        <v>NL</v>
      </c>
      <c r="C63" s="353" t="s">
        <v>295</v>
      </c>
      <c r="D63" s="353" t="s">
        <v>362</v>
      </c>
      <c r="E63" s="354" t="s">
        <v>139</v>
      </c>
      <c r="F63" s="353">
        <f>IF(ISNUMBER(U63),U63,VLOOKUP(CONCATENATE($B63,"_",$C63,"_",$F$2,"_",$D63,"_",$E63),Database!$F$2:$G$65536,2,))</f>
        <v>0</v>
      </c>
      <c r="G63" s="353">
        <f>IF(ISNUMBER(V63),V63,VLOOKUP(CONCATENATE($B63,"_",$C63,"_",$G$2,"_",$D63,"_",$E63),Database!$F$2:$G$65536,2,))</f>
        <v>0</v>
      </c>
      <c r="H63" s="353" t="e">
        <f>IF(ISNUMBER(W63),W63,VLOOKUP(CONCATENATE($B63,"_",$C63,"_",$H$2,"_",$D63,"_",$E63),Database!$F$2:$G$65536,2,))</f>
        <v>#N/A</v>
      </c>
      <c r="I63" s="353" t="e">
        <f>IF(ISNUMBER(X63),X63,VLOOKUP(CONCATENATE($B63,"_",$C63,"_",$I$2,"_",$D63,"_",$E63),Database!$F$2:$G$65536,2,))</f>
        <v>#N/A</v>
      </c>
      <c r="J63" s="353" t="e">
        <f>VLOOKUP(CONCATENATE($B63,"_",$C63,"_",$J$2,"_",$D63,"_",$E63),Database!$F$2:$G$65536,2,)</f>
        <v>#N/A</v>
      </c>
      <c r="K63" s="360">
        <f>VLOOKUP(CONCATENATE($B63,"_",$C63,"_",$K$2,"_",$D63,"_",$E63),SentData!$F$2:$G$65536,2,)</f>
        <v>0</v>
      </c>
      <c r="L63" s="360">
        <f>VLOOKUP(CONCATENATE($B63,"_",$C63,"_",$L$2,"_",$D63,"_",$E63),SentData!$F$2:$G$65536,2,)</f>
        <v>0</v>
      </c>
      <c r="N63" s="356" t="str">
        <f t="shared" si="8"/>
        <v>!!</v>
      </c>
      <c r="O63" s="356" t="str">
        <f t="shared" si="9"/>
        <v>!!</v>
      </c>
      <c r="P63" s="356" t="str">
        <f t="shared" si="10"/>
        <v>!!</v>
      </c>
      <c r="Q63" s="356" t="str">
        <f t="shared" si="11"/>
        <v>!!</v>
      </c>
      <c r="R63" s="356" t="str">
        <f t="shared" si="12"/>
        <v>!!</v>
      </c>
      <c r="S63" s="356" t="str">
        <f t="shared" si="13"/>
        <v>!!</v>
      </c>
    </row>
    <row r="64" spans="2:19" x14ac:dyDescent="0.2">
      <c r="B64" s="353" t="str">
        <f>Cover!$G$25</f>
        <v>NL</v>
      </c>
      <c r="C64" s="353" t="s">
        <v>295</v>
      </c>
      <c r="D64" s="353" t="s">
        <v>362</v>
      </c>
      <c r="E64" s="354" t="s">
        <v>140</v>
      </c>
      <c r="F64" s="353">
        <f>IF(ISNUMBER(U64),U64,VLOOKUP(CONCATENATE($B64,"_",$C64,"_",$F$2,"_",$D64,"_",$E64),Database!$F$2:$G$65536,2,))</f>
        <v>0</v>
      </c>
      <c r="G64" s="353">
        <f>IF(ISNUMBER(V64),V64,VLOOKUP(CONCATENATE($B64,"_",$C64,"_",$G$2,"_",$D64,"_",$E64),Database!$F$2:$G$65536,2,))</f>
        <v>0</v>
      </c>
      <c r="H64" s="353" t="e">
        <f>IF(ISNUMBER(W64),W64,VLOOKUP(CONCATENATE($B64,"_",$C64,"_",$H$2,"_",$D64,"_",$E64),Database!$F$2:$G$65536,2,))</f>
        <v>#N/A</v>
      </c>
      <c r="I64" s="353" t="e">
        <f>IF(ISNUMBER(X64),X64,VLOOKUP(CONCATENATE($B64,"_",$C64,"_",$I$2,"_",$D64,"_",$E64),Database!$F$2:$G$65536,2,))</f>
        <v>#N/A</v>
      </c>
      <c r="J64" s="353" t="e">
        <f>VLOOKUP(CONCATENATE($B64,"_",$C64,"_",$J$2,"_",$D64,"_",$E64),Database!$F$2:$G$65536,2,)</f>
        <v>#N/A</v>
      </c>
      <c r="K64" s="360">
        <f>VLOOKUP(CONCATENATE($B64,"_",$C64,"_",$K$2,"_",$D64,"_",$E64),SentData!$F$2:$G$65536,2,)</f>
        <v>110</v>
      </c>
      <c r="L64" s="360">
        <f>VLOOKUP(CONCATENATE($B64,"_",$C64,"_",$L$2,"_",$D64,"_",$E64),SentData!$F$2:$G$65536,2,)</f>
        <v>94</v>
      </c>
      <c r="N64" s="356" t="str">
        <f t="shared" si="8"/>
        <v>!!</v>
      </c>
      <c r="O64" s="356" t="str">
        <f t="shared" si="9"/>
        <v>!!</v>
      </c>
      <c r="P64" s="356" t="str">
        <f t="shared" si="10"/>
        <v>!!</v>
      </c>
      <c r="Q64" s="356" t="str">
        <f t="shared" si="11"/>
        <v>!!</v>
      </c>
      <c r="R64" s="356" t="str">
        <f t="shared" si="12"/>
        <v>!!</v>
      </c>
      <c r="S64" s="356">
        <f t="shared" si="13"/>
        <v>0.8545454545454545</v>
      </c>
    </row>
    <row r="65" spans="2:19" x14ac:dyDescent="0.2">
      <c r="B65" s="353" t="str">
        <f>Cover!$G$25</f>
        <v>NL</v>
      </c>
      <c r="C65" s="353" t="s">
        <v>295</v>
      </c>
      <c r="D65" s="353" t="s">
        <v>362</v>
      </c>
      <c r="E65" s="354" t="s">
        <v>141</v>
      </c>
      <c r="F65" s="353">
        <f>IF(ISNUMBER(U65),U65,VLOOKUP(CONCATENATE($B65,"_",$C65,"_",$F$2,"_",$D65,"_",$E65),Database!$F$2:$G$65536,2,))</f>
        <v>0</v>
      </c>
      <c r="G65" s="353">
        <f>IF(ISNUMBER(V65),V65,VLOOKUP(CONCATENATE($B65,"_",$C65,"_",$G$2,"_",$D65,"_",$E65),Database!$F$2:$G$65536,2,))</f>
        <v>0</v>
      </c>
      <c r="H65" s="353" t="e">
        <f>IF(ISNUMBER(W65),W65,VLOOKUP(CONCATENATE($B65,"_",$C65,"_",$H$2,"_",$D65,"_",$E65),Database!$F$2:$G$65536,2,))</f>
        <v>#N/A</v>
      </c>
      <c r="I65" s="353" t="e">
        <f>IF(ISNUMBER(X65),X65,VLOOKUP(CONCATENATE($B65,"_",$C65,"_",$I$2,"_",$D65,"_",$E65),Database!$F$2:$G$65536,2,))</f>
        <v>#N/A</v>
      </c>
      <c r="J65" s="353" t="e">
        <f>VLOOKUP(CONCATENATE($B65,"_",$C65,"_",$J$2,"_",$D65,"_",$E65),Database!$F$2:$G$65536,2,)</f>
        <v>#N/A</v>
      </c>
      <c r="K65" s="360">
        <f>VLOOKUP(CONCATENATE($B65,"_",$C65,"_",$K$2,"_",$D65,"_",$E65),SentData!$F$2:$G$65536,2,)</f>
        <v>2209</v>
      </c>
      <c r="L65" s="360">
        <f>VLOOKUP(CONCATENATE($B65,"_",$C65,"_",$L$2,"_",$D65,"_",$E65),SentData!$F$2:$G$65536,2,)</f>
        <v>2195</v>
      </c>
      <c r="N65" s="356" t="str">
        <f t="shared" si="8"/>
        <v>!!</v>
      </c>
      <c r="O65" s="356" t="str">
        <f t="shared" si="9"/>
        <v>!!</v>
      </c>
      <c r="P65" s="356" t="str">
        <f t="shared" si="10"/>
        <v>!!</v>
      </c>
      <c r="Q65" s="356" t="str">
        <f t="shared" si="11"/>
        <v>!!</v>
      </c>
      <c r="R65" s="356" t="str">
        <f t="shared" si="12"/>
        <v>!!</v>
      </c>
      <c r="S65" s="356">
        <f t="shared" si="13"/>
        <v>0.99366229062924405</v>
      </c>
    </row>
    <row r="66" spans="2:19" x14ac:dyDescent="0.2">
      <c r="B66" s="353" t="str">
        <f>Cover!$G$25</f>
        <v>NL</v>
      </c>
      <c r="C66" s="353" t="s">
        <v>295</v>
      </c>
      <c r="D66" s="353" t="s">
        <v>362</v>
      </c>
      <c r="E66" s="354" t="s">
        <v>142</v>
      </c>
      <c r="F66" s="353">
        <f>IF(ISNUMBER(U66),U66,VLOOKUP(CONCATENATE($B66,"_",$C66,"_",$F$2,"_",$D66,"_",$E66),Database!$F$2:$G$65536,2,))</f>
        <v>0</v>
      </c>
      <c r="G66" s="353">
        <f>IF(ISNUMBER(V66),V66,VLOOKUP(CONCATENATE($B66,"_",$C66,"_",$G$2,"_",$D66,"_",$E66),Database!$F$2:$G$65536,2,))</f>
        <v>0</v>
      </c>
      <c r="H66" s="353" t="e">
        <f>IF(ISNUMBER(W66),W66,VLOOKUP(CONCATENATE($B66,"_",$C66,"_",$H$2,"_",$D66,"_",$E66),Database!$F$2:$G$65536,2,))</f>
        <v>#N/A</v>
      </c>
      <c r="I66" s="353" t="e">
        <f>IF(ISNUMBER(X66),X66,VLOOKUP(CONCATENATE($B66,"_",$C66,"_",$I$2,"_",$D66,"_",$E66),Database!$F$2:$G$65536,2,))</f>
        <v>#N/A</v>
      </c>
      <c r="J66" s="353" t="e">
        <f>VLOOKUP(CONCATENATE($B66,"_",$C66,"_",$J$2,"_",$D66,"_",$E66),Database!$F$2:$G$65536,2,)</f>
        <v>#N/A</v>
      </c>
      <c r="K66" s="360">
        <f>VLOOKUP(CONCATENATE($B66,"_",$C66,"_",$K$2,"_",$D66,"_",$E66),SentData!$F$2:$G$65536,2,)</f>
        <v>1310</v>
      </c>
      <c r="L66" s="360">
        <f>VLOOKUP(CONCATENATE($B66,"_",$C66,"_",$L$2,"_",$D66,"_",$E66),SentData!$F$2:$G$65536,2,)</f>
        <v>1316</v>
      </c>
      <c r="N66" s="356" t="str">
        <f t="shared" si="8"/>
        <v>!!</v>
      </c>
      <c r="O66" s="356" t="str">
        <f t="shared" si="9"/>
        <v>!!</v>
      </c>
      <c r="P66" s="356" t="str">
        <f t="shared" si="10"/>
        <v>!!</v>
      </c>
      <c r="Q66" s="356" t="str">
        <f t="shared" si="11"/>
        <v>!!</v>
      </c>
      <c r="R66" s="356" t="str">
        <f t="shared" si="12"/>
        <v>!!</v>
      </c>
      <c r="S66" s="356">
        <f t="shared" si="13"/>
        <v>1.0045801526717557</v>
      </c>
    </row>
    <row r="67" spans="2:19" x14ac:dyDescent="0.2">
      <c r="B67" s="353" t="str">
        <f>Cover!$G$25</f>
        <v>NL</v>
      </c>
      <c r="C67" s="353" t="s">
        <v>295</v>
      </c>
      <c r="D67" s="353" t="s">
        <v>362</v>
      </c>
      <c r="E67" s="354" t="s">
        <v>143</v>
      </c>
      <c r="F67" s="353">
        <f>IF(ISNUMBER(U67),U67,VLOOKUP(CONCATENATE($B67,"_",$C67,"_",$F$2,"_",$D67,"_",$E67),Database!$F$2:$G$65536,2,))</f>
        <v>0</v>
      </c>
      <c r="G67" s="353">
        <f>IF(ISNUMBER(V67),V67,VLOOKUP(CONCATENATE($B67,"_",$C67,"_",$G$2,"_",$D67,"_",$E67),Database!$F$2:$G$65536,2,))</f>
        <v>0</v>
      </c>
      <c r="H67" s="353" t="e">
        <f>IF(ISNUMBER(W67),W67,VLOOKUP(CONCATENATE($B67,"_",$C67,"_",$H$2,"_",$D67,"_",$E67),Database!$F$2:$G$65536,2,))</f>
        <v>#N/A</v>
      </c>
      <c r="I67" s="353" t="e">
        <f>IF(ISNUMBER(X67),X67,VLOOKUP(CONCATENATE($B67,"_",$C67,"_",$I$2,"_",$D67,"_",$E67),Database!$F$2:$G$65536,2,))</f>
        <v>#N/A</v>
      </c>
      <c r="J67" s="353" t="e">
        <f>VLOOKUP(CONCATENATE($B67,"_",$C67,"_",$J$2,"_",$D67,"_",$E67),Database!$F$2:$G$65536,2,)</f>
        <v>#N/A</v>
      </c>
      <c r="K67" s="360">
        <f>VLOOKUP(CONCATENATE($B67,"_",$C67,"_",$K$2,"_",$D67,"_",$E67),SentData!$F$2:$G$65536,2,)</f>
        <v>0</v>
      </c>
      <c r="L67" s="360">
        <f>VLOOKUP(CONCATENATE($B67,"_",$C67,"_",$L$2,"_",$D67,"_",$E67),SentData!$F$2:$G$65536,2,)</f>
        <v>0</v>
      </c>
      <c r="N67" s="356" t="str">
        <f t="shared" si="8"/>
        <v>!!</v>
      </c>
      <c r="O67" s="356" t="str">
        <f t="shared" si="9"/>
        <v>!!</v>
      </c>
      <c r="P67" s="356" t="str">
        <f t="shared" si="10"/>
        <v>!!</v>
      </c>
      <c r="Q67" s="356" t="str">
        <f t="shared" si="11"/>
        <v>!!</v>
      </c>
      <c r="R67" s="356" t="str">
        <f t="shared" si="12"/>
        <v>!!</v>
      </c>
      <c r="S67" s="356" t="str">
        <f t="shared" si="13"/>
        <v>!!</v>
      </c>
    </row>
    <row r="68" spans="2:19" x14ac:dyDescent="0.2">
      <c r="B68" s="353" t="str">
        <f>Cover!$G$25</f>
        <v>NL</v>
      </c>
      <c r="C68" s="353" t="s">
        <v>295</v>
      </c>
      <c r="D68" s="353" t="s">
        <v>362</v>
      </c>
      <c r="E68" s="354" t="s">
        <v>144</v>
      </c>
      <c r="F68" s="353">
        <f>IF(ISNUMBER(U68),U68,VLOOKUP(CONCATENATE($B68,"_",$C68,"_",$F$2,"_",$D68,"_",$E68),Database!$F$2:$G$65536,2,))</f>
        <v>0</v>
      </c>
      <c r="G68" s="353">
        <f>IF(ISNUMBER(V68),V68,VLOOKUP(CONCATENATE($B68,"_",$C68,"_",$G$2,"_",$D68,"_",$E68),Database!$F$2:$G$65536,2,))</f>
        <v>0</v>
      </c>
      <c r="H68" s="353" t="e">
        <f>IF(ISNUMBER(W68),W68,VLOOKUP(CONCATENATE($B68,"_",$C68,"_",$H$2,"_",$D68,"_",$E68),Database!$F$2:$G$65536,2,))</f>
        <v>#N/A</v>
      </c>
      <c r="I68" s="353" t="e">
        <f>IF(ISNUMBER(X68),X68,VLOOKUP(CONCATENATE($B68,"_",$C68,"_",$I$2,"_",$D68,"_",$E68),Database!$F$2:$G$65536,2,))</f>
        <v>#N/A</v>
      </c>
      <c r="J68" s="353" t="e">
        <f>VLOOKUP(CONCATENATE($B68,"_",$C68,"_",$J$2,"_",$D68,"_",$E68),Database!$F$2:$G$65536,2,)</f>
        <v>#N/A</v>
      </c>
      <c r="K68" s="360">
        <f>VLOOKUP(CONCATENATE($B68,"_",$C68,"_",$K$2,"_",$D68,"_",$E68),SentData!$F$2:$G$65536,2,)</f>
        <v>0</v>
      </c>
      <c r="L68" s="360">
        <f>VLOOKUP(CONCATENATE($B68,"_",$C68,"_",$L$2,"_",$D68,"_",$E68),SentData!$F$2:$G$65536,2,)</f>
        <v>0</v>
      </c>
      <c r="N68" s="356" t="str">
        <f t="shared" si="8"/>
        <v>!!</v>
      </c>
      <c r="O68" s="356" t="str">
        <f t="shared" si="9"/>
        <v>!!</v>
      </c>
      <c r="P68" s="356" t="str">
        <f t="shared" si="10"/>
        <v>!!</v>
      </c>
      <c r="Q68" s="356" t="str">
        <f t="shared" si="11"/>
        <v>!!</v>
      </c>
      <c r="R68" s="356" t="str">
        <f t="shared" si="12"/>
        <v>!!</v>
      </c>
      <c r="S68" s="356" t="str">
        <f t="shared" si="13"/>
        <v>!!</v>
      </c>
    </row>
    <row r="69" spans="2:19" x14ac:dyDescent="0.2">
      <c r="B69" s="353" t="str">
        <f>Cover!$G$25</f>
        <v>NL</v>
      </c>
      <c r="C69" s="353" t="s">
        <v>295</v>
      </c>
      <c r="D69" s="353" t="s">
        <v>362</v>
      </c>
      <c r="E69" s="354" t="s">
        <v>145</v>
      </c>
      <c r="F69" s="353">
        <f>IF(ISNUMBER(U69),U69,VLOOKUP(CONCATENATE($B69,"_",$C69,"_",$F$2,"_",$D69,"_",$E69),Database!$F$2:$G$65536,2,))</f>
        <v>0</v>
      </c>
      <c r="G69" s="353">
        <f>IF(ISNUMBER(V69),V69,VLOOKUP(CONCATENATE($B69,"_",$C69,"_",$G$2,"_",$D69,"_",$E69),Database!$F$2:$G$65536,2,))</f>
        <v>0</v>
      </c>
      <c r="H69" s="353" t="e">
        <f>IF(ISNUMBER(W69),W69,VLOOKUP(CONCATENATE($B69,"_",$C69,"_",$H$2,"_",$D69,"_",$E69),Database!$F$2:$G$65536,2,))</f>
        <v>#N/A</v>
      </c>
      <c r="I69" s="353" t="e">
        <f>IF(ISNUMBER(X69),X69,VLOOKUP(CONCATENATE($B69,"_",$C69,"_",$I$2,"_",$D69,"_",$E69),Database!$F$2:$G$65536,2,))</f>
        <v>#N/A</v>
      </c>
      <c r="J69" s="353" t="e">
        <f>VLOOKUP(CONCATENATE($B69,"_",$C69,"_",$J$2,"_",$D69,"_",$E69),Database!$F$2:$G$65536,2,)</f>
        <v>#N/A</v>
      </c>
      <c r="K69" s="360">
        <f>VLOOKUP(CONCATENATE($B69,"_",$C69,"_",$K$2,"_",$D69,"_",$E69),SentData!$F$2:$G$65536,2,)</f>
        <v>0</v>
      </c>
      <c r="L69" s="360">
        <f>VLOOKUP(CONCATENATE($B69,"_",$C69,"_",$L$2,"_",$D69,"_",$E69),SentData!$F$2:$G$65536,2,)</f>
        <v>0</v>
      </c>
      <c r="N69" s="356" t="str">
        <f t="shared" si="8"/>
        <v>!!</v>
      </c>
      <c r="O69" s="356" t="str">
        <f t="shared" si="9"/>
        <v>!!</v>
      </c>
      <c r="P69" s="356" t="str">
        <f t="shared" si="10"/>
        <v>!!</v>
      </c>
      <c r="Q69" s="356" t="str">
        <f t="shared" si="11"/>
        <v>!!</v>
      </c>
      <c r="R69" s="356" t="str">
        <f t="shared" si="12"/>
        <v>!!</v>
      </c>
      <c r="S69" s="356" t="str">
        <f t="shared" si="13"/>
        <v>!!</v>
      </c>
    </row>
    <row r="70" spans="2:19" x14ac:dyDescent="0.2">
      <c r="B70" s="353" t="str">
        <f>Cover!$G$25</f>
        <v>NL</v>
      </c>
      <c r="C70" s="353" t="s">
        <v>295</v>
      </c>
      <c r="D70" s="353" t="s">
        <v>362</v>
      </c>
      <c r="E70" s="354" t="s">
        <v>146</v>
      </c>
      <c r="F70" s="353">
        <f>IF(ISNUMBER(U70),U70,VLOOKUP(CONCATENATE($B70,"_",$C70,"_",$F$2,"_",$D70,"_",$E70),Database!$F$2:$G$65536,2,))</f>
        <v>0</v>
      </c>
      <c r="G70" s="353">
        <f>IF(ISNUMBER(V70),V70,VLOOKUP(CONCATENATE($B70,"_",$C70,"_",$G$2,"_",$D70,"_",$E70),Database!$F$2:$G$65536,2,))</f>
        <v>0</v>
      </c>
      <c r="H70" s="353" t="e">
        <f>IF(ISNUMBER(W70),W70,VLOOKUP(CONCATENATE($B70,"_",$C70,"_",$H$2,"_",$D70,"_",$E70),Database!$F$2:$G$65536,2,))</f>
        <v>#N/A</v>
      </c>
      <c r="I70" s="353" t="e">
        <f>IF(ISNUMBER(X70),X70,VLOOKUP(CONCATENATE($B70,"_",$C70,"_",$I$2,"_",$D70,"_",$E70),Database!$F$2:$G$65536,2,))</f>
        <v>#N/A</v>
      </c>
      <c r="J70" s="353" t="e">
        <f>VLOOKUP(CONCATENATE($B70,"_",$C70,"_",$J$2,"_",$D70,"_",$E70),Database!$F$2:$G$65536,2,)</f>
        <v>#N/A</v>
      </c>
      <c r="K70" s="360">
        <f>VLOOKUP(CONCATENATE($B70,"_",$C70,"_",$K$2,"_",$D70,"_",$E70),SentData!$F$2:$G$65536,2,)</f>
        <v>0</v>
      </c>
      <c r="L70" s="360">
        <f>VLOOKUP(CONCATENATE($B70,"_",$C70,"_",$L$2,"_",$D70,"_",$E70),SentData!$F$2:$G$65536,2,)</f>
        <v>0</v>
      </c>
      <c r="N70" s="356" t="str">
        <f t="shared" si="8"/>
        <v>!!</v>
      </c>
      <c r="O70" s="356" t="str">
        <f t="shared" si="9"/>
        <v>!!</v>
      </c>
      <c r="P70" s="356" t="str">
        <f t="shared" si="10"/>
        <v>!!</v>
      </c>
      <c r="Q70" s="356" t="str">
        <f t="shared" si="11"/>
        <v>!!</v>
      </c>
      <c r="R70" s="356" t="str">
        <f t="shared" si="12"/>
        <v>!!</v>
      </c>
      <c r="S70" s="356" t="str">
        <f t="shared" si="13"/>
        <v>!!</v>
      </c>
    </row>
    <row r="71" spans="2:19" x14ac:dyDescent="0.2">
      <c r="B71" s="353" t="str">
        <f>Cover!$G$25</f>
        <v>NL</v>
      </c>
      <c r="C71" s="353" t="s">
        <v>295</v>
      </c>
      <c r="D71" s="353" t="s">
        <v>362</v>
      </c>
      <c r="E71" s="354" t="s">
        <v>147</v>
      </c>
      <c r="F71" s="353">
        <f>IF(ISNUMBER(U71),U71,VLOOKUP(CONCATENATE($B71,"_",$C71,"_",$F$2,"_",$D71,"_",$E71),Database!$F$2:$G$65536,2,))</f>
        <v>0</v>
      </c>
      <c r="G71" s="353">
        <f>IF(ISNUMBER(V71),V71,VLOOKUP(CONCATENATE($B71,"_",$C71,"_",$G$2,"_",$D71,"_",$E71),Database!$F$2:$G$65536,2,))</f>
        <v>0</v>
      </c>
      <c r="H71" s="353" t="e">
        <f>IF(ISNUMBER(W71),W71,VLOOKUP(CONCATENATE($B71,"_",$C71,"_",$H$2,"_",$D71,"_",$E71),Database!$F$2:$G$65536,2,))</f>
        <v>#N/A</v>
      </c>
      <c r="I71" s="353" t="e">
        <f>IF(ISNUMBER(X71),X71,VLOOKUP(CONCATENATE($B71,"_",$C71,"_",$I$2,"_",$D71,"_",$E71),Database!$F$2:$G$65536,2,))</f>
        <v>#N/A</v>
      </c>
      <c r="J71" s="353" t="e">
        <f>VLOOKUP(CONCATENATE($B71,"_",$C71,"_",$J$2,"_",$D71,"_",$E71),Database!$F$2:$G$65536,2,)</f>
        <v>#N/A</v>
      </c>
      <c r="K71" s="360">
        <f>VLOOKUP(CONCATENATE($B71,"_",$C71,"_",$K$2,"_",$D71,"_",$E71),SentData!$F$2:$G$65536,2,)</f>
        <v>0</v>
      </c>
      <c r="L71" s="360">
        <f>VLOOKUP(CONCATENATE($B71,"_",$C71,"_",$L$2,"_",$D71,"_",$E71),SentData!$F$2:$G$65536,2,)</f>
        <v>0</v>
      </c>
      <c r="N71" s="356" t="str">
        <f t="shared" si="8"/>
        <v>!!</v>
      </c>
      <c r="O71" s="356" t="str">
        <f t="shared" si="9"/>
        <v>!!</v>
      </c>
      <c r="P71" s="356" t="str">
        <f t="shared" si="10"/>
        <v>!!</v>
      </c>
      <c r="Q71" s="356" t="str">
        <f t="shared" si="11"/>
        <v>!!</v>
      </c>
      <c r="R71" s="356" t="str">
        <f t="shared" si="12"/>
        <v>!!</v>
      </c>
      <c r="S71" s="356" t="str">
        <f t="shared" si="13"/>
        <v>!!</v>
      </c>
    </row>
    <row r="72" spans="2:19" x14ac:dyDescent="0.2">
      <c r="B72" s="353" t="str">
        <f>Cover!$G$25</f>
        <v>NL</v>
      </c>
      <c r="C72" s="353" t="s">
        <v>295</v>
      </c>
      <c r="D72" s="353" t="s">
        <v>362</v>
      </c>
      <c r="E72" s="354" t="s">
        <v>148</v>
      </c>
      <c r="F72" s="353">
        <f>IF(ISNUMBER(U72),U72,VLOOKUP(CONCATENATE($B72,"_",$C72,"_",$F$2,"_",$D72,"_",$E72),Database!$F$2:$G$65536,2,))</f>
        <v>0</v>
      </c>
      <c r="G72" s="353">
        <f>IF(ISNUMBER(V72),V72,VLOOKUP(CONCATENATE($B72,"_",$C72,"_",$G$2,"_",$D72,"_",$E72),Database!$F$2:$G$65536,2,))</f>
        <v>0</v>
      </c>
      <c r="H72" s="353" t="e">
        <f>IF(ISNUMBER(W72),W72,VLOOKUP(CONCATENATE($B72,"_",$C72,"_",$H$2,"_",$D72,"_",$E72),Database!$F$2:$G$65536,2,))</f>
        <v>#N/A</v>
      </c>
      <c r="I72" s="353" t="e">
        <f>IF(ISNUMBER(X72),X72,VLOOKUP(CONCATENATE($B72,"_",$C72,"_",$I$2,"_",$D72,"_",$E72),Database!$F$2:$G$65536,2,))</f>
        <v>#N/A</v>
      </c>
      <c r="J72" s="353" t="e">
        <f>VLOOKUP(CONCATENATE($B72,"_",$C72,"_",$J$2,"_",$D72,"_",$E72),Database!$F$2:$G$65536,2,)</f>
        <v>#N/A</v>
      </c>
      <c r="K72" s="360">
        <f>VLOOKUP(CONCATENATE($B72,"_",$C72,"_",$K$2,"_",$D72,"_",$E72),SentData!$F$2:$G$65536,2,)</f>
        <v>0</v>
      </c>
      <c r="L72" s="360">
        <f>VLOOKUP(CONCATENATE($B72,"_",$C72,"_",$L$2,"_",$D72,"_",$E72),SentData!$F$2:$G$65536,2,)</f>
        <v>0</v>
      </c>
      <c r="N72" s="356" t="str">
        <f t="shared" si="8"/>
        <v>!!</v>
      </c>
      <c r="O72" s="356" t="str">
        <f t="shared" si="9"/>
        <v>!!</v>
      </c>
      <c r="P72" s="356" t="str">
        <f t="shared" si="10"/>
        <v>!!</v>
      </c>
      <c r="Q72" s="356" t="str">
        <f t="shared" si="11"/>
        <v>!!</v>
      </c>
      <c r="R72" s="356" t="str">
        <f t="shared" si="12"/>
        <v>!!</v>
      </c>
      <c r="S72" s="356"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3" bestFit="1" customWidth="1"/>
    <col min="2" max="2" width="5.77734375" style="353" bestFit="1" customWidth="1"/>
    <col min="3" max="3" width="3.77734375" style="353" bestFit="1" customWidth="1"/>
    <col min="4" max="4" width="7.77734375" style="353" bestFit="1" customWidth="1"/>
    <col min="5" max="5" width="7.109375" style="353" bestFit="1" customWidth="1"/>
    <col min="6" max="10" width="6.21875" style="364" bestFit="1" customWidth="1"/>
    <col min="11" max="12" width="8.88671875" style="360" bestFit="1" customWidth="1"/>
    <col min="13" max="13" width="2.109375" style="353" customWidth="1"/>
    <col min="14" max="14" width="7.21875" style="353" bestFit="1" customWidth="1"/>
    <col min="15" max="15" width="6.44140625" style="353" bestFit="1" customWidth="1"/>
    <col min="16" max="16" width="7.21875" style="353" bestFit="1" customWidth="1"/>
    <col min="17" max="18" width="6.44140625" style="353" bestFit="1" customWidth="1"/>
    <col min="19" max="19" width="7.21875" style="353" bestFit="1" customWidth="1"/>
    <col min="20" max="20" width="2.21875" style="353" customWidth="1"/>
    <col min="21" max="21" width="4.6640625" style="353" bestFit="1" customWidth="1"/>
    <col min="22" max="25" width="3.88671875" style="353" bestFit="1" customWidth="1"/>
    <col min="26" max="16384" width="9" style="353"/>
  </cols>
  <sheetData>
    <row r="1" spans="1:25" x14ac:dyDescent="0.2">
      <c r="A1" s="363" t="s">
        <v>177</v>
      </c>
      <c r="B1" s="358" t="s">
        <v>175</v>
      </c>
      <c r="C1" s="660">
        <v>0.8</v>
      </c>
      <c r="D1" s="359" t="s">
        <v>176</v>
      </c>
      <c r="E1" s="660">
        <v>1.2</v>
      </c>
      <c r="L1" s="366"/>
      <c r="S1" s="357"/>
      <c r="U1" s="1958" t="s">
        <v>55</v>
      </c>
      <c r="V1" s="1958"/>
      <c r="W1" s="1958"/>
      <c r="X1" s="1958"/>
      <c r="Y1" s="646"/>
    </row>
    <row r="2" spans="1:25" x14ac:dyDescent="0.2">
      <c r="A2" s="353" t="s">
        <v>315</v>
      </c>
      <c r="B2" s="353" t="s">
        <v>288</v>
      </c>
      <c r="C2" s="353" t="s">
        <v>289</v>
      </c>
      <c r="D2" s="353" t="s">
        <v>306</v>
      </c>
      <c r="E2" s="354" t="s">
        <v>313</v>
      </c>
      <c r="F2" s="662">
        <f>$L$2-5</f>
        <v>2014</v>
      </c>
      <c r="G2" s="662">
        <f>$L$2-4</f>
        <v>2015</v>
      </c>
      <c r="H2" s="662">
        <f>$L$2-3</f>
        <v>2016</v>
      </c>
      <c r="I2" s="662">
        <f>$L$2-2</f>
        <v>2017</v>
      </c>
      <c r="J2" s="375">
        <f>$L$2-1</f>
        <v>2018</v>
      </c>
      <c r="K2" s="361">
        <f>$L$2-1</f>
        <v>2018</v>
      </c>
      <c r="L2" s="361">
        <f>Cover!G27</f>
        <v>2019</v>
      </c>
      <c r="M2" s="355"/>
      <c r="N2" s="661" t="str">
        <f t="shared" ref="N2:S2" si="0">CONCATENATE(RIGHT((F2),2),"/",RIGHT((G2),2))</f>
        <v>14/15</v>
      </c>
      <c r="O2" s="661" t="str">
        <f t="shared" si="0"/>
        <v>15/16</v>
      </c>
      <c r="P2" s="661" t="str">
        <f t="shared" si="0"/>
        <v>16/17</v>
      </c>
      <c r="Q2" s="661" t="str">
        <f t="shared" si="0"/>
        <v>17/18</v>
      </c>
      <c r="R2" s="369" t="str">
        <f t="shared" si="0"/>
        <v>18/18</v>
      </c>
      <c r="S2" s="362" t="str">
        <f t="shared" si="0"/>
        <v>18/19</v>
      </c>
      <c r="T2" s="355"/>
      <c r="U2" s="662">
        <f>$L$2-5</f>
        <v>2014</v>
      </c>
      <c r="V2" s="662">
        <f>$L$2-4</f>
        <v>2015</v>
      </c>
      <c r="W2" s="662">
        <f>$L$2-3</f>
        <v>2016</v>
      </c>
      <c r="X2" s="662">
        <f>$L$2-2</f>
        <v>2017</v>
      </c>
      <c r="Y2" s="647"/>
    </row>
    <row r="3" spans="1:25" x14ac:dyDescent="0.2">
      <c r="A3" s="633" t="s">
        <v>180</v>
      </c>
      <c r="B3" s="633" t="str">
        <f>Cover!$G$25</f>
        <v>NL</v>
      </c>
      <c r="C3" s="633" t="s">
        <v>292</v>
      </c>
      <c r="D3" s="633" t="s">
        <v>293</v>
      </c>
      <c r="E3" s="634">
        <v>1</v>
      </c>
      <c r="F3" s="635">
        <f>IF(ISNUMBER(U3),U3,VLOOKUP(CONCATENATE($B3,"_",$C3,"_",F$2,"_",$D3,"_",$E3),Database!$F$2:$G$65536,2,))</f>
        <v>0</v>
      </c>
      <c r="G3" s="635">
        <f>IF(ISNUMBER(V3),V3,VLOOKUP(CONCATENATE($B3,"_",$C3,"_",G$2,"_",$D3,"_",$E3),Database!$F$2:$G$65536,2,))</f>
        <v>0</v>
      </c>
      <c r="H3" s="635" t="e">
        <f>IF(ISNUMBER(W3),W3,VLOOKUP(CONCATENATE($B3,"_",$C3,"_",H$2,"_",$D3,"_",$E3),Database!$F$2:$G$65536,2,))</f>
        <v>#N/A</v>
      </c>
      <c r="I3" s="635" t="e">
        <f>IF(ISNUMBER(X3),X3,VLOOKUP(CONCATENATE($B3,"_",$C3,"_",I$2,"_",$D3,"_",$E3),Database!$F$2:$G$65536,2,))</f>
        <v>#N/A</v>
      </c>
      <c r="J3" s="635" t="e">
        <f>VLOOKUP(CONCATENATE($B3,"_",$C3,"_",J$2,"_",$D3,"_",$E3),Database!$F$2:$G$65536,2,)</f>
        <v>#N/A</v>
      </c>
      <c r="K3" s="636">
        <f>VLOOKUP(CONCATENATE($B3,"_",$C3,"_",K$2,"_",$D3,"_",$E3),SentData!$F$2:$G$65536,2,)</f>
        <v>350.24200000000002</v>
      </c>
      <c r="L3" s="636">
        <f>VLOOKUP(CONCATENATE($B3,"_",$C3,"_",L$2,"_",$D3,"_",$E3),SentData!$F$2:$G$65536,2,)</f>
        <v>340.82000000000005</v>
      </c>
      <c r="M3" s="637"/>
      <c r="N3" s="638" t="str">
        <f t="shared" ref="N3:N34" si="1">IF(OR(ISERROR(F3),ISERROR(G3)),"!!",IF(F3=0,"!!",G3/F3))</f>
        <v>!!</v>
      </c>
      <c r="O3" s="638" t="str">
        <f t="shared" ref="O3:O34" si="2">IF(OR(ISERROR(G3),ISERROR(H3)),"!!",IF(G3=0,"!!",H3/G3))</f>
        <v>!!</v>
      </c>
      <c r="P3" s="638" t="str">
        <f t="shared" ref="P3:P34" si="3">IF(OR(ISERROR(H3),ISERROR(I3)),"!!",IF(H3=0,"!!",I3/H3))</f>
        <v>!!</v>
      </c>
      <c r="Q3" s="638" t="str">
        <f t="shared" ref="Q3:Q34" si="4">IF(OR(ISERROR(I3),ISERROR(J3)),"!!",IF(I3=0,"!!",J3/I3))</f>
        <v>!!</v>
      </c>
      <c r="R3" s="638" t="str">
        <f t="shared" ref="R3:R34" si="5">IF(OR(ISERROR(J3),ISERROR(K3)),"!!",IF(J3=0,"!!",K3/J3))</f>
        <v>!!</v>
      </c>
      <c r="S3" s="638">
        <f t="shared" ref="S3:S34" si="6">IF(OR(ISERROR(K3),ISERROR(L3)),"!!",IF(K3=0,"!!",L3/K3))</f>
        <v>0.97309860039629748</v>
      </c>
      <c r="T3" s="637"/>
      <c r="U3" s="633"/>
      <c r="V3" s="633"/>
      <c r="W3" s="633"/>
      <c r="X3" s="633"/>
    </row>
    <row r="4" spans="1:25" x14ac:dyDescent="0.2">
      <c r="A4" s="650" t="s">
        <v>179</v>
      </c>
      <c r="B4" s="633" t="str">
        <f>Cover!$G$25</f>
        <v>NL</v>
      </c>
      <c r="C4" s="633" t="s">
        <v>292</v>
      </c>
      <c r="D4" s="633" t="s">
        <v>216</v>
      </c>
      <c r="E4" s="634">
        <v>1</v>
      </c>
      <c r="F4" s="635">
        <f>IF(ISNUMBER(U4),U4,VLOOKUP(CONCATENATE($B4,"_",$C4,"_",F$2,"_",$D4,"_",$E4),Database!$F$2:$G$65536,2,))</f>
        <v>0</v>
      </c>
      <c r="G4" s="635">
        <f>IF(ISNUMBER(V4),V4,VLOOKUP(CONCATENATE($B4,"_",$C4,"_",G$2,"_",$D4,"_",$E4),Database!$F$2:$G$65536,2,))</f>
        <v>0</v>
      </c>
      <c r="H4" s="635" t="e">
        <f>IF(ISNUMBER(W4),W4,VLOOKUP(CONCATENATE($B4,"_",$C4,"_",H$2,"_",$D4,"_",$E4),Database!$F$2:$G$65536,2,))</f>
        <v>#N/A</v>
      </c>
      <c r="I4" s="635" t="e">
        <f>IF(ISNUMBER(X4),X4,VLOOKUP(CONCATENATE($B4,"_",$C4,"_",I$2,"_",$D4,"_",$E4),Database!$F$2:$G$65536,2,))</f>
        <v>#N/A</v>
      </c>
      <c r="J4" s="635" t="e">
        <f>VLOOKUP(CONCATENATE($B4,"_",$C4,"_",J$2,"_",$D4,"_",$E4),Database!$F$2:$G$65536,2,)</f>
        <v>#N/A</v>
      </c>
      <c r="K4" s="636">
        <f>VLOOKUP(CONCATENATE($B4,"_",$C4,"_",K$2,"_",$D4,"_",$E4),SentData!$F$2:$G$65536,2,)</f>
        <v>46650</v>
      </c>
      <c r="L4" s="636">
        <f>VLOOKUP(CONCATENATE($B4,"_",$C4,"_",L$2,"_",$D4,"_",$E4),SentData!$F$2:$G$65536,2,)</f>
        <v>49286.17125935675</v>
      </c>
      <c r="M4" s="637"/>
      <c r="N4" s="638" t="str">
        <f t="shared" si="1"/>
        <v>!!</v>
      </c>
      <c r="O4" s="638" t="str">
        <f t="shared" si="2"/>
        <v>!!</v>
      </c>
      <c r="P4" s="638" t="str">
        <f t="shared" si="3"/>
        <v>!!</v>
      </c>
      <c r="Q4" s="638" t="str">
        <f t="shared" si="4"/>
        <v>!!</v>
      </c>
      <c r="R4" s="638" t="str">
        <f t="shared" si="5"/>
        <v>!!</v>
      </c>
      <c r="S4" s="638">
        <f t="shared" si="6"/>
        <v>1.0565095661169721</v>
      </c>
      <c r="T4" s="637"/>
      <c r="U4" s="633"/>
      <c r="V4" s="633"/>
      <c r="W4" s="633"/>
      <c r="X4" s="633"/>
    </row>
    <row r="5" spans="1:25" ht="12" x14ac:dyDescent="0.2">
      <c r="A5" s="639" t="s">
        <v>178</v>
      </c>
      <c r="B5" s="639" t="str">
        <f>Cover!$G$25</f>
        <v>NL</v>
      </c>
      <c r="C5" s="639" t="s">
        <v>292</v>
      </c>
      <c r="D5" s="639" t="s">
        <v>293</v>
      </c>
      <c r="E5" s="640">
        <v>1</v>
      </c>
      <c r="F5" s="641" t="e">
        <f>IF(ISNUMBER(U5),U5,VLOOKUP(CONCATENATE($B5,"_",$C5,"_",F$2,"_","1000 NAC","_",$E5),Database!$F$2:$G$65536,2,)/VLOOKUP(CONCATENATE($B5,"_",$C5,"_",F$2,"_",$D5,"_",$E5),Database!$F$2:$G$65536,2,))</f>
        <v>#DIV/0!</v>
      </c>
      <c r="G5" s="641" t="e">
        <f>IF(ISNUMBER(V5),V5,VLOOKUP(CONCATENATE($B5,"_",$C5,"_",G$2,"_","1000 NAC","_",$E5),Database!$F$2:$G$65536,2,)/VLOOKUP(CONCATENATE($B5,"_",$C5,"_",G$2,"_",$D5,"_",$E5),Database!$F$2:$G$65536,2,))</f>
        <v>#DIV/0!</v>
      </c>
      <c r="H5" s="641" t="e">
        <f>IF(ISNUMBER(W5),W5,VLOOKUP(CONCATENATE($B5,"_",$C5,"_",H$2,"_","1000 NAC","_",$E5),Database!$F$2:$G$65536,2,)/VLOOKUP(CONCATENATE($B5,"_",$C5,"_",H$2,"_",$D5,"_",$E5),Database!$F$2:$G$65536,2,))</f>
        <v>#N/A</v>
      </c>
      <c r="I5" s="641" t="e">
        <f>IF(ISNUMBER(X5),X5,VLOOKUP(CONCATENATE($B5,"_",$C5,"_",I$2,"_","1000 NAC","_",$E5),Database!$F$2:$G$65536,2,)/VLOOKUP(CONCATENATE($B5,"_",$C5,"_",I$2,"_",$D5,"_",$E5),Database!$F$2:$G$65536,2,))</f>
        <v>#N/A</v>
      </c>
      <c r="J5" s="641" t="e">
        <f>VLOOKUP(CONCATENATE($B5,"_",$C5,"_",J$2,"_","1000 NAC","_",$E5),Database!$F$2:$G$65536,2,)/VLOOKUP(CONCATENATE($B5,"_",$C5,"_",J$2,"_",$D5,"_",$E5),Database!$F$2:$G$65536,2,)</f>
        <v>#N/A</v>
      </c>
      <c r="K5" s="642">
        <f>VLOOKUP(CONCATENATE($B5,"_",$C5,"_",K$2,"_","1000 NAC","_",$E5),SentData!$F$2:$G$65536,2,)/VLOOKUP(CONCATENATE($B5,"_",$C5,"_",K$2,"_",$D5,"_",$E5),SentData!$F$2:$G$65536,2,)</f>
        <v>133.19362041103008</v>
      </c>
      <c r="L5" s="642">
        <f>VLOOKUP(CONCATENATE($B5,"_",$C5,"_",L$2,"_","1000 NAC","_",$E5),SentData!$F$2:$G$65536,2,)/VLOOKUP(CONCATENATE($B5,"_",$C5,"_",L$2,"_",$D5,"_",$E5),SentData!$F$2:$G$65536,2,)</f>
        <v>144.61056058727993</v>
      </c>
      <c r="M5" s="643"/>
      <c r="N5" s="644" t="str">
        <f t="shared" si="1"/>
        <v>!!</v>
      </c>
      <c r="O5" s="644" t="str">
        <f t="shared" si="2"/>
        <v>!!</v>
      </c>
      <c r="P5" s="644" t="str">
        <f t="shared" si="3"/>
        <v>!!</v>
      </c>
      <c r="Q5" s="644" t="str">
        <f t="shared" si="4"/>
        <v>!!</v>
      </c>
      <c r="R5" s="644" t="str">
        <f t="shared" si="5"/>
        <v>!!</v>
      </c>
      <c r="S5" s="644">
        <f t="shared" si="6"/>
        <v>1.0857168694793162</v>
      </c>
      <c r="T5" s="643"/>
      <c r="U5" s="652" t="str">
        <f>IF(ISNUMBER(U3),IF(ISNUMBER(U4),U4/U3,F4/U3),IF(ISNUMBER(U4),U4/F3,""))</f>
        <v/>
      </c>
      <c r="V5" s="652" t="str">
        <f>IF(ISNUMBER(V3),IF(ISNUMBER(V4),V4/V3,G4/V3),IF(ISNUMBER(V4),V4/G3,""))</f>
        <v/>
      </c>
      <c r="W5" s="652" t="str">
        <f>IF(ISNUMBER(W3),IF(ISNUMBER(W4),W4/W3,H4/W3),IF(ISNUMBER(W4),W4/H3,""))</f>
        <v/>
      </c>
      <c r="X5" s="652" t="str">
        <f>IF(ISNUMBER(X3),IF(ISNUMBER(X4),X4/X3,I4/X3),IF(ISNUMBER(X4),X4/I3,""))</f>
        <v/>
      </c>
    </row>
    <row r="6" spans="1:25" x14ac:dyDescent="0.2">
      <c r="A6" s="633" t="s">
        <v>180</v>
      </c>
      <c r="B6" s="633" t="str">
        <f>Cover!$G$25</f>
        <v>NL</v>
      </c>
      <c r="C6" s="633" t="s">
        <v>296</v>
      </c>
      <c r="D6" s="633" t="s">
        <v>293</v>
      </c>
      <c r="E6" s="634">
        <v>1</v>
      </c>
      <c r="F6" s="635">
        <f>IF(ISNUMBER(U6),U6,VLOOKUP(CONCATENATE($B6,"_",$C6,"_",F$2,"_",$D6,"_",$E6),Database!$F$2:$G$65536,2,))</f>
        <v>0</v>
      </c>
      <c r="G6" s="635">
        <f>IF(ISNUMBER(V6),V6,VLOOKUP(CONCATENATE($B6,"_",$C6,"_",G$2,"_",$D6,"_",$E6),Database!$F$2:$G$65536,2,))</f>
        <v>0</v>
      </c>
      <c r="H6" s="635" t="e">
        <f>IF(ISNUMBER(W6),W6,VLOOKUP(CONCATENATE($B6,"_",$C6,"_",H$2,"_",$D6,"_",$E6),Database!$F$2:$G$65536,2,))</f>
        <v>#N/A</v>
      </c>
      <c r="I6" s="635" t="e">
        <f>IF(ISNUMBER(X6),X6,VLOOKUP(CONCATENATE($B6,"_",$C6,"_",I$2,"_",$D6,"_",$E6),Database!$F$2:$G$65536,2,))</f>
        <v>#N/A</v>
      </c>
      <c r="J6" s="635" t="e">
        <f>VLOOKUP(CONCATENATE($B6,"_",$C6,"_",J$2,"_",$D6,"_",$E6),Database!$F$2:$G$65536,2,)</f>
        <v>#N/A</v>
      </c>
      <c r="K6" s="636">
        <f>VLOOKUP(CONCATENATE($B6,"_",$C6,"_",K$2,"_",$D6,"_",$E6),SentData!$F$2:$G$65536,2,)</f>
        <v>885.77099999999996</v>
      </c>
      <c r="L6" s="636">
        <f>VLOOKUP(CONCATENATE($B6,"_",$C6,"_",L$2,"_",$D6,"_",$E6),SentData!$F$2:$G$65536,2,)</f>
        <v>838.56299999999999</v>
      </c>
      <c r="M6" s="637"/>
      <c r="N6" s="638" t="str">
        <f t="shared" si="1"/>
        <v>!!</v>
      </c>
      <c r="O6" s="638" t="str">
        <f t="shared" si="2"/>
        <v>!!</v>
      </c>
      <c r="P6" s="638" t="str">
        <f t="shared" si="3"/>
        <v>!!</v>
      </c>
      <c r="Q6" s="638" t="str">
        <f t="shared" si="4"/>
        <v>!!</v>
      </c>
      <c r="R6" s="638" t="str">
        <f t="shared" si="5"/>
        <v>!!</v>
      </c>
      <c r="S6" s="638">
        <f t="shared" si="6"/>
        <v>0.94670405782081379</v>
      </c>
      <c r="T6" s="637"/>
      <c r="U6" s="633"/>
      <c r="V6" s="633"/>
      <c r="W6" s="633"/>
      <c r="X6" s="633"/>
    </row>
    <row r="7" spans="1:25" x14ac:dyDescent="0.2">
      <c r="A7" s="650" t="s">
        <v>179</v>
      </c>
      <c r="B7" s="633" t="str">
        <f>Cover!$G$25</f>
        <v>NL</v>
      </c>
      <c r="C7" s="633" t="s">
        <v>296</v>
      </c>
      <c r="D7" s="633" t="s">
        <v>216</v>
      </c>
      <c r="E7" s="634">
        <v>1</v>
      </c>
      <c r="F7" s="635">
        <f>IF(ISNUMBER(U7),U7,VLOOKUP(CONCATENATE($B7,"_",$C7,"_",F$2,"_",$D7,"_",$E7),Database!$F$2:$G$65536,2,))</f>
        <v>0</v>
      </c>
      <c r="G7" s="635">
        <f>IF(ISNUMBER(V7),V7,VLOOKUP(CONCATENATE($B7,"_",$C7,"_",G$2,"_",$D7,"_",$E7),Database!$F$2:$G$65536,2,))</f>
        <v>0</v>
      </c>
      <c r="H7" s="635" t="e">
        <f>IF(ISNUMBER(W7),W7,VLOOKUP(CONCATENATE($B7,"_",$C7,"_",H$2,"_",$D7,"_",$E7),Database!$F$2:$G$65536,2,))</f>
        <v>#N/A</v>
      </c>
      <c r="I7" s="635" t="e">
        <f>IF(ISNUMBER(X7),X7,VLOOKUP(CONCATENATE($B7,"_",$C7,"_",I$2,"_",$D7,"_",$E7),Database!$F$2:$G$65536,2,))</f>
        <v>#N/A</v>
      </c>
      <c r="J7" s="635" t="e">
        <f>VLOOKUP(CONCATENATE($B7,"_",$C7,"_",J$2,"_",$D7,"_",$E7),Database!$F$2:$G$65536,2,)</f>
        <v>#N/A</v>
      </c>
      <c r="K7" s="636">
        <f>VLOOKUP(CONCATENATE($B7,"_",$C7,"_",K$2,"_",$D7,"_",$E7),SentData!$F$2:$G$65536,2,)</f>
        <v>61351.941237852385</v>
      </c>
      <c r="L7" s="636">
        <f>VLOOKUP(CONCATENATE($B7,"_",$C7,"_",L$2,"_",$D7,"_",$E7),SentData!$F$2:$G$65536,2,)</f>
        <v>35204.34945573195</v>
      </c>
      <c r="M7" s="637"/>
      <c r="N7" s="638" t="str">
        <f t="shared" si="1"/>
        <v>!!</v>
      </c>
      <c r="O7" s="638" t="str">
        <f t="shared" si="2"/>
        <v>!!</v>
      </c>
      <c r="P7" s="638" t="str">
        <f t="shared" si="3"/>
        <v>!!</v>
      </c>
      <c r="Q7" s="638" t="str">
        <f t="shared" si="4"/>
        <v>!!</v>
      </c>
      <c r="R7" s="638" t="str">
        <f t="shared" si="5"/>
        <v>!!</v>
      </c>
      <c r="S7" s="638">
        <f t="shared" si="6"/>
        <v>0.57380987048559562</v>
      </c>
      <c r="T7" s="637"/>
      <c r="U7" s="633"/>
      <c r="V7" s="633"/>
      <c r="W7" s="633"/>
      <c r="X7" s="633"/>
    </row>
    <row r="8" spans="1:25" ht="12" x14ac:dyDescent="0.2">
      <c r="A8" s="639" t="s">
        <v>178</v>
      </c>
      <c r="B8" s="639" t="str">
        <f>Cover!$G$25</f>
        <v>NL</v>
      </c>
      <c r="C8" s="639" t="s">
        <v>296</v>
      </c>
      <c r="D8" s="639" t="s">
        <v>293</v>
      </c>
      <c r="E8" s="640">
        <v>1</v>
      </c>
      <c r="F8" s="641" t="e">
        <f>IF(ISNUMBER(U8),U8,VLOOKUP(CONCATENATE($B8,"_",$C8,"_",F$2,"_","1000 NAC","_",$E8),Database!$F$2:$G$65536,2,)/VLOOKUP(CONCATENATE($B8,"_",$C8,"_",F$2,"_",$D8,"_",$E8),Database!$F$2:$G$65536,2,))</f>
        <v>#DIV/0!</v>
      </c>
      <c r="G8" s="641" t="e">
        <f>IF(ISNUMBER(V8),V8,VLOOKUP(CONCATENATE($B8,"_",$C8,"_",G$2,"_","1000 NAC","_",$E8),Database!$F$2:$G$65536,2,)/VLOOKUP(CONCATENATE($B8,"_",$C8,"_",G$2,"_",$D8,"_",$E8),Database!$F$2:$G$65536,2,))</f>
        <v>#DIV/0!</v>
      </c>
      <c r="H8" s="641" t="e">
        <f>IF(ISNUMBER(W8),W8,VLOOKUP(CONCATENATE($B8,"_",$C8,"_",H$2,"_","1000 NAC","_",$E8),Database!$F$2:$G$65536,2,)/VLOOKUP(CONCATENATE($B8,"_",$C8,"_",H$2,"_",$D8,"_",$E8),Database!$F$2:$G$65536,2,))</f>
        <v>#N/A</v>
      </c>
      <c r="I8" s="641" t="e">
        <f>IF(ISNUMBER(X8),X8,VLOOKUP(CONCATENATE($B8,"_",$C8,"_",I$2,"_","1000 NAC","_",$E8),Database!$F$2:$G$65536,2,)/VLOOKUP(CONCATENATE($B8,"_",$C8,"_",I$2,"_",$D8,"_",$E8),Database!$F$2:$G$65536,2,))</f>
        <v>#N/A</v>
      </c>
      <c r="J8" s="641" t="e">
        <f>VLOOKUP(CONCATENATE($B8,"_",$C8,"_",J$2,"_","1000 NAC","_",$E8),Database!$F$2:$G$65536,2,)/VLOOKUP(CONCATENATE($B8,"_",$C8,"_",J$2,"_",$D8,"_",$E8),Database!$F$2:$G$65536,2,)</f>
        <v>#N/A</v>
      </c>
      <c r="K8" s="642">
        <f>VLOOKUP(CONCATENATE($B8,"_",$C8,"_",K$2,"_","1000 NAC","_",$E8),SentData!$F$2:$G$65536,2,)/VLOOKUP(CONCATENATE($B8,"_",$C8,"_",K$2,"_",$D8,"_",$E8),SentData!$F$2:$G$65536,2,)</f>
        <v>69.263885629414816</v>
      </c>
      <c r="L8" s="642">
        <f>VLOOKUP(CONCATENATE($B8,"_",$C8,"_",L$2,"_","1000 NAC","_",$E8),SentData!$F$2:$G$65536,2,)/VLOOKUP(CONCATENATE($B8,"_",$C8,"_",L$2,"_",$D8,"_",$E8),SentData!$F$2:$G$65536,2,)</f>
        <v>41.981758622467183</v>
      </c>
      <c r="M8" s="643"/>
      <c r="N8" s="644" t="str">
        <f t="shared" si="1"/>
        <v>!!</v>
      </c>
      <c r="O8" s="644" t="str">
        <f t="shared" si="2"/>
        <v>!!</v>
      </c>
      <c r="P8" s="644" t="str">
        <f t="shared" si="3"/>
        <v>!!</v>
      </c>
      <c r="Q8" s="644" t="str">
        <f t="shared" si="4"/>
        <v>!!</v>
      </c>
      <c r="R8" s="644" t="str">
        <f t="shared" si="5"/>
        <v>!!</v>
      </c>
      <c r="S8" s="644">
        <f t="shared" si="6"/>
        <v>0.60611324705465952</v>
      </c>
      <c r="T8" s="643"/>
      <c r="U8" s="652" t="str">
        <f>IF(ISNUMBER(U6),IF(ISNUMBER(U7),U7/U6,F7/U6),IF(ISNUMBER(U7),U7/F6,""))</f>
        <v/>
      </c>
      <c r="V8" s="652" t="str">
        <f>IF(ISNUMBER(V6),IF(ISNUMBER(V7),V7/V6,G7/V6),IF(ISNUMBER(V7),V7/G6,""))</f>
        <v/>
      </c>
      <c r="W8" s="652" t="str">
        <f>IF(ISNUMBER(W6),IF(ISNUMBER(W7),W7/W6,H7/W6),IF(ISNUMBER(W7),W7/H6,""))</f>
        <v/>
      </c>
      <c r="X8" s="652" t="str">
        <f>IF(ISNUMBER(X6),IF(ISNUMBER(X7),X7/X6,I7/X6),IF(ISNUMBER(X7),X7/I6,""))</f>
        <v/>
      </c>
    </row>
    <row r="9" spans="1:25" x14ac:dyDescent="0.2">
      <c r="A9" s="633" t="s">
        <v>180</v>
      </c>
      <c r="B9" s="633" t="str">
        <f>Cover!$G$25</f>
        <v>NL</v>
      </c>
      <c r="C9" s="633" t="s">
        <v>292</v>
      </c>
      <c r="D9" s="633" t="s">
        <v>293</v>
      </c>
      <c r="E9" s="634" t="s">
        <v>94</v>
      </c>
      <c r="F9" s="635">
        <f>IF(ISNUMBER(U9),U9,VLOOKUP(CONCATENATE($B9,"_",$C9,"_",F$2,"_",$D9,"_",$E9),Database!$F$2:$G$65536,2,))</f>
        <v>0</v>
      </c>
      <c r="G9" s="635">
        <f>IF(ISNUMBER(V9),V9,VLOOKUP(CONCATENATE($B9,"_",$C9,"_",G$2,"_",$D9,"_",$E9),Database!$F$2:$G$65536,2,))</f>
        <v>0</v>
      </c>
      <c r="H9" s="635" t="e">
        <f>IF(ISNUMBER(W9),W9,VLOOKUP(CONCATENATE($B9,"_",$C9,"_",H$2,"_",$D9,"_",$E9),Database!$F$2:$G$65536,2,))</f>
        <v>#N/A</v>
      </c>
      <c r="I9" s="635" t="e">
        <f>IF(ISNUMBER(X9),X9,VLOOKUP(CONCATENATE($B9,"_",$C9,"_",I$2,"_",$D9,"_",$E9),Database!$F$2:$G$65536,2,))</f>
        <v>#N/A</v>
      </c>
      <c r="J9" s="635" t="e">
        <f>VLOOKUP(CONCATENATE($B9,"_",$C9,"_",J$2,"_",$D9,"_",$E9),Database!$F$2:$G$65536,2,)</f>
        <v>#N/A</v>
      </c>
      <c r="K9" s="636">
        <f>VLOOKUP(CONCATENATE($B9,"_",$C9,"_",K$2,"_",$D9,"_",$E9),SentData!$F$2:$G$65536,2,)</f>
        <v>89.242000000000004</v>
      </c>
      <c r="L9" s="636">
        <f>VLOOKUP(CONCATENATE($B9,"_",$C9,"_",L$2,"_",$D9,"_",$E9),SentData!$F$2:$G$65536,2,)</f>
        <v>57.768000000000001</v>
      </c>
      <c r="M9" s="637"/>
      <c r="N9" s="638" t="str">
        <f t="shared" si="1"/>
        <v>!!</v>
      </c>
      <c r="O9" s="638" t="str">
        <f t="shared" si="2"/>
        <v>!!</v>
      </c>
      <c r="P9" s="638" t="str">
        <f t="shared" si="3"/>
        <v>!!</v>
      </c>
      <c r="Q9" s="638" t="str">
        <f t="shared" si="4"/>
        <v>!!</v>
      </c>
      <c r="R9" s="638" t="str">
        <f t="shared" si="5"/>
        <v>!!</v>
      </c>
      <c r="S9" s="638">
        <f t="shared" si="6"/>
        <v>0.64731852715089311</v>
      </c>
      <c r="T9" s="637"/>
      <c r="U9" s="633"/>
      <c r="V9" s="633"/>
      <c r="W9" s="633"/>
      <c r="X9" s="633"/>
    </row>
    <row r="10" spans="1:25" x14ac:dyDescent="0.2">
      <c r="A10" s="650" t="s">
        <v>179</v>
      </c>
      <c r="B10" s="633" t="str">
        <f>Cover!$G$25</f>
        <v>NL</v>
      </c>
      <c r="C10" s="633" t="s">
        <v>292</v>
      </c>
      <c r="D10" s="633" t="s">
        <v>216</v>
      </c>
      <c r="E10" s="634" t="s">
        <v>94</v>
      </c>
      <c r="F10" s="635">
        <f>IF(ISNUMBER(U10),U10,VLOOKUP(CONCATENATE($B10,"_",$C10,"_",F$2,"_",$D10,"_",$E10),Database!$F$2:$G$65536,2,))</f>
        <v>0</v>
      </c>
      <c r="G10" s="635">
        <f>IF(ISNUMBER(V10),V10,VLOOKUP(CONCATENATE($B10,"_",$C10,"_",G$2,"_",$D10,"_",$E10),Database!$F$2:$G$65536,2,))</f>
        <v>0</v>
      </c>
      <c r="H10" s="635" t="e">
        <f>IF(ISNUMBER(W10),W10,VLOOKUP(CONCATENATE($B10,"_",$C10,"_",H$2,"_",$D10,"_",$E10),Database!$F$2:$G$65536,2,))</f>
        <v>#N/A</v>
      </c>
      <c r="I10" s="635" t="e">
        <f>IF(ISNUMBER(X10),X10,VLOOKUP(CONCATENATE($B10,"_",$C10,"_",I$2,"_",$D10,"_",$E10),Database!$F$2:$G$65536,2,))</f>
        <v>#N/A</v>
      </c>
      <c r="J10" s="635" t="e">
        <f>VLOOKUP(CONCATENATE($B10,"_",$C10,"_",J$2,"_",$D10,"_",$E10),Database!$F$2:$G$65536,2,)</f>
        <v>#N/A</v>
      </c>
      <c r="K10" s="636">
        <f>VLOOKUP(CONCATENATE($B10,"_",$C10,"_",K$2,"_",$D10,"_",$E10),SentData!$F$2:$G$65536,2,)</f>
        <v>3853</v>
      </c>
      <c r="L10" s="636">
        <f>VLOOKUP(CONCATENATE($B10,"_",$C10,"_",L$2,"_",$D10,"_",$E10),SentData!$F$2:$G$65536,2,)</f>
        <v>3622.171259356749</v>
      </c>
      <c r="M10" s="637"/>
      <c r="N10" s="638" t="str">
        <f t="shared" si="1"/>
        <v>!!</v>
      </c>
      <c r="O10" s="638" t="str">
        <f t="shared" si="2"/>
        <v>!!</v>
      </c>
      <c r="P10" s="638" t="str">
        <f t="shared" si="3"/>
        <v>!!</v>
      </c>
      <c r="Q10" s="638" t="str">
        <f t="shared" si="4"/>
        <v>!!</v>
      </c>
      <c r="R10" s="638" t="str">
        <f t="shared" si="5"/>
        <v>!!</v>
      </c>
      <c r="S10" s="638">
        <f t="shared" si="6"/>
        <v>0.94009116515877211</v>
      </c>
      <c r="T10" s="637"/>
      <c r="U10" s="633"/>
      <c r="V10" s="633"/>
      <c r="W10" s="633"/>
      <c r="X10" s="633"/>
    </row>
    <row r="11" spans="1:25" ht="12" x14ac:dyDescent="0.2">
      <c r="A11" s="639" t="s">
        <v>178</v>
      </c>
      <c r="B11" s="639" t="str">
        <f>Cover!$G$25</f>
        <v>NL</v>
      </c>
      <c r="C11" s="639" t="s">
        <v>292</v>
      </c>
      <c r="D11" s="639" t="s">
        <v>293</v>
      </c>
      <c r="E11" s="640" t="s">
        <v>94</v>
      </c>
      <c r="F11" s="641" t="e">
        <f>IF(ISNUMBER(U11),U11,VLOOKUP(CONCATENATE($B11,"_",$C11,"_",F$2,"_","1000 NAC","_",$E11),Database!$F$2:$G$65536,2,)/VLOOKUP(CONCATENATE($B11,"_",$C11,"_",F$2,"_",$D11,"_",$E11),Database!$F$2:$G$65536,2,))</f>
        <v>#DIV/0!</v>
      </c>
      <c r="G11" s="641" t="e">
        <f>IF(ISNUMBER(V11),V11,VLOOKUP(CONCATENATE($B11,"_",$C11,"_",G$2,"_","1000 NAC","_",$E11),Database!$F$2:$G$65536,2,)/VLOOKUP(CONCATENATE($B11,"_",$C11,"_",G$2,"_",$D11,"_",$E11),Database!$F$2:$G$65536,2,))</f>
        <v>#DIV/0!</v>
      </c>
      <c r="H11" s="641" t="e">
        <f>IF(ISNUMBER(W11),W11,VLOOKUP(CONCATENATE($B11,"_",$C11,"_",H$2,"_","1000 NAC","_",$E11),Database!$F$2:$G$65536,2,)/VLOOKUP(CONCATENATE($B11,"_",$C11,"_",H$2,"_",$D11,"_",$E11),Database!$F$2:$G$65536,2,))</f>
        <v>#N/A</v>
      </c>
      <c r="I11" s="641" t="e">
        <f>IF(ISNUMBER(X11),X11,VLOOKUP(CONCATENATE($B11,"_",$C11,"_",I$2,"_","1000 NAC","_",$E11),Database!$F$2:$G$65536,2,)/VLOOKUP(CONCATENATE($B11,"_",$C11,"_",I$2,"_",$D11,"_",$E11),Database!$F$2:$G$65536,2,))</f>
        <v>#N/A</v>
      </c>
      <c r="J11" s="641" t="e">
        <f>VLOOKUP(CONCATENATE($B11,"_",$C11,"_",J$2,"_","1000 NAC","_",$E11),Database!$F$2:$G$65536,2,)/VLOOKUP(CONCATENATE($B11,"_",$C11,"_",J$2,"_",$D11,"_",$E11),Database!$F$2:$G$65536,2,)</f>
        <v>#N/A</v>
      </c>
      <c r="K11" s="642">
        <f>VLOOKUP(CONCATENATE($B11,"_",$C11,"_",K$2,"_","1000 NAC","_",$E11),SentData!$F$2:$G$65536,2,)/VLOOKUP(CONCATENATE($B11,"_",$C11,"_",K$2,"_",$D11,"_",$E11),SentData!$F$2:$G$65536,2,)</f>
        <v>43.174738351897084</v>
      </c>
      <c r="L11" s="642">
        <f>VLOOKUP(CONCATENATE($B11,"_",$C11,"_",L$2,"_","1000 NAC","_",$E11),SentData!$F$2:$G$65536,2,)/VLOOKUP(CONCATENATE($B11,"_",$C11,"_",L$2,"_",$D11,"_",$E11),SentData!$F$2:$G$65536,2,)</f>
        <v>62.702036756625624</v>
      </c>
      <c r="M11" s="643"/>
      <c r="N11" s="644" t="str">
        <f t="shared" si="1"/>
        <v>!!</v>
      </c>
      <c r="O11" s="644" t="str">
        <f t="shared" si="2"/>
        <v>!!</v>
      </c>
      <c r="P11" s="644" t="str">
        <f t="shared" si="3"/>
        <v>!!</v>
      </c>
      <c r="Q11" s="644" t="str">
        <f t="shared" si="4"/>
        <v>!!</v>
      </c>
      <c r="R11" s="644" t="str">
        <f t="shared" si="5"/>
        <v>!!</v>
      </c>
      <c r="S11" s="644">
        <f t="shared" si="6"/>
        <v>1.4522852749117012</v>
      </c>
      <c r="T11" s="643"/>
      <c r="U11" s="652" t="str">
        <f>IF(ISNUMBER(U9),IF(ISNUMBER(U10),U10/U9,F10/U9),IF(ISNUMBER(U10),U10/F9,""))</f>
        <v/>
      </c>
      <c r="V11" s="652" t="str">
        <f>IF(ISNUMBER(V9),IF(ISNUMBER(V10),V10/V9,G10/V9),IF(ISNUMBER(V10),V10/G9,""))</f>
        <v/>
      </c>
      <c r="W11" s="652" t="str">
        <f>IF(ISNUMBER(W9),IF(ISNUMBER(W10),W10/W9,H10/W9),IF(ISNUMBER(W10),W10/H9,""))</f>
        <v/>
      </c>
      <c r="X11" s="652" t="str">
        <f>IF(ISNUMBER(X9),IF(ISNUMBER(X10),X10/X9,I10/X9),IF(ISNUMBER(X10),X10/I9,""))</f>
        <v/>
      </c>
    </row>
    <row r="12" spans="1:25" x14ac:dyDescent="0.2">
      <c r="A12" s="633" t="s">
        <v>180</v>
      </c>
      <c r="B12" s="633" t="str">
        <f>Cover!$G$25</f>
        <v>NL</v>
      </c>
      <c r="C12" s="633" t="s">
        <v>296</v>
      </c>
      <c r="D12" s="633" t="s">
        <v>293</v>
      </c>
      <c r="E12" s="634" t="s">
        <v>94</v>
      </c>
      <c r="F12" s="635">
        <f>IF(ISNUMBER(U12),U12,VLOOKUP(CONCATENATE($B12,"_",$C12,"_",F$2,"_",$D12,"_",$E12),Database!$F$2:$G$65536,2,))</f>
        <v>0</v>
      </c>
      <c r="G12" s="635">
        <f>IF(ISNUMBER(V12),V12,VLOOKUP(CONCATENATE($B12,"_",$C12,"_",G$2,"_",$D12,"_",$E12),Database!$F$2:$G$65536,2,))</f>
        <v>0</v>
      </c>
      <c r="H12" s="635" t="e">
        <f>IF(ISNUMBER(W12),W12,VLOOKUP(CONCATENATE($B12,"_",$C12,"_",H$2,"_",$D12,"_",$E12),Database!$F$2:$G$65536,2,))</f>
        <v>#N/A</v>
      </c>
      <c r="I12" s="635" t="e">
        <f>IF(ISNUMBER(X12),X12,VLOOKUP(CONCATENATE($B12,"_",$C12,"_",I$2,"_",$D12,"_",$E12),Database!$F$2:$G$65536,2,))</f>
        <v>#N/A</v>
      </c>
      <c r="J12" s="635" t="e">
        <f>VLOOKUP(CONCATENATE($B12,"_",$C12,"_",J$2,"_",$D12,"_",$E12),Database!$F$2:$G$65536,2,)</f>
        <v>#N/A</v>
      </c>
      <c r="K12" s="636">
        <f>VLOOKUP(CONCATENATE($B12,"_",$C12,"_",K$2,"_",$D12,"_",$E12),SentData!$F$2:$G$65536,2,)</f>
        <v>369.77100000000002</v>
      </c>
      <c r="L12" s="636">
        <f>VLOOKUP(CONCATENATE($B12,"_",$C12,"_",L$2,"_",$D12,"_",$E12),SentData!$F$2:$G$65536,2,)</f>
        <v>340.26299999999998</v>
      </c>
      <c r="M12" s="637"/>
      <c r="N12" s="638" t="str">
        <f t="shared" si="1"/>
        <v>!!</v>
      </c>
      <c r="O12" s="638" t="str">
        <f t="shared" si="2"/>
        <v>!!</v>
      </c>
      <c r="P12" s="638" t="str">
        <f t="shared" si="3"/>
        <v>!!</v>
      </c>
      <c r="Q12" s="638" t="str">
        <f t="shared" si="4"/>
        <v>!!</v>
      </c>
      <c r="R12" s="638" t="str">
        <f t="shared" si="5"/>
        <v>!!</v>
      </c>
      <c r="S12" s="638">
        <f t="shared" si="6"/>
        <v>0.92019925845996564</v>
      </c>
      <c r="T12" s="637"/>
      <c r="U12" s="633"/>
      <c r="V12" s="633"/>
      <c r="W12" s="633"/>
      <c r="X12" s="633"/>
    </row>
    <row r="13" spans="1:25" x14ac:dyDescent="0.2">
      <c r="A13" s="650" t="s">
        <v>179</v>
      </c>
      <c r="B13" s="633" t="str">
        <f>Cover!$G$25</f>
        <v>NL</v>
      </c>
      <c r="C13" s="633" t="s">
        <v>296</v>
      </c>
      <c r="D13" s="633" t="s">
        <v>216</v>
      </c>
      <c r="E13" s="634" t="s">
        <v>94</v>
      </c>
      <c r="F13" s="635">
        <f>IF(ISNUMBER(U13),U13,VLOOKUP(CONCATENATE($B13,"_",$C13,"_",F$2,"_",$D13,"_",$E13),Database!$F$2:$G$65536,2,))</f>
        <v>0</v>
      </c>
      <c r="G13" s="635">
        <f>IF(ISNUMBER(V13),V13,VLOOKUP(CONCATENATE($B13,"_",$C13,"_",G$2,"_",$D13,"_",$E13),Database!$F$2:$G$65536,2,))</f>
        <v>0</v>
      </c>
      <c r="H13" s="635" t="e">
        <f>IF(ISNUMBER(W13),W13,VLOOKUP(CONCATENATE($B13,"_",$C13,"_",H$2,"_",$D13,"_",$E13),Database!$F$2:$G$65536,2,))</f>
        <v>#N/A</v>
      </c>
      <c r="I13" s="635" t="e">
        <f>IF(ISNUMBER(X13),X13,VLOOKUP(CONCATENATE($B13,"_",$C13,"_",I$2,"_",$D13,"_",$E13),Database!$F$2:$G$65536,2,))</f>
        <v>#N/A</v>
      </c>
      <c r="J13" s="635" t="e">
        <f>VLOOKUP(CONCATENATE($B13,"_",$C13,"_",J$2,"_",$D13,"_",$E13),Database!$F$2:$G$65536,2,)</f>
        <v>#N/A</v>
      </c>
      <c r="K13" s="636">
        <f>VLOOKUP(CONCATENATE($B13,"_",$C13,"_",K$2,"_",$D13,"_",$E13),SentData!$F$2:$G$65536,2,)</f>
        <v>30770.941237852388</v>
      </c>
      <c r="L13" s="636">
        <f>VLOOKUP(CONCATENATE($B13,"_",$C13,"_",L$2,"_",$D13,"_",$E13),SentData!$F$2:$G$65536,2,)</f>
        <v>5676.3494557319518</v>
      </c>
      <c r="M13" s="637"/>
      <c r="N13" s="638" t="str">
        <f t="shared" si="1"/>
        <v>!!</v>
      </c>
      <c r="O13" s="638" t="str">
        <f t="shared" si="2"/>
        <v>!!</v>
      </c>
      <c r="P13" s="638" t="str">
        <f t="shared" si="3"/>
        <v>!!</v>
      </c>
      <c r="Q13" s="638" t="str">
        <f t="shared" si="4"/>
        <v>!!</v>
      </c>
      <c r="R13" s="638" t="str">
        <f t="shared" si="5"/>
        <v>!!</v>
      </c>
      <c r="S13" s="638">
        <f t="shared" si="6"/>
        <v>0.1844711025202336</v>
      </c>
      <c r="T13" s="637"/>
      <c r="U13" s="633"/>
      <c r="V13" s="633"/>
      <c r="W13" s="633"/>
      <c r="X13" s="633"/>
    </row>
    <row r="14" spans="1:25" ht="12" x14ac:dyDescent="0.2">
      <c r="A14" s="639" t="s">
        <v>178</v>
      </c>
      <c r="B14" s="639" t="str">
        <f>Cover!$G$25</f>
        <v>NL</v>
      </c>
      <c r="C14" s="639" t="s">
        <v>296</v>
      </c>
      <c r="D14" s="639" t="s">
        <v>293</v>
      </c>
      <c r="E14" s="640" t="s">
        <v>94</v>
      </c>
      <c r="F14" s="641" t="e">
        <f>IF(ISNUMBER(U14),U14,VLOOKUP(CONCATENATE($B14,"_",$C14,"_",F$2,"_","1000 NAC","_",$E14),Database!$F$2:$G$65536,2,)/VLOOKUP(CONCATENATE($B14,"_",$C14,"_",F$2,"_",$D14,"_",$E14),Database!$F$2:$G$65536,2,))</f>
        <v>#DIV/0!</v>
      </c>
      <c r="G14" s="641" t="e">
        <f>IF(ISNUMBER(V14),V14,VLOOKUP(CONCATENATE($B14,"_",$C14,"_",G$2,"_","1000 NAC","_",$E14),Database!$F$2:$G$65536,2,)/VLOOKUP(CONCATENATE($B14,"_",$C14,"_",G$2,"_",$D14,"_",$E14),Database!$F$2:$G$65536,2,))</f>
        <v>#DIV/0!</v>
      </c>
      <c r="H14" s="641" t="e">
        <f>IF(ISNUMBER(W14),W14,VLOOKUP(CONCATENATE($B14,"_",$C14,"_",H$2,"_","1000 NAC","_",$E14),Database!$F$2:$G$65536,2,)/VLOOKUP(CONCATENATE($B14,"_",$C14,"_",H$2,"_",$D14,"_",$E14),Database!$F$2:$G$65536,2,))</f>
        <v>#N/A</v>
      </c>
      <c r="I14" s="641" t="e">
        <f>IF(ISNUMBER(X14),X14,VLOOKUP(CONCATENATE($B14,"_",$C14,"_",I$2,"_","1000 NAC","_",$E14),Database!$F$2:$G$65536,2,)/VLOOKUP(CONCATENATE($B14,"_",$C14,"_",I$2,"_",$D14,"_",$E14),Database!$F$2:$G$65536,2,))</f>
        <v>#N/A</v>
      </c>
      <c r="J14" s="641" t="e">
        <f>VLOOKUP(CONCATENATE($B14,"_",$C14,"_",J$2,"_","1000 NAC","_",$E14),Database!$F$2:$G$65536,2,)/VLOOKUP(CONCATENATE($B14,"_",$C14,"_",J$2,"_",$D14,"_",$E14),Database!$F$2:$G$65536,2,)</f>
        <v>#N/A</v>
      </c>
      <c r="K14" s="642">
        <f>VLOOKUP(CONCATENATE($B14,"_",$C14,"_",K$2,"_","1000 NAC","_",$E14),SentData!$F$2:$G$65536,2,)/VLOOKUP(CONCATENATE($B14,"_",$C14,"_",K$2,"_",$D14,"_",$E14),SentData!$F$2:$G$65536,2,)</f>
        <v>83.216210135063022</v>
      </c>
      <c r="L14" s="642">
        <f>VLOOKUP(CONCATENATE($B14,"_",$C14,"_",L$2,"_","1000 NAC","_",$E14),SentData!$F$2:$G$65536,2,)/VLOOKUP(CONCATENATE($B14,"_",$C14,"_",L$2,"_",$D14,"_",$E14),SentData!$F$2:$G$65536,2,)</f>
        <v>16.682241253771206</v>
      </c>
      <c r="M14" s="643"/>
      <c r="N14" s="644" t="str">
        <f t="shared" si="1"/>
        <v>!!</v>
      </c>
      <c r="O14" s="644" t="str">
        <f t="shared" si="2"/>
        <v>!!</v>
      </c>
      <c r="P14" s="644" t="str">
        <f t="shared" si="3"/>
        <v>!!</v>
      </c>
      <c r="Q14" s="644" t="str">
        <f t="shared" si="4"/>
        <v>!!</v>
      </c>
      <c r="R14" s="644" t="str">
        <f t="shared" si="5"/>
        <v>!!</v>
      </c>
      <c r="S14" s="644">
        <f t="shared" si="6"/>
        <v>0.20046864939769912</v>
      </c>
      <c r="T14" s="643"/>
      <c r="U14" s="652" t="str">
        <f>IF(ISNUMBER(U12),IF(ISNUMBER(U13),U13/U12,F13/U12),IF(ISNUMBER(U13),U13/F12,""))</f>
        <v/>
      </c>
      <c r="V14" s="652" t="str">
        <f>IF(ISNUMBER(V12),IF(ISNUMBER(V13),V13/V12,G13/V12),IF(ISNUMBER(V13),V13/G12,""))</f>
        <v/>
      </c>
      <c r="W14" s="652" t="str">
        <f>IF(ISNUMBER(W12),IF(ISNUMBER(W13),W13/W12,H13/W12),IF(ISNUMBER(W13),W13/H12,""))</f>
        <v/>
      </c>
      <c r="X14" s="652" t="str">
        <f>IF(ISNUMBER(X12),IF(ISNUMBER(X13),X13/X12,I13/X12),IF(ISNUMBER(X13),X13/I12,""))</f>
        <v/>
      </c>
    </row>
    <row r="15" spans="1:25" x14ac:dyDescent="0.2">
      <c r="A15" s="633" t="s">
        <v>180</v>
      </c>
      <c r="B15" s="633" t="str">
        <f>Cover!$G$25</f>
        <v>NL</v>
      </c>
      <c r="C15" s="633" t="s">
        <v>292</v>
      </c>
      <c r="D15" s="633" t="s">
        <v>293</v>
      </c>
      <c r="E15" s="634" t="s">
        <v>97</v>
      </c>
      <c r="F15" s="635">
        <f>IF(ISNUMBER(U15),U15,VLOOKUP(CONCATENATE($B15,"_",$C15,"_",F$2,"_",$D15,"_",$E15),Database!$F$2:$G$65536,2,))</f>
        <v>0</v>
      </c>
      <c r="G15" s="635">
        <f>IF(ISNUMBER(V15),V15,VLOOKUP(CONCATENATE($B15,"_",$C15,"_",G$2,"_",$D15,"_",$E15),Database!$F$2:$G$65536,2,))</f>
        <v>0</v>
      </c>
      <c r="H15" s="635" t="e">
        <f>IF(ISNUMBER(W15),W15,VLOOKUP(CONCATENATE($B15,"_",$C15,"_",H$2,"_",$D15,"_",$E15),Database!$F$2:$G$65536,2,))</f>
        <v>#N/A</v>
      </c>
      <c r="I15" s="635" t="e">
        <f>IF(ISNUMBER(X15),X15,VLOOKUP(CONCATENATE($B15,"_",$C15,"_",I$2,"_",$D15,"_",$E15),Database!$F$2:$G$65536,2,))</f>
        <v>#N/A</v>
      </c>
      <c r="J15" s="635" t="e">
        <f>VLOOKUP(CONCATENATE($B15,"_",$C15,"_",J$2,"_",$D15,"_",$E15),Database!$F$2:$G$65536,2,)</f>
        <v>#N/A</v>
      </c>
      <c r="K15" s="636">
        <f>VLOOKUP(CONCATENATE($B15,"_",$C15,"_",K$2,"_",$D15,"_",$E15),SentData!$F$2:$G$65536,2,)</f>
        <v>72.942000000000007</v>
      </c>
      <c r="L15" s="636">
        <f>VLOOKUP(CONCATENATE($B15,"_",$C15,"_",L$2,"_",$D15,"_",$E15),SentData!$F$2:$G$65536,2,)</f>
        <v>32.567999999999998</v>
      </c>
      <c r="M15" s="637"/>
      <c r="N15" s="638" t="str">
        <f t="shared" si="1"/>
        <v>!!</v>
      </c>
      <c r="O15" s="638" t="str">
        <f t="shared" si="2"/>
        <v>!!</v>
      </c>
      <c r="P15" s="638" t="str">
        <f t="shared" si="3"/>
        <v>!!</v>
      </c>
      <c r="Q15" s="638" t="str">
        <f t="shared" si="4"/>
        <v>!!</v>
      </c>
      <c r="R15" s="638" t="str">
        <f t="shared" si="5"/>
        <v>!!</v>
      </c>
      <c r="S15" s="638">
        <f t="shared" si="6"/>
        <v>0.44649173315785134</v>
      </c>
      <c r="T15" s="637"/>
      <c r="U15" s="633"/>
      <c r="V15" s="633"/>
      <c r="W15" s="633"/>
      <c r="X15" s="633"/>
    </row>
    <row r="16" spans="1:25" x14ac:dyDescent="0.2">
      <c r="A16" s="650" t="s">
        <v>179</v>
      </c>
      <c r="B16" s="633" t="str">
        <f>Cover!$G$25</f>
        <v>NL</v>
      </c>
      <c r="C16" s="633" t="s">
        <v>292</v>
      </c>
      <c r="D16" s="633" t="s">
        <v>216</v>
      </c>
      <c r="E16" s="634" t="s">
        <v>97</v>
      </c>
      <c r="F16" s="635">
        <f>IF(ISNUMBER(U16),U16,VLOOKUP(CONCATENATE($B16,"_",$C16,"_",F$2,"_",$D16,"_",$E16),Database!$F$2:$G$65536,2,))</f>
        <v>0</v>
      </c>
      <c r="G16" s="635">
        <f>IF(ISNUMBER(V16),V16,VLOOKUP(CONCATENATE($B16,"_",$C16,"_",G$2,"_",$D16,"_",$E16),Database!$F$2:$G$65536,2,))</f>
        <v>0</v>
      </c>
      <c r="H16" s="635" t="e">
        <f>IF(ISNUMBER(W16),W16,VLOOKUP(CONCATENATE($B16,"_",$C16,"_",H$2,"_",$D16,"_",$E16),Database!$F$2:$G$65536,2,))</f>
        <v>#N/A</v>
      </c>
      <c r="I16" s="635" t="e">
        <f>IF(ISNUMBER(X16),X16,VLOOKUP(CONCATENATE($B16,"_",$C16,"_",I$2,"_",$D16,"_",$E16),Database!$F$2:$G$65536,2,))</f>
        <v>#N/A</v>
      </c>
      <c r="J16" s="635" t="e">
        <f>VLOOKUP(CONCATENATE($B16,"_",$C16,"_",J$2,"_",$D16,"_",$E16),Database!$F$2:$G$65536,2,)</f>
        <v>#N/A</v>
      </c>
      <c r="K16" s="636">
        <f>VLOOKUP(CONCATENATE($B16,"_",$C16,"_",K$2,"_",$D16,"_",$E16),SentData!$F$2:$G$65536,2,)</f>
        <v>2146</v>
      </c>
      <c r="L16" s="636">
        <f>VLOOKUP(CONCATENATE($B16,"_",$C16,"_",L$2,"_",$D16,"_",$E16),SentData!$F$2:$G$65536,2,)</f>
        <v>958.17125935674903</v>
      </c>
      <c r="M16" s="637"/>
      <c r="N16" s="638" t="str">
        <f t="shared" si="1"/>
        <v>!!</v>
      </c>
      <c r="O16" s="638" t="str">
        <f t="shared" si="2"/>
        <v>!!</v>
      </c>
      <c r="P16" s="638" t="str">
        <f t="shared" si="3"/>
        <v>!!</v>
      </c>
      <c r="Q16" s="638" t="str">
        <f t="shared" si="4"/>
        <v>!!</v>
      </c>
      <c r="R16" s="638" t="str">
        <f t="shared" si="5"/>
        <v>!!</v>
      </c>
      <c r="S16" s="638">
        <f t="shared" si="6"/>
        <v>0.44649173315785134</v>
      </c>
      <c r="T16" s="637"/>
      <c r="U16" s="633"/>
      <c r="V16" s="633"/>
      <c r="W16" s="633"/>
      <c r="X16" s="633"/>
    </row>
    <row r="17" spans="1:24" ht="12" x14ac:dyDescent="0.2">
      <c r="A17" s="639" t="s">
        <v>178</v>
      </c>
      <c r="B17" s="639" t="str">
        <f>Cover!$G$25</f>
        <v>NL</v>
      </c>
      <c r="C17" s="639" t="s">
        <v>292</v>
      </c>
      <c r="D17" s="639" t="s">
        <v>293</v>
      </c>
      <c r="E17" s="640" t="s">
        <v>97</v>
      </c>
      <c r="F17" s="641" t="e">
        <f>IF(ISNUMBER(U17),U17,VLOOKUP(CONCATENATE($B17,"_",$C17,"_",F$2,"_","1000 NAC","_",$E17),Database!$F$2:$G$65536,2,)/VLOOKUP(CONCATENATE($B17,"_",$C17,"_",F$2,"_",$D17,"_",$E17),Database!$F$2:$G$65536,2,))</f>
        <v>#DIV/0!</v>
      </c>
      <c r="G17" s="641" t="e">
        <f>IF(ISNUMBER(V17),V17,VLOOKUP(CONCATENATE($B17,"_",$C17,"_",G$2,"_","1000 NAC","_",$E17),Database!$F$2:$G$65536,2,)/VLOOKUP(CONCATENATE($B17,"_",$C17,"_",G$2,"_",$D17,"_",$E17),Database!$F$2:$G$65536,2,))</f>
        <v>#DIV/0!</v>
      </c>
      <c r="H17" s="641" t="e">
        <f>IF(ISNUMBER(W17),W17,VLOOKUP(CONCATENATE($B17,"_",$C17,"_",H$2,"_","1000 NAC","_",$E17),Database!$F$2:$G$65536,2,)/VLOOKUP(CONCATENATE($B17,"_",$C17,"_",H$2,"_",$D17,"_",$E17),Database!$F$2:$G$65536,2,))</f>
        <v>#N/A</v>
      </c>
      <c r="I17" s="641" t="e">
        <f>IF(ISNUMBER(X17),X17,VLOOKUP(CONCATENATE($B17,"_",$C17,"_",I$2,"_","1000 NAC","_",$E17),Database!$F$2:$G$65536,2,)/VLOOKUP(CONCATENATE($B17,"_",$C17,"_",I$2,"_",$D17,"_",$E17),Database!$F$2:$G$65536,2,))</f>
        <v>#N/A</v>
      </c>
      <c r="J17" s="641" t="e">
        <f>VLOOKUP(CONCATENATE($B17,"_",$C17,"_",J$2,"_","1000 NAC","_",$E17),Database!$F$2:$G$65536,2,)/VLOOKUP(CONCATENATE($B17,"_",$C17,"_",J$2,"_",$D17,"_",$E17),Database!$F$2:$G$65536,2,)</f>
        <v>#N/A</v>
      </c>
      <c r="K17" s="642">
        <f>VLOOKUP(CONCATENATE($B17,"_",$C17,"_",K$2,"_","1000 NAC","_",$E17),SentData!$F$2:$G$65536,2,)/VLOOKUP(CONCATENATE($B17,"_",$C17,"_",K$2,"_",$D17,"_",$E17),SentData!$F$2:$G$65536,2,)</f>
        <v>29.42063557346933</v>
      </c>
      <c r="L17" s="642">
        <f>VLOOKUP(CONCATENATE($B17,"_",$C17,"_",L$2,"_","1000 NAC","_",$E17),SentData!$F$2:$G$65536,2,)/VLOOKUP(CONCATENATE($B17,"_",$C17,"_",L$2,"_",$D17,"_",$E17),SentData!$F$2:$G$65536,2,)</f>
        <v>29.42063557346933</v>
      </c>
      <c r="M17" s="643"/>
      <c r="N17" s="644" t="str">
        <f t="shared" si="1"/>
        <v>!!</v>
      </c>
      <c r="O17" s="644" t="str">
        <f t="shared" si="2"/>
        <v>!!</v>
      </c>
      <c r="P17" s="644" t="str">
        <f t="shared" si="3"/>
        <v>!!</v>
      </c>
      <c r="Q17" s="644" t="str">
        <f t="shared" si="4"/>
        <v>!!</v>
      </c>
      <c r="R17" s="644" t="str">
        <f t="shared" si="5"/>
        <v>!!</v>
      </c>
      <c r="S17" s="644">
        <f t="shared" si="6"/>
        <v>1</v>
      </c>
      <c r="T17" s="643"/>
      <c r="U17" s="652" t="str">
        <f>IF(ISNUMBER(U15),IF(ISNUMBER(U16),U16/U15,F16/U15),IF(ISNUMBER(U16),U16/F15,""))</f>
        <v/>
      </c>
      <c r="V17" s="652" t="str">
        <f>IF(ISNUMBER(V15),IF(ISNUMBER(V16),V16/V15,G16/V15),IF(ISNUMBER(V16),V16/G15,""))</f>
        <v/>
      </c>
      <c r="W17" s="652" t="str">
        <f>IF(ISNUMBER(W15),IF(ISNUMBER(W16),W16/W15,H16/W15),IF(ISNUMBER(W16),W16/H15,""))</f>
        <v/>
      </c>
      <c r="X17" s="652" t="str">
        <f>IF(ISNUMBER(X15),IF(ISNUMBER(X16),X16/X15,I16/X15),IF(ISNUMBER(X16),X16/I15,""))</f>
        <v/>
      </c>
    </row>
    <row r="18" spans="1:24" x14ac:dyDescent="0.2">
      <c r="A18" s="633" t="s">
        <v>180</v>
      </c>
      <c r="B18" s="633" t="str">
        <f>Cover!$G$25</f>
        <v>NL</v>
      </c>
      <c r="C18" s="633" t="s">
        <v>296</v>
      </c>
      <c r="D18" s="633" t="s">
        <v>293</v>
      </c>
      <c r="E18" s="634" t="s">
        <v>97</v>
      </c>
      <c r="F18" s="635">
        <f>IF(ISNUMBER(U18),U18,VLOOKUP(CONCATENATE($B18,"_",$C18,"_",F$2,"_",$D18,"_",$E18),Database!$F$2:$G$65536,2,))</f>
        <v>0</v>
      </c>
      <c r="G18" s="635">
        <f>IF(ISNUMBER(V18),V18,VLOOKUP(CONCATENATE($B18,"_",$C18,"_",G$2,"_",$D18,"_",$E18),Database!$F$2:$G$65536,2,))</f>
        <v>0</v>
      </c>
      <c r="H18" s="635" t="e">
        <f>IF(ISNUMBER(W18),W18,VLOOKUP(CONCATENATE($B18,"_",$C18,"_",H$2,"_",$D18,"_",$E18),Database!$F$2:$G$65536,2,))</f>
        <v>#N/A</v>
      </c>
      <c r="I18" s="635" t="e">
        <f>IF(ISNUMBER(X18),X18,VLOOKUP(CONCATENATE($B18,"_",$C18,"_",I$2,"_",$D18,"_",$E18),Database!$F$2:$G$65536,2,))</f>
        <v>#N/A</v>
      </c>
      <c r="J18" s="635" t="e">
        <f>VLOOKUP(CONCATENATE($B18,"_",$C18,"_",J$2,"_",$D18,"_",$E18),Database!$F$2:$G$65536,2,)</f>
        <v>#N/A</v>
      </c>
      <c r="K18" s="636">
        <f>VLOOKUP(CONCATENATE($B18,"_",$C18,"_",K$2,"_",$D18,"_",$E18),SentData!$F$2:$G$65536,2,)</f>
        <v>109.041</v>
      </c>
      <c r="L18" s="636">
        <f>VLOOKUP(CONCATENATE($B18,"_",$C18,"_",L$2,"_",$D18,"_",$E18),SentData!$F$2:$G$65536,2,)</f>
        <v>102.389</v>
      </c>
      <c r="M18" s="637"/>
      <c r="N18" s="638" t="str">
        <f t="shared" si="1"/>
        <v>!!</v>
      </c>
      <c r="O18" s="638" t="str">
        <f t="shared" si="2"/>
        <v>!!</v>
      </c>
      <c r="P18" s="638" t="str">
        <f t="shared" si="3"/>
        <v>!!</v>
      </c>
      <c r="Q18" s="638" t="str">
        <f t="shared" si="4"/>
        <v>!!</v>
      </c>
      <c r="R18" s="638" t="str">
        <f t="shared" si="5"/>
        <v>!!</v>
      </c>
      <c r="S18" s="638">
        <f t="shared" si="6"/>
        <v>0.93899542373969425</v>
      </c>
      <c r="T18" s="637"/>
      <c r="U18" s="633"/>
      <c r="V18" s="633"/>
      <c r="W18" s="633"/>
      <c r="X18" s="633"/>
    </row>
    <row r="19" spans="1:24" x14ac:dyDescent="0.2">
      <c r="A19" s="650" t="s">
        <v>179</v>
      </c>
      <c r="B19" s="633" t="str">
        <f>Cover!$G$25</f>
        <v>NL</v>
      </c>
      <c r="C19" s="633" t="s">
        <v>296</v>
      </c>
      <c r="D19" s="633" t="s">
        <v>216</v>
      </c>
      <c r="E19" s="634" t="s">
        <v>97</v>
      </c>
      <c r="F19" s="635">
        <f>IF(ISNUMBER(U19),U19,VLOOKUP(CONCATENATE($B19,"_",$C19,"_",F$2,"_",$D19,"_",$E19),Database!$F$2:$G$65536,2,))</f>
        <v>0</v>
      </c>
      <c r="G19" s="635">
        <f>IF(ISNUMBER(V19),V19,VLOOKUP(CONCATENATE($B19,"_",$C19,"_",G$2,"_",$D19,"_",$E19),Database!$F$2:$G$65536,2,))</f>
        <v>0</v>
      </c>
      <c r="H19" s="635" t="e">
        <f>IF(ISNUMBER(W19),W19,VLOOKUP(CONCATENATE($B19,"_",$C19,"_",H$2,"_",$D19,"_",$E19),Database!$F$2:$G$65536,2,))</f>
        <v>#N/A</v>
      </c>
      <c r="I19" s="635" t="e">
        <f>IF(ISNUMBER(X19),X19,VLOOKUP(CONCATENATE($B19,"_",$C19,"_",I$2,"_",$D19,"_",$E19),Database!$F$2:$G$65536,2,))</f>
        <v>#N/A</v>
      </c>
      <c r="J19" s="635" t="e">
        <f>VLOOKUP(CONCATENATE($B19,"_",$C19,"_",J$2,"_",$D19,"_",$E19),Database!$F$2:$G$65536,2,)</f>
        <v>#N/A</v>
      </c>
      <c r="K19" s="636">
        <f>VLOOKUP(CONCATENATE($B19,"_",$C19,"_",K$2,"_",$D19,"_",$E19),SentData!$F$2:$G$65536,2,)</f>
        <v>3208.0555235666693</v>
      </c>
      <c r="L19" s="636">
        <f>VLOOKUP(CONCATENATE($B19,"_",$C19,"_",L$2,"_",$D19,"_",$E19),SentData!$F$2:$G$65536,2,)</f>
        <v>3012.3494557319514</v>
      </c>
      <c r="M19" s="637"/>
      <c r="N19" s="638" t="str">
        <f t="shared" si="1"/>
        <v>!!</v>
      </c>
      <c r="O19" s="638" t="str">
        <f t="shared" si="2"/>
        <v>!!</v>
      </c>
      <c r="P19" s="638" t="str">
        <f t="shared" si="3"/>
        <v>!!</v>
      </c>
      <c r="Q19" s="638" t="str">
        <f t="shared" si="4"/>
        <v>!!</v>
      </c>
      <c r="R19" s="638" t="str">
        <f t="shared" si="5"/>
        <v>!!</v>
      </c>
      <c r="S19" s="638">
        <f t="shared" si="6"/>
        <v>0.93899542373969425</v>
      </c>
      <c r="T19" s="637"/>
      <c r="U19" s="633"/>
      <c r="V19" s="633"/>
      <c r="W19" s="633"/>
      <c r="X19" s="633"/>
    </row>
    <row r="20" spans="1:24" ht="12" x14ac:dyDescent="0.2">
      <c r="A20" s="639" t="s">
        <v>178</v>
      </c>
      <c r="B20" s="639" t="str">
        <f>Cover!$G$25</f>
        <v>NL</v>
      </c>
      <c r="C20" s="639" t="s">
        <v>296</v>
      </c>
      <c r="D20" s="639" t="s">
        <v>293</v>
      </c>
      <c r="E20" s="640" t="s">
        <v>97</v>
      </c>
      <c r="F20" s="641" t="e">
        <f>IF(ISNUMBER(U20),U20,VLOOKUP(CONCATENATE($B20,"_",$C20,"_",F$2,"_","1000 NAC","_",$E20),Database!$F$2:$G$65536,2,)/VLOOKUP(CONCATENATE($B20,"_",$C20,"_",F$2,"_",$D20,"_",$E20),Database!$F$2:$G$65536,2,))</f>
        <v>#DIV/0!</v>
      </c>
      <c r="G20" s="641" t="e">
        <f>IF(ISNUMBER(V20),V20,VLOOKUP(CONCATENATE($B20,"_",$C20,"_",G$2,"_","1000 NAC","_",$E20),Database!$F$2:$G$65536,2,)/VLOOKUP(CONCATENATE($B20,"_",$C20,"_",G$2,"_",$D20,"_",$E20),Database!$F$2:$G$65536,2,))</f>
        <v>#DIV/0!</v>
      </c>
      <c r="H20" s="641" t="e">
        <f>IF(ISNUMBER(W20),W20,VLOOKUP(CONCATENATE($B20,"_",$C20,"_",H$2,"_","1000 NAC","_",$E20),Database!$F$2:$G$65536,2,)/VLOOKUP(CONCATENATE($B20,"_",$C20,"_",H$2,"_",$D20,"_",$E20),Database!$F$2:$G$65536,2,))</f>
        <v>#N/A</v>
      </c>
      <c r="I20" s="641" t="e">
        <f>IF(ISNUMBER(X20),X20,VLOOKUP(CONCATENATE($B20,"_",$C20,"_",I$2,"_","1000 NAC","_",$E20),Database!$F$2:$G$65536,2,)/VLOOKUP(CONCATENATE($B20,"_",$C20,"_",I$2,"_",$D20,"_",$E20),Database!$F$2:$G$65536,2,))</f>
        <v>#N/A</v>
      </c>
      <c r="J20" s="641" t="e">
        <f>VLOOKUP(CONCATENATE($B20,"_",$C20,"_",J$2,"_","1000 NAC","_",$E20),Database!$F$2:$G$65536,2,)/VLOOKUP(CONCATENATE($B20,"_",$C20,"_",J$2,"_",$D20,"_",$E20),Database!$F$2:$G$65536,2,)</f>
        <v>#N/A</v>
      </c>
      <c r="K20" s="642">
        <f>VLOOKUP(CONCATENATE($B20,"_",$C20,"_",K$2,"_","1000 NAC","_",$E20),SentData!$F$2:$G$65536,2,)/VLOOKUP(CONCATENATE($B20,"_",$C20,"_",K$2,"_",$D20,"_",$E20),SentData!$F$2:$G$65536,2,)</f>
        <v>29.420635573469333</v>
      </c>
      <c r="L20" s="642">
        <f>VLOOKUP(CONCATENATE($B20,"_",$C20,"_",L$2,"_","1000 NAC","_",$E20),SentData!$F$2:$G$65536,2,)/VLOOKUP(CONCATENATE($B20,"_",$C20,"_",L$2,"_",$D20,"_",$E20),SentData!$F$2:$G$65536,2,)</f>
        <v>29.420635573469333</v>
      </c>
      <c r="M20" s="643"/>
      <c r="N20" s="644" t="str">
        <f t="shared" si="1"/>
        <v>!!</v>
      </c>
      <c r="O20" s="644" t="str">
        <f t="shared" si="2"/>
        <v>!!</v>
      </c>
      <c r="P20" s="644" t="str">
        <f t="shared" si="3"/>
        <v>!!</v>
      </c>
      <c r="Q20" s="644" t="str">
        <f t="shared" si="4"/>
        <v>!!</v>
      </c>
      <c r="R20" s="644" t="str">
        <f t="shared" si="5"/>
        <v>!!</v>
      </c>
      <c r="S20" s="644">
        <f t="shared" si="6"/>
        <v>1</v>
      </c>
      <c r="T20" s="643"/>
      <c r="U20" s="652" t="str">
        <f>IF(ISNUMBER(U18),IF(ISNUMBER(U19),U19/U18,F19/U18),IF(ISNUMBER(U19),U19/F18,""))</f>
        <v/>
      </c>
      <c r="V20" s="652" t="str">
        <f>IF(ISNUMBER(V18),IF(ISNUMBER(V19),V19/V18,G19/V18),IF(ISNUMBER(V19),V19/G18,""))</f>
        <v/>
      </c>
      <c r="W20" s="652" t="str">
        <f>IF(ISNUMBER(W18),IF(ISNUMBER(W19),W19/W18,H19/W18),IF(ISNUMBER(W19),W19/H18,""))</f>
        <v/>
      </c>
      <c r="X20" s="652" t="str">
        <f>IF(ISNUMBER(X18),IF(ISNUMBER(X19),X19/X18,I19/X18),IF(ISNUMBER(X19),X19/I18,""))</f>
        <v/>
      </c>
    </row>
    <row r="21" spans="1:24" x14ac:dyDescent="0.2">
      <c r="A21" s="633" t="s">
        <v>180</v>
      </c>
      <c r="B21" s="633" t="str">
        <f>Cover!$G$25</f>
        <v>NL</v>
      </c>
      <c r="C21" s="633" t="s">
        <v>292</v>
      </c>
      <c r="D21" s="633" t="s">
        <v>293</v>
      </c>
      <c r="E21" s="634" t="s">
        <v>98</v>
      </c>
      <c r="F21" s="635">
        <f>IF(ISNUMBER(U21),U21,VLOOKUP(CONCATENATE($B21,"_",$C21,"_",F$2,"_",$D21,"_",$E21),Database!$F$2:$G$65536,2,))</f>
        <v>0</v>
      </c>
      <c r="G21" s="635">
        <f>IF(ISNUMBER(V21),V21,VLOOKUP(CONCATENATE($B21,"_",$C21,"_",G$2,"_",$D21,"_",$E21),Database!$F$2:$G$65536,2,))</f>
        <v>0</v>
      </c>
      <c r="H21" s="635" t="e">
        <f>IF(ISNUMBER(W21),W21,VLOOKUP(CONCATENATE($B21,"_",$C21,"_",H$2,"_",$D21,"_",$E21),Database!$F$2:$G$65536,2,))</f>
        <v>#N/A</v>
      </c>
      <c r="I21" s="635" t="e">
        <f>IF(ISNUMBER(X21),X21,VLOOKUP(CONCATENATE($B21,"_",$C21,"_",I$2,"_",$D21,"_",$E21),Database!$F$2:$G$65536,2,))</f>
        <v>#N/A</v>
      </c>
      <c r="J21" s="635" t="e">
        <f>VLOOKUP(CONCATENATE($B21,"_",$C21,"_",J$2,"_",$D21,"_",$E21),Database!$F$2:$G$65536,2,)</f>
        <v>#N/A</v>
      </c>
      <c r="K21" s="636">
        <f>VLOOKUP(CONCATENATE($B21,"_",$C21,"_",K$2,"_",$D21,"_",$E21),SentData!$F$2:$G$65536,2,)</f>
        <v>16.3</v>
      </c>
      <c r="L21" s="636">
        <f>VLOOKUP(CONCATENATE($B21,"_",$C21,"_",L$2,"_",$D21,"_",$E21),SentData!$F$2:$G$65536,2,)</f>
        <v>25.2</v>
      </c>
      <c r="M21" s="637"/>
      <c r="N21" s="638" t="str">
        <f t="shared" si="1"/>
        <v>!!</v>
      </c>
      <c r="O21" s="638" t="str">
        <f t="shared" si="2"/>
        <v>!!</v>
      </c>
      <c r="P21" s="638" t="str">
        <f t="shared" si="3"/>
        <v>!!</v>
      </c>
      <c r="Q21" s="638" t="str">
        <f t="shared" si="4"/>
        <v>!!</v>
      </c>
      <c r="R21" s="638" t="str">
        <f t="shared" si="5"/>
        <v>!!</v>
      </c>
      <c r="S21" s="638">
        <f t="shared" si="6"/>
        <v>1.5460122699386503</v>
      </c>
      <c r="T21" s="637"/>
      <c r="U21" s="633"/>
      <c r="V21" s="633"/>
      <c r="W21" s="633"/>
      <c r="X21" s="633"/>
    </row>
    <row r="22" spans="1:24" x14ac:dyDescent="0.2">
      <c r="A22" s="650" t="s">
        <v>179</v>
      </c>
      <c r="B22" s="633" t="str">
        <f>Cover!$G$25</f>
        <v>NL</v>
      </c>
      <c r="C22" s="633" t="s">
        <v>292</v>
      </c>
      <c r="D22" s="633" t="s">
        <v>216</v>
      </c>
      <c r="E22" s="634" t="s">
        <v>98</v>
      </c>
      <c r="F22" s="635">
        <f>IF(ISNUMBER(U22),U22,VLOOKUP(CONCATENATE($B22,"_",$C22,"_",F$2,"_",$D22,"_",$E22),Database!$F$2:$G$65536,2,))</f>
        <v>0</v>
      </c>
      <c r="G22" s="635">
        <f>IF(ISNUMBER(V22),V22,VLOOKUP(CONCATENATE($B22,"_",$C22,"_",G$2,"_",$D22,"_",$E22),Database!$F$2:$G$65536,2,))</f>
        <v>0</v>
      </c>
      <c r="H22" s="635" t="e">
        <f>IF(ISNUMBER(W22),W22,VLOOKUP(CONCATENATE($B22,"_",$C22,"_",H$2,"_",$D22,"_",$E22),Database!$F$2:$G$65536,2,))</f>
        <v>#N/A</v>
      </c>
      <c r="I22" s="635" t="e">
        <f>IF(ISNUMBER(X22),X22,VLOOKUP(CONCATENATE($B22,"_",$C22,"_",I$2,"_",$D22,"_",$E22),Database!$F$2:$G$65536,2,))</f>
        <v>#N/A</v>
      </c>
      <c r="J22" s="635" t="e">
        <f>VLOOKUP(CONCATENATE($B22,"_",$C22,"_",J$2,"_",$D22,"_",$E22),Database!$F$2:$G$65536,2,)</f>
        <v>#N/A</v>
      </c>
      <c r="K22" s="636">
        <f>VLOOKUP(CONCATENATE($B22,"_",$C22,"_",K$2,"_",$D22,"_",$E22),SentData!$F$2:$G$65536,2,)</f>
        <v>1707</v>
      </c>
      <c r="L22" s="636">
        <f>VLOOKUP(CONCATENATE($B22,"_",$C22,"_",L$2,"_",$D22,"_",$E22),SentData!$F$2:$G$65536,2,)</f>
        <v>2664</v>
      </c>
      <c r="M22" s="637"/>
      <c r="N22" s="638" t="str">
        <f t="shared" si="1"/>
        <v>!!</v>
      </c>
      <c r="O22" s="638" t="str">
        <f t="shared" si="2"/>
        <v>!!</v>
      </c>
      <c r="P22" s="638" t="str">
        <f t="shared" si="3"/>
        <v>!!</v>
      </c>
      <c r="Q22" s="638" t="str">
        <f t="shared" si="4"/>
        <v>!!</v>
      </c>
      <c r="R22" s="638" t="str">
        <f t="shared" si="5"/>
        <v>!!</v>
      </c>
      <c r="S22" s="638">
        <f t="shared" si="6"/>
        <v>1.5606326889279438</v>
      </c>
      <c r="T22" s="637"/>
      <c r="U22" s="633"/>
      <c r="V22" s="633"/>
      <c r="W22" s="633"/>
      <c r="X22" s="633"/>
    </row>
    <row r="23" spans="1:24" ht="12" x14ac:dyDescent="0.2">
      <c r="A23" s="639" t="s">
        <v>178</v>
      </c>
      <c r="B23" s="639" t="str">
        <f>Cover!$G$25</f>
        <v>NL</v>
      </c>
      <c r="C23" s="639" t="s">
        <v>292</v>
      </c>
      <c r="D23" s="639" t="s">
        <v>293</v>
      </c>
      <c r="E23" s="640" t="s">
        <v>98</v>
      </c>
      <c r="F23" s="641" t="e">
        <f>IF(ISNUMBER(U23),U23,VLOOKUP(CONCATENATE($B23,"_",$C23,"_",F$2,"_","1000 NAC","_",$E23),Database!$F$2:$G$65536,2,)/VLOOKUP(CONCATENATE($B23,"_",$C23,"_",F$2,"_",$D23,"_",$E23),Database!$F$2:$G$65536,2,))</f>
        <v>#DIV/0!</v>
      </c>
      <c r="G23" s="641" t="e">
        <f>IF(ISNUMBER(V23),V23,VLOOKUP(CONCATENATE($B23,"_",$C23,"_",G$2,"_","1000 NAC","_",$E23),Database!$F$2:$G$65536,2,)/VLOOKUP(CONCATENATE($B23,"_",$C23,"_",G$2,"_",$D23,"_",$E23),Database!$F$2:$G$65536,2,))</f>
        <v>#DIV/0!</v>
      </c>
      <c r="H23" s="641" t="e">
        <f>IF(ISNUMBER(W23),W23,VLOOKUP(CONCATENATE($B23,"_",$C23,"_",H$2,"_","1000 NAC","_",$E23),Database!$F$2:$G$65536,2,)/VLOOKUP(CONCATENATE($B23,"_",$C23,"_",H$2,"_",$D23,"_",$E23),Database!$F$2:$G$65536,2,))</f>
        <v>#N/A</v>
      </c>
      <c r="I23" s="641" t="e">
        <f>IF(ISNUMBER(X23),X23,VLOOKUP(CONCATENATE($B23,"_",$C23,"_",I$2,"_","1000 NAC","_",$E23),Database!$F$2:$G$65536,2,)/VLOOKUP(CONCATENATE($B23,"_",$C23,"_",I$2,"_",$D23,"_",$E23),Database!$F$2:$G$65536,2,))</f>
        <v>#N/A</v>
      </c>
      <c r="J23" s="641" t="e">
        <f>VLOOKUP(CONCATENATE($B23,"_",$C23,"_",J$2,"_","1000 NAC","_",$E23),Database!$F$2:$G$65536,2,)/VLOOKUP(CONCATENATE($B23,"_",$C23,"_",J$2,"_",$D23,"_",$E23),Database!$F$2:$G$65536,2,)</f>
        <v>#N/A</v>
      </c>
      <c r="K23" s="642">
        <f>VLOOKUP(CONCATENATE($B23,"_",$C23,"_",K$2,"_","1000 NAC","_",$E23),SentData!$F$2:$G$65536,2,)/VLOOKUP(CONCATENATE($B23,"_",$C23,"_",K$2,"_",$D23,"_",$E23),SentData!$F$2:$G$65536,2,)</f>
        <v>104.7239263803681</v>
      </c>
      <c r="L23" s="642">
        <f>VLOOKUP(CONCATENATE($B23,"_",$C23,"_",L$2,"_","1000 NAC","_",$E23),SentData!$F$2:$G$65536,2,)/VLOOKUP(CONCATENATE($B23,"_",$C23,"_",L$2,"_",$D23,"_",$E23),SentData!$F$2:$G$65536,2,)</f>
        <v>105.71428571428572</v>
      </c>
      <c r="M23" s="643"/>
      <c r="N23" s="644" t="str">
        <f t="shared" si="1"/>
        <v>!!</v>
      </c>
      <c r="O23" s="644" t="str">
        <f t="shared" si="2"/>
        <v>!!</v>
      </c>
      <c r="P23" s="644" t="str">
        <f t="shared" si="3"/>
        <v>!!</v>
      </c>
      <c r="Q23" s="644" t="str">
        <f t="shared" si="4"/>
        <v>!!</v>
      </c>
      <c r="R23" s="644" t="str">
        <f t="shared" si="5"/>
        <v>!!</v>
      </c>
      <c r="S23" s="644">
        <f t="shared" si="6"/>
        <v>1.0094568583145034</v>
      </c>
      <c r="T23" s="643"/>
      <c r="U23" s="652" t="str">
        <f>IF(ISNUMBER(U21),IF(ISNUMBER(U22),U22/U21,F22/U21),IF(ISNUMBER(U22),U22/F21,""))</f>
        <v/>
      </c>
      <c r="V23" s="652" t="str">
        <f>IF(ISNUMBER(V21),IF(ISNUMBER(V22),V22/V21,G22/V21),IF(ISNUMBER(V22),V22/G21,""))</f>
        <v/>
      </c>
      <c r="W23" s="652" t="str">
        <f>IF(ISNUMBER(W21),IF(ISNUMBER(W22),W22/W21,H22/W21),IF(ISNUMBER(W22),W22/H21,""))</f>
        <v/>
      </c>
      <c r="X23" s="652" t="str">
        <f>IF(ISNUMBER(X21),IF(ISNUMBER(X22),X22/X21,I22/X21),IF(ISNUMBER(X22),X22/I21,""))</f>
        <v/>
      </c>
    </row>
    <row r="24" spans="1:24" x14ac:dyDescent="0.2">
      <c r="A24" s="633" t="s">
        <v>180</v>
      </c>
      <c r="B24" s="633" t="str">
        <f>Cover!$G$25</f>
        <v>NL</v>
      </c>
      <c r="C24" s="633" t="s">
        <v>296</v>
      </c>
      <c r="D24" s="633" t="s">
        <v>293</v>
      </c>
      <c r="E24" s="634" t="s">
        <v>98</v>
      </c>
      <c r="F24" s="635">
        <f>IF(ISNUMBER(U24),U24,VLOOKUP(CONCATENATE($B24,"_",$C24,"_",F$2,"_",$D24,"_",$E24),Database!$F$2:$G$65536,2,))</f>
        <v>0</v>
      </c>
      <c r="G24" s="635">
        <f>IF(ISNUMBER(V24),V24,VLOOKUP(CONCATENATE($B24,"_",$C24,"_",G$2,"_",$D24,"_",$E24),Database!$F$2:$G$65536,2,))</f>
        <v>0</v>
      </c>
      <c r="H24" s="635" t="e">
        <f>IF(ISNUMBER(W24),W24,VLOOKUP(CONCATENATE($B24,"_",$C24,"_",H$2,"_",$D24,"_",$E24),Database!$F$2:$G$65536,2,))</f>
        <v>#N/A</v>
      </c>
      <c r="I24" s="635" t="e">
        <f>IF(ISNUMBER(X24),X24,VLOOKUP(CONCATENATE($B24,"_",$C24,"_",I$2,"_",$D24,"_",$E24),Database!$F$2:$G$65536,2,))</f>
        <v>#N/A</v>
      </c>
      <c r="J24" s="635" t="e">
        <f>VLOOKUP(CONCATENATE($B24,"_",$C24,"_",J$2,"_",$D24,"_",$E24),Database!$F$2:$G$65536,2,)</f>
        <v>#N/A</v>
      </c>
      <c r="K24" s="636">
        <f>VLOOKUP(CONCATENATE($B24,"_",$C24,"_",K$2,"_",$D24,"_",$E24),SentData!$F$2:$G$65536,2,)</f>
        <v>260.73</v>
      </c>
      <c r="L24" s="636">
        <f>VLOOKUP(CONCATENATE($B24,"_",$C24,"_",L$2,"_",$D24,"_",$E24),SentData!$F$2:$G$65536,2,)</f>
        <v>237.874</v>
      </c>
      <c r="M24" s="637"/>
      <c r="N24" s="638" t="str">
        <f t="shared" si="1"/>
        <v>!!</v>
      </c>
      <c r="O24" s="638" t="str">
        <f t="shared" si="2"/>
        <v>!!</v>
      </c>
      <c r="P24" s="638" t="str">
        <f t="shared" si="3"/>
        <v>!!</v>
      </c>
      <c r="Q24" s="638" t="str">
        <f t="shared" si="4"/>
        <v>!!</v>
      </c>
      <c r="R24" s="638" t="str">
        <f t="shared" si="5"/>
        <v>!!</v>
      </c>
      <c r="S24" s="638">
        <f t="shared" si="6"/>
        <v>0.91233843439573492</v>
      </c>
      <c r="T24" s="637"/>
      <c r="U24" s="633"/>
      <c r="V24" s="633"/>
      <c r="W24" s="633"/>
      <c r="X24" s="633"/>
    </row>
    <row r="25" spans="1:24" x14ac:dyDescent="0.2">
      <c r="A25" s="650" t="s">
        <v>179</v>
      </c>
      <c r="B25" s="633" t="str">
        <f>Cover!$G$25</f>
        <v>NL</v>
      </c>
      <c r="C25" s="633" t="s">
        <v>296</v>
      </c>
      <c r="D25" s="633" t="s">
        <v>216</v>
      </c>
      <c r="E25" s="634" t="s">
        <v>98</v>
      </c>
      <c r="F25" s="635">
        <f>IF(ISNUMBER(U25),U25,VLOOKUP(CONCATENATE($B25,"_",$C25,"_",F$2,"_",$D25,"_",$E25),Database!$F$2:$G$65536,2,))</f>
        <v>0</v>
      </c>
      <c r="G25" s="635">
        <f>IF(ISNUMBER(V25),V25,VLOOKUP(CONCATENATE($B25,"_",$C25,"_",G$2,"_",$D25,"_",$E25),Database!$F$2:$G$65536,2,))</f>
        <v>0</v>
      </c>
      <c r="H25" s="635" t="e">
        <f>IF(ISNUMBER(W25),W25,VLOOKUP(CONCATENATE($B25,"_",$C25,"_",H$2,"_",$D25,"_",$E25),Database!$F$2:$G$65536,2,))</f>
        <v>#N/A</v>
      </c>
      <c r="I25" s="635" t="e">
        <f>IF(ISNUMBER(X25),X25,VLOOKUP(CONCATENATE($B25,"_",$C25,"_",I$2,"_",$D25,"_",$E25),Database!$F$2:$G$65536,2,))</f>
        <v>#N/A</v>
      </c>
      <c r="J25" s="635" t="e">
        <f>VLOOKUP(CONCATENATE($B25,"_",$C25,"_",J$2,"_",$D25,"_",$E25),Database!$F$2:$G$65536,2,)</f>
        <v>#N/A</v>
      </c>
      <c r="K25" s="636">
        <f>VLOOKUP(CONCATENATE($B25,"_",$C25,"_",K$2,"_",$D25,"_",$E25),SentData!$F$2:$G$65536,2,)</f>
        <v>27562.88571428572</v>
      </c>
      <c r="L25" s="636">
        <f>VLOOKUP(CONCATENATE($B25,"_",$C25,"_",L$2,"_",$D25,"_",$E25),SentData!$F$2:$G$65536,2,)</f>
        <v>2664</v>
      </c>
      <c r="M25" s="637"/>
      <c r="N25" s="638" t="str">
        <f t="shared" si="1"/>
        <v>!!</v>
      </c>
      <c r="O25" s="638" t="str">
        <f t="shared" si="2"/>
        <v>!!</v>
      </c>
      <c r="P25" s="638" t="str">
        <f t="shared" si="3"/>
        <v>!!</v>
      </c>
      <c r="Q25" s="638" t="str">
        <f t="shared" si="4"/>
        <v>!!</v>
      </c>
      <c r="R25" s="638" t="str">
        <f t="shared" si="5"/>
        <v>!!</v>
      </c>
      <c r="S25" s="638">
        <f t="shared" si="6"/>
        <v>9.6651708664135291E-2</v>
      </c>
      <c r="T25" s="637"/>
      <c r="U25" s="633"/>
      <c r="V25" s="633"/>
      <c r="W25" s="633"/>
      <c r="X25" s="633"/>
    </row>
    <row r="26" spans="1:24" ht="12" x14ac:dyDescent="0.2">
      <c r="A26" s="639" t="s">
        <v>178</v>
      </c>
      <c r="B26" s="639" t="str">
        <f>Cover!$G$25</f>
        <v>NL</v>
      </c>
      <c r="C26" s="639" t="s">
        <v>296</v>
      </c>
      <c r="D26" s="639" t="s">
        <v>293</v>
      </c>
      <c r="E26" s="640" t="s">
        <v>98</v>
      </c>
      <c r="F26" s="641" t="e">
        <f>IF(ISNUMBER(U26),U26,VLOOKUP(CONCATENATE($B26,"_",$C26,"_",F$2,"_","1000 NAC","_",$E26),Database!$F$2:$G$65536,2,)/VLOOKUP(CONCATENATE($B26,"_",$C26,"_",F$2,"_",$D26,"_",$E26),Database!$F$2:$G$65536,2,))</f>
        <v>#DIV/0!</v>
      </c>
      <c r="G26" s="641" t="e">
        <f>IF(ISNUMBER(V26),V26,VLOOKUP(CONCATENATE($B26,"_",$C26,"_",G$2,"_","1000 NAC","_",$E26),Database!$F$2:$G$65536,2,)/VLOOKUP(CONCATENATE($B26,"_",$C26,"_",G$2,"_",$D26,"_",$E26),Database!$F$2:$G$65536,2,))</f>
        <v>#DIV/0!</v>
      </c>
      <c r="H26" s="641" t="e">
        <f>IF(ISNUMBER(W26),W26,VLOOKUP(CONCATENATE($B26,"_",$C26,"_",H$2,"_","1000 NAC","_",$E26),Database!$F$2:$G$65536,2,)/VLOOKUP(CONCATENATE($B26,"_",$C26,"_",H$2,"_",$D26,"_",$E26),Database!$F$2:$G$65536,2,))</f>
        <v>#N/A</v>
      </c>
      <c r="I26" s="641" t="e">
        <f>IF(ISNUMBER(X26),X26,VLOOKUP(CONCATENATE($B26,"_",$C26,"_",I$2,"_","1000 NAC","_",$E26),Database!$F$2:$G$65536,2,)/VLOOKUP(CONCATENATE($B26,"_",$C26,"_",I$2,"_",$D26,"_",$E26),Database!$F$2:$G$65536,2,))</f>
        <v>#N/A</v>
      </c>
      <c r="J26" s="641" t="e">
        <f>VLOOKUP(CONCATENATE($B26,"_",$C26,"_",J$2,"_","1000 NAC","_",$E26),Database!$F$2:$G$65536,2,)/VLOOKUP(CONCATENATE($B26,"_",$C26,"_",J$2,"_",$D26,"_",$E26),Database!$F$2:$G$65536,2,)</f>
        <v>#N/A</v>
      </c>
      <c r="K26" s="642">
        <f>VLOOKUP(CONCATENATE($B26,"_",$C26,"_",K$2,"_","1000 NAC","_",$E26),SentData!$F$2:$G$65536,2,)/VLOOKUP(CONCATENATE($B26,"_",$C26,"_",K$2,"_",$D26,"_",$E26),SentData!$F$2:$G$65536,2,)</f>
        <v>105.71428571428572</v>
      </c>
      <c r="L26" s="642">
        <f>VLOOKUP(CONCATENATE($B26,"_",$C26,"_",L$2,"_","1000 NAC","_",$E26),SentData!$F$2:$G$65536,2,)/VLOOKUP(CONCATENATE($B26,"_",$C26,"_",L$2,"_",$D26,"_",$E26),SentData!$F$2:$G$65536,2,)</f>
        <v>11.199206302496279</v>
      </c>
      <c r="M26" s="643"/>
      <c r="N26" s="644" t="str">
        <f t="shared" si="1"/>
        <v>!!</v>
      </c>
      <c r="O26" s="644" t="str">
        <f t="shared" si="2"/>
        <v>!!</v>
      </c>
      <c r="P26" s="644" t="str">
        <f t="shared" si="3"/>
        <v>!!</v>
      </c>
      <c r="Q26" s="644" t="str">
        <f t="shared" si="4"/>
        <v>!!</v>
      </c>
      <c r="R26" s="644" t="str">
        <f t="shared" si="5"/>
        <v>!!</v>
      </c>
      <c r="S26" s="644">
        <f t="shared" si="6"/>
        <v>0.10593843799658642</v>
      </c>
      <c r="T26" s="643"/>
      <c r="U26" s="652" t="str">
        <f>IF(ISNUMBER(U24),IF(ISNUMBER(U25),U25/U24,F25/U24),IF(ISNUMBER(U25),U25/F24,""))</f>
        <v/>
      </c>
      <c r="V26" s="652" t="str">
        <f>IF(ISNUMBER(V24),IF(ISNUMBER(V25),V25/V24,G25/V24),IF(ISNUMBER(V25),V25/G24,""))</f>
        <v/>
      </c>
      <c r="W26" s="652" t="str">
        <f>IF(ISNUMBER(W24),IF(ISNUMBER(W25),W25/W24,H25/W24),IF(ISNUMBER(W25),W25/H24,""))</f>
        <v/>
      </c>
      <c r="X26" s="652" t="str">
        <f>IF(ISNUMBER(X24),IF(ISNUMBER(X25),X25/X24,I25/X24),IF(ISNUMBER(X25),X25/I24,""))</f>
        <v/>
      </c>
    </row>
    <row r="27" spans="1:24" x14ac:dyDescent="0.2">
      <c r="A27" s="633" t="s">
        <v>180</v>
      </c>
      <c r="B27" s="633" t="str">
        <f>Cover!$G$25</f>
        <v>NL</v>
      </c>
      <c r="C27" s="633" t="s">
        <v>292</v>
      </c>
      <c r="D27" s="633" t="s">
        <v>293</v>
      </c>
      <c r="E27" s="634" t="s">
        <v>99</v>
      </c>
      <c r="F27" s="635">
        <f>IF(ISNUMBER(U27),U27,VLOOKUP(CONCATENATE($B27,"_",$C27,"_",F$2,"_",$D27,"_",$E27),Database!$F$2:$G$65536,2,))</f>
        <v>0</v>
      </c>
      <c r="G27" s="635">
        <f>IF(ISNUMBER(V27),V27,VLOOKUP(CONCATENATE($B27,"_",$C27,"_",G$2,"_",$D27,"_",$E27),Database!$F$2:$G$65536,2,))</f>
        <v>0</v>
      </c>
      <c r="H27" s="635" t="e">
        <f>IF(ISNUMBER(W27),W27,VLOOKUP(CONCATENATE($B27,"_",$C27,"_",H$2,"_",$D27,"_",$E27),Database!$F$2:$G$65536,2,))</f>
        <v>#N/A</v>
      </c>
      <c r="I27" s="635" t="e">
        <f>IF(ISNUMBER(X27),X27,VLOOKUP(CONCATENATE($B27,"_",$C27,"_",I$2,"_",$D27,"_",$E27),Database!$F$2:$G$65536,2,))</f>
        <v>#N/A</v>
      </c>
      <c r="J27" s="635" t="e">
        <f>VLOOKUP(CONCATENATE($B27,"_",$C27,"_",J$2,"_",$D27,"_",$E27),Database!$F$2:$G$65536,2,)</f>
        <v>#N/A</v>
      </c>
      <c r="K27" s="636">
        <f>VLOOKUP(CONCATENATE($B27,"_",$C27,"_",K$2,"_",$D27,"_",$E27),SentData!$F$2:$G$65536,2,)</f>
        <v>261</v>
      </c>
      <c r="L27" s="636">
        <f>VLOOKUP(CONCATENATE($B27,"_",$C27,"_",L$2,"_",$D27,"_",$E27),SentData!$F$2:$G$65536,2,)</f>
        <v>283.05200000000002</v>
      </c>
      <c r="M27" s="637"/>
      <c r="N27" s="638" t="str">
        <f t="shared" si="1"/>
        <v>!!</v>
      </c>
      <c r="O27" s="638" t="str">
        <f t="shared" si="2"/>
        <v>!!</v>
      </c>
      <c r="P27" s="638" t="str">
        <f t="shared" si="3"/>
        <v>!!</v>
      </c>
      <c r="Q27" s="638" t="str">
        <f t="shared" si="4"/>
        <v>!!</v>
      </c>
      <c r="R27" s="638" t="str">
        <f t="shared" si="5"/>
        <v>!!</v>
      </c>
      <c r="S27" s="638">
        <f t="shared" si="6"/>
        <v>1.0844904214559388</v>
      </c>
      <c r="T27" s="637"/>
      <c r="U27" s="633"/>
      <c r="V27" s="633"/>
      <c r="W27" s="633"/>
      <c r="X27" s="633"/>
    </row>
    <row r="28" spans="1:24" x14ac:dyDescent="0.2">
      <c r="A28" s="650" t="s">
        <v>179</v>
      </c>
      <c r="B28" s="633" t="str">
        <f>Cover!$G$25</f>
        <v>NL</v>
      </c>
      <c r="C28" s="633" t="s">
        <v>292</v>
      </c>
      <c r="D28" s="633" t="s">
        <v>216</v>
      </c>
      <c r="E28" s="634" t="s">
        <v>99</v>
      </c>
      <c r="F28" s="635">
        <f>IF(ISNUMBER(U28),U28,VLOOKUP(CONCATENATE($B28,"_",$C28,"_",F$2,"_",$D28,"_",$E28),Database!$F$2:$G$65536,2,))</f>
        <v>0</v>
      </c>
      <c r="G28" s="635">
        <f>IF(ISNUMBER(V28),V28,VLOOKUP(CONCATENATE($B28,"_",$C28,"_",G$2,"_",$D28,"_",$E28),Database!$F$2:$G$65536,2,))</f>
        <v>0</v>
      </c>
      <c r="H28" s="635" t="e">
        <f>IF(ISNUMBER(W28),W28,VLOOKUP(CONCATENATE($B28,"_",$C28,"_",H$2,"_",$D28,"_",$E28),Database!$F$2:$G$65536,2,))</f>
        <v>#N/A</v>
      </c>
      <c r="I28" s="635" t="e">
        <f>IF(ISNUMBER(X28),X28,VLOOKUP(CONCATENATE($B28,"_",$C28,"_",I$2,"_",$D28,"_",$E28),Database!$F$2:$G$65536,2,))</f>
        <v>#N/A</v>
      </c>
      <c r="J28" s="635" t="e">
        <f>VLOOKUP(CONCATENATE($B28,"_",$C28,"_",J$2,"_",$D28,"_",$E28),Database!$F$2:$G$65536,2,)</f>
        <v>#N/A</v>
      </c>
      <c r="K28" s="636">
        <f>VLOOKUP(CONCATENATE($B28,"_",$C28,"_",K$2,"_",$D28,"_",$E28),SentData!$F$2:$G$65536,2,)</f>
        <v>42797</v>
      </c>
      <c r="L28" s="636">
        <f>VLOOKUP(CONCATENATE($B28,"_",$C28,"_",L$2,"_",$D28,"_",$E28),SentData!$F$2:$G$65536,2,)</f>
        <v>45664</v>
      </c>
      <c r="M28" s="637"/>
      <c r="N28" s="638" t="str">
        <f t="shared" si="1"/>
        <v>!!</v>
      </c>
      <c r="O28" s="638" t="str">
        <f t="shared" si="2"/>
        <v>!!</v>
      </c>
      <c r="P28" s="638" t="str">
        <f t="shared" si="3"/>
        <v>!!</v>
      </c>
      <c r="Q28" s="638" t="str">
        <f t="shared" si="4"/>
        <v>!!</v>
      </c>
      <c r="R28" s="638" t="str">
        <f t="shared" si="5"/>
        <v>!!</v>
      </c>
      <c r="S28" s="638">
        <f t="shared" si="6"/>
        <v>1.0669906769166062</v>
      </c>
      <c r="T28" s="637"/>
      <c r="U28" s="633"/>
      <c r="V28" s="633"/>
      <c r="W28" s="633"/>
      <c r="X28" s="633"/>
    </row>
    <row r="29" spans="1:24" ht="12" x14ac:dyDescent="0.2">
      <c r="A29" s="639" t="s">
        <v>178</v>
      </c>
      <c r="B29" s="639" t="str">
        <f>Cover!$G$25</f>
        <v>NL</v>
      </c>
      <c r="C29" s="639" t="s">
        <v>292</v>
      </c>
      <c r="D29" s="639" t="s">
        <v>293</v>
      </c>
      <c r="E29" s="640" t="s">
        <v>99</v>
      </c>
      <c r="F29" s="641" t="e">
        <f>IF(ISNUMBER(U29),U29,VLOOKUP(CONCATENATE($B29,"_",$C29,"_",F$2,"_","1000 NAC","_",$E29),Database!$F$2:$G$65536,2,)/VLOOKUP(CONCATENATE($B29,"_",$C29,"_",F$2,"_",$D29,"_",$E29),Database!$F$2:$G$65536,2,))</f>
        <v>#DIV/0!</v>
      </c>
      <c r="G29" s="641" t="e">
        <f>IF(ISNUMBER(V29),V29,VLOOKUP(CONCATENATE($B29,"_",$C29,"_",G$2,"_","1000 NAC","_",$E29),Database!$F$2:$G$65536,2,)/VLOOKUP(CONCATENATE($B29,"_",$C29,"_",G$2,"_",$D29,"_",$E29),Database!$F$2:$G$65536,2,))</f>
        <v>#DIV/0!</v>
      </c>
      <c r="H29" s="641" t="e">
        <f>IF(ISNUMBER(W29),W29,VLOOKUP(CONCATENATE($B29,"_",$C29,"_",H$2,"_","1000 NAC","_",$E29),Database!$F$2:$G$65536,2,)/VLOOKUP(CONCATENATE($B29,"_",$C29,"_",H$2,"_",$D29,"_",$E29),Database!$F$2:$G$65536,2,))</f>
        <v>#N/A</v>
      </c>
      <c r="I29" s="641" t="e">
        <f>IF(ISNUMBER(X29),X29,VLOOKUP(CONCATENATE($B29,"_",$C29,"_",I$2,"_","1000 NAC","_",$E29),Database!$F$2:$G$65536,2,)/VLOOKUP(CONCATENATE($B29,"_",$C29,"_",I$2,"_",$D29,"_",$E29),Database!$F$2:$G$65536,2,))</f>
        <v>#N/A</v>
      </c>
      <c r="J29" s="641" t="e">
        <f>VLOOKUP(CONCATENATE($B29,"_",$C29,"_",J$2,"_","1000 NAC","_",$E29),Database!$F$2:$G$65536,2,)/VLOOKUP(CONCATENATE($B29,"_",$C29,"_",J$2,"_",$D29,"_",$E29),Database!$F$2:$G$65536,2,)</f>
        <v>#N/A</v>
      </c>
      <c r="K29" s="642">
        <f>VLOOKUP(CONCATENATE($B29,"_",$C29,"_",K$2,"_","1000 NAC","_",$E29),SentData!$F$2:$G$65536,2,)/VLOOKUP(CONCATENATE($B29,"_",$C29,"_",K$2,"_",$D29,"_",$E29),SentData!$F$2:$G$65536,2,)</f>
        <v>163.97318007662835</v>
      </c>
      <c r="L29" s="642">
        <f>VLOOKUP(CONCATENATE($B29,"_",$C29,"_",L$2,"_","1000 NAC","_",$E29),SentData!$F$2:$G$65536,2,)/VLOOKUP(CONCATENATE($B29,"_",$C29,"_",L$2,"_",$D29,"_",$E29),SentData!$F$2:$G$65536,2,)</f>
        <v>161.32724729025054</v>
      </c>
      <c r="M29" s="643"/>
      <c r="N29" s="644" t="str">
        <f t="shared" si="1"/>
        <v>!!</v>
      </c>
      <c r="O29" s="644" t="str">
        <f t="shared" si="2"/>
        <v>!!</v>
      </c>
      <c r="P29" s="644" t="str">
        <f t="shared" si="3"/>
        <v>!!</v>
      </c>
      <c r="Q29" s="644" t="str">
        <f t="shared" si="4"/>
        <v>!!</v>
      </c>
      <c r="R29" s="644" t="str">
        <f t="shared" si="5"/>
        <v>!!</v>
      </c>
      <c r="S29" s="644">
        <f t="shared" si="6"/>
        <v>0.98386362461750565</v>
      </c>
      <c r="T29" s="643"/>
      <c r="U29" s="652" t="str">
        <f>IF(ISNUMBER(U27),IF(ISNUMBER(U28),U28/U27,F28/U27),IF(ISNUMBER(U28),U28/F27,""))</f>
        <v/>
      </c>
      <c r="V29" s="652" t="str">
        <f>IF(ISNUMBER(V27),IF(ISNUMBER(V28),V28/V27,G28/V27),IF(ISNUMBER(V28),V28/G27,""))</f>
        <v/>
      </c>
      <c r="W29" s="652" t="str">
        <f>IF(ISNUMBER(W27),IF(ISNUMBER(W28),W28/W27,H28/W27),IF(ISNUMBER(W28),W28/H27,""))</f>
        <v/>
      </c>
      <c r="X29" s="652" t="str">
        <f>IF(ISNUMBER(X27),IF(ISNUMBER(X28),X28/X27,I28/X27),IF(ISNUMBER(X28),X28/I27,""))</f>
        <v/>
      </c>
    </row>
    <row r="30" spans="1:24" x14ac:dyDescent="0.2">
      <c r="A30" s="633" t="s">
        <v>180</v>
      </c>
      <c r="B30" s="633" t="str">
        <f>Cover!$G$25</f>
        <v>NL</v>
      </c>
      <c r="C30" s="633" t="s">
        <v>296</v>
      </c>
      <c r="D30" s="633" t="s">
        <v>293</v>
      </c>
      <c r="E30" s="634" t="s">
        <v>99</v>
      </c>
      <c r="F30" s="635">
        <f>IF(ISNUMBER(U30),U30,VLOOKUP(CONCATENATE($B30,"_",$C30,"_",F$2,"_",$D30,"_",$E30),Database!$F$2:$G$65536,2,))</f>
        <v>0</v>
      </c>
      <c r="G30" s="635">
        <f>IF(ISNUMBER(V30),V30,VLOOKUP(CONCATENATE($B30,"_",$C30,"_",G$2,"_",$D30,"_",$E30),Database!$F$2:$G$65536,2,))</f>
        <v>0</v>
      </c>
      <c r="H30" s="635" t="e">
        <f>IF(ISNUMBER(W30),W30,VLOOKUP(CONCATENATE($B30,"_",$C30,"_",H$2,"_",$D30,"_",$E30),Database!$F$2:$G$65536,2,))</f>
        <v>#N/A</v>
      </c>
      <c r="I30" s="635" t="e">
        <f>IF(ISNUMBER(X30),X30,VLOOKUP(CONCATENATE($B30,"_",$C30,"_",I$2,"_",$D30,"_",$E30),Database!$F$2:$G$65536,2,))</f>
        <v>#N/A</v>
      </c>
      <c r="J30" s="635" t="e">
        <f>VLOOKUP(CONCATENATE($B30,"_",$C30,"_",J$2,"_",$D30,"_",$E30),Database!$F$2:$G$65536,2,)</f>
        <v>#N/A</v>
      </c>
      <c r="K30" s="636">
        <f>VLOOKUP(CONCATENATE($B30,"_",$C30,"_",K$2,"_",$D30,"_",$E30),SentData!$F$2:$G$65536,2,)</f>
        <v>516</v>
      </c>
      <c r="L30" s="636">
        <f>VLOOKUP(CONCATENATE($B30,"_",$C30,"_",L$2,"_",$D30,"_",$E30),SentData!$F$2:$G$65536,2,)</f>
        <v>498.3</v>
      </c>
      <c r="M30" s="637"/>
      <c r="N30" s="638" t="str">
        <f t="shared" si="1"/>
        <v>!!</v>
      </c>
      <c r="O30" s="638" t="str">
        <f t="shared" si="2"/>
        <v>!!</v>
      </c>
      <c r="P30" s="638" t="str">
        <f t="shared" si="3"/>
        <v>!!</v>
      </c>
      <c r="Q30" s="638" t="str">
        <f t="shared" si="4"/>
        <v>!!</v>
      </c>
      <c r="R30" s="638" t="str">
        <f t="shared" si="5"/>
        <v>!!</v>
      </c>
      <c r="S30" s="638">
        <f t="shared" si="6"/>
        <v>0.96569767441860466</v>
      </c>
      <c r="T30" s="637"/>
      <c r="U30" s="633"/>
      <c r="V30" s="633"/>
      <c r="W30" s="633"/>
      <c r="X30" s="633"/>
    </row>
    <row r="31" spans="1:24" x14ac:dyDescent="0.2">
      <c r="A31" s="650" t="s">
        <v>179</v>
      </c>
      <c r="B31" s="633" t="str">
        <f>Cover!$G$25</f>
        <v>NL</v>
      </c>
      <c r="C31" s="633" t="s">
        <v>296</v>
      </c>
      <c r="D31" s="633" t="s">
        <v>216</v>
      </c>
      <c r="E31" s="634" t="s">
        <v>99</v>
      </c>
      <c r="F31" s="635">
        <f>IF(ISNUMBER(U31),U31,VLOOKUP(CONCATENATE($B31,"_",$C31,"_",F$2,"_",$D31,"_",$E31),Database!$F$2:$G$65536,2,))</f>
        <v>0</v>
      </c>
      <c r="G31" s="635">
        <f>IF(ISNUMBER(V31),V31,VLOOKUP(CONCATENATE($B31,"_",$C31,"_",G$2,"_",$D31,"_",$E31),Database!$F$2:$G$65536,2,))</f>
        <v>0</v>
      </c>
      <c r="H31" s="635" t="e">
        <f>IF(ISNUMBER(W31),W31,VLOOKUP(CONCATENATE($B31,"_",$C31,"_",H$2,"_",$D31,"_",$E31),Database!$F$2:$G$65536,2,))</f>
        <v>#N/A</v>
      </c>
      <c r="I31" s="635" t="e">
        <f>IF(ISNUMBER(X31),X31,VLOOKUP(CONCATENATE($B31,"_",$C31,"_",I$2,"_",$D31,"_",$E31),Database!$F$2:$G$65536,2,))</f>
        <v>#N/A</v>
      </c>
      <c r="J31" s="635" t="e">
        <f>VLOOKUP(CONCATENATE($B31,"_",$C31,"_",J$2,"_",$D31,"_",$E31),Database!$F$2:$G$65536,2,)</f>
        <v>#N/A</v>
      </c>
      <c r="K31" s="636">
        <f>VLOOKUP(CONCATENATE($B31,"_",$C31,"_",K$2,"_",$D31,"_",$E31),SentData!$F$2:$G$65536,2,)</f>
        <v>30581</v>
      </c>
      <c r="L31" s="636">
        <f>VLOOKUP(CONCATENATE($B31,"_",$C31,"_",L$2,"_",$D31,"_",$E31),SentData!$F$2:$G$65536,2,)</f>
        <v>29528</v>
      </c>
      <c r="M31" s="637"/>
      <c r="N31" s="638" t="str">
        <f t="shared" si="1"/>
        <v>!!</v>
      </c>
      <c r="O31" s="638" t="str">
        <f t="shared" si="2"/>
        <v>!!</v>
      </c>
      <c r="P31" s="638" t="str">
        <f t="shared" si="3"/>
        <v>!!</v>
      </c>
      <c r="Q31" s="638" t="str">
        <f t="shared" si="4"/>
        <v>!!</v>
      </c>
      <c r="R31" s="638" t="str">
        <f t="shared" si="5"/>
        <v>!!</v>
      </c>
      <c r="S31" s="638">
        <f t="shared" si="6"/>
        <v>0.96556685523691177</v>
      </c>
      <c r="T31" s="637"/>
      <c r="U31" s="633"/>
      <c r="V31" s="633"/>
      <c r="W31" s="633"/>
      <c r="X31" s="633"/>
    </row>
    <row r="32" spans="1:24" ht="12" x14ac:dyDescent="0.2">
      <c r="A32" s="639" t="s">
        <v>178</v>
      </c>
      <c r="B32" s="639" t="str">
        <f>Cover!$G$25</f>
        <v>NL</v>
      </c>
      <c r="C32" s="639" t="s">
        <v>296</v>
      </c>
      <c r="D32" s="639" t="s">
        <v>293</v>
      </c>
      <c r="E32" s="640" t="s">
        <v>99</v>
      </c>
      <c r="F32" s="641" t="e">
        <f>IF(ISNUMBER(U32),U32,VLOOKUP(CONCATENATE($B32,"_",$C32,"_",F$2,"_","1000 NAC","_",$E32),Database!$F$2:$G$65536,2,)/VLOOKUP(CONCATENATE($B32,"_",$C32,"_",F$2,"_",$D32,"_",$E32),Database!$F$2:$G$65536,2,))</f>
        <v>#DIV/0!</v>
      </c>
      <c r="G32" s="641" t="e">
        <f>IF(ISNUMBER(V32),V32,VLOOKUP(CONCATENATE($B32,"_",$C32,"_",G$2,"_","1000 NAC","_",$E32),Database!$F$2:$G$65536,2,)/VLOOKUP(CONCATENATE($B32,"_",$C32,"_",G$2,"_",$D32,"_",$E32),Database!$F$2:$G$65536,2,))</f>
        <v>#DIV/0!</v>
      </c>
      <c r="H32" s="641" t="e">
        <f>IF(ISNUMBER(W32),W32,VLOOKUP(CONCATENATE($B32,"_",$C32,"_",H$2,"_","1000 NAC","_",$E32),Database!$F$2:$G$65536,2,)/VLOOKUP(CONCATENATE($B32,"_",$C32,"_",H$2,"_",$D32,"_",$E32),Database!$F$2:$G$65536,2,))</f>
        <v>#N/A</v>
      </c>
      <c r="I32" s="641" t="e">
        <f>IF(ISNUMBER(X32),X32,VLOOKUP(CONCATENATE($B32,"_",$C32,"_",I$2,"_","1000 NAC","_",$E32),Database!$F$2:$G$65536,2,)/VLOOKUP(CONCATENATE($B32,"_",$C32,"_",I$2,"_",$D32,"_",$E32),Database!$F$2:$G$65536,2,))</f>
        <v>#N/A</v>
      </c>
      <c r="J32" s="641" t="e">
        <f>VLOOKUP(CONCATENATE($B32,"_",$C32,"_",J$2,"_","1000 NAC","_",$E32),Database!$F$2:$G$65536,2,)/VLOOKUP(CONCATENATE($B32,"_",$C32,"_",J$2,"_",$D32,"_",$E32),Database!$F$2:$G$65536,2,)</f>
        <v>#N/A</v>
      </c>
      <c r="K32" s="642">
        <f>VLOOKUP(CONCATENATE($B32,"_",$C32,"_",K$2,"_","1000 NAC","_",$E32),SentData!$F$2:$G$65536,2,)/VLOOKUP(CONCATENATE($B32,"_",$C32,"_",K$2,"_",$D32,"_",$E32),SentData!$F$2:$G$65536,2,)</f>
        <v>59.265503875968989</v>
      </c>
      <c r="L32" s="642">
        <f>VLOOKUP(CONCATENATE($B32,"_",$C32,"_",L$2,"_","1000 NAC","_",$E32),SentData!$F$2:$G$65536,2,)/VLOOKUP(CONCATENATE($B32,"_",$C32,"_",L$2,"_",$D32,"_",$E32),SentData!$F$2:$G$65536,2,)</f>
        <v>59.257475416415815</v>
      </c>
      <c r="M32" s="643"/>
      <c r="N32" s="644" t="str">
        <f t="shared" si="1"/>
        <v>!!</v>
      </c>
      <c r="O32" s="644" t="str">
        <f t="shared" si="2"/>
        <v>!!</v>
      </c>
      <c r="P32" s="644" t="str">
        <f t="shared" si="3"/>
        <v>!!</v>
      </c>
      <c r="Q32" s="644" t="str">
        <f t="shared" si="4"/>
        <v>!!</v>
      </c>
      <c r="R32" s="644" t="str">
        <f t="shared" si="5"/>
        <v>!!</v>
      </c>
      <c r="S32" s="644">
        <f t="shared" si="6"/>
        <v>0.99986453402016162</v>
      </c>
      <c r="T32" s="643"/>
      <c r="U32" s="652" t="str">
        <f>IF(ISNUMBER(U30),IF(ISNUMBER(U31),U31/U30,F31/U30),IF(ISNUMBER(U31),U31/F30,""))</f>
        <v/>
      </c>
      <c r="V32" s="652" t="str">
        <f>IF(ISNUMBER(V30),IF(ISNUMBER(V31),V31/V30,G31/V30),IF(ISNUMBER(V31),V31/G30,""))</f>
        <v/>
      </c>
      <c r="W32" s="652" t="str">
        <f>IF(ISNUMBER(W30),IF(ISNUMBER(W31),W31/W30,H31/W30),IF(ISNUMBER(W31),W31/H30,""))</f>
        <v/>
      </c>
      <c r="X32" s="652" t="str">
        <f>IF(ISNUMBER(X30),IF(ISNUMBER(X31),X31/X30,I31/X30),IF(ISNUMBER(X31),X31/I30,""))</f>
        <v/>
      </c>
    </row>
    <row r="33" spans="1:24" x14ac:dyDescent="0.2">
      <c r="A33" s="633" t="s">
        <v>180</v>
      </c>
      <c r="B33" s="633" t="str">
        <f>Cover!$G$25</f>
        <v>NL</v>
      </c>
      <c r="C33" s="633" t="s">
        <v>292</v>
      </c>
      <c r="D33" s="633" t="s">
        <v>293</v>
      </c>
      <c r="E33" s="634" t="s">
        <v>100</v>
      </c>
      <c r="F33" s="635">
        <f>IF(ISNUMBER(U33),U33,VLOOKUP(CONCATENATE($B33,"_",$C33,"_",F$2,"_",$D33,"_",$E33),Database!$F$2:$G$65536,2,))</f>
        <v>0</v>
      </c>
      <c r="G33" s="635">
        <f>IF(ISNUMBER(V33),V33,VLOOKUP(CONCATENATE($B33,"_",$C33,"_",G$2,"_",$D33,"_",$E33),Database!$F$2:$G$65536,2,))</f>
        <v>0</v>
      </c>
      <c r="H33" s="635" t="e">
        <f>IF(ISNUMBER(W33),W33,VLOOKUP(CONCATENATE($B33,"_",$C33,"_",H$2,"_",$D33,"_",$E33),Database!$F$2:$G$65536,2,))</f>
        <v>#N/A</v>
      </c>
      <c r="I33" s="635" t="e">
        <f>IF(ISNUMBER(X33),X33,VLOOKUP(CONCATENATE($B33,"_",$C33,"_",I$2,"_",$D33,"_",$E33),Database!$F$2:$G$65536,2,))</f>
        <v>#N/A</v>
      </c>
      <c r="J33" s="635" t="e">
        <f>VLOOKUP(CONCATENATE($B33,"_",$C33,"_",J$2,"_",$D33,"_",$E33),Database!$F$2:$G$65536,2,)</f>
        <v>#N/A</v>
      </c>
      <c r="K33" s="636">
        <f>VLOOKUP(CONCATENATE($B33,"_",$C33,"_",K$2,"_",$D33,"_",$E33),SentData!$F$2:$G$65536,2,)</f>
        <v>146</v>
      </c>
      <c r="L33" s="636">
        <f>VLOOKUP(CONCATENATE($B33,"_",$C33,"_",L$2,"_",$D33,"_",$E33),SentData!$F$2:$G$65536,2,)</f>
        <v>162.577</v>
      </c>
      <c r="M33" s="637"/>
      <c r="N33" s="638" t="str">
        <f t="shared" si="1"/>
        <v>!!</v>
      </c>
      <c r="O33" s="638" t="str">
        <f t="shared" si="2"/>
        <v>!!</v>
      </c>
      <c r="P33" s="638" t="str">
        <f t="shared" si="3"/>
        <v>!!</v>
      </c>
      <c r="Q33" s="638" t="str">
        <f t="shared" si="4"/>
        <v>!!</v>
      </c>
      <c r="R33" s="638" t="str">
        <f t="shared" si="5"/>
        <v>!!</v>
      </c>
      <c r="S33" s="638">
        <f t="shared" si="6"/>
        <v>1.1135410958904108</v>
      </c>
      <c r="T33" s="637"/>
      <c r="U33" s="633"/>
      <c r="V33" s="633"/>
      <c r="W33" s="633"/>
      <c r="X33" s="633"/>
    </row>
    <row r="34" spans="1:24" x14ac:dyDescent="0.2">
      <c r="A34" s="650" t="s">
        <v>179</v>
      </c>
      <c r="B34" s="633" t="str">
        <f>Cover!$G$25</f>
        <v>NL</v>
      </c>
      <c r="C34" s="633" t="s">
        <v>292</v>
      </c>
      <c r="D34" s="633" t="s">
        <v>216</v>
      </c>
      <c r="E34" s="634" t="s">
        <v>100</v>
      </c>
      <c r="F34" s="635">
        <f>IF(ISNUMBER(U34),U34,VLOOKUP(CONCATENATE($B34,"_",$C34,"_",F$2,"_",$D34,"_",$E34),Database!$F$2:$G$65536,2,))</f>
        <v>0</v>
      </c>
      <c r="G34" s="635">
        <f>IF(ISNUMBER(V34),V34,VLOOKUP(CONCATENATE($B34,"_",$C34,"_",G$2,"_",$D34,"_",$E34),Database!$F$2:$G$65536,2,))</f>
        <v>0</v>
      </c>
      <c r="H34" s="635" t="e">
        <f>IF(ISNUMBER(W34),W34,VLOOKUP(CONCATENATE($B34,"_",$C34,"_",H$2,"_",$D34,"_",$E34),Database!$F$2:$G$65536,2,))</f>
        <v>#N/A</v>
      </c>
      <c r="I34" s="635" t="e">
        <f>IF(ISNUMBER(X34),X34,VLOOKUP(CONCATENATE($B34,"_",$C34,"_",I$2,"_",$D34,"_",$E34),Database!$F$2:$G$65536,2,))</f>
        <v>#N/A</v>
      </c>
      <c r="J34" s="635" t="e">
        <f>VLOOKUP(CONCATENATE($B34,"_",$C34,"_",J$2,"_",$D34,"_",$E34),Database!$F$2:$G$65536,2,)</f>
        <v>#N/A</v>
      </c>
      <c r="K34" s="636">
        <f>VLOOKUP(CONCATENATE($B34,"_",$C34,"_",K$2,"_",$D34,"_",$E34),SentData!$F$2:$G$65536,2,)</f>
        <v>11465</v>
      </c>
      <c r="L34" s="636">
        <f>VLOOKUP(CONCATENATE($B34,"_",$C34,"_",L$2,"_",$D34,"_",$E34),SentData!$F$2:$G$65536,2,)</f>
        <v>12790</v>
      </c>
      <c r="M34" s="637"/>
      <c r="N34" s="638" t="str">
        <f t="shared" si="1"/>
        <v>!!</v>
      </c>
      <c r="O34" s="638" t="str">
        <f t="shared" si="2"/>
        <v>!!</v>
      </c>
      <c r="P34" s="638" t="str">
        <f t="shared" si="3"/>
        <v>!!</v>
      </c>
      <c r="Q34" s="638" t="str">
        <f t="shared" si="4"/>
        <v>!!</v>
      </c>
      <c r="R34" s="638" t="str">
        <f t="shared" si="5"/>
        <v>!!</v>
      </c>
      <c r="S34" s="638">
        <f t="shared" si="6"/>
        <v>1.1155691234191016</v>
      </c>
      <c r="T34" s="637"/>
      <c r="U34" s="633"/>
      <c r="V34" s="633"/>
      <c r="W34" s="633"/>
      <c r="X34" s="633"/>
    </row>
    <row r="35" spans="1:24" ht="12" x14ac:dyDescent="0.2">
      <c r="A35" s="639" t="s">
        <v>178</v>
      </c>
      <c r="B35" s="639" t="str">
        <f>Cover!$G$25</f>
        <v>NL</v>
      </c>
      <c r="C35" s="639" t="s">
        <v>292</v>
      </c>
      <c r="D35" s="639" t="s">
        <v>293</v>
      </c>
      <c r="E35" s="640" t="s">
        <v>100</v>
      </c>
      <c r="F35" s="641" t="e">
        <f>IF(ISNUMBER(U35),U35,VLOOKUP(CONCATENATE($B35,"_",$C35,"_",F$2,"_","1000 NAC","_",$E35),Database!$F$2:$G$65536,2,)/VLOOKUP(CONCATENATE($B35,"_",$C35,"_",F$2,"_",$D35,"_",$E35),Database!$F$2:$G$65536,2,))</f>
        <v>#DIV/0!</v>
      </c>
      <c r="G35" s="641" t="e">
        <f>IF(ISNUMBER(V35),V35,VLOOKUP(CONCATENATE($B35,"_",$C35,"_",G$2,"_","1000 NAC","_",$E35),Database!$F$2:$G$65536,2,)/VLOOKUP(CONCATENATE($B35,"_",$C35,"_",G$2,"_",$D35,"_",$E35),Database!$F$2:$G$65536,2,))</f>
        <v>#DIV/0!</v>
      </c>
      <c r="H35" s="641" t="e">
        <f>IF(ISNUMBER(W35),W35,VLOOKUP(CONCATENATE($B35,"_",$C35,"_",H$2,"_","1000 NAC","_",$E35),Database!$F$2:$G$65536,2,)/VLOOKUP(CONCATENATE($B35,"_",$C35,"_",H$2,"_",$D35,"_",$E35),Database!$F$2:$G$65536,2,))</f>
        <v>#N/A</v>
      </c>
      <c r="I35" s="641" t="e">
        <f>IF(ISNUMBER(X35),X35,VLOOKUP(CONCATENATE($B35,"_",$C35,"_",I$2,"_","1000 NAC","_",$E35),Database!$F$2:$G$65536,2,)/VLOOKUP(CONCATENATE($B35,"_",$C35,"_",I$2,"_",$D35,"_",$E35),Database!$F$2:$G$65536,2,))</f>
        <v>#N/A</v>
      </c>
      <c r="J35" s="641" t="e">
        <f>VLOOKUP(CONCATENATE($B35,"_",$C35,"_",J$2,"_","1000 NAC","_",$E35),Database!$F$2:$G$65536,2,)/VLOOKUP(CONCATENATE($B35,"_",$C35,"_",J$2,"_",$D35,"_",$E35),Database!$F$2:$G$65536,2,)</f>
        <v>#N/A</v>
      </c>
      <c r="K35" s="642">
        <f>VLOOKUP(CONCATENATE($B35,"_",$C35,"_",K$2,"_","1000 NAC","_",$E35),SentData!$F$2:$G$65536,2,)/VLOOKUP(CONCATENATE($B35,"_",$C35,"_",K$2,"_",$D35,"_",$E35),SentData!$F$2:$G$65536,2,)</f>
        <v>78.527397260273972</v>
      </c>
      <c r="L35" s="642">
        <f>VLOOKUP(CONCATENATE($B35,"_",$C35,"_",L$2,"_","1000 NAC","_",$E35),SentData!$F$2:$G$65536,2,)/VLOOKUP(CONCATENATE($B35,"_",$C35,"_",L$2,"_",$D35,"_",$E35),SentData!$F$2:$G$65536,2,)</f>
        <v>78.670414634296364</v>
      </c>
      <c r="M35" s="643"/>
      <c r="N35" s="644" t="str">
        <f t="shared" ref="N35:N90" si="7">IF(OR(ISERROR(F35),ISERROR(G35)),"!!",IF(F35=0,"!!",G35/F35))</f>
        <v>!!</v>
      </c>
      <c r="O35" s="644" t="str">
        <f t="shared" ref="O35:O90" si="8">IF(OR(ISERROR(G35),ISERROR(H35)),"!!",IF(G35=0,"!!",H35/G35))</f>
        <v>!!</v>
      </c>
      <c r="P35" s="644" t="str">
        <f t="shared" ref="P35:P90" si="9">IF(OR(ISERROR(H35),ISERROR(I35)),"!!",IF(H35=0,"!!",I35/H35))</f>
        <v>!!</v>
      </c>
      <c r="Q35" s="644" t="str">
        <f t="shared" ref="Q35:Q90" si="10">IF(OR(ISERROR(I35),ISERROR(J35)),"!!",IF(I35=0,"!!",J35/I35))</f>
        <v>!!</v>
      </c>
      <c r="R35" s="644" t="str">
        <f t="shared" ref="R35:R90" si="11">IF(OR(ISERROR(J35),ISERROR(K35)),"!!",IF(J35=0,"!!",K35/J35))</f>
        <v>!!</v>
      </c>
      <c r="S35" s="644">
        <f t="shared" ref="S35:S90" si="12">IF(OR(ISERROR(K35),ISERROR(L35)),"!!",IF(K35=0,"!!",L35/K35))</f>
        <v>1.0018212417450736</v>
      </c>
      <c r="T35" s="643"/>
      <c r="U35" s="652" t="str">
        <f>IF(ISNUMBER(U33),IF(ISNUMBER(U34),U34/U33,F34/U33),IF(ISNUMBER(U34),U34/F33,""))</f>
        <v/>
      </c>
      <c r="V35" s="652" t="str">
        <f>IF(ISNUMBER(V33),IF(ISNUMBER(V34),V34/V33,G34/V33),IF(ISNUMBER(V34),V34/G33,""))</f>
        <v/>
      </c>
      <c r="W35" s="652" t="str">
        <f>IF(ISNUMBER(W33),IF(ISNUMBER(W34),W34/W33,H34/W33),IF(ISNUMBER(W34),W34/H33,""))</f>
        <v/>
      </c>
      <c r="X35" s="652" t="str">
        <f>IF(ISNUMBER(X33),IF(ISNUMBER(X34),X34/X33,I34/X33),IF(ISNUMBER(X34),X34/I33,""))</f>
        <v/>
      </c>
    </row>
    <row r="36" spans="1:24" x14ac:dyDescent="0.2">
      <c r="A36" s="633" t="s">
        <v>180</v>
      </c>
      <c r="B36" s="633" t="str">
        <f>Cover!$G$25</f>
        <v>NL</v>
      </c>
      <c r="C36" s="633" t="s">
        <v>296</v>
      </c>
      <c r="D36" s="633" t="s">
        <v>293</v>
      </c>
      <c r="E36" s="634" t="s">
        <v>100</v>
      </c>
      <c r="F36" s="635">
        <f>IF(ISNUMBER(U36),U36,VLOOKUP(CONCATENATE($B36,"_",$C36,"_",F$2,"_",$D36,"_",$E36),Database!$F$2:$G$65536,2,))</f>
        <v>0</v>
      </c>
      <c r="G36" s="635">
        <f>IF(ISNUMBER(V36),V36,VLOOKUP(CONCATENATE($B36,"_",$C36,"_",G$2,"_",$D36,"_",$E36),Database!$F$2:$G$65536,2,))</f>
        <v>0</v>
      </c>
      <c r="H36" s="635" t="e">
        <f>IF(ISNUMBER(W36),W36,VLOOKUP(CONCATENATE($B36,"_",$C36,"_",H$2,"_",$D36,"_",$E36),Database!$F$2:$G$65536,2,))</f>
        <v>#N/A</v>
      </c>
      <c r="I36" s="635" t="e">
        <f>IF(ISNUMBER(X36),X36,VLOOKUP(CONCATENATE($B36,"_",$C36,"_",I$2,"_",$D36,"_",$E36),Database!$F$2:$G$65536,2,))</f>
        <v>#N/A</v>
      </c>
      <c r="J36" s="635" t="e">
        <f>VLOOKUP(CONCATENATE($B36,"_",$C36,"_",J$2,"_",$D36,"_",$E36),Database!$F$2:$G$65536,2,)</f>
        <v>#N/A</v>
      </c>
      <c r="K36" s="636">
        <f>VLOOKUP(CONCATENATE($B36,"_",$C36,"_",K$2,"_",$D36,"_",$E36),SentData!$F$2:$G$65536,2,)</f>
        <v>302</v>
      </c>
      <c r="L36" s="636">
        <f>VLOOKUP(CONCATENATE($B36,"_",$C36,"_",L$2,"_",$D36,"_",$E36),SentData!$F$2:$G$65536,2,)</f>
        <v>295</v>
      </c>
      <c r="M36" s="637"/>
      <c r="N36" s="638" t="str">
        <f t="shared" si="7"/>
        <v>!!</v>
      </c>
      <c r="O36" s="638" t="str">
        <f t="shared" si="8"/>
        <v>!!</v>
      </c>
      <c r="P36" s="638" t="str">
        <f t="shared" si="9"/>
        <v>!!</v>
      </c>
      <c r="Q36" s="638" t="str">
        <f t="shared" si="10"/>
        <v>!!</v>
      </c>
      <c r="R36" s="638" t="str">
        <f t="shared" si="11"/>
        <v>!!</v>
      </c>
      <c r="S36" s="638">
        <f t="shared" si="12"/>
        <v>0.97682119205298013</v>
      </c>
      <c r="T36" s="637"/>
      <c r="U36" s="633"/>
      <c r="V36" s="633"/>
      <c r="W36" s="633"/>
      <c r="X36" s="633"/>
    </row>
    <row r="37" spans="1:24" x14ac:dyDescent="0.2">
      <c r="A37" s="650" t="s">
        <v>179</v>
      </c>
      <c r="B37" s="633" t="str">
        <f>Cover!$G$25</f>
        <v>NL</v>
      </c>
      <c r="C37" s="633" t="s">
        <v>296</v>
      </c>
      <c r="D37" s="633" t="s">
        <v>216</v>
      </c>
      <c r="E37" s="634" t="s">
        <v>100</v>
      </c>
      <c r="F37" s="635">
        <f>IF(ISNUMBER(U37),U37,VLOOKUP(CONCATENATE($B37,"_",$C37,"_",F$2,"_",$D37,"_",$E37),Database!$F$2:$G$65536,2,))</f>
        <v>0</v>
      </c>
      <c r="G37" s="635">
        <f>IF(ISNUMBER(V37),V37,VLOOKUP(CONCATENATE($B37,"_",$C37,"_",G$2,"_",$D37,"_",$E37),Database!$F$2:$G$65536,2,))</f>
        <v>0</v>
      </c>
      <c r="H37" s="635" t="e">
        <f>IF(ISNUMBER(W37),W37,VLOOKUP(CONCATENATE($B37,"_",$C37,"_",H$2,"_",$D37,"_",$E37),Database!$F$2:$G$65536,2,))</f>
        <v>#N/A</v>
      </c>
      <c r="I37" s="635" t="e">
        <f>IF(ISNUMBER(X37),X37,VLOOKUP(CONCATENATE($B37,"_",$C37,"_",I$2,"_",$D37,"_",$E37),Database!$F$2:$G$65536,2,))</f>
        <v>#N/A</v>
      </c>
      <c r="J37" s="635" t="e">
        <f>VLOOKUP(CONCATENATE($B37,"_",$C37,"_",J$2,"_",$D37,"_",$E37),Database!$F$2:$G$65536,2,)</f>
        <v>#N/A</v>
      </c>
      <c r="K37" s="636">
        <f>VLOOKUP(CONCATENATE($B37,"_",$C37,"_",K$2,"_",$D37,"_",$E37),SentData!$F$2:$G$65536,2,)</f>
        <v>13773</v>
      </c>
      <c r="L37" s="636">
        <f>VLOOKUP(CONCATENATE($B37,"_",$C37,"_",L$2,"_",$D37,"_",$E37),SentData!$F$2:$G$65536,2,)</f>
        <v>13444</v>
      </c>
      <c r="M37" s="637"/>
      <c r="N37" s="638" t="str">
        <f t="shared" si="7"/>
        <v>!!</v>
      </c>
      <c r="O37" s="638" t="str">
        <f t="shared" si="8"/>
        <v>!!</v>
      </c>
      <c r="P37" s="638" t="str">
        <f t="shared" si="9"/>
        <v>!!</v>
      </c>
      <c r="Q37" s="638" t="str">
        <f t="shared" si="10"/>
        <v>!!</v>
      </c>
      <c r="R37" s="638" t="str">
        <f t="shared" si="11"/>
        <v>!!</v>
      </c>
      <c r="S37" s="638">
        <f t="shared" si="12"/>
        <v>0.97611268423727582</v>
      </c>
      <c r="T37" s="637"/>
      <c r="U37" s="633"/>
      <c r="V37" s="633"/>
      <c r="W37" s="633"/>
      <c r="X37" s="633"/>
    </row>
    <row r="38" spans="1:24" ht="12" x14ac:dyDescent="0.2">
      <c r="A38" s="639" t="s">
        <v>178</v>
      </c>
      <c r="B38" s="639" t="str">
        <f>Cover!$G$25</f>
        <v>NL</v>
      </c>
      <c r="C38" s="639" t="s">
        <v>296</v>
      </c>
      <c r="D38" s="639" t="s">
        <v>293</v>
      </c>
      <c r="E38" s="640" t="s">
        <v>100</v>
      </c>
      <c r="F38" s="641" t="e">
        <f>IF(ISNUMBER(U38),U38,VLOOKUP(CONCATENATE($B38,"_",$C38,"_",F$2,"_","1000 NAC","_",$E38),Database!$F$2:$G$65536,2,)/VLOOKUP(CONCATENATE($B38,"_",$C38,"_",F$2,"_",$D38,"_",$E38),Database!$F$2:$G$65536,2,))</f>
        <v>#DIV/0!</v>
      </c>
      <c r="G38" s="641" t="e">
        <f>IF(ISNUMBER(V38),V38,VLOOKUP(CONCATENATE($B38,"_",$C38,"_",G$2,"_","1000 NAC","_",$E38),Database!$F$2:$G$65536,2,)/VLOOKUP(CONCATENATE($B38,"_",$C38,"_",G$2,"_",$D38,"_",$E38),Database!$F$2:$G$65536,2,))</f>
        <v>#DIV/0!</v>
      </c>
      <c r="H38" s="641" t="e">
        <f>IF(ISNUMBER(W38),W38,VLOOKUP(CONCATENATE($B38,"_",$C38,"_",H$2,"_","1000 NAC","_",$E38),Database!$F$2:$G$65536,2,)/VLOOKUP(CONCATENATE($B38,"_",$C38,"_",H$2,"_",$D38,"_",$E38),Database!$F$2:$G$65536,2,))</f>
        <v>#N/A</v>
      </c>
      <c r="I38" s="641" t="e">
        <f>IF(ISNUMBER(X38),X38,VLOOKUP(CONCATENATE($B38,"_",$C38,"_",I$2,"_","1000 NAC","_",$E38),Database!$F$2:$G$65536,2,)/VLOOKUP(CONCATENATE($B38,"_",$C38,"_",I$2,"_",$D38,"_",$E38),Database!$F$2:$G$65536,2,))</f>
        <v>#N/A</v>
      </c>
      <c r="J38" s="641" t="e">
        <f>VLOOKUP(CONCATENATE($B38,"_",$C38,"_",J$2,"_","1000 NAC","_",$E38),Database!$F$2:$G$65536,2,)/VLOOKUP(CONCATENATE($B38,"_",$C38,"_",J$2,"_",$D38,"_",$E38),Database!$F$2:$G$65536,2,)</f>
        <v>#N/A</v>
      </c>
      <c r="K38" s="642">
        <f>VLOOKUP(CONCATENATE($B38,"_",$C38,"_",K$2,"_","1000 NAC","_",$E38),SentData!$F$2:$G$65536,2,)/VLOOKUP(CONCATENATE($B38,"_",$C38,"_",K$2,"_",$D38,"_",$E38),SentData!$F$2:$G$65536,2,)</f>
        <v>45.605960264900659</v>
      </c>
      <c r="L38" s="642">
        <f>VLOOKUP(CONCATENATE($B38,"_",$C38,"_",L$2,"_","1000 NAC","_",$E38),SentData!$F$2:$G$65536,2,)/VLOOKUP(CONCATENATE($B38,"_",$C38,"_",L$2,"_",$D38,"_",$E38),SentData!$F$2:$G$65536,2,)</f>
        <v>45.572881355932203</v>
      </c>
      <c r="M38" s="643"/>
      <c r="N38" s="644" t="str">
        <f t="shared" si="7"/>
        <v>!!</v>
      </c>
      <c r="O38" s="644" t="str">
        <f t="shared" si="8"/>
        <v>!!</v>
      </c>
      <c r="P38" s="644" t="str">
        <f t="shared" si="9"/>
        <v>!!</v>
      </c>
      <c r="Q38" s="644" t="str">
        <f t="shared" si="10"/>
        <v>!!</v>
      </c>
      <c r="R38" s="644" t="str">
        <f t="shared" si="11"/>
        <v>!!</v>
      </c>
      <c r="S38" s="644">
        <f t="shared" si="12"/>
        <v>0.99927468013443155</v>
      </c>
      <c r="T38" s="643"/>
      <c r="U38" s="652" t="str">
        <f>IF(ISNUMBER(U36),IF(ISNUMBER(U37),U37/U36,F37/U36),IF(ISNUMBER(U37),U37/F36,""))</f>
        <v/>
      </c>
      <c r="V38" s="652" t="str">
        <f>IF(ISNUMBER(V36),IF(ISNUMBER(V37),V37/V36,G37/V36),IF(ISNUMBER(V37),V37/G36,""))</f>
        <v/>
      </c>
      <c r="W38" s="652" t="str">
        <f>IF(ISNUMBER(W36),IF(ISNUMBER(W37),W37/W36,H37/W36),IF(ISNUMBER(W37),W37/H36,""))</f>
        <v/>
      </c>
      <c r="X38" s="652" t="str">
        <f>IF(ISNUMBER(X36),IF(ISNUMBER(X37),X37/X36,I37/X36),IF(ISNUMBER(X37),X37/I36,""))</f>
        <v/>
      </c>
    </row>
    <row r="39" spans="1:24" x14ac:dyDescent="0.2">
      <c r="A39" s="633" t="s">
        <v>180</v>
      </c>
      <c r="B39" s="633" t="str">
        <f>Cover!$G$25</f>
        <v>NL</v>
      </c>
      <c r="C39" s="633" t="s">
        <v>292</v>
      </c>
      <c r="D39" s="633" t="s">
        <v>362</v>
      </c>
      <c r="E39" s="634">
        <v>2</v>
      </c>
      <c r="F39" s="635">
        <f>IF(ISNUMBER(U39),U39,VLOOKUP(CONCATENATE($B39,"_",$C39,"_",F$2,"_",$D39,"_",$E39),Database!$F$2:$G$65536,2,))</f>
        <v>0</v>
      </c>
      <c r="G39" s="635">
        <f>IF(ISNUMBER(V39),V39,VLOOKUP(CONCATENATE($B39,"_",$C39,"_",G$2,"_",$D39,"_",$E39),Database!$F$2:$G$65536,2,))</f>
        <v>0</v>
      </c>
      <c r="H39" s="635" t="e">
        <f>IF(ISNUMBER(W39),W39,VLOOKUP(CONCATENATE($B39,"_",$C39,"_",H$2,"_",$D39,"_",$E39),Database!$F$2:$G$65536,2,))</f>
        <v>#N/A</v>
      </c>
      <c r="I39" s="635" t="e">
        <f>IF(ISNUMBER(X39),X39,VLOOKUP(CONCATENATE($B39,"_",$C39,"_",I$2,"_",$D39,"_",$E39),Database!$F$2:$G$65536,2,))</f>
        <v>#N/A</v>
      </c>
      <c r="J39" s="635" t="e">
        <f>VLOOKUP(CONCATENATE($B39,"_",$C39,"_",J$2,"_",$D39,"_",$E39),Database!$F$2:$G$65536,2,)</f>
        <v>#N/A</v>
      </c>
      <c r="K39" s="636">
        <f>VLOOKUP(CONCATENATE($B39,"_",$C39,"_",K$2,"_",$D39,"_",$E39),SentData!$F$2:$G$65536,2,)</f>
        <v>115</v>
      </c>
      <c r="L39" s="636">
        <f>VLOOKUP(CONCATENATE($B39,"_",$C39,"_",L$2,"_",$D39,"_",$E39),SentData!$F$2:$G$65536,2,)</f>
        <v>120.47499999999999</v>
      </c>
      <c r="M39" s="637"/>
      <c r="N39" s="638" t="str">
        <f t="shared" si="7"/>
        <v>!!</v>
      </c>
      <c r="O39" s="638" t="str">
        <f t="shared" si="8"/>
        <v>!!</v>
      </c>
      <c r="P39" s="638" t="str">
        <f t="shared" si="9"/>
        <v>!!</v>
      </c>
      <c r="Q39" s="638" t="str">
        <f t="shared" si="10"/>
        <v>!!</v>
      </c>
      <c r="R39" s="638" t="str">
        <f t="shared" si="11"/>
        <v>!!</v>
      </c>
      <c r="S39" s="638">
        <f t="shared" si="12"/>
        <v>1.047608695652174</v>
      </c>
      <c r="T39" s="637"/>
      <c r="U39" s="633"/>
      <c r="V39" s="633"/>
      <c r="W39" s="633"/>
      <c r="X39" s="633"/>
    </row>
    <row r="40" spans="1:24" x14ac:dyDescent="0.2">
      <c r="A40" s="650" t="s">
        <v>179</v>
      </c>
      <c r="B40" s="633" t="str">
        <f>Cover!$G$25</f>
        <v>NL</v>
      </c>
      <c r="C40" s="633" t="s">
        <v>292</v>
      </c>
      <c r="D40" s="633" t="s">
        <v>216</v>
      </c>
      <c r="E40" s="634">
        <v>2</v>
      </c>
      <c r="F40" s="635">
        <f>IF(ISNUMBER(U40),U40,VLOOKUP(CONCATENATE($B40,"_",$C40,"_",F$2,"_",$D40,"_",$E40),Database!$F$2:$G$65536,2,))</f>
        <v>0</v>
      </c>
      <c r="G40" s="635">
        <f>IF(ISNUMBER(V40),V40,VLOOKUP(CONCATENATE($B40,"_",$C40,"_",G$2,"_",$D40,"_",$E40),Database!$F$2:$G$65536,2,))</f>
        <v>0</v>
      </c>
      <c r="H40" s="635" t="e">
        <f>IF(ISNUMBER(W40),W40,VLOOKUP(CONCATENATE($B40,"_",$C40,"_",H$2,"_",$D40,"_",$E40),Database!$F$2:$G$65536,2,))</f>
        <v>#N/A</v>
      </c>
      <c r="I40" s="635" t="e">
        <f>IF(ISNUMBER(X40),X40,VLOOKUP(CONCATENATE($B40,"_",$C40,"_",I$2,"_",$D40,"_",$E40),Database!$F$2:$G$65536,2,))</f>
        <v>#N/A</v>
      </c>
      <c r="J40" s="635" t="e">
        <f>VLOOKUP(CONCATENATE($B40,"_",$C40,"_",J$2,"_",$D40,"_",$E40),Database!$F$2:$G$65536,2,)</f>
        <v>#N/A</v>
      </c>
      <c r="K40" s="636">
        <f>VLOOKUP(CONCATENATE($B40,"_",$C40,"_",K$2,"_",$D40,"_",$E40),SentData!$F$2:$G$65536,2,)</f>
        <v>31332</v>
      </c>
      <c r="L40" s="636">
        <f>VLOOKUP(CONCATENATE($B40,"_",$C40,"_",L$2,"_",$D40,"_",$E40),SentData!$F$2:$G$65536,2,)</f>
        <v>32874</v>
      </c>
      <c r="M40" s="637"/>
      <c r="N40" s="638" t="str">
        <f t="shared" si="7"/>
        <v>!!</v>
      </c>
      <c r="O40" s="638" t="str">
        <f t="shared" si="8"/>
        <v>!!</v>
      </c>
      <c r="P40" s="638" t="str">
        <f t="shared" si="9"/>
        <v>!!</v>
      </c>
      <c r="Q40" s="638" t="str">
        <f t="shared" si="10"/>
        <v>!!</v>
      </c>
      <c r="R40" s="638" t="str">
        <f t="shared" si="11"/>
        <v>!!</v>
      </c>
      <c r="S40" s="638">
        <f t="shared" si="12"/>
        <v>1.0492148602068172</v>
      </c>
      <c r="T40" s="637"/>
      <c r="U40" s="633"/>
      <c r="V40" s="633"/>
      <c r="W40" s="633"/>
      <c r="X40" s="633"/>
    </row>
    <row r="41" spans="1:24" ht="12" x14ac:dyDescent="0.2">
      <c r="A41" s="639" t="s">
        <v>178</v>
      </c>
      <c r="B41" s="639" t="str">
        <f>Cover!$G$25</f>
        <v>NL</v>
      </c>
      <c r="C41" s="639" t="s">
        <v>292</v>
      </c>
      <c r="D41" s="639" t="s">
        <v>362</v>
      </c>
      <c r="E41" s="640">
        <v>2</v>
      </c>
      <c r="F41" s="641" t="e">
        <f>IF(ISNUMBER(U41),U41,VLOOKUP(CONCATENATE($B41,"_",$C41,"_",F$2,"_","1000 NAC","_",$E41),Database!$F$2:$G$65536,2,)/VLOOKUP(CONCATENATE($B41,"_",$C41,"_",F$2,"_",$D41,"_",$E41),Database!$F$2:$G$65536,2,))</f>
        <v>#DIV/0!</v>
      </c>
      <c r="G41" s="641" t="e">
        <f>IF(ISNUMBER(V41),V41,VLOOKUP(CONCATENATE($B41,"_",$C41,"_",G$2,"_","1000 NAC","_",$E41),Database!$F$2:$G$65536,2,)/VLOOKUP(CONCATENATE($B41,"_",$C41,"_",G$2,"_",$D41,"_",$E41),Database!$F$2:$G$65536,2,))</f>
        <v>#DIV/0!</v>
      </c>
      <c r="H41" s="641" t="e">
        <f>IF(ISNUMBER(W41),W41,VLOOKUP(CONCATENATE($B41,"_",$C41,"_",H$2,"_","1000 NAC","_",$E41),Database!$F$2:$G$65536,2,)/VLOOKUP(CONCATENATE($B41,"_",$C41,"_",H$2,"_",$D41,"_",$E41),Database!$F$2:$G$65536,2,))</f>
        <v>#N/A</v>
      </c>
      <c r="I41" s="641" t="e">
        <f>IF(ISNUMBER(X41),X41,VLOOKUP(CONCATENATE($B41,"_",$C41,"_",I$2,"_","1000 NAC","_",$E41),Database!$F$2:$G$65536,2,)/VLOOKUP(CONCATENATE($B41,"_",$C41,"_",I$2,"_",$D41,"_",$E41),Database!$F$2:$G$65536,2,))</f>
        <v>#N/A</v>
      </c>
      <c r="J41" s="641" t="e">
        <f>VLOOKUP(CONCATENATE($B41,"_",$C41,"_",J$2,"_","1000 NAC","_",$E41),Database!$F$2:$G$65536,2,)/VLOOKUP(CONCATENATE($B41,"_",$C41,"_",J$2,"_",$D41,"_",$E41),Database!$F$2:$G$65536,2,)</f>
        <v>#N/A</v>
      </c>
      <c r="K41" s="642">
        <f>VLOOKUP(CONCATENATE($B41,"_",$C41,"_",K$2,"_","1000 NAC","_",$E41),SentData!$F$2:$G$65536,2,)/VLOOKUP(CONCATENATE($B41,"_",$C41,"_",K$2,"_",$D41,"_",$E41),SentData!$F$2:$G$65536,2,)</f>
        <v>272.45217391304345</v>
      </c>
      <c r="L41" s="642">
        <f>VLOOKUP(CONCATENATE($B41,"_",$C41,"_",L$2,"_","1000 NAC","_",$E41),SentData!$F$2:$G$65536,2,)/VLOOKUP(CONCATENATE($B41,"_",$C41,"_",L$2,"_",$D41,"_",$E41),SentData!$F$2:$G$65536,2,)</f>
        <v>272.86989001867607</v>
      </c>
      <c r="M41" s="643"/>
      <c r="N41" s="644" t="str">
        <f t="shared" si="7"/>
        <v>!!</v>
      </c>
      <c r="O41" s="644" t="str">
        <f t="shared" si="8"/>
        <v>!!</v>
      </c>
      <c r="P41" s="644" t="str">
        <f t="shared" si="9"/>
        <v>!!</v>
      </c>
      <c r="Q41" s="644" t="str">
        <f t="shared" si="10"/>
        <v>!!</v>
      </c>
      <c r="R41" s="644" t="str">
        <f t="shared" si="11"/>
        <v>!!</v>
      </c>
      <c r="S41" s="644">
        <f t="shared" si="12"/>
        <v>1.0015331722248102</v>
      </c>
      <c r="T41" s="643"/>
      <c r="U41" s="652" t="str">
        <f>IF(ISNUMBER(U39),IF(ISNUMBER(U40),U40/U39,F40/U39),IF(ISNUMBER(U40),U40/F39,""))</f>
        <v/>
      </c>
      <c r="V41" s="652" t="str">
        <f>IF(ISNUMBER(V39),IF(ISNUMBER(V40),V40/V39,G40/V39),IF(ISNUMBER(V40),V40/G39,""))</f>
        <v/>
      </c>
      <c r="W41" s="652" t="str">
        <f>IF(ISNUMBER(W39),IF(ISNUMBER(W40),W40/W39,H40/W39),IF(ISNUMBER(W40),W40/H39,""))</f>
        <v/>
      </c>
      <c r="X41" s="652" t="str">
        <f>IF(ISNUMBER(X39),IF(ISNUMBER(X40),X40/X39,I40/X39),IF(ISNUMBER(X40),X40/I39,""))</f>
        <v/>
      </c>
    </row>
    <row r="42" spans="1:24" x14ac:dyDescent="0.2">
      <c r="A42" s="633" t="s">
        <v>180</v>
      </c>
      <c r="B42" s="633" t="str">
        <f>Cover!$G$25</f>
        <v>NL</v>
      </c>
      <c r="C42" s="633" t="s">
        <v>296</v>
      </c>
      <c r="D42" s="633" t="s">
        <v>362</v>
      </c>
      <c r="E42" s="634">
        <v>2</v>
      </c>
      <c r="F42" s="635">
        <f>IF(ISNUMBER(U42),U42,VLOOKUP(CONCATENATE($B42,"_",$C42,"_",F$2,"_",$D42,"_",$E42),Database!$F$2:$G$65536,2,))</f>
        <v>0</v>
      </c>
      <c r="G42" s="635">
        <f>IF(ISNUMBER(V42),V42,VLOOKUP(CONCATENATE($B42,"_",$C42,"_",G$2,"_",$D42,"_",$E42),Database!$F$2:$G$65536,2,))</f>
        <v>0</v>
      </c>
      <c r="H42" s="635" t="e">
        <f>IF(ISNUMBER(W42),W42,VLOOKUP(CONCATENATE($B42,"_",$C42,"_",H$2,"_",$D42,"_",$E42),Database!$F$2:$G$65536,2,))</f>
        <v>#N/A</v>
      </c>
      <c r="I42" s="635" t="e">
        <f>IF(ISNUMBER(X42),X42,VLOOKUP(CONCATENATE($B42,"_",$C42,"_",I$2,"_",$D42,"_",$E42),Database!$F$2:$G$65536,2,))</f>
        <v>#N/A</v>
      </c>
      <c r="J42" s="635" t="e">
        <f>VLOOKUP(CONCATENATE($B42,"_",$C42,"_",J$2,"_",$D42,"_",$E42),Database!$F$2:$G$65536,2,)</f>
        <v>#N/A</v>
      </c>
      <c r="K42" s="636">
        <f>VLOOKUP(CONCATENATE($B42,"_",$C42,"_",K$2,"_",$D42,"_",$E42),SentData!$F$2:$G$65536,2,)</f>
        <v>214</v>
      </c>
      <c r="L42" s="636">
        <f>VLOOKUP(CONCATENATE($B42,"_",$C42,"_",L$2,"_",$D42,"_",$E42),SentData!$F$2:$G$65536,2,)</f>
        <v>203.3</v>
      </c>
      <c r="M42" s="637"/>
      <c r="N42" s="638" t="str">
        <f t="shared" si="7"/>
        <v>!!</v>
      </c>
      <c r="O42" s="638" t="str">
        <f t="shared" si="8"/>
        <v>!!</v>
      </c>
      <c r="P42" s="638" t="str">
        <f t="shared" si="9"/>
        <v>!!</v>
      </c>
      <c r="Q42" s="638" t="str">
        <f t="shared" si="10"/>
        <v>!!</v>
      </c>
      <c r="R42" s="638" t="str">
        <f t="shared" si="11"/>
        <v>!!</v>
      </c>
      <c r="S42" s="638">
        <f t="shared" si="12"/>
        <v>0.95000000000000007</v>
      </c>
      <c r="T42" s="637"/>
      <c r="U42" s="633"/>
      <c r="V42" s="633"/>
      <c r="W42" s="633"/>
      <c r="X42" s="633"/>
    </row>
    <row r="43" spans="1:24" x14ac:dyDescent="0.2">
      <c r="A43" s="650" t="s">
        <v>179</v>
      </c>
      <c r="B43" s="633" t="str">
        <f>Cover!$G$25</f>
        <v>NL</v>
      </c>
      <c r="C43" s="633" t="s">
        <v>296</v>
      </c>
      <c r="D43" s="633" t="s">
        <v>216</v>
      </c>
      <c r="E43" s="634">
        <v>2</v>
      </c>
      <c r="F43" s="635">
        <f>IF(ISNUMBER(U43),U43,VLOOKUP(CONCATENATE($B43,"_",$C43,"_",F$2,"_",$D43,"_",$E43),Database!$F$2:$G$65536,2,))</f>
        <v>0</v>
      </c>
      <c r="G43" s="635">
        <f>IF(ISNUMBER(V43),V43,VLOOKUP(CONCATENATE($B43,"_",$C43,"_",G$2,"_",$D43,"_",$E43),Database!$F$2:$G$65536,2,))</f>
        <v>0</v>
      </c>
      <c r="H43" s="635" t="e">
        <f>IF(ISNUMBER(W43),W43,VLOOKUP(CONCATENATE($B43,"_",$C43,"_",H$2,"_",$D43,"_",$E43),Database!$F$2:$G$65536,2,))</f>
        <v>#N/A</v>
      </c>
      <c r="I43" s="635" t="e">
        <f>IF(ISNUMBER(X43),X43,VLOOKUP(CONCATENATE($B43,"_",$C43,"_",I$2,"_",$D43,"_",$E43),Database!$F$2:$G$65536,2,))</f>
        <v>#N/A</v>
      </c>
      <c r="J43" s="635" t="e">
        <f>VLOOKUP(CONCATENATE($B43,"_",$C43,"_",J$2,"_",$D43,"_",$E43),Database!$F$2:$G$65536,2,)</f>
        <v>#N/A</v>
      </c>
      <c r="K43" s="636">
        <f>VLOOKUP(CONCATENATE($B43,"_",$C43,"_",K$2,"_",$D43,"_",$E43),SentData!$F$2:$G$65536,2,)</f>
        <v>16808</v>
      </c>
      <c r="L43" s="636">
        <f>VLOOKUP(CONCATENATE($B43,"_",$C43,"_",L$2,"_",$D43,"_",$E43),SentData!$F$2:$G$65536,2,)</f>
        <v>16084</v>
      </c>
      <c r="M43" s="637"/>
      <c r="N43" s="638" t="str">
        <f t="shared" si="7"/>
        <v>!!</v>
      </c>
      <c r="O43" s="638" t="str">
        <f t="shared" si="8"/>
        <v>!!</v>
      </c>
      <c r="P43" s="638" t="str">
        <f t="shared" si="9"/>
        <v>!!</v>
      </c>
      <c r="Q43" s="638" t="str">
        <f t="shared" si="10"/>
        <v>!!</v>
      </c>
      <c r="R43" s="638" t="str">
        <f t="shared" si="11"/>
        <v>!!</v>
      </c>
      <c r="S43" s="638">
        <f t="shared" si="12"/>
        <v>0.95692527367920033</v>
      </c>
      <c r="T43" s="637"/>
      <c r="U43" s="633"/>
      <c r="V43" s="633"/>
      <c r="W43" s="633"/>
      <c r="X43" s="633"/>
    </row>
    <row r="44" spans="1:24" ht="12" x14ac:dyDescent="0.2">
      <c r="A44" s="639" t="s">
        <v>178</v>
      </c>
      <c r="B44" s="639" t="str">
        <f>Cover!$G$25</f>
        <v>NL</v>
      </c>
      <c r="C44" s="639" t="s">
        <v>296</v>
      </c>
      <c r="D44" s="639" t="s">
        <v>362</v>
      </c>
      <c r="E44" s="640">
        <v>2</v>
      </c>
      <c r="F44" s="641" t="e">
        <f>IF(ISNUMBER(U44),U44,VLOOKUP(CONCATENATE($B44,"_",$C44,"_",F$2,"_","1000 NAC","_",$E44),Database!$F$2:$G$65536,2,)/VLOOKUP(CONCATENATE($B44,"_",$C44,"_",F$2,"_",$D44,"_",$E44),Database!$F$2:$G$65536,2,))</f>
        <v>#DIV/0!</v>
      </c>
      <c r="G44" s="641" t="e">
        <f>IF(ISNUMBER(V44),V44,VLOOKUP(CONCATENATE($B44,"_",$C44,"_",G$2,"_","1000 NAC","_",$E44),Database!$F$2:$G$65536,2,)/VLOOKUP(CONCATENATE($B44,"_",$C44,"_",G$2,"_",$D44,"_",$E44),Database!$F$2:$G$65536,2,))</f>
        <v>#DIV/0!</v>
      </c>
      <c r="H44" s="641" t="e">
        <f>IF(ISNUMBER(W44),W44,VLOOKUP(CONCATENATE($B44,"_",$C44,"_",H$2,"_","1000 NAC","_",$E44),Database!$F$2:$G$65536,2,)/VLOOKUP(CONCATENATE($B44,"_",$C44,"_",H$2,"_",$D44,"_",$E44),Database!$F$2:$G$65536,2,))</f>
        <v>#N/A</v>
      </c>
      <c r="I44" s="641" t="e">
        <f>IF(ISNUMBER(X44),X44,VLOOKUP(CONCATENATE($B44,"_",$C44,"_",I$2,"_","1000 NAC","_",$E44),Database!$F$2:$G$65536,2,)/VLOOKUP(CONCATENATE($B44,"_",$C44,"_",I$2,"_",$D44,"_",$E44),Database!$F$2:$G$65536,2,))</f>
        <v>#N/A</v>
      </c>
      <c r="J44" s="641" t="e">
        <f>VLOOKUP(CONCATENATE($B44,"_",$C44,"_",J$2,"_","1000 NAC","_",$E44),Database!$F$2:$G$65536,2,)/VLOOKUP(CONCATENATE($B44,"_",$C44,"_",J$2,"_",$D44,"_",$E44),Database!$F$2:$G$65536,2,)</f>
        <v>#N/A</v>
      </c>
      <c r="K44" s="642">
        <f>VLOOKUP(CONCATENATE($B44,"_",$C44,"_",K$2,"_","1000 NAC","_",$E44),SentData!$F$2:$G$65536,2,)/VLOOKUP(CONCATENATE($B44,"_",$C44,"_",K$2,"_",$D44,"_",$E44),SentData!$F$2:$G$65536,2,)</f>
        <v>78.54205607476635</v>
      </c>
      <c r="L44" s="642">
        <f>VLOOKUP(CONCATENATE($B44,"_",$C44,"_",L$2,"_","1000 NAC","_",$E44),SentData!$F$2:$G$65536,2,)/VLOOKUP(CONCATENATE($B44,"_",$C44,"_",L$2,"_",$D44,"_",$E44),SentData!$F$2:$G$65536,2,)</f>
        <v>79.114608952287256</v>
      </c>
      <c r="M44" s="643"/>
      <c r="N44" s="644" t="str">
        <f t="shared" si="7"/>
        <v>!!</v>
      </c>
      <c r="O44" s="644" t="str">
        <f t="shared" si="8"/>
        <v>!!</v>
      </c>
      <c r="P44" s="644" t="str">
        <f t="shared" si="9"/>
        <v>!!</v>
      </c>
      <c r="Q44" s="644" t="str">
        <f t="shared" si="10"/>
        <v>!!</v>
      </c>
      <c r="R44" s="644" t="str">
        <f t="shared" si="11"/>
        <v>!!</v>
      </c>
      <c r="S44" s="644">
        <f t="shared" si="12"/>
        <v>1.0072897617675793</v>
      </c>
      <c r="T44" s="643"/>
      <c r="U44" s="652" t="str">
        <f>IF(ISNUMBER(U42),IF(ISNUMBER(U43),U43/U42,F43/U42),IF(ISNUMBER(U43),U43/F42,""))</f>
        <v/>
      </c>
      <c r="V44" s="652" t="str">
        <f>IF(ISNUMBER(V42),IF(ISNUMBER(V43),V43/V42,G43/V42),IF(ISNUMBER(V43),V43/G42,""))</f>
        <v/>
      </c>
      <c r="W44" s="652" t="str">
        <f>IF(ISNUMBER(W42),IF(ISNUMBER(W43),W43/W42,H43/W42),IF(ISNUMBER(W43),W43/H42,""))</f>
        <v/>
      </c>
      <c r="X44" s="652" t="str">
        <f>IF(ISNUMBER(X42),IF(ISNUMBER(X43),X43/X42,I43/X42),IF(ISNUMBER(X43),X43/I42,""))</f>
        <v/>
      </c>
    </row>
    <row r="45" spans="1:24" x14ac:dyDescent="0.2">
      <c r="A45" s="633" t="s">
        <v>180</v>
      </c>
      <c r="B45" s="633" t="str">
        <f>Cover!$G$25</f>
        <v>NL</v>
      </c>
      <c r="C45" s="633" t="s">
        <v>292</v>
      </c>
      <c r="D45" s="633" t="s">
        <v>293</v>
      </c>
      <c r="E45" s="634">
        <v>3</v>
      </c>
      <c r="F45" s="635">
        <f>IF(ISNUMBER(U45),U45,VLOOKUP(CONCATENATE($B45,"_",$C45,"_",F$2,"_",$D45,"_",$E45),Database!$F$2:$G$65536,2,))</f>
        <v>0</v>
      </c>
      <c r="G45" s="635">
        <f>IF(ISNUMBER(V45),V45,VLOOKUP(CONCATENATE($B45,"_",$C45,"_",G$2,"_",$D45,"_",$E45),Database!$F$2:$G$65536,2,))</f>
        <v>0</v>
      </c>
      <c r="H45" s="635" t="e">
        <f>IF(ISNUMBER(W45),W45,VLOOKUP(CONCATENATE($B45,"_",$C45,"_",H$2,"_",$D45,"_",$E45),Database!$F$2:$G$65536,2,))</f>
        <v>#N/A</v>
      </c>
      <c r="I45" s="635" t="e">
        <f>IF(ISNUMBER(X45),X45,VLOOKUP(CONCATENATE($B45,"_",$C45,"_",I$2,"_",$D45,"_",$E45),Database!$F$2:$G$65536,2,))</f>
        <v>#N/A</v>
      </c>
      <c r="J45" s="635" t="e">
        <f>VLOOKUP(CONCATENATE($B45,"_",$C45,"_",J$2,"_",$D45,"_",$E45),Database!$F$2:$G$65536,2,)</f>
        <v>#N/A</v>
      </c>
      <c r="K45" s="636">
        <f>VLOOKUP(CONCATENATE($B45,"_",$C45,"_",K$2,"_",$D45,"_",$E45),SentData!$F$2:$G$65536,2,)</f>
        <v>24.1</v>
      </c>
      <c r="L45" s="636">
        <f>VLOOKUP(CONCATENATE($B45,"_",$C45,"_",L$2,"_",$D45,"_",$E45),SentData!$F$2:$G$65536,2,)</f>
        <v>19.5</v>
      </c>
      <c r="M45" s="637"/>
      <c r="N45" s="638" t="str">
        <f t="shared" si="7"/>
        <v>!!</v>
      </c>
      <c r="O45" s="638" t="str">
        <f t="shared" si="8"/>
        <v>!!</v>
      </c>
      <c r="P45" s="638" t="str">
        <f t="shared" si="9"/>
        <v>!!</v>
      </c>
      <c r="Q45" s="638" t="str">
        <f t="shared" si="10"/>
        <v>!!</v>
      </c>
      <c r="R45" s="638" t="str">
        <f t="shared" si="11"/>
        <v>!!</v>
      </c>
      <c r="S45" s="638">
        <f t="shared" si="12"/>
        <v>0.80912863070539409</v>
      </c>
      <c r="T45" s="637"/>
      <c r="U45" s="633"/>
      <c r="V45" s="633"/>
      <c r="W45" s="633"/>
      <c r="X45" s="633"/>
    </row>
    <row r="46" spans="1:24" x14ac:dyDescent="0.2">
      <c r="A46" s="650" t="s">
        <v>179</v>
      </c>
      <c r="B46" s="633" t="str">
        <f>Cover!$G$25</f>
        <v>NL</v>
      </c>
      <c r="C46" s="633" t="s">
        <v>292</v>
      </c>
      <c r="D46" s="633" t="s">
        <v>216</v>
      </c>
      <c r="E46" s="634">
        <v>3</v>
      </c>
      <c r="F46" s="635">
        <f>IF(ISNUMBER(U46),U46,VLOOKUP(CONCATENATE($B46,"_",$C46,"_",F$2,"_",$D46,"_",$E46),Database!$F$2:$G$65536,2,))</f>
        <v>0</v>
      </c>
      <c r="G46" s="635">
        <f>IF(ISNUMBER(V46),V46,VLOOKUP(CONCATENATE($B46,"_",$C46,"_",G$2,"_",$D46,"_",$E46),Database!$F$2:$G$65536,2,))</f>
        <v>0</v>
      </c>
      <c r="H46" s="635" t="e">
        <f>IF(ISNUMBER(W46),W46,VLOOKUP(CONCATENATE($B46,"_",$C46,"_",H$2,"_",$D46,"_",$E46),Database!$F$2:$G$65536,2,))</f>
        <v>#N/A</v>
      </c>
      <c r="I46" s="635" t="e">
        <f>IF(ISNUMBER(X46),X46,VLOOKUP(CONCATENATE($B46,"_",$C46,"_",I$2,"_",$D46,"_",$E46),Database!$F$2:$G$65536,2,))</f>
        <v>#N/A</v>
      </c>
      <c r="J46" s="635" t="e">
        <f>VLOOKUP(CONCATENATE($B46,"_",$C46,"_",J$2,"_",$D46,"_",$E46),Database!$F$2:$G$65536,2,)</f>
        <v>#N/A</v>
      </c>
      <c r="K46" s="636">
        <f>VLOOKUP(CONCATENATE($B46,"_",$C46,"_",K$2,"_",$D46,"_",$E46),SentData!$F$2:$G$65536,2,)</f>
        <v>16323</v>
      </c>
      <c r="L46" s="636">
        <f>VLOOKUP(CONCATENATE($B46,"_",$C46,"_",L$2,"_",$D46,"_",$E46),SentData!$F$2:$G$65536,2,)</f>
        <v>13452</v>
      </c>
      <c r="M46" s="637"/>
      <c r="N46" s="638" t="str">
        <f t="shared" si="7"/>
        <v>!!</v>
      </c>
      <c r="O46" s="638" t="str">
        <f t="shared" si="8"/>
        <v>!!</v>
      </c>
      <c r="P46" s="638" t="str">
        <f t="shared" si="9"/>
        <v>!!</v>
      </c>
      <c r="Q46" s="638" t="str">
        <f t="shared" si="10"/>
        <v>!!</v>
      </c>
      <c r="R46" s="638" t="str">
        <f t="shared" si="11"/>
        <v>!!</v>
      </c>
      <c r="S46" s="638">
        <f t="shared" si="12"/>
        <v>0.82411321448263186</v>
      </c>
      <c r="T46" s="637"/>
      <c r="U46" s="633"/>
      <c r="V46" s="633"/>
      <c r="W46" s="633"/>
      <c r="X46" s="633"/>
    </row>
    <row r="47" spans="1:24" ht="12" x14ac:dyDescent="0.2">
      <c r="A47" s="639" t="s">
        <v>178</v>
      </c>
      <c r="B47" s="639" t="str">
        <f>Cover!$G$25</f>
        <v>NL</v>
      </c>
      <c r="C47" s="639" t="s">
        <v>292</v>
      </c>
      <c r="D47" s="639" t="s">
        <v>293</v>
      </c>
      <c r="E47" s="640">
        <v>3</v>
      </c>
      <c r="F47" s="641" t="e">
        <f>IF(ISNUMBER(U47),U47,VLOOKUP(CONCATENATE($B47,"_",$C47,"_",F$2,"_","1000 NAC","_",$E47),Database!$F$2:$G$65536,2,)/VLOOKUP(CONCATENATE($B47,"_",$C47,"_",F$2,"_",$D47,"_",$E47),Database!$F$2:$G$65536,2,))</f>
        <v>#DIV/0!</v>
      </c>
      <c r="G47" s="641" t="e">
        <f>IF(ISNUMBER(V47),V47,VLOOKUP(CONCATENATE($B47,"_",$C47,"_",G$2,"_","1000 NAC","_",$E47),Database!$F$2:$G$65536,2,)/VLOOKUP(CONCATENATE($B47,"_",$C47,"_",G$2,"_",$D47,"_",$E47),Database!$F$2:$G$65536,2,))</f>
        <v>#DIV/0!</v>
      </c>
      <c r="H47" s="641" t="e">
        <f>IF(ISNUMBER(W47),W47,VLOOKUP(CONCATENATE($B47,"_",$C47,"_",H$2,"_","1000 NAC","_",$E47),Database!$F$2:$G$65536,2,)/VLOOKUP(CONCATENATE($B47,"_",$C47,"_",H$2,"_",$D47,"_",$E47),Database!$F$2:$G$65536,2,))</f>
        <v>#N/A</v>
      </c>
      <c r="I47" s="641" t="e">
        <f>IF(ISNUMBER(X47),X47,VLOOKUP(CONCATENATE($B47,"_",$C47,"_",I$2,"_","1000 NAC","_",$E47),Database!$F$2:$G$65536,2,)/VLOOKUP(CONCATENATE($B47,"_",$C47,"_",I$2,"_",$D47,"_",$E47),Database!$F$2:$G$65536,2,))</f>
        <v>#N/A</v>
      </c>
      <c r="J47" s="641" t="e">
        <f>VLOOKUP(CONCATENATE($B47,"_",$C47,"_",J$2,"_","1000 NAC","_",$E47),Database!$F$2:$G$65536,2,)/VLOOKUP(CONCATENATE($B47,"_",$C47,"_",J$2,"_",$D47,"_",$E47),Database!$F$2:$G$65536,2,)</f>
        <v>#N/A</v>
      </c>
      <c r="K47" s="642">
        <f>VLOOKUP(CONCATENATE($B47,"_",$C47,"_",K$2,"_","1000 NAC","_",$E47),SentData!$F$2:$G$65536,2,)/VLOOKUP(CONCATENATE($B47,"_",$C47,"_",K$2,"_",$D47,"_",$E47),SentData!$F$2:$G$65536,2,)</f>
        <v>677.30290456431533</v>
      </c>
      <c r="L47" s="642">
        <f>VLOOKUP(CONCATENATE($B47,"_",$C47,"_",L$2,"_","1000 NAC","_",$E47),SentData!$F$2:$G$65536,2,)/VLOOKUP(CONCATENATE($B47,"_",$C47,"_",L$2,"_",$D47,"_",$E47),SentData!$F$2:$G$65536,2,)</f>
        <v>689.84615384615381</v>
      </c>
      <c r="M47" s="643"/>
      <c r="N47" s="644" t="str">
        <f t="shared" si="7"/>
        <v>!!</v>
      </c>
      <c r="O47" s="644" t="str">
        <f t="shared" si="8"/>
        <v>!!</v>
      </c>
      <c r="P47" s="644" t="str">
        <f t="shared" si="9"/>
        <v>!!</v>
      </c>
      <c r="Q47" s="644" t="str">
        <f t="shared" si="10"/>
        <v>!!</v>
      </c>
      <c r="R47" s="644" t="str">
        <f t="shared" si="11"/>
        <v>!!</v>
      </c>
      <c r="S47" s="644">
        <f t="shared" si="12"/>
        <v>1.0185194086682783</v>
      </c>
      <c r="T47" s="643"/>
      <c r="U47" s="652" t="str">
        <f>IF(ISNUMBER(U45),IF(ISNUMBER(U46),U46/U45,F46/U45),IF(ISNUMBER(U46),U46/F45,""))</f>
        <v/>
      </c>
      <c r="V47" s="652" t="str">
        <f>IF(ISNUMBER(V45),IF(ISNUMBER(V46),V46/V45,G46/V45),IF(ISNUMBER(V46),V46/G45,""))</f>
        <v/>
      </c>
      <c r="W47" s="652" t="str">
        <f>IF(ISNUMBER(W45),IF(ISNUMBER(W46),W46/W45,H46/W45),IF(ISNUMBER(W46),W46/H45,""))</f>
        <v/>
      </c>
      <c r="X47" s="652" t="str">
        <f>IF(ISNUMBER(X45),IF(ISNUMBER(X46),X46/X45,I46/X45),IF(ISNUMBER(X46),X46/I45,""))</f>
        <v/>
      </c>
    </row>
    <row r="48" spans="1:24" x14ac:dyDescent="0.2">
      <c r="A48" s="633" t="s">
        <v>180</v>
      </c>
      <c r="B48" s="633" t="str">
        <f>Cover!$G$25</f>
        <v>NL</v>
      </c>
      <c r="C48" s="633" t="s">
        <v>296</v>
      </c>
      <c r="D48" s="633" t="s">
        <v>293</v>
      </c>
      <c r="E48" s="634">
        <v>3</v>
      </c>
      <c r="F48" s="635">
        <f>IF(ISNUMBER(U48),U48,VLOOKUP(CONCATENATE($B48,"_",$C48,"_",F$2,"_",$D48,"_",$E48),Database!$F$2:$G$65536,2,))</f>
        <v>0</v>
      </c>
      <c r="G48" s="635">
        <f>IF(ISNUMBER(V48),V48,VLOOKUP(CONCATENATE($B48,"_",$C48,"_",G$2,"_",$D48,"_",$E48),Database!$F$2:$G$65536,2,))</f>
        <v>0</v>
      </c>
      <c r="H48" s="635" t="e">
        <f>IF(ISNUMBER(W48),W48,VLOOKUP(CONCATENATE($B48,"_",$C48,"_",H$2,"_",$D48,"_",$E48),Database!$F$2:$G$65536,2,))</f>
        <v>#N/A</v>
      </c>
      <c r="I48" s="635" t="e">
        <f>IF(ISNUMBER(X48),X48,VLOOKUP(CONCATENATE($B48,"_",$C48,"_",I$2,"_",$D48,"_",$E48),Database!$F$2:$G$65536,2,))</f>
        <v>#N/A</v>
      </c>
      <c r="J48" s="635" t="e">
        <f>VLOOKUP(CONCATENATE($B48,"_",$C48,"_",J$2,"_",$D48,"_",$E48),Database!$F$2:$G$65536,2,)</f>
        <v>#N/A</v>
      </c>
      <c r="K48" s="636">
        <f>VLOOKUP(CONCATENATE($B48,"_",$C48,"_",K$2,"_",$D48,"_",$E48),SentData!$F$2:$G$65536,2,)</f>
        <v>9.4</v>
      </c>
      <c r="L48" s="636">
        <f>VLOOKUP(CONCATENATE($B48,"_",$C48,"_",L$2,"_",$D48,"_",$E48),SentData!$F$2:$G$65536,2,)</f>
        <v>6.2</v>
      </c>
      <c r="M48" s="637"/>
      <c r="N48" s="638" t="str">
        <f t="shared" si="7"/>
        <v>!!</v>
      </c>
      <c r="O48" s="638" t="str">
        <f t="shared" si="8"/>
        <v>!!</v>
      </c>
      <c r="P48" s="638" t="str">
        <f t="shared" si="9"/>
        <v>!!</v>
      </c>
      <c r="Q48" s="638" t="str">
        <f t="shared" si="10"/>
        <v>!!</v>
      </c>
      <c r="R48" s="638" t="str">
        <f t="shared" si="11"/>
        <v>!!</v>
      </c>
      <c r="S48" s="638">
        <f t="shared" si="12"/>
        <v>0.65957446808510634</v>
      </c>
      <c r="T48" s="637"/>
      <c r="U48" s="633"/>
      <c r="V48" s="633"/>
      <c r="W48" s="633"/>
      <c r="X48" s="633"/>
    </row>
    <row r="49" spans="1:24" x14ac:dyDescent="0.2">
      <c r="A49" s="650" t="s">
        <v>179</v>
      </c>
      <c r="B49" s="633" t="str">
        <f>Cover!$G$25</f>
        <v>NL</v>
      </c>
      <c r="C49" s="633" t="s">
        <v>296</v>
      </c>
      <c r="D49" s="633" t="s">
        <v>216</v>
      </c>
      <c r="E49" s="634">
        <v>3</v>
      </c>
      <c r="F49" s="635">
        <f>IF(ISNUMBER(U49),U49,VLOOKUP(CONCATENATE($B49,"_",$C49,"_",F$2,"_",$D49,"_",$E49),Database!$F$2:$G$65536,2,))</f>
        <v>0</v>
      </c>
      <c r="G49" s="635">
        <f>IF(ISNUMBER(V49),V49,VLOOKUP(CONCATENATE($B49,"_",$C49,"_",G$2,"_",$D49,"_",$E49),Database!$F$2:$G$65536,2,))</f>
        <v>0</v>
      </c>
      <c r="H49" s="635" t="e">
        <f>IF(ISNUMBER(W49),W49,VLOOKUP(CONCATENATE($B49,"_",$C49,"_",H$2,"_",$D49,"_",$E49),Database!$F$2:$G$65536,2,))</f>
        <v>#N/A</v>
      </c>
      <c r="I49" s="635" t="e">
        <f>IF(ISNUMBER(X49),X49,VLOOKUP(CONCATENATE($B49,"_",$C49,"_",I$2,"_",$D49,"_",$E49),Database!$F$2:$G$65536,2,))</f>
        <v>#N/A</v>
      </c>
      <c r="J49" s="635" t="e">
        <f>VLOOKUP(CONCATENATE($B49,"_",$C49,"_",J$2,"_",$D49,"_",$E49),Database!$F$2:$G$65536,2,)</f>
        <v>#N/A</v>
      </c>
      <c r="K49" s="636">
        <f>VLOOKUP(CONCATENATE($B49,"_",$C49,"_",K$2,"_",$D49,"_",$E49),SentData!$F$2:$G$65536,2,)</f>
        <v>5304</v>
      </c>
      <c r="L49" s="636">
        <f>VLOOKUP(CONCATENATE($B49,"_",$C49,"_",L$2,"_",$D49,"_",$E49),SentData!$F$2:$G$65536,2,)</f>
        <v>4580</v>
      </c>
      <c r="M49" s="637"/>
      <c r="N49" s="638" t="str">
        <f t="shared" si="7"/>
        <v>!!</v>
      </c>
      <c r="O49" s="638" t="str">
        <f t="shared" si="8"/>
        <v>!!</v>
      </c>
      <c r="P49" s="638" t="str">
        <f t="shared" si="9"/>
        <v>!!</v>
      </c>
      <c r="Q49" s="638" t="str">
        <f t="shared" si="10"/>
        <v>!!</v>
      </c>
      <c r="R49" s="638" t="str">
        <f t="shared" si="11"/>
        <v>!!</v>
      </c>
      <c r="S49" s="638">
        <f t="shared" si="12"/>
        <v>0.86349924585218707</v>
      </c>
      <c r="T49" s="637"/>
      <c r="U49" s="633"/>
      <c r="V49" s="633"/>
      <c r="W49" s="633"/>
      <c r="X49" s="633"/>
    </row>
    <row r="50" spans="1:24" ht="12" x14ac:dyDescent="0.2">
      <c r="A50" s="639" t="s">
        <v>178</v>
      </c>
      <c r="B50" s="639" t="str">
        <f>Cover!$G$25</f>
        <v>NL</v>
      </c>
      <c r="C50" s="639" t="s">
        <v>296</v>
      </c>
      <c r="D50" s="639" t="s">
        <v>293</v>
      </c>
      <c r="E50" s="640">
        <v>3</v>
      </c>
      <c r="F50" s="641" t="e">
        <f>IF(ISNUMBER(U50),U50,VLOOKUP(CONCATENATE($B50,"_",$C50,"_",F$2,"_","1000 NAC","_",$E50),Database!$F$2:$G$65536,2,)/VLOOKUP(CONCATENATE($B50,"_",$C50,"_",F$2,"_",$D50,"_",$E50),Database!$F$2:$G$65536,2,))</f>
        <v>#DIV/0!</v>
      </c>
      <c r="G50" s="641" t="e">
        <f>IF(ISNUMBER(V50),V50,VLOOKUP(CONCATENATE($B50,"_",$C50,"_",G$2,"_","1000 NAC","_",$E50),Database!$F$2:$G$65536,2,)/VLOOKUP(CONCATENATE($B50,"_",$C50,"_",G$2,"_",$D50,"_",$E50),Database!$F$2:$G$65536,2,))</f>
        <v>#DIV/0!</v>
      </c>
      <c r="H50" s="641" t="e">
        <f>IF(ISNUMBER(W50),W50,VLOOKUP(CONCATENATE($B50,"_",$C50,"_",H$2,"_","1000 NAC","_",$E50),Database!$F$2:$G$65536,2,)/VLOOKUP(CONCATENATE($B50,"_",$C50,"_",H$2,"_",$D50,"_",$E50),Database!$F$2:$G$65536,2,))</f>
        <v>#N/A</v>
      </c>
      <c r="I50" s="641" t="e">
        <f>IF(ISNUMBER(X50),X50,VLOOKUP(CONCATENATE($B50,"_",$C50,"_",I$2,"_","1000 NAC","_",$E50),Database!$F$2:$G$65536,2,)/VLOOKUP(CONCATENATE($B50,"_",$C50,"_",I$2,"_",$D50,"_",$E50),Database!$F$2:$G$65536,2,))</f>
        <v>#N/A</v>
      </c>
      <c r="J50" s="641" t="e">
        <f>VLOOKUP(CONCATENATE($B50,"_",$C50,"_",J$2,"_","1000 NAC","_",$E50),Database!$F$2:$G$65536,2,)/VLOOKUP(CONCATENATE($B50,"_",$C50,"_",J$2,"_",$D50,"_",$E50),Database!$F$2:$G$65536,2,)</f>
        <v>#N/A</v>
      </c>
      <c r="K50" s="642">
        <f>VLOOKUP(CONCATENATE($B50,"_",$C50,"_",K$2,"_","1000 NAC","_",$E50),SentData!$F$2:$G$65536,2,)/VLOOKUP(CONCATENATE($B50,"_",$C50,"_",K$2,"_",$D50,"_",$E50),SentData!$F$2:$G$65536,2,)</f>
        <v>564.25531914893611</v>
      </c>
      <c r="L50" s="642">
        <f>VLOOKUP(CONCATENATE($B50,"_",$C50,"_",L$2,"_","1000 NAC","_",$E50),SentData!$F$2:$G$65536,2,)/VLOOKUP(CONCATENATE($B50,"_",$C50,"_",L$2,"_",$D50,"_",$E50),SentData!$F$2:$G$65536,2,)</f>
        <v>738.70967741935476</v>
      </c>
      <c r="M50" s="643"/>
      <c r="N50" s="644" t="str">
        <f t="shared" si="7"/>
        <v>!!</v>
      </c>
      <c r="O50" s="644" t="str">
        <f t="shared" si="8"/>
        <v>!!</v>
      </c>
      <c r="P50" s="644" t="str">
        <f t="shared" si="9"/>
        <v>!!</v>
      </c>
      <c r="Q50" s="644" t="str">
        <f t="shared" si="10"/>
        <v>!!</v>
      </c>
      <c r="R50" s="644" t="str">
        <f t="shared" si="11"/>
        <v>!!</v>
      </c>
      <c r="S50" s="644">
        <f t="shared" si="12"/>
        <v>1.3091762759694447</v>
      </c>
      <c r="T50" s="643"/>
      <c r="U50" s="652" t="str">
        <f>IF(ISNUMBER(U48),IF(ISNUMBER(U49),U49/U48,F49/U48),IF(ISNUMBER(U49),U49/F48,""))</f>
        <v/>
      </c>
      <c r="V50" s="652" t="str">
        <f>IF(ISNUMBER(V48),IF(ISNUMBER(V49),V49/V48,G49/V48),IF(ISNUMBER(V49),V49/G48,""))</f>
        <v/>
      </c>
      <c r="W50" s="652" t="str">
        <f>IF(ISNUMBER(W48),IF(ISNUMBER(W49),W49/W48,H49/W48),IF(ISNUMBER(W49),W49/H48,""))</f>
        <v/>
      </c>
      <c r="X50" s="652" t="str">
        <f>IF(ISNUMBER(X48),IF(ISNUMBER(X49),X49/X48,I49/X48),IF(ISNUMBER(X49),X49/I48,""))</f>
        <v/>
      </c>
    </row>
    <row r="51" spans="1:24" x14ac:dyDescent="0.2">
      <c r="A51" s="633" t="s">
        <v>180</v>
      </c>
      <c r="B51" s="633" t="str">
        <f>Cover!$G$25</f>
        <v>NL</v>
      </c>
      <c r="C51" s="633" t="s">
        <v>292</v>
      </c>
      <c r="D51" s="633" t="s">
        <v>293</v>
      </c>
      <c r="E51" s="634" t="s">
        <v>381</v>
      </c>
      <c r="F51" s="635">
        <f>IF(ISNUMBER(U51),U51,VLOOKUP(CONCATENATE($B51,"_",$C51,"_",F$2,"_",$D51,"_",$E51),Database!$F$2:$G$65536,2,))</f>
        <v>0</v>
      </c>
      <c r="G51" s="635">
        <f>IF(ISNUMBER(V51),V51,VLOOKUP(CONCATENATE($B51,"_",$C51,"_",G$2,"_",$D51,"_",$E51),Database!$F$2:$G$65536,2,))</f>
        <v>0</v>
      </c>
      <c r="H51" s="635" t="e">
        <f>IF(ISNUMBER(W51),W51,VLOOKUP(CONCATENATE($B51,"_",$C51,"_",H$2,"_",$D51,"_",$E51),Database!$F$2:$G$65536,2,))</f>
        <v>#N/A</v>
      </c>
      <c r="I51" s="635" t="e">
        <f>IF(ISNUMBER(X51),X51,VLOOKUP(CONCATENATE($B51,"_",$C51,"_",I$2,"_",$D51,"_",$E51),Database!$F$2:$G$65536,2,))</f>
        <v>#N/A</v>
      </c>
      <c r="J51" s="635" t="e">
        <f>VLOOKUP(CONCATENATE($B51,"_",$C51,"_",J$2,"_",$D51,"_",$E51),Database!$F$2:$G$65536,2,)</f>
        <v>#N/A</v>
      </c>
      <c r="K51" s="636">
        <f>VLOOKUP(CONCATENATE($B51,"_",$C51,"_",K$2,"_",$D51,"_",$E51),SentData!$F$2:$G$65536,2,)</f>
        <v>72</v>
      </c>
      <c r="L51" s="636">
        <f>VLOOKUP(CONCATENATE($B51,"_",$C51,"_",L$2,"_",$D51,"_",$E51),SentData!$F$2:$G$65536,2,)</f>
        <v>46</v>
      </c>
      <c r="M51" s="637"/>
      <c r="N51" s="638" t="str">
        <f t="shared" ref="N51:N62" si="13">IF(OR(ISERROR(F51),ISERROR(G51)),"!!",IF(F51=0,"!!",G51/F51))</f>
        <v>!!</v>
      </c>
      <c r="O51" s="638" t="str">
        <f t="shared" ref="O51:O62" si="14">IF(OR(ISERROR(G51),ISERROR(H51)),"!!",IF(G51=0,"!!",H51/G51))</f>
        <v>!!</v>
      </c>
      <c r="P51" s="638" t="str">
        <f t="shared" ref="P51:P62" si="15">IF(OR(ISERROR(H51),ISERROR(I51)),"!!",IF(H51=0,"!!",I51/H51))</f>
        <v>!!</v>
      </c>
      <c r="Q51" s="638" t="str">
        <f t="shared" ref="Q51:Q62" si="16">IF(OR(ISERROR(I51),ISERROR(J51)),"!!",IF(I51=0,"!!",J51/I51))</f>
        <v>!!</v>
      </c>
      <c r="R51" s="638" t="str">
        <f t="shared" ref="R51:R62" si="17">IF(OR(ISERROR(J51),ISERROR(K51)),"!!",IF(J51=0,"!!",K51/J51))</f>
        <v>!!</v>
      </c>
      <c r="S51" s="638">
        <f t="shared" ref="S51:S62" si="18">IF(OR(ISERROR(K51),ISERROR(L51)),"!!",IF(K51=0,"!!",L51/K51))</f>
        <v>0.63888888888888884</v>
      </c>
      <c r="T51" s="637"/>
      <c r="U51" s="633"/>
      <c r="V51" s="633"/>
      <c r="W51" s="633"/>
      <c r="X51" s="633"/>
    </row>
    <row r="52" spans="1:24" x14ac:dyDescent="0.2">
      <c r="A52" s="650" t="s">
        <v>179</v>
      </c>
      <c r="B52" s="633" t="str">
        <f>Cover!$G$25</f>
        <v>NL</v>
      </c>
      <c r="C52" s="633" t="s">
        <v>292</v>
      </c>
      <c r="D52" s="633" t="s">
        <v>216</v>
      </c>
      <c r="E52" s="634" t="s">
        <v>381</v>
      </c>
      <c r="F52" s="635">
        <f>IF(ISNUMBER(U52),U52,VLOOKUP(CONCATENATE($B52,"_",$C52,"_",F$2,"_",$D52,"_",$E52),Database!$F$2:$G$65536,2,))</f>
        <v>0</v>
      </c>
      <c r="G52" s="635">
        <f>IF(ISNUMBER(V52),V52,VLOOKUP(CONCATENATE($B52,"_",$C52,"_",G$2,"_",$D52,"_",$E52),Database!$F$2:$G$65536,2,))</f>
        <v>0</v>
      </c>
      <c r="H52" s="635" t="e">
        <f>IF(ISNUMBER(W52),W52,VLOOKUP(CONCATENATE($B52,"_",$C52,"_",H$2,"_",$D52,"_",$E52),Database!$F$2:$G$65536,2,))</f>
        <v>#N/A</v>
      </c>
      <c r="I52" s="635" t="e">
        <f>IF(ISNUMBER(X52),X52,VLOOKUP(CONCATENATE($B52,"_",$C52,"_",I$2,"_",$D52,"_",$E52),Database!$F$2:$G$65536,2,))</f>
        <v>#N/A</v>
      </c>
      <c r="J52" s="635" t="e">
        <f>VLOOKUP(CONCATENATE($B52,"_",$C52,"_",J$2,"_",$D52,"_",$E52),Database!$F$2:$G$65536,2,)</f>
        <v>#N/A</v>
      </c>
      <c r="K52" s="636">
        <f>VLOOKUP(CONCATENATE($B52,"_",$C52,"_",K$2,"_",$D52,"_",$E52),SentData!$F$2:$G$65536,2,)</f>
        <v>28083</v>
      </c>
      <c r="L52" s="636">
        <f>VLOOKUP(CONCATENATE($B52,"_",$C52,"_",L$2,"_",$D52,"_",$E52),SentData!$F$2:$G$65536,2,)</f>
        <v>27448</v>
      </c>
      <c r="M52" s="637"/>
      <c r="N52" s="638" t="str">
        <f t="shared" si="13"/>
        <v>!!</v>
      </c>
      <c r="O52" s="638" t="str">
        <f t="shared" si="14"/>
        <v>!!</v>
      </c>
      <c r="P52" s="638" t="str">
        <f t="shared" si="15"/>
        <v>!!</v>
      </c>
      <c r="Q52" s="638" t="str">
        <f t="shared" si="16"/>
        <v>!!</v>
      </c>
      <c r="R52" s="638" t="str">
        <f t="shared" si="17"/>
        <v>!!</v>
      </c>
      <c r="S52" s="638">
        <f t="shared" si="18"/>
        <v>0.97738845564932519</v>
      </c>
      <c r="T52" s="637"/>
      <c r="U52" s="633"/>
      <c r="V52" s="633"/>
      <c r="W52" s="633"/>
      <c r="X52" s="633"/>
    </row>
    <row r="53" spans="1:24" ht="12" x14ac:dyDescent="0.2">
      <c r="A53" s="639" t="s">
        <v>178</v>
      </c>
      <c r="B53" s="639" t="str">
        <f>Cover!$G$25</f>
        <v>NL</v>
      </c>
      <c r="C53" s="639" t="s">
        <v>292</v>
      </c>
      <c r="D53" s="639" t="s">
        <v>293</v>
      </c>
      <c r="E53" s="640" t="s">
        <v>381</v>
      </c>
      <c r="F53" s="641" t="e">
        <f>IF(ISNUMBER(U53),U53,VLOOKUP(CONCATENATE($B53,"_",$C53,"_",F$2,"_","1000 NAC","_",$E53),Database!$F$2:$G$65536,2,)/VLOOKUP(CONCATENATE($B53,"_",$C53,"_",F$2,"_",$D53,"_",$E53),Database!$F$2:$G$65536,2,))</f>
        <v>#DIV/0!</v>
      </c>
      <c r="G53" s="641" t="e">
        <f>IF(ISNUMBER(V53),V53,VLOOKUP(CONCATENATE($B53,"_",$C53,"_",G$2,"_","1000 NAC","_",$E53),Database!$F$2:$G$65536,2,)/VLOOKUP(CONCATENATE($B53,"_",$C53,"_",G$2,"_",$D53,"_",$E53),Database!$F$2:$G$65536,2,))</f>
        <v>#DIV/0!</v>
      </c>
      <c r="H53" s="641" t="e">
        <f>IF(ISNUMBER(W53),W53,VLOOKUP(CONCATENATE($B53,"_",$C53,"_",H$2,"_","1000 NAC","_",$E53),Database!$F$2:$G$65536,2,)/VLOOKUP(CONCATENATE($B53,"_",$C53,"_",H$2,"_",$D53,"_",$E53),Database!$F$2:$G$65536,2,))</f>
        <v>#N/A</v>
      </c>
      <c r="I53" s="641" t="e">
        <f>IF(ISNUMBER(X53),X53,VLOOKUP(CONCATENATE($B53,"_",$C53,"_",I$2,"_","1000 NAC","_",$E53),Database!$F$2:$G$65536,2,)/VLOOKUP(CONCATENATE($B53,"_",$C53,"_",I$2,"_",$D53,"_",$E53),Database!$F$2:$G$65536,2,))</f>
        <v>#N/A</v>
      </c>
      <c r="J53" s="641" t="e">
        <f>VLOOKUP(CONCATENATE($B53,"_",$C53,"_",J$2,"_","1000 NAC","_",$E53),Database!$F$2:$G$65536,2,)/VLOOKUP(CONCATENATE($B53,"_",$C53,"_",J$2,"_",$D53,"_",$E53),Database!$F$2:$G$65536,2,)</f>
        <v>#N/A</v>
      </c>
      <c r="K53" s="642">
        <f>VLOOKUP(CONCATENATE($B53,"_",$C53,"_",K$2,"_","1000 NAC","_",$E53),SentData!$F$2:$G$65536,2,)/VLOOKUP(CONCATENATE($B53,"_",$C53,"_",K$2,"_",$D53,"_",$E53),SentData!$F$2:$G$65536,2,)</f>
        <v>390.04166666666669</v>
      </c>
      <c r="L53" s="642">
        <f>VLOOKUP(CONCATENATE($B53,"_",$C53,"_",L$2,"_","1000 NAC","_",$E53),SentData!$F$2:$G$65536,2,)/VLOOKUP(CONCATENATE($B53,"_",$C53,"_",L$2,"_",$D53,"_",$E53),SentData!$F$2:$G$65536,2,)</f>
        <v>596.695652173913</v>
      </c>
      <c r="M53" s="643"/>
      <c r="N53" s="644" t="str">
        <f t="shared" si="13"/>
        <v>!!</v>
      </c>
      <c r="O53" s="644" t="str">
        <f t="shared" si="14"/>
        <v>!!</v>
      </c>
      <c r="P53" s="644" t="str">
        <f t="shared" si="15"/>
        <v>!!</v>
      </c>
      <c r="Q53" s="644" t="str">
        <f t="shared" si="16"/>
        <v>!!</v>
      </c>
      <c r="R53" s="644" t="str">
        <f t="shared" si="17"/>
        <v>!!</v>
      </c>
      <c r="S53" s="644">
        <f t="shared" si="18"/>
        <v>1.5298254088424219</v>
      </c>
      <c r="T53" s="643"/>
      <c r="U53" s="652"/>
      <c r="V53" s="652"/>
      <c r="W53" s="652"/>
      <c r="X53" s="652"/>
    </row>
    <row r="54" spans="1:24" x14ac:dyDescent="0.2">
      <c r="A54" s="633" t="s">
        <v>180</v>
      </c>
      <c r="B54" s="633" t="str">
        <f>Cover!$G$25</f>
        <v>NL</v>
      </c>
      <c r="C54" s="633" t="s">
        <v>296</v>
      </c>
      <c r="D54" s="633" t="s">
        <v>293</v>
      </c>
      <c r="E54" s="634" t="s">
        <v>381</v>
      </c>
      <c r="F54" s="635">
        <f>IF(ISNUMBER(U54),U54,VLOOKUP(CONCATENATE($B54,"_",$C54,"_",F$2,"_",$D54,"_",$E54),Database!$F$2:$G$65536,2,))</f>
        <v>0</v>
      </c>
      <c r="G54" s="635">
        <f>IF(ISNUMBER(V54),V54,VLOOKUP(CONCATENATE($B54,"_",$C54,"_",G$2,"_",$D54,"_",$E54),Database!$F$2:$G$65536,2,))</f>
        <v>0</v>
      </c>
      <c r="H54" s="635" t="e">
        <f>IF(ISNUMBER(W54),W54,VLOOKUP(CONCATENATE($B54,"_",$C54,"_",H$2,"_",$D54,"_",$E54),Database!$F$2:$G$65536,2,))</f>
        <v>#N/A</v>
      </c>
      <c r="I54" s="635" t="e">
        <f>IF(ISNUMBER(X54),X54,VLOOKUP(CONCATENATE($B54,"_",$C54,"_",I$2,"_",$D54,"_",$E54),Database!$F$2:$G$65536,2,))</f>
        <v>#N/A</v>
      </c>
      <c r="J54" s="635" t="e">
        <f>VLOOKUP(CONCATENATE($B54,"_",$C54,"_",J$2,"_",$D54,"_",$E54),Database!$F$2:$G$65536,2,)</f>
        <v>#N/A</v>
      </c>
      <c r="K54" s="636">
        <f>VLOOKUP(CONCATENATE($B54,"_",$C54,"_",K$2,"_",$D54,"_",$E54),SentData!$F$2:$G$65536,2,)</f>
        <v>33.119999999999997</v>
      </c>
      <c r="L54" s="636">
        <f>VLOOKUP(CONCATENATE($B54,"_",$C54,"_",L$2,"_",$D54,"_",$E54),SentData!$F$2:$G$65536,2,)</f>
        <v>20.5</v>
      </c>
      <c r="M54" s="637"/>
      <c r="N54" s="638" t="str">
        <f t="shared" si="13"/>
        <v>!!</v>
      </c>
      <c r="O54" s="638" t="str">
        <f t="shared" si="14"/>
        <v>!!</v>
      </c>
      <c r="P54" s="638" t="str">
        <f t="shared" si="15"/>
        <v>!!</v>
      </c>
      <c r="Q54" s="638" t="str">
        <f t="shared" si="16"/>
        <v>!!</v>
      </c>
      <c r="R54" s="638" t="str">
        <f t="shared" si="17"/>
        <v>!!</v>
      </c>
      <c r="S54" s="638">
        <f t="shared" si="18"/>
        <v>0.61896135265700492</v>
      </c>
      <c r="T54" s="637"/>
      <c r="U54" s="633"/>
      <c r="V54" s="633"/>
      <c r="W54" s="633"/>
      <c r="X54" s="633"/>
    </row>
    <row r="55" spans="1:24" x14ac:dyDescent="0.2">
      <c r="A55" s="650" t="s">
        <v>179</v>
      </c>
      <c r="B55" s="633" t="str">
        <f>Cover!$G$25</f>
        <v>NL</v>
      </c>
      <c r="C55" s="633" t="s">
        <v>296</v>
      </c>
      <c r="D55" s="633" t="s">
        <v>216</v>
      </c>
      <c r="E55" s="634" t="s">
        <v>381</v>
      </c>
      <c r="F55" s="635">
        <f>IF(ISNUMBER(U55),U55,VLOOKUP(CONCATENATE($B55,"_",$C55,"_",F$2,"_",$D55,"_",$E55),Database!$F$2:$G$65536,2,))</f>
        <v>0</v>
      </c>
      <c r="G55" s="635">
        <f>IF(ISNUMBER(V55),V55,VLOOKUP(CONCATENATE($B55,"_",$C55,"_",G$2,"_",$D55,"_",$E55),Database!$F$2:$G$65536,2,))</f>
        <v>0</v>
      </c>
      <c r="H55" s="635" t="e">
        <f>IF(ISNUMBER(W55),W55,VLOOKUP(CONCATENATE($B55,"_",$C55,"_",H$2,"_",$D55,"_",$E55),Database!$F$2:$G$65536,2,))</f>
        <v>#N/A</v>
      </c>
      <c r="I55" s="635" t="e">
        <f>IF(ISNUMBER(X55),X55,VLOOKUP(CONCATENATE($B55,"_",$C55,"_",I$2,"_",$D55,"_",$E55),Database!$F$2:$G$65536,2,))</f>
        <v>#N/A</v>
      </c>
      <c r="J55" s="635" t="e">
        <f>VLOOKUP(CONCATENATE($B55,"_",$C55,"_",J$2,"_",$D55,"_",$E55),Database!$F$2:$G$65536,2,)</f>
        <v>#N/A</v>
      </c>
      <c r="K55" s="636">
        <f>VLOOKUP(CONCATENATE($B55,"_",$C55,"_",K$2,"_",$D55,"_",$E55),SentData!$F$2:$G$65536,2,)</f>
        <v>23193</v>
      </c>
      <c r="L55" s="636">
        <f>VLOOKUP(CONCATENATE($B55,"_",$C55,"_",L$2,"_",$D55,"_",$E55),SentData!$F$2:$G$65536,2,)</f>
        <v>23024</v>
      </c>
      <c r="M55" s="637"/>
      <c r="N55" s="638" t="str">
        <f t="shared" si="13"/>
        <v>!!</v>
      </c>
      <c r="O55" s="638" t="str">
        <f t="shared" si="14"/>
        <v>!!</v>
      </c>
      <c r="P55" s="638" t="str">
        <f t="shared" si="15"/>
        <v>!!</v>
      </c>
      <c r="Q55" s="638" t="str">
        <f t="shared" si="16"/>
        <v>!!</v>
      </c>
      <c r="R55" s="638" t="str">
        <f t="shared" si="17"/>
        <v>!!</v>
      </c>
      <c r="S55" s="638">
        <f t="shared" si="18"/>
        <v>0.9927133186737378</v>
      </c>
      <c r="T55" s="637"/>
      <c r="U55" s="633"/>
      <c r="V55" s="633"/>
      <c r="W55" s="633"/>
      <c r="X55" s="633"/>
    </row>
    <row r="56" spans="1:24" ht="12" x14ac:dyDescent="0.2">
      <c r="A56" s="639" t="s">
        <v>178</v>
      </c>
      <c r="B56" s="639" t="str">
        <f>Cover!$G$25</f>
        <v>NL</v>
      </c>
      <c r="C56" s="639" t="s">
        <v>296</v>
      </c>
      <c r="D56" s="639" t="s">
        <v>293</v>
      </c>
      <c r="E56" s="640" t="s">
        <v>381</v>
      </c>
      <c r="F56" s="641" t="e">
        <f>IF(ISNUMBER(U56),U56,VLOOKUP(CONCATENATE($B56,"_",$C56,"_",F$2,"_","1000 NAC","_",$E56),Database!$F$2:$G$65536,2,)/VLOOKUP(CONCATENATE($B56,"_",$C56,"_",F$2,"_",$D56,"_",$E56),Database!$F$2:$G$65536,2,))</f>
        <v>#DIV/0!</v>
      </c>
      <c r="G56" s="641" t="e">
        <f>IF(ISNUMBER(V56),V56,VLOOKUP(CONCATENATE($B56,"_",$C56,"_",G$2,"_","1000 NAC","_",$E56),Database!$F$2:$G$65536,2,)/VLOOKUP(CONCATENATE($B56,"_",$C56,"_",G$2,"_",$D56,"_",$E56),Database!$F$2:$G$65536,2,))</f>
        <v>#DIV/0!</v>
      </c>
      <c r="H56" s="641" t="e">
        <f>IF(ISNUMBER(W56),W56,VLOOKUP(CONCATENATE($B56,"_",$C56,"_",H$2,"_","1000 NAC","_",$E56),Database!$F$2:$G$65536,2,)/VLOOKUP(CONCATENATE($B56,"_",$C56,"_",H$2,"_",$D56,"_",$E56),Database!$F$2:$G$65536,2,))</f>
        <v>#N/A</v>
      </c>
      <c r="I56" s="641" t="e">
        <f>IF(ISNUMBER(X56),X56,VLOOKUP(CONCATENATE($B56,"_",$C56,"_",I$2,"_","1000 NAC","_",$E56),Database!$F$2:$G$65536,2,)/VLOOKUP(CONCATENATE($B56,"_",$C56,"_",I$2,"_",$D56,"_",$E56),Database!$F$2:$G$65536,2,))</f>
        <v>#N/A</v>
      </c>
      <c r="J56" s="641" t="e">
        <f>VLOOKUP(CONCATENATE($B56,"_",$C56,"_",J$2,"_","1000 NAC","_",$E56),Database!$F$2:$G$65536,2,)/VLOOKUP(CONCATENATE($B56,"_",$C56,"_",J$2,"_",$D56,"_",$E56),Database!$F$2:$G$65536,2,)</f>
        <v>#N/A</v>
      </c>
      <c r="K56" s="642">
        <f>VLOOKUP(CONCATENATE($B56,"_",$C56,"_",K$2,"_","1000 NAC","_",$E56),SentData!$F$2:$G$65536,2,)/VLOOKUP(CONCATENATE($B56,"_",$C56,"_",K$2,"_",$D56,"_",$E56),SentData!$F$2:$G$65536,2,)</f>
        <v>700.27173913043487</v>
      </c>
      <c r="L56" s="642">
        <f>VLOOKUP(CONCATENATE($B56,"_",$C56,"_",L$2,"_","1000 NAC","_",$E56),SentData!$F$2:$G$65536,2,)/VLOOKUP(CONCATENATE($B56,"_",$C56,"_",L$2,"_",$D56,"_",$E56),SentData!$F$2:$G$65536,2,)</f>
        <v>1123.1219512195121</v>
      </c>
      <c r="M56" s="643"/>
      <c r="N56" s="644" t="str">
        <f t="shared" si="13"/>
        <v>!!</v>
      </c>
      <c r="O56" s="644" t="str">
        <f t="shared" si="14"/>
        <v>!!</v>
      </c>
      <c r="P56" s="644" t="str">
        <f t="shared" si="15"/>
        <v>!!</v>
      </c>
      <c r="Q56" s="644" t="str">
        <f t="shared" si="16"/>
        <v>!!</v>
      </c>
      <c r="R56" s="644" t="str">
        <f t="shared" si="17"/>
        <v>!!</v>
      </c>
      <c r="S56" s="644">
        <f t="shared" si="18"/>
        <v>1.6038373226572775</v>
      </c>
      <c r="T56" s="643"/>
      <c r="U56" s="652"/>
      <c r="V56" s="652"/>
      <c r="W56" s="652"/>
      <c r="X56" s="652"/>
    </row>
    <row r="57" spans="1:24" x14ac:dyDescent="0.2">
      <c r="A57" s="633" t="s">
        <v>180</v>
      </c>
      <c r="B57" s="633" t="str">
        <f>Cover!$G$25</f>
        <v>NL</v>
      </c>
      <c r="C57" s="633" t="s">
        <v>292</v>
      </c>
      <c r="D57" s="633" t="s">
        <v>293</v>
      </c>
      <c r="E57" s="634" t="s">
        <v>382</v>
      </c>
      <c r="F57" s="635">
        <f>IF(ISNUMBER(U57),U57,VLOOKUP(CONCATENATE($B57,"_",$C57,"_",F$2,"_",$D57,"_",$E57),Database!$F$2:$G$65536,2,))</f>
        <v>0</v>
      </c>
      <c r="G57" s="635">
        <f>IF(ISNUMBER(V57),V57,VLOOKUP(CONCATENATE($B57,"_",$C57,"_",G$2,"_",$D57,"_",$E57),Database!$F$2:$G$65536,2,))</f>
        <v>0</v>
      </c>
      <c r="H57" s="635" t="e">
        <f>IF(ISNUMBER(W57),W57,VLOOKUP(CONCATENATE($B57,"_",$C57,"_",H$2,"_",$D57,"_",$E57),Database!$F$2:$G$65536,2,))</f>
        <v>#N/A</v>
      </c>
      <c r="I57" s="635" t="e">
        <f>IF(ISNUMBER(X57),X57,VLOOKUP(CONCATENATE($B57,"_",$C57,"_",I$2,"_",$D57,"_",$E57),Database!$F$2:$G$65536,2,))</f>
        <v>#N/A</v>
      </c>
      <c r="J57" s="635" t="e">
        <f>VLOOKUP(CONCATENATE($B57,"_",$C57,"_",J$2,"_",$D57,"_",$E57),Database!$F$2:$G$65536,2,)</f>
        <v>#N/A</v>
      </c>
      <c r="K57" s="636">
        <f>VLOOKUP(CONCATENATE($B57,"_",$C57,"_",K$2,"_",$D57,"_",$E57),SentData!$F$2:$G$65536,2,)</f>
        <v>618.9</v>
      </c>
      <c r="L57" s="636">
        <f>VLOOKUP(CONCATENATE($B57,"_",$C57,"_",L$2,"_",$D57,"_",$E57),SentData!$F$2:$G$65536,2,)</f>
        <v>626.20000000000005</v>
      </c>
      <c r="M57" s="637"/>
      <c r="N57" s="638" t="str">
        <f t="shared" si="13"/>
        <v>!!</v>
      </c>
      <c r="O57" s="638" t="str">
        <f t="shared" si="14"/>
        <v>!!</v>
      </c>
      <c r="P57" s="638" t="str">
        <f t="shared" si="15"/>
        <v>!!</v>
      </c>
      <c r="Q57" s="638" t="str">
        <f t="shared" si="16"/>
        <v>!!</v>
      </c>
      <c r="R57" s="638" t="str">
        <f t="shared" si="17"/>
        <v>!!</v>
      </c>
      <c r="S57" s="638">
        <f t="shared" si="18"/>
        <v>1.0117951203748587</v>
      </c>
      <c r="T57" s="637"/>
      <c r="U57" s="633"/>
      <c r="V57" s="633"/>
      <c r="W57" s="633"/>
      <c r="X57" s="633"/>
    </row>
    <row r="58" spans="1:24" x14ac:dyDescent="0.2">
      <c r="A58" s="650" t="s">
        <v>179</v>
      </c>
      <c r="B58" s="633" t="str">
        <f>Cover!$G$25</f>
        <v>NL</v>
      </c>
      <c r="C58" s="633" t="s">
        <v>292</v>
      </c>
      <c r="D58" s="633" t="s">
        <v>216</v>
      </c>
      <c r="E58" s="634" t="s">
        <v>382</v>
      </c>
      <c r="F58" s="635">
        <f>IF(ISNUMBER(U58),U58,VLOOKUP(CONCATENATE($B58,"_",$C58,"_",F$2,"_",$D58,"_",$E58),Database!$F$2:$G$65536,2,))</f>
        <v>0</v>
      </c>
      <c r="G58" s="635">
        <f>IF(ISNUMBER(V58),V58,VLOOKUP(CONCATENATE($B58,"_",$C58,"_",G$2,"_",$D58,"_",$E58),Database!$F$2:$G$65536,2,))</f>
        <v>0</v>
      </c>
      <c r="H58" s="635" t="e">
        <f>IF(ISNUMBER(W58),W58,VLOOKUP(CONCATENATE($B58,"_",$C58,"_",H$2,"_",$D58,"_",$E58),Database!$F$2:$G$65536,2,))</f>
        <v>#N/A</v>
      </c>
      <c r="I58" s="635" t="e">
        <f>IF(ISNUMBER(X58),X58,VLOOKUP(CONCATENATE($B58,"_",$C58,"_",I$2,"_",$D58,"_",$E58),Database!$F$2:$G$65536,2,))</f>
        <v>#N/A</v>
      </c>
      <c r="J58" s="635" t="e">
        <f>VLOOKUP(CONCATENATE($B58,"_",$C58,"_",J$2,"_",$D58,"_",$E58),Database!$F$2:$G$65536,2,)</f>
        <v>#N/A</v>
      </c>
      <c r="K58" s="636">
        <f>VLOOKUP(CONCATENATE($B58,"_",$C58,"_",K$2,"_",$D58,"_",$E58),SentData!$F$2:$G$65536,2,)</f>
        <v>22845</v>
      </c>
      <c r="L58" s="636">
        <f>VLOOKUP(CONCATENATE($B58,"_",$C58,"_",L$2,"_",$D58,"_",$E58),SentData!$F$2:$G$65536,2,)</f>
        <v>24804</v>
      </c>
      <c r="M58" s="637"/>
      <c r="N58" s="638" t="str">
        <f t="shared" si="13"/>
        <v>!!</v>
      </c>
      <c r="O58" s="638" t="str">
        <f t="shared" si="14"/>
        <v>!!</v>
      </c>
      <c r="P58" s="638" t="str">
        <f t="shared" si="15"/>
        <v>!!</v>
      </c>
      <c r="Q58" s="638" t="str">
        <f t="shared" si="16"/>
        <v>!!</v>
      </c>
      <c r="R58" s="638" t="str">
        <f t="shared" si="17"/>
        <v>!!</v>
      </c>
      <c r="S58" s="638">
        <f t="shared" si="18"/>
        <v>1.0857518056467499</v>
      </c>
      <c r="T58" s="637"/>
      <c r="U58" s="633"/>
      <c r="V58" s="633"/>
      <c r="W58" s="633"/>
      <c r="X58" s="633"/>
    </row>
    <row r="59" spans="1:24" ht="12" x14ac:dyDescent="0.2">
      <c r="A59" s="639" t="s">
        <v>178</v>
      </c>
      <c r="B59" s="639" t="str">
        <f>Cover!$G$25</f>
        <v>NL</v>
      </c>
      <c r="C59" s="639" t="s">
        <v>292</v>
      </c>
      <c r="D59" s="639" t="s">
        <v>293</v>
      </c>
      <c r="E59" s="640" t="s">
        <v>382</v>
      </c>
      <c r="F59" s="641" t="e">
        <f>IF(ISNUMBER(U59),U59,VLOOKUP(CONCATENATE($B59,"_",$C59,"_",F$2,"_","1000 NAC","_",$E59),Database!$F$2:$G$65536,2,)/VLOOKUP(CONCATENATE($B59,"_",$C59,"_",F$2,"_",$D59,"_",$E59),Database!$F$2:$G$65536,2,))</f>
        <v>#DIV/0!</v>
      </c>
      <c r="G59" s="641" t="e">
        <f>IF(ISNUMBER(V59),V59,VLOOKUP(CONCATENATE($B59,"_",$C59,"_",G$2,"_","1000 NAC","_",$E59),Database!$F$2:$G$65536,2,)/VLOOKUP(CONCATENATE($B59,"_",$C59,"_",G$2,"_",$D59,"_",$E59),Database!$F$2:$G$65536,2,))</f>
        <v>#DIV/0!</v>
      </c>
      <c r="H59" s="641" t="e">
        <f>IF(ISNUMBER(W59),W59,VLOOKUP(CONCATENATE($B59,"_",$C59,"_",H$2,"_","1000 NAC","_",$E59),Database!$F$2:$G$65536,2,)/VLOOKUP(CONCATENATE($B59,"_",$C59,"_",H$2,"_",$D59,"_",$E59),Database!$F$2:$G$65536,2,))</f>
        <v>#N/A</v>
      </c>
      <c r="I59" s="641" t="e">
        <f>IF(ISNUMBER(X59),X59,VLOOKUP(CONCATENATE($B59,"_",$C59,"_",I$2,"_","1000 NAC","_",$E59),Database!$F$2:$G$65536,2,)/VLOOKUP(CONCATENATE($B59,"_",$C59,"_",I$2,"_",$D59,"_",$E59),Database!$F$2:$G$65536,2,))</f>
        <v>#N/A</v>
      </c>
      <c r="J59" s="641" t="e">
        <f>VLOOKUP(CONCATENATE($B59,"_",$C59,"_",J$2,"_","1000 NAC","_",$E59),Database!$F$2:$G$65536,2,)/VLOOKUP(CONCATENATE($B59,"_",$C59,"_",J$2,"_",$D59,"_",$E59),Database!$F$2:$G$65536,2,)</f>
        <v>#N/A</v>
      </c>
      <c r="K59" s="642">
        <f>VLOOKUP(CONCATENATE($B59,"_",$C59,"_",K$2,"_","1000 NAC","_",$E59),SentData!$F$2:$G$65536,2,)/VLOOKUP(CONCATENATE($B59,"_",$C59,"_",K$2,"_",$D59,"_",$E59),SentData!$F$2:$G$65536,2,)</f>
        <v>36.912263693650026</v>
      </c>
      <c r="L59" s="642">
        <f>VLOOKUP(CONCATENATE($B59,"_",$C59,"_",L$2,"_","1000 NAC","_",$E59),SentData!$F$2:$G$65536,2,)/VLOOKUP(CONCATENATE($B59,"_",$C59,"_",L$2,"_",$D59,"_",$E59),SentData!$F$2:$G$65536,2,)</f>
        <v>39.610348131587351</v>
      </c>
      <c r="M59" s="643"/>
      <c r="N59" s="644" t="str">
        <f t="shared" si="13"/>
        <v>!!</v>
      </c>
      <c r="O59" s="644" t="str">
        <f t="shared" si="14"/>
        <v>!!</v>
      </c>
      <c r="P59" s="644" t="str">
        <f t="shared" si="15"/>
        <v>!!</v>
      </c>
      <c r="Q59" s="644" t="str">
        <f t="shared" si="16"/>
        <v>!!</v>
      </c>
      <c r="R59" s="644" t="str">
        <f t="shared" si="17"/>
        <v>!!</v>
      </c>
      <c r="S59" s="644">
        <f t="shared" si="18"/>
        <v>1.0730945265326948</v>
      </c>
      <c r="T59" s="643"/>
      <c r="U59" s="652"/>
      <c r="V59" s="652"/>
      <c r="W59" s="652"/>
      <c r="X59" s="652"/>
    </row>
    <row r="60" spans="1:24" x14ac:dyDescent="0.2">
      <c r="A60" s="633" t="s">
        <v>180</v>
      </c>
      <c r="B60" s="633" t="str">
        <f>Cover!$G$25</f>
        <v>NL</v>
      </c>
      <c r="C60" s="633" t="s">
        <v>296</v>
      </c>
      <c r="D60" s="633" t="s">
        <v>293</v>
      </c>
      <c r="E60" s="634" t="s">
        <v>382</v>
      </c>
      <c r="F60" s="635">
        <f>IF(ISNUMBER(U60),U60,VLOOKUP(CONCATENATE($B60,"_",$C60,"_",F$2,"_",$D60,"_",$E60),Database!$F$2:$G$65536,2,))</f>
        <v>0</v>
      </c>
      <c r="G60" s="635">
        <f>IF(ISNUMBER(V60),V60,VLOOKUP(CONCATENATE($B60,"_",$C60,"_",G$2,"_",$D60,"_",$E60),Database!$F$2:$G$65536,2,))</f>
        <v>0</v>
      </c>
      <c r="H60" s="635" t="e">
        <f>IF(ISNUMBER(W60),W60,VLOOKUP(CONCATENATE($B60,"_",$C60,"_",H$2,"_",$D60,"_",$E60),Database!$F$2:$G$65536,2,))</f>
        <v>#N/A</v>
      </c>
      <c r="I60" s="635" t="e">
        <f>IF(ISNUMBER(X60),X60,VLOOKUP(CONCATENATE($B60,"_",$C60,"_",I$2,"_",$D60,"_",$E60),Database!$F$2:$G$65536,2,))</f>
        <v>#N/A</v>
      </c>
      <c r="J60" s="635" t="e">
        <f>VLOOKUP(CONCATENATE($B60,"_",$C60,"_",J$2,"_",$D60,"_",$E60),Database!$F$2:$G$65536,2,)</f>
        <v>#N/A</v>
      </c>
      <c r="K60" s="636">
        <f>VLOOKUP(CONCATENATE($B60,"_",$C60,"_",K$2,"_",$D60,"_",$E60),SentData!$F$2:$G$65536,2,)</f>
        <v>691.1</v>
      </c>
      <c r="L60" s="636">
        <f>VLOOKUP(CONCATENATE($B60,"_",$C60,"_",L$2,"_",$D60,"_",$E60),SentData!$F$2:$G$65536,2,)</f>
        <v>712.7</v>
      </c>
      <c r="M60" s="637"/>
      <c r="N60" s="638" t="str">
        <f t="shared" si="13"/>
        <v>!!</v>
      </c>
      <c r="O60" s="638" t="str">
        <f t="shared" si="14"/>
        <v>!!</v>
      </c>
      <c r="P60" s="638" t="str">
        <f t="shared" si="15"/>
        <v>!!</v>
      </c>
      <c r="Q60" s="638" t="str">
        <f t="shared" si="16"/>
        <v>!!</v>
      </c>
      <c r="R60" s="638" t="str">
        <f t="shared" si="17"/>
        <v>!!</v>
      </c>
      <c r="S60" s="638">
        <f t="shared" si="18"/>
        <v>1.0312545217768774</v>
      </c>
      <c r="T60" s="637"/>
      <c r="U60" s="633"/>
      <c r="V60" s="633"/>
      <c r="W60" s="633"/>
      <c r="X60" s="633"/>
    </row>
    <row r="61" spans="1:24" x14ac:dyDescent="0.2">
      <c r="A61" s="650" t="s">
        <v>179</v>
      </c>
      <c r="B61" s="633" t="str">
        <f>Cover!$G$25</f>
        <v>NL</v>
      </c>
      <c r="C61" s="633" t="s">
        <v>296</v>
      </c>
      <c r="D61" s="633" t="s">
        <v>216</v>
      </c>
      <c r="E61" s="634" t="s">
        <v>382</v>
      </c>
      <c r="F61" s="635">
        <f>IF(ISNUMBER(U61),U61,VLOOKUP(CONCATENATE($B61,"_",$C61,"_",F$2,"_",$D61,"_",$E61),Database!$F$2:$G$65536,2,))</f>
        <v>0</v>
      </c>
      <c r="G61" s="635">
        <f>IF(ISNUMBER(V61),V61,VLOOKUP(CONCATENATE($B61,"_",$C61,"_",G$2,"_",$D61,"_",$E61),Database!$F$2:$G$65536,2,))</f>
        <v>0</v>
      </c>
      <c r="H61" s="635" t="e">
        <f>IF(ISNUMBER(W61),W61,VLOOKUP(CONCATENATE($B61,"_",$C61,"_",H$2,"_",$D61,"_",$E61),Database!$F$2:$G$65536,2,))</f>
        <v>#N/A</v>
      </c>
      <c r="I61" s="635" t="e">
        <f>IF(ISNUMBER(X61),X61,VLOOKUP(CONCATENATE($B61,"_",$C61,"_",I$2,"_",$D61,"_",$E61),Database!$F$2:$G$65536,2,))</f>
        <v>#N/A</v>
      </c>
      <c r="J61" s="635" t="e">
        <f>VLOOKUP(CONCATENATE($B61,"_",$C61,"_",J$2,"_",$D61,"_",$E61),Database!$F$2:$G$65536,2,)</f>
        <v>#N/A</v>
      </c>
      <c r="K61" s="636">
        <f>VLOOKUP(CONCATENATE($B61,"_",$C61,"_",K$2,"_",$D61,"_",$E61),SentData!$F$2:$G$65536,2,)</f>
        <v>34253</v>
      </c>
      <c r="L61" s="636">
        <f>VLOOKUP(CONCATENATE($B61,"_",$C61,"_",L$2,"_",$D61,"_",$E61),SentData!$F$2:$G$65536,2,)</f>
        <v>35993</v>
      </c>
      <c r="M61" s="637"/>
      <c r="N61" s="638" t="str">
        <f t="shared" si="13"/>
        <v>!!</v>
      </c>
      <c r="O61" s="638" t="str">
        <f t="shared" si="14"/>
        <v>!!</v>
      </c>
      <c r="P61" s="638" t="str">
        <f t="shared" si="15"/>
        <v>!!</v>
      </c>
      <c r="Q61" s="638" t="str">
        <f t="shared" si="16"/>
        <v>!!</v>
      </c>
      <c r="R61" s="638" t="str">
        <f t="shared" si="17"/>
        <v>!!</v>
      </c>
      <c r="S61" s="638">
        <f t="shared" si="18"/>
        <v>1.0507984702069892</v>
      </c>
      <c r="T61" s="637"/>
      <c r="U61" s="633"/>
      <c r="V61" s="633"/>
      <c r="W61" s="633"/>
      <c r="X61" s="633"/>
    </row>
    <row r="62" spans="1:24" ht="12" x14ac:dyDescent="0.2">
      <c r="A62" s="639" t="s">
        <v>178</v>
      </c>
      <c r="B62" s="639" t="str">
        <f>Cover!$G$25</f>
        <v>NL</v>
      </c>
      <c r="C62" s="639" t="s">
        <v>296</v>
      </c>
      <c r="D62" s="639" t="s">
        <v>293</v>
      </c>
      <c r="E62" s="640" t="s">
        <v>382</v>
      </c>
      <c r="F62" s="641" t="e">
        <f>IF(ISNUMBER(U62),U62,VLOOKUP(CONCATENATE($B62,"_",$C62,"_",F$2,"_","1000 NAC","_",$E62),Database!$F$2:$G$65536,2,)/VLOOKUP(CONCATENATE($B62,"_",$C62,"_",F$2,"_",$D62,"_",$E62),Database!$F$2:$G$65536,2,))</f>
        <v>#DIV/0!</v>
      </c>
      <c r="G62" s="641" t="e">
        <f>IF(ISNUMBER(V62),V62,VLOOKUP(CONCATENATE($B62,"_",$C62,"_",G$2,"_","1000 NAC","_",$E62),Database!$F$2:$G$65536,2,)/VLOOKUP(CONCATENATE($B62,"_",$C62,"_",G$2,"_",$D62,"_",$E62),Database!$F$2:$G$65536,2,))</f>
        <v>#DIV/0!</v>
      </c>
      <c r="H62" s="641" t="e">
        <f>IF(ISNUMBER(W62),W62,VLOOKUP(CONCATENATE($B62,"_",$C62,"_",H$2,"_","1000 NAC","_",$E62),Database!$F$2:$G$65536,2,)/VLOOKUP(CONCATENATE($B62,"_",$C62,"_",H$2,"_",$D62,"_",$E62),Database!$F$2:$G$65536,2,))</f>
        <v>#N/A</v>
      </c>
      <c r="I62" s="641" t="e">
        <f>IF(ISNUMBER(X62),X62,VLOOKUP(CONCATENATE($B62,"_",$C62,"_",I$2,"_","1000 NAC","_",$E62),Database!$F$2:$G$65536,2,)/VLOOKUP(CONCATENATE($B62,"_",$C62,"_",I$2,"_",$D62,"_",$E62),Database!$F$2:$G$65536,2,))</f>
        <v>#N/A</v>
      </c>
      <c r="J62" s="641" t="e">
        <f>VLOOKUP(CONCATENATE($B62,"_",$C62,"_",J$2,"_","1000 NAC","_",$E62),Database!$F$2:$G$65536,2,)/VLOOKUP(CONCATENATE($B62,"_",$C62,"_",J$2,"_",$D62,"_",$E62),Database!$F$2:$G$65536,2,)</f>
        <v>#N/A</v>
      </c>
      <c r="K62" s="642">
        <f>VLOOKUP(CONCATENATE($B62,"_",$C62,"_",K$2,"_","1000 NAC","_",$E62),SentData!$F$2:$G$65536,2,)/VLOOKUP(CONCATENATE($B62,"_",$C62,"_",K$2,"_",$D62,"_",$E62),SentData!$F$2:$G$65536,2,)</f>
        <v>49.563015482564026</v>
      </c>
      <c r="L62" s="642">
        <f>VLOOKUP(CONCATENATE($B62,"_",$C62,"_",L$2,"_","1000 NAC","_",$E62),SentData!$F$2:$G$65536,2,)/VLOOKUP(CONCATENATE($B62,"_",$C62,"_",L$2,"_",$D62,"_",$E62),SentData!$F$2:$G$65536,2,)</f>
        <v>50.502315139609934</v>
      </c>
      <c r="M62" s="643"/>
      <c r="N62" s="644" t="str">
        <f t="shared" si="13"/>
        <v>!!</v>
      </c>
      <c r="O62" s="644" t="str">
        <f t="shared" si="14"/>
        <v>!!</v>
      </c>
      <c r="P62" s="644" t="str">
        <f t="shared" si="15"/>
        <v>!!</v>
      </c>
      <c r="Q62" s="644" t="str">
        <f t="shared" si="16"/>
        <v>!!</v>
      </c>
      <c r="R62" s="644" t="str">
        <f t="shared" si="17"/>
        <v>!!</v>
      </c>
      <c r="S62" s="644">
        <f t="shared" si="18"/>
        <v>1.0189516244703947</v>
      </c>
      <c r="T62" s="643"/>
      <c r="U62" s="652"/>
      <c r="V62" s="652"/>
      <c r="W62" s="652"/>
      <c r="X62" s="652"/>
    </row>
    <row r="63" spans="1:24" x14ac:dyDescent="0.2">
      <c r="A63" s="633" t="s">
        <v>180</v>
      </c>
      <c r="B63" s="633" t="str">
        <f>Cover!$G$25</f>
        <v>NL</v>
      </c>
      <c r="C63" s="633" t="s">
        <v>292</v>
      </c>
      <c r="D63" s="633" t="s">
        <v>362</v>
      </c>
      <c r="E63" s="634">
        <v>4</v>
      </c>
      <c r="F63" s="635">
        <f>IF(ISNUMBER(U63),U63,VLOOKUP(CONCATENATE($B63,"_",$C63,"_",F$2,"_",$D63,"_",$E63),Database!$F$2:$G$65536,2,))</f>
        <v>0</v>
      </c>
      <c r="G63" s="635">
        <f>IF(ISNUMBER(V63),V63,VLOOKUP(CONCATENATE($B63,"_",$C63,"_",G$2,"_",$D63,"_",$E63),Database!$F$2:$G$65536,2,))</f>
        <v>0</v>
      </c>
      <c r="H63" s="635" t="e">
        <f>IF(ISNUMBER(W63),W63,VLOOKUP(CONCATENATE($B63,"_",$C63,"_",H$2,"_",$D63,"_",$E63),Database!$F$2:$G$65536,2,))</f>
        <v>#N/A</v>
      </c>
      <c r="I63" s="635" t="e">
        <f>IF(ISNUMBER(X63),X63,VLOOKUP(CONCATENATE($B63,"_",$C63,"_",I$2,"_",$D63,"_",$E63),Database!$F$2:$G$65536,2,))</f>
        <v>#N/A</v>
      </c>
      <c r="J63" s="635" t="e">
        <f>VLOOKUP(CONCATENATE($B63,"_",$C63,"_",J$2,"_",$D63,"_",$E63),Database!$F$2:$G$65536,2,)</f>
        <v>#N/A</v>
      </c>
      <c r="K63" s="636">
        <f>VLOOKUP(CONCATENATE($B63,"_",$C63,"_",K$2,"_",$D63,"_",$E63),SentData!$F$2:$G$65536,2,)</f>
        <v>320.89999999999998</v>
      </c>
      <c r="L63" s="636">
        <f>VLOOKUP(CONCATENATE($B63,"_",$C63,"_",L$2,"_",$D63,"_",$E63),SentData!$F$2:$G$65536,2,)</f>
        <v>331.9</v>
      </c>
      <c r="M63" s="637"/>
      <c r="N63" s="638" t="str">
        <f t="shared" si="7"/>
        <v>!!</v>
      </c>
      <c r="O63" s="638" t="str">
        <f t="shared" si="8"/>
        <v>!!</v>
      </c>
      <c r="P63" s="638" t="str">
        <f t="shared" si="9"/>
        <v>!!</v>
      </c>
      <c r="Q63" s="638" t="str">
        <f t="shared" si="10"/>
        <v>!!</v>
      </c>
      <c r="R63" s="638" t="str">
        <f t="shared" si="11"/>
        <v>!!</v>
      </c>
      <c r="S63" s="638">
        <f t="shared" si="12"/>
        <v>1.0342785914615145</v>
      </c>
      <c r="T63" s="637"/>
      <c r="U63" s="633"/>
      <c r="V63" s="633"/>
      <c r="W63" s="633"/>
      <c r="X63" s="633"/>
    </row>
    <row r="64" spans="1:24" x14ac:dyDescent="0.2">
      <c r="A64" s="650" t="s">
        <v>179</v>
      </c>
      <c r="B64" s="633" t="str">
        <f>Cover!$G$25</f>
        <v>NL</v>
      </c>
      <c r="C64" s="633" t="s">
        <v>292</v>
      </c>
      <c r="D64" s="633" t="s">
        <v>216</v>
      </c>
      <c r="E64" s="634">
        <v>4</v>
      </c>
      <c r="F64" s="635">
        <f>IF(ISNUMBER(U64),U64,VLOOKUP(CONCATENATE($B64,"_",$C64,"_",F$2,"_",$D64,"_",$E64),Database!$F$2:$G$65536,2,))</f>
        <v>0</v>
      </c>
      <c r="G64" s="635">
        <f>IF(ISNUMBER(V64),V64,VLOOKUP(CONCATENATE($B64,"_",$C64,"_",G$2,"_",$D64,"_",$E64),Database!$F$2:$G$65536,2,))</f>
        <v>0</v>
      </c>
      <c r="H64" s="635" t="e">
        <f>IF(ISNUMBER(W64),W64,VLOOKUP(CONCATENATE($B64,"_",$C64,"_",H$2,"_",$D64,"_",$E64),Database!$F$2:$G$65536,2,))</f>
        <v>#N/A</v>
      </c>
      <c r="I64" s="635" t="e">
        <f>IF(ISNUMBER(X64),X64,VLOOKUP(CONCATENATE($B64,"_",$C64,"_",I$2,"_",$D64,"_",$E64),Database!$F$2:$G$65536,2,))</f>
        <v>#N/A</v>
      </c>
      <c r="J64" s="635" t="e">
        <f>VLOOKUP(CONCATENATE($B64,"_",$C64,"_",J$2,"_",$D64,"_",$E64),Database!$F$2:$G$65536,2,)</f>
        <v>#N/A</v>
      </c>
      <c r="K64" s="636">
        <f>VLOOKUP(CONCATENATE($B64,"_",$C64,"_",K$2,"_",$D64,"_",$E64),SentData!$F$2:$G$65536,2,)</f>
        <v>13057</v>
      </c>
      <c r="L64" s="636">
        <f>VLOOKUP(CONCATENATE($B64,"_",$C64,"_",L$2,"_",$D64,"_",$E64),SentData!$F$2:$G$65536,2,)</f>
        <v>13847</v>
      </c>
      <c r="M64" s="637"/>
      <c r="N64" s="638" t="str">
        <f t="shared" si="7"/>
        <v>!!</v>
      </c>
      <c r="O64" s="638" t="str">
        <f t="shared" si="8"/>
        <v>!!</v>
      </c>
      <c r="P64" s="638" t="str">
        <f t="shared" si="9"/>
        <v>!!</v>
      </c>
      <c r="Q64" s="638" t="str">
        <f t="shared" si="10"/>
        <v>!!</v>
      </c>
      <c r="R64" s="638" t="str">
        <f t="shared" si="11"/>
        <v>!!</v>
      </c>
      <c r="S64" s="638">
        <f t="shared" si="12"/>
        <v>1.0605039442444666</v>
      </c>
      <c r="T64" s="637"/>
      <c r="U64" s="633"/>
      <c r="V64" s="633"/>
      <c r="W64" s="633"/>
      <c r="X64" s="633"/>
    </row>
    <row r="65" spans="1:24" ht="12" x14ac:dyDescent="0.2">
      <c r="A65" s="639" t="s">
        <v>178</v>
      </c>
      <c r="B65" s="639" t="str">
        <f>Cover!$G$25</f>
        <v>NL</v>
      </c>
      <c r="C65" s="639" t="s">
        <v>292</v>
      </c>
      <c r="D65" s="639" t="s">
        <v>362</v>
      </c>
      <c r="E65" s="640">
        <v>4</v>
      </c>
      <c r="F65" s="641" t="e">
        <f>IF(ISNUMBER(U65),U65,VLOOKUP(CONCATENATE($B65,"_",$C65,"_",F$2,"_","1000 NAC","_",$E65),Database!$F$2:$G$65536,2,)/VLOOKUP(CONCATENATE($B65,"_",$C65,"_",F$2,"_",$D65,"_",$E65),Database!$F$2:$G$65536,2,))</f>
        <v>#DIV/0!</v>
      </c>
      <c r="G65" s="641" t="e">
        <f>IF(ISNUMBER(V65),V65,VLOOKUP(CONCATENATE($B65,"_",$C65,"_",G$2,"_","1000 NAC","_",$E65),Database!$F$2:$G$65536,2,)/VLOOKUP(CONCATENATE($B65,"_",$C65,"_",G$2,"_",$D65,"_",$E65),Database!$F$2:$G$65536,2,))</f>
        <v>#DIV/0!</v>
      </c>
      <c r="H65" s="641" t="e">
        <f>IF(ISNUMBER(W65),W65,VLOOKUP(CONCATENATE($B65,"_",$C65,"_",H$2,"_","1000 NAC","_",$E65),Database!$F$2:$G$65536,2,)/VLOOKUP(CONCATENATE($B65,"_",$C65,"_",H$2,"_",$D65,"_",$E65),Database!$F$2:$G$65536,2,))</f>
        <v>#N/A</v>
      </c>
      <c r="I65" s="641" t="e">
        <f>IF(ISNUMBER(X65),X65,VLOOKUP(CONCATENATE($B65,"_",$C65,"_",I$2,"_","1000 NAC","_",$E65),Database!$F$2:$G$65536,2,)/VLOOKUP(CONCATENATE($B65,"_",$C65,"_",I$2,"_",$D65,"_",$E65),Database!$F$2:$G$65536,2,))</f>
        <v>#N/A</v>
      </c>
      <c r="J65" s="641" t="e">
        <f>VLOOKUP(CONCATENATE($B65,"_",$C65,"_",J$2,"_","1000 NAC","_",$E65),Database!$F$2:$G$65536,2,)/VLOOKUP(CONCATENATE($B65,"_",$C65,"_",J$2,"_",$D65,"_",$E65),Database!$F$2:$G$65536,2,)</f>
        <v>#N/A</v>
      </c>
      <c r="K65" s="642">
        <f>VLOOKUP(CONCATENATE($B65,"_",$C65,"_",K$2,"_","1000 NAC","_",$E65),SentData!$F$2:$G$65536,2,)/VLOOKUP(CONCATENATE($B65,"_",$C65,"_",K$2,"_",$D65,"_",$E65),SentData!$F$2:$G$65536,2,)</f>
        <v>40.688688064817704</v>
      </c>
      <c r="L65" s="642">
        <f>VLOOKUP(CONCATENATE($B65,"_",$C65,"_",L$2,"_","1000 NAC","_",$E65),SentData!$F$2:$G$65536,2,)/VLOOKUP(CONCATENATE($B65,"_",$C65,"_",L$2,"_",$D65,"_",$E65),SentData!$F$2:$G$65536,2,)</f>
        <v>41.720397710153662</v>
      </c>
      <c r="M65" s="643"/>
      <c r="N65" s="644" t="str">
        <f t="shared" si="7"/>
        <v>!!</v>
      </c>
      <c r="O65" s="644" t="str">
        <f t="shared" si="8"/>
        <v>!!</v>
      </c>
      <c r="P65" s="644" t="str">
        <f t="shared" si="9"/>
        <v>!!</v>
      </c>
      <c r="Q65" s="644" t="str">
        <f t="shared" si="10"/>
        <v>!!</v>
      </c>
      <c r="R65" s="644" t="str">
        <f t="shared" si="11"/>
        <v>!!</v>
      </c>
      <c r="S65" s="644">
        <f t="shared" si="12"/>
        <v>1.0253561786925258</v>
      </c>
      <c r="T65" s="643"/>
      <c r="U65" s="652" t="str">
        <f>IF(ISNUMBER(U63),IF(ISNUMBER(U64),U64/U63,F64/U63),IF(ISNUMBER(U64),U64/F63,""))</f>
        <v/>
      </c>
      <c r="V65" s="652" t="str">
        <f>IF(ISNUMBER(V63),IF(ISNUMBER(V64),V64/V63,G64/V63),IF(ISNUMBER(V64),V64/G63,""))</f>
        <v/>
      </c>
      <c r="W65" s="652" t="str">
        <f>IF(ISNUMBER(W63),IF(ISNUMBER(W64),W64/W63,H64/W63),IF(ISNUMBER(W64),W64/H63,""))</f>
        <v/>
      </c>
      <c r="X65" s="652" t="str">
        <f>IF(ISNUMBER(X63),IF(ISNUMBER(X64),X64/X63,I64/X63),IF(ISNUMBER(X64),X64/I63,""))</f>
        <v/>
      </c>
    </row>
    <row r="66" spans="1:24" x14ac:dyDescent="0.2">
      <c r="A66" s="633" t="s">
        <v>180</v>
      </c>
      <c r="B66" s="633" t="str">
        <f>Cover!$G$25</f>
        <v>NL</v>
      </c>
      <c r="C66" s="633" t="s">
        <v>296</v>
      </c>
      <c r="D66" s="633" t="s">
        <v>362</v>
      </c>
      <c r="E66" s="634">
        <v>4</v>
      </c>
      <c r="F66" s="635">
        <f>IF(ISNUMBER(U66),U66,VLOOKUP(CONCATENATE($B66,"_",$C66,"_",F$2,"_",$D66,"_",$E66),Database!$F$2:$G$65536,2,))</f>
        <v>0</v>
      </c>
      <c r="G66" s="635">
        <f>IF(ISNUMBER(V66),V66,VLOOKUP(CONCATENATE($B66,"_",$C66,"_",G$2,"_",$D66,"_",$E66),Database!$F$2:$G$65536,2,))</f>
        <v>0</v>
      </c>
      <c r="H66" s="635" t="e">
        <f>IF(ISNUMBER(W66),W66,VLOOKUP(CONCATENATE($B66,"_",$C66,"_",H$2,"_",$D66,"_",$E66),Database!$F$2:$G$65536,2,))</f>
        <v>#N/A</v>
      </c>
      <c r="I66" s="635" t="e">
        <f>IF(ISNUMBER(X66),X66,VLOOKUP(CONCATENATE($B66,"_",$C66,"_",I$2,"_",$D66,"_",$E66),Database!$F$2:$G$65536,2,))</f>
        <v>#N/A</v>
      </c>
      <c r="J66" s="635" t="e">
        <f>VLOOKUP(CONCATENATE($B66,"_",$C66,"_",J$2,"_",$D66,"_",$E66),Database!$F$2:$G$65536,2,)</f>
        <v>#N/A</v>
      </c>
      <c r="K66" s="636">
        <f>VLOOKUP(CONCATENATE($B66,"_",$C66,"_",K$2,"_",$D66,"_",$E66),SentData!$F$2:$G$65536,2,)</f>
        <v>508.6</v>
      </c>
      <c r="L66" s="636">
        <f>VLOOKUP(CONCATENATE($B66,"_",$C66,"_",L$2,"_",$D66,"_",$E66),SentData!$F$2:$G$65536,2,)</f>
        <v>522</v>
      </c>
      <c r="M66" s="637"/>
      <c r="N66" s="638" t="str">
        <f t="shared" si="7"/>
        <v>!!</v>
      </c>
      <c r="O66" s="638" t="str">
        <f t="shared" si="8"/>
        <v>!!</v>
      </c>
      <c r="P66" s="638" t="str">
        <f t="shared" si="9"/>
        <v>!!</v>
      </c>
      <c r="Q66" s="638" t="str">
        <f t="shared" si="10"/>
        <v>!!</v>
      </c>
      <c r="R66" s="638" t="str">
        <f t="shared" si="11"/>
        <v>!!</v>
      </c>
      <c r="S66" s="638">
        <f t="shared" si="12"/>
        <v>1.0263468344475029</v>
      </c>
      <c r="T66" s="637"/>
      <c r="U66" s="633"/>
      <c r="V66" s="633"/>
      <c r="W66" s="633"/>
      <c r="X66" s="633"/>
    </row>
    <row r="67" spans="1:24" x14ac:dyDescent="0.2">
      <c r="A67" s="650" t="s">
        <v>179</v>
      </c>
      <c r="B67" s="633" t="str">
        <f>Cover!$G$25</f>
        <v>NL</v>
      </c>
      <c r="C67" s="633" t="s">
        <v>296</v>
      </c>
      <c r="D67" s="633" t="s">
        <v>216</v>
      </c>
      <c r="E67" s="634">
        <v>4</v>
      </c>
      <c r="F67" s="635">
        <f>IF(ISNUMBER(U67),U67,VLOOKUP(CONCATENATE($B67,"_",$C67,"_",F$2,"_",$D67,"_",$E67),Database!$F$2:$G$65536,2,))</f>
        <v>0</v>
      </c>
      <c r="G67" s="635">
        <f>IF(ISNUMBER(V67),V67,VLOOKUP(CONCATENATE($B67,"_",$C67,"_",G$2,"_",$D67,"_",$E67),Database!$F$2:$G$65536,2,))</f>
        <v>0</v>
      </c>
      <c r="H67" s="635" t="e">
        <f>IF(ISNUMBER(W67),W67,VLOOKUP(CONCATENATE($B67,"_",$C67,"_",H$2,"_",$D67,"_",$E67),Database!$F$2:$G$65536,2,))</f>
        <v>#N/A</v>
      </c>
      <c r="I67" s="635" t="e">
        <f>IF(ISNUMBER(X67),X67,VLOOKUP(CONCATENATE($B67,"_",$C67,"_",I$2,"_",$D67,"_",$E67),Database!$F$2:$G$65536,2,))</f>
        <v>#N/A</v>
      </c>
      <c r="J67" s="635" t="e">
        <f>VLOOKUP(CONCATENATE($B67,"_",$C67,"_",J$2,"_",$D67,"_",$E67),Database!$F$2:$G$65536,2,)</f>
        <v>#N/A</v>
      </c>
      <c r="K67" s="636">
        <f>VLOOKUP(CONCATENATE($B67,"_",$C67,"_",K$2,"_",$D67,"_",$E67),SentData!$F$2:$G$65536,2,)</f>
        <v>11020</v>
      </c>
      <c r="L67" s="636">
        <f>VLOOKUP(CONCATENATE($B67,"_",$C67,"_",L$2,"_",$D67,"_",$E67),SentData!$F$2:$G$65536,2,)</f>
        <v>9669</v>
      </c>
      <c r="M67" s="637"/>
      <c r="N67" s="638" t="str">
        <f t="shared" si="7"/>
        <v>!!</v>
      </c>
      <c r="O67" s="638" t="str">
        <f t="shared" si="8"/>
        <v>!!</v>
      </c>
      <c r="P67" s="638" t="str">
        <f t="shared" si="9"/>
        <v>!!</v>
      </c>
      <c r="Q67" s="638" t="str">
        <f t="shared" si="10"/>
        <v>!!</v>
      </c>
      <c r="R67" s="638" t="str">
        <f t="shared" si="11"/>
        <v>!!</v>
      </c>
      <c r="S67" s="638">
        <f t="shared" si="12"/>
        <v>0.87740471869328496</v>
      </c>
      <c r="T67" s="637"/>
      <c r="U67" s="633"/>
      <c r="V67" s="633"/>
      <c r="W67" s="633"/>
      <c r="X67" s="633"/>
    </row>
    <row r="68" spans="1:24" ht="12" x14ac:dyDescent="0.2">
      <c r="A68" s="639" t="s">
        <v>178</v>
      </c>
      <c r="B68" s="639" t="str">
        <f>Cover!$G$25</f>
        <v>NL</v>
      </c>
      <c r="C68" s="639" t="s">
        <v>296</v>
      </c>
      <c r="D68" s="639" t="s">
        <v>362</v>
      </c>
      <c r="E68" s="640">
        <v>4</v>
      </c>
      <c r="F68" s="641" t="e">
        <f>IF(ISNUMBER(U68),U68,VLOOKUP(CONCATENATE($B68,"_",$C68,"_",F$2,"_","1000 NAC","_",$E68),Database!$F$2:$G$65536,2,)/VLOOKUP(CONCATENATE($B68,"_",$C68,"_",F$2,"_",$D68,"_",$E68),Database!$F$2:$G$65536,2,))</f>
        <v>#DIV/0!</v>
      </c>
      <c r="G68" s="641" t="e">
        <f>IF(ISNUMBER(V68),V68,VLOOKUP(CONCATENATE($B68,"_",$C68,"_",G$2,"_","1000 NAC","_",$E68),Database!$F$2:$G$65536,2,)/VLOOKUP(CONCATENATE($B68,"_",$C68,"_",G$2,"_",$D68,"_",$E68),Database!$F$2:$G$65536,2,))</f>
        <v>#DIV/0!</v>
      </c>
      <c r="H68" s="641" t="e">
        <f>IF(ISNUMBER(W68),W68,VLOOKUP(CONCATENATE($B68,"_",$C68,"_",H$2,"_","1000 NAC","_",$E68),Database!$F$2:$G$65536,2,)/VLOOKUP(CONCATENATE($B68,"_",$C68,"_",H$2,"_",$D68,"_",$E68),Database!$F$2:$G$65536,2,))</f>
        <v>#N/A</v>
      </c>
      <c r="I68" s="641" t="e">
        <f>IF(ISNUMBER(X68),X68,VLOOKUP(CONCATENATE($B68,"_",$C68,"_",I$2,"_","1000 NAC","_",$E68),Database!$F$2:$G$65536,2,)/VLOOKUP(CONCATENATE($B68,"_",$C68,"_",I$2,"_",$D68,"_",$E68),Database!$F$2:$G$65536,2,))</f>
        <v>#N/A</v>
      </c>
      <c r="J68" s="641" t="e">
        <f>VLOOKUP(CONCATENATE($B68,"_",$C68,"_",J$2,"_","1000 NAC","_",$E68),Database!$F$2:$G$65536,2,)/VLOOKUP(CONCATENATE($B68,"_",$C68,"_",J$2,"_",$D68,"_",$E68),Database!$F$2:$G$65536,2,)</f>
        <v>#N/A</v>
      </c>
      <c r="K68" s="642">
        <f>VLOOKUP(CONCATENATE($B68,"_",$C68,"_",K$2,"_","1000 NAC","_",$E68),SentData!$F$2:$G$65536,2,)/VLOOKUP(CONCATENATE($B68,"_",$C68,"_",K$2,"_",$D68,"_",$E68),SentData!$F$2:$G$65536,2,)</f>
        <v>21.667322060558394</v>
      </c>
      <c r="L68" s="642">
        <f>VLOOKUP(CONCATENATE($B68,"_",$C68,"_",L$2,"_","1000 NAC","_",$E68),SentData!$F$2:$G$65536,2,)/VLOOKUP(CONCATENATE($B68,"_",$C68,"_",L$2,"_",$D68,"_",$E68),SentData!$F$2:$G$65536,2,)</f>
        <v>18.522988505747126</v>
      </c>
      <c r="M68" s="643"/>
      <c r="N68" s="644" t="str">
        <f t="shared" si="7"/>
        <v>!!</v>
      </c>
      <c r="O68" s="644" t="str">
        <f t="shared" si="8"/>
        <v>!!</v>
      </c>
      <c r="P68" s="644" t="str">
        <f t="shared" si="9"/>
        <v>!!</v>
      </c>
      <c r="Q68" s="644" t="str">
        <f t="shared" si="10"/>
        <v>!!</v>
      </c>
      <c r="R68" s="644" t="str">
        <f t="shared" si="11"/>
        <v>!!</v>
      </c>
      <c r="S68" s="644">
        <f t="shared" si="12"/>
        <v>0.85488130254292094</v>
      </c>
      <c r="T68" s="643"/>
      <c r="U68" s="652" t="str">
        <f>IF(ISNUMBER(U66),IF(ISNUMBER(U67),U67/U66,F67/U66),IF(ISNUMBER(U67),U67/F66,""))</f>
        <v/>
      </c>
      <c r="V68" s="652" t="str">
        <f>IF(ISNUMBER(V66),IF(ISNUMBER(V67),V67/V66,G67/V66),IF(ISNUMBER(V67),V67/G66,""))</f>
        <v/>
      </c>
      <c r="W68" s="652" t="str">
        <f>IF(ISNUMBER(W66),IF(ISNUMBER(W67),W67/W66,H67/W66),IF(ISNUMBER(W67),W67/H66,""))</f>
        <v/>
      </c>
      <c r="X68" s="652" t="str">
        <f>IF(ISNUMBER(X66),IF(ISNUMBER(X67),X67/X66,I67/X66),IF(ISNUMBER(X67),X67/I66,""))</f>
        <v/>
      </c>
    </row>
    <row r="69" spans="1:24" x14ac:dyDescent="0.2">
      <c r="A69" s="633" t="s">
        <v>180</v>
      </c>
      <c r="B69" s="633" t="str">
        <f>Cover!$G$25</f>
        <v>NL</v>
      </c>
      <c r="C69" s="633" t="s">
        <v>292</v>
      </c>
      <c r="D69" s="633" t="s">
        <v>362</v>
      </c>
      <c r="E69" s="634" t="s">
        <v>383</v>
      </c>
      <c r="F69" s="635">
        <f>IF(ISNUMBER(U69),U69,VLOOKUP(CONCATENATE($B69,"_",$C69,"_",F$2,"_",$D69,"_",$E69),Database!$F$2:$G$65536,2,))</f>
        <v>0</v>
      </c>
      <c r="G69" s="635">
        <f>IF(ISNUMBER(V69),V69,VLOOKUP(CONCATENATE($B69,"_",$C69,"_",G$2,"_",$D69,"_",$E69),Database!$F$2:$G$65536,2,))</f>
        <v>0</v>
      </c>
      <c r="H69" s="635" t="e">
        <f>IF(ISNUMBER(W69),W69,VLOOKUP(CONCATENATE($B69,"_",$C69,"_",H$2,"_",$D69,"_",$E69),Database!$F$2:$G$65536,2,))</f>
        <v>#N/A</v>
      </c>
      <c r="I69" s="635" t="e">
        <f>IF(ISNUMBER(X69),X69,VLOOKUP(CONCATENATE($B69,"_",$C69,"_",I$2,"_",$D69,"_",$E69),Database!$F$2:$G$65536,2,))</f>
        <v>#N/A</v>
      </c>
      <c r="J69" s="635" t="e">
        <f>VLOOKUP(CONCATENATE($B69,"_",$C69,"_",J$2,"_",$D69,"_",$E69),Database!$F$2:$G$65536,2,)</f>
        <v>#N/A</v>
      </c>
      <c r="K69" s="636">
        <f>VLOOKUP(CONCATENATE($B69,"_",$C69,"_",K$2,"_",$D69,"_",$E69),SentData!$F$2:$G$65536,2,)</f>
        <v>298</v>
      </c>
      <c r="L69" s="636">
        <f>VLOOKUP(CONCATENATE($B69,"_",$C69,"_",L$2,"_",$D69,"_",$E69),SentData!$F$2:$G$65536,2,)</f>
        <v>294.3</v>
      </c>
      <c r="M69" s="637"/>
      <c r="N69" s="638" t="str">
        <f t="shared" ref="N69:N80" si="19">IF(OR(ISERROR(F69),ISERROR(G69)),"!!",IF(F69=0,"!!",G69/F69))</f>
        <v>!!</v>
      </c>
      <c r="O69" s="638" t="str">
        <f t="shared" ref="O69:O80" si="20">IF(OR(ISERROR(G69),ISERROR(H69)),"!!",IF(G69=0,"!!",H69/G69))</f>
        <v>!!</v>
      </c>
      <c r="P69" s="638" t="str">
        <f t="shared" ref="P69:P80" si="21">IF(OR(ISERROR(H69),ISERROR(I69)),"!!",IF(H69=0,"!!",I69/H69))</f>
        <v>!!</v>
      </c>
      <c r="Q69" s="638" t="str">
        <f t="shared" ref="Q69:Q80" si="22">IF(OR(ISERROR(I69),ISERROR(J69)),"!!",IF(I69=0,"!!",J69/I69))</f>
        <v>!!</v>
      </c>
      <c r="R69" s="638" t="str">
        <f t="shared" ref="R69:R80" si="23">IF(OR(ISERROR(J69),ISERROR(K69)),"!!",IF(J69=0,"!!",K69/J69))</f>
        <v>!!</v>
      </c>
      <c r="S69" s="638">
        <f t="shared" ref="S69:S80" si="24">IF(OR(ISERROR(K69),ISERROR(L69)),"!!",IF(K69=0,"!!",L69/K69))</f>
        <v>0.98758389261744972</v>
      </c>
      <c r="T69" s="637"/>
      <c r="U69" s="633"/>
      <c r="V69" s="633"/>
      <c r="W69" s="633"/>
      <c r="X69" s="633"/>
    </row>
    <row r="70" spans="1:24" x14ac:dyDescent="0.2">
      <c r="A70" s="650" t="s">
        <v>179</v>
      </c>
      <c r="B70" s="633" t="str">
        <f>Cover!$G$25</f>
        <v>NL</v>
      </c>
      <c r="C70" s="633" t="s">
        <v>292</v>
      </c>
      <c r="D70" s="633" t="s">
        <v>216</v>
      </c>
      <c r="E70" s="634" t="s">
        <v>383</v>
      </c>
      <c r="F70" s="635">
        <f>IF(ISNUMBER(U70),U70,VLOOKUP(CONCATENATE($B70,"_",$C70,"_",F$2,"_",$D70,"_",$E70),Database!$F$2:$G$65536,2,))</f>
        <v>0</v>
      </c>
      <c r="G70" s="635">
        <f>IF(ISNUMBER(V70),V70,VLOOKUP(CONCATENATE($B70,"_",$C70,"_",G$2,"_",$D70,"_",$E70),Database!$F$2:$G$65536,2,))</f>
        <v>0</v>
      </c>
      <c r="H70" s="635" t="e">
        <f>IF(ISNUMBER(W70),W70,VLOOKUP(CONCATENATE($B70,"_",$C70,"_",H$2,"_",$D70,"_",$E70),Database!$F$2:$G$65536,2,))</f>
        <v>#N/A</v>
      </c>
      <c r="I70" s="635" t="e">
        <f>IF(ISNUMBER(X70),X70,VLOOKUP(CONCATENATE($B70,"_",$C70,"_",I$2,"_",$D70,"_",$E70),Database!$F$2:$G$65536,2,))</f>
        <v>#N/A</v>
      </c>
      <c r="J70" s="635" t="e">
        <f>VLOOKUP(CONCATENATE($B70,"_",$C70,"_",J$2,"_",$D70,"_",$E70),Database!$F$2:$G$65536,2,)</f>
        <v>#N/A</v>
      </c>
      <c r="K70" s="636">
        <f>VLOOKUP(CONCATENATE($B70,"_",$C70,"_",K$2,"_",$D70,"_",$E70),SentData!$F$2:$G$65536,2,)</f>
        <v>9788</v>
      </c>
      <c r="L70" s="636">
        <f>VLOOKUP(CONCATENATE($B70,"_",$C70,"_",L$2,"_",$D70,"_",$E70),SentData!$F$2:$G$65536,2,)</f>
        <v>10957</v>
      </c>
      <c r="M70" s="637"/>
      <c r="N70" s="638" t="str">
        <f t="shared" si="19"/>
        <v>!!</v>
      </c>
      <c r="O70" s="638" t="str">
        <f t="shared" si="20"/>
        <v>!!</v>
      </c>
      <c r="P70" s="638" t="str">
        <f t="shared" si="21"/>
        <v>!!</v>
      </c>
      <c r="Q70" s="638" t="str">
        <f t="shared" si="22"/>
        <v>!!</v>
      </c>
      <c r="R70" s="638" t="str">
        <f t="shared" si="23"/>
        <v>!!</v>
      </c>
      <c r="S70" s="638">
        <f t="shared" si="24"/>
        <v>1.1194319574989784</v>
      </c>
      <c r="T70" s="637"/>
      <c r="U70" s="633"/>
      <c r="V70" s="633"/>
      <c r="W70" s="633"/>
      <c r="X70" s="633"/>
    </row>
    <row r="71" spans="1:24" ht="12" x14ac:dyDescent="0.2">
      <c r="A71" s="639" t="s">
        <v>178</v>
      </c>
      <c r="B71" s="639" t="str">
        <f>Cover!$G$25</f>
        <v>NL</v>
      </c>
      <c r="C71" s="639" t="s">
        <v>292</v>
      </c>
      <c r="D71" s="639" t="s">
        <v>362</v>
      </c>
      <c r="E71" s="640" t="s">
        <v>383</v>
      </c>
      <c r="F71" s="641" t="e">
        <f>IF(ISNUMBER(U71),U71,VLOOKUP(CONCATENATE($B71,"_",$C71,"_",F$2,"_","1000 NAC","_",$E71),Database!$F$2:$G$65536,2,)/VLOOKUP(CONCATENATE($B71,"_",$C71,"_",F$2,"_",$D71,"_",$E71),Database!$F$2:$G$65536,2,))</f>
        <v>#DIV/0!</v>
      </c>
      <c r="G71" s="641" t="e">
        <f>IF(ISNUMBER(V71),V71,VLOOKUP(CONCATENATE($B71,"_",$C71,"_",G$2,"_","1000 NAC","_",$E71),Database!$F$2:$G$65536,2,)/VLOOKUP(CONCATENATE($B71,"_",$C71,"_",G$2,"_",$D71,"_",$E71),Database!$F$2:$G$65536,2,))</f>
        <v>#DIV/0!</v>
      </c>
      <c r="H71" s="641" t="e">
        <f>IF(ISNUMBER(W71),W71,VLOOKUP(CONCATENATE($B71,"_",$C71,"_",H$2,"_","1000 NAC","_",$E71),Database!$F$2:$G$65536,2,)/VLOOKUP(CONCATENATE($B71,"_",$C71,"_",H$2,"_",$D71,"_",$E71),Database!$F$2:$G$65536,2,))</f>
        <v>#N/A</v>
      </c>
      <c r="I71" s="641" t="e">
        <f>IF(ISNUMBER(X71),X71,VLOOKUP(CONCATENATE($B71,"_",$C71,"_",I$2,"_","1000 NAC","_",$E71),Database!$F$2:$G$65536,2,)/VLOOKUP(CONCATENATE($B71,"_",$C71,"_",I$2,"_",$D71,"_",$E71),Database!$F$2:$G$65536,2,))</f>
        <v>#N/A</v>
      </c>
      <c r="J71" s="641" t="e">
        <f>VLOOKUP(CONCATENATE($B71,"_",$C71,"_",J$2,"_","1000 NAC","_",$E71),Database!$F$2:$G$65536,2,)/VLOOKUP(CONCATENATE($B71,"_",$C71,"_",J$2,"_",$D71,"_",$E71),Database!$F$2:$G$65536,2,)</f>
        <v>#N/A</v>
      </c>
      <c r="K71" s="642">
        <f>VLOOKUP(CONCATENATE($B71,"_",$C71,"_",K$2,"_","1000 NAC","_",$E71),SentData!$F$2:$G$65536,2,)/VLOOKUP(CONCATENATE($B71,"_",$C71,"_",K$2,"_",$D71,"_",$E71),SentData!$F$2:$G$65536,2,)</f>
        <v>32.845637583892618</v>
      </c>
      <c r="L71" s="642">
        <f>VLOOKUP(CONCATENATE($B71,"_",$C71,"_",L$2,"_","1000 NAC","_",$E71),SentData!$F$2:$G$65536,2,)/VLOOKUP(CONCATENATE($B71,"_",$C71,"_",L$2,"_",$D71,"_",$E71),SentData!$F$2:$G$65536,2,)</f>
        <v>37.230716955487594</v>
      </c>
      <c r="M71" s="643"/>
      <c r="N71" s="644" t="str">
        <f t="shared" si="19"/>
        <v>!!</v>
      </c>
      <c r="O71" s="644" t="str">
        <f t="shared" si="20"/>
        <v>!!</v>
      </c>
      <c r="P71" s="644" t="str">
        <f t="shared" si="21"/>
        <v>!!</v>
      </c>
      <c r="Q71" s="644" t="str">
        <f t="shared" si="22"/>
        <v>!!</v>
      </c>
      <c r="R71" s="644" t="str">
        <f t="shared" si="23"/>
        <v>!!</v>
      </c>
      <c r="S71" s="644">
        <f t="shared" si="24"/>
        <v>1.1335056858127608</v>
      </c>
      <c r="T71" s="643"/>
      <c r="U71" s="652"/>
      <c r="V71" s="652"/>
      <c r="W71" s="652"/>
      <c r="X71" s="652"/>
    </row>
    <row r="72" spans="1:24" x14ac:dyDescent="0.2">
      <c r="A72" s="633" t="s">
        <v>180</v>
      </c>
      <c r="B72" s="633" t="str">
        <f>Cover!$G$25</f>
        <v>NL</v>
      </c>
      <c r="C72" s="633" t="s">
        <v>296</v>
      </c>
      <c r="D72" s="633" t="s">
        <v>362</v>
      </c>
      <c r="E72" s="634" t="s">
        <v>383</v>
      </c>
      <c r="F72" s="635">
        <f>IF(ISNUMBER(U72),U72,VLOOKUP(CONCATENATE($B72,"_",$C72,"_",F$2,"_",$D72,"_",$E72),Database!$F$2:$G$65536,2,))</f>
        <v>0</v>
      </c>
      <c r="G72" s="635">
        <f>IF(ISNUMBER(V72),V72,VLOOKUP(CONCATENATE($B72,"_",$C72,"_",G$2,"_",$D72,"_",$E72),Database!$F$2:$G$65536,2,))</f>
        <v>0</v>
      </c>
      <c r="H72" s="635" t="e">
        <f>IF(ISNUMBER(W72),W72,VLOOKUP(CONCATENATE($B72,"_",$C72,"_",H$2,"_",$D72,"_",$E72),Database!$F$2:$G$65536,2,))</f>
        <v>#N/A</v>
      </c>
      <c r="I72" s="635" t="e">
        <f>IF(ISNUMBER(X72),X72,VLOOKUP(CONCATENATE($B72,"_",$C72,"_",I$2,"_",$D72,"_",$E72),Database!$F$2:$G$65536,2,))</f>
        <v>#N/A</v>
      </c>
      <c r="J72" s="635" t="e">
        <f>VLOOKUP(CONCATENATE($B72,"_",$C72,"_",J$2,"_",$D72,"_",$E72),Database!$F$2:$G$65536,2,)</f>
        <v>#N/A</v>
      </c>
      <c r="K72" s="636">
        <f>VLOOKUP(CONCATENATE($B72,"_",$C72,"_",K$2,"_",$D72,"_",$E72),SentData!$F$2:$G$65536,2,)</f>
        <v>182.5</v>
      </c>
      <c r="L72" s="636">
        <f>VLOOKUP(CONCATENATE($B72,"_",$C72,"_",L$2,"_",$D72,"_",$E72),SentData!$F$2:$G$65536,2,)</f>
        <v>190.7</v>
      </c>
      <c r="M72" s="637"/>
      <c r="N72" s="638" t="str">
        <f t="shared" si="19"/>
        <v>!!</v>
      </c>
      <c r="O72" s="638" t="str">
        <f t="shared" si="20"/>
        <v>!!</v>
      </c>
      <c r="P72" s="638" t="str">
        <f t="shared" si="21"/>
        <v>!!</v>
      </c>
      <c r="Q72" s="638" t="str">
        <f t="shared" si="22"/>
        <v>!!</v>
      </c>
      <c r="R72" s="638" t="str">
        <f t="shared" si="23"/>
        <v>!!</v>
      </c>
      <c r="S72" s="638">
        <f t="shared" si="24"/>
        <v>1.044931506849315</v>
      </c>
      <c r="T72" s="637"/>
      <c r="U72" s="633"/>
      <c r="V72" s="633"/>
      <c r="W72" s="633"/>
      <c r="X72" s="633"/>
    </row>
    <row r="73" spans="1:24" x14ac:dyDescent="0.2">
      <c r="A73" s="650" t="s">
        <v>179</v>
      </c>
      <c r="B73" s="633" t="str">
        <f>Cover!$G$25</f>
        <v>NL</v>
      </c>
      <c r="C73" s="633" t="s">
        <v>296</v>
      </c>
      <c r="D73" s="633" t="s">
        <v>216</v>
      </c>
      <c r="E73" s="634" t="s">
        <v>383</v>
      </c>
      <c r="F73" s="635">
        <f>IF(ISNUMBER(U73),U73,VLOOKUP(CONCATENATE($B73,"_",$C73,"_",F$2,"_",$D73,"_",$E73),Database!$F$2:$G$65536,2,))</f>
        <v>0</v>
      </c>
      <c r="G73" s="635">
        <f>IF(ISNUMBER(V73),V73,VLOOKUP(CONCATENATE($B73,"_",$C73,"_",G$2,"_",$D73,"_",$E73),Database!$F$2:$G$65536,2,))</f>
        <v>0</v>
      </c>
      <c r="H73" s="635" t="e">
        <f>IF(ISNUMBER(W73),W73,VLOOKUP(CONCATENATE($B73,"_",$C73,"_",H$2,"_",$D73,"_",$E73),Database!$F$2:$G$65536,2,))</f>
        <v>#N/A</v>
      </c>
      <c r="I73" s="635" t="e">
        <f>IF(ISNUMBER(X73),X73,VLOOKUP(CONCATENATE($B73,"_",$C73,"_",I$2,"_",$D73,"_",$E73),Database!$F$2:$G$65536,2,))</f>
        <v>#N/A</v>
      </c>
      <c r="J73" s="635" t="e">
        <f>VLOOKUP(CONCATENATE($B73,"_",$C73,"_",J$2,"_",$D73,"_",$E73),Database!$F$2:$G$65536,2,)</f>
        <v>#N/A</v>
      </c>
      <c r="K73" s="636">
        <f>VLOOKUP(CONCATENATE($B73,"_",$C73,"_",K$2,"_",$D73,"_",$E73),SentData!$F$2:$G$65536,2,)</f>
        <v>23233</v>
      </c>
      <c r="L73" s="636">
        <f>VLOOKUP(CONCATENATE($B73,"_",$C73,"_",L$2,"_",$D73,"_",$E73),SentData!$F$2:$G$65536,2,)</f>
        <v>26324</v>
      </c>
      <c r="M73" s="637"/>
      <c r="N73" s="638" t="str">
        <f t="shared" si="19"/>
        <v>!!</v>
      </c>
      <c r="O73" s="638" t="str">
        <f t="shared" si="20"/>
        <v>!!</v>
      </c>
      <c r="P73" s="638" t="str">
        <f t="shared" si="21"/>
        <v>!!</v>
      </c>
      <c r="Q73" s="638" t="str">
        <f t="shared" si="22"/>
        <v>!!</v>
      </c>
      <c r="R73" s="638" t="str">
        <f t="shared" si="23"/>
        <v>!!</v>
      </c>
      <c r="S73" s="638">
        <f t="shared" si="24"/>
        <v>1.1330435156888907</v>
      </c>
      <c r="T73" s="637"/>
      <c r="U73" s="633"/>
      <c r="V73" s="633"/>
      <c r="W73" s="633"/>
      <c r="X73" s="633"/>
    </row>
    <row r="74" spans="1:24" ht="12" x14ac:dyDescent="0.2">
      <c r="A74" s="639" t="s">
        <v>178</v>
      </c>
      <c r="B74" s="639" t="str">
        <f>Cover!$G$25</f>
        <v>NL</v>
      </c>
      <c r="C74" s="639" t="s">
        <v>296</v>
      </c>
      <c r="D74" s="639" t="s">
        <v>362</v>
      </c>
      <c r="E74" s="640" t="s">
        <v>383</v>
      </c>
      <c r="F74" s="641" t="e">
        <f>IF(ISNUMBER(U74),U74,VLOOKUP(CONCATENATE($B74,"_",$C74,"_",F$2,"_","1000 NAC","_",$E74),Database!$F$2:$G$65536,2,)/VLOOKUP(CONCATENATE($B74,"_",$C74,"_",F$2,"_",$D74,"_",$E74),Database!$F$2:$G$65536,2,))</f>
        <v>#DIV/0!</v>
      </c>
      <c r="G74" s="641" t="e">
        <f>IF(ISNUMBER(V74),V74,VLOOKUP(CONCATENATE($B74,"_",$C74,"_",G$2,"_","1000 NAC","_",$E74),Database!$F$2:$G$65536,2,)/VLOOKUP(CONCATENATE($B74,"_",$C74,"_",G$2,"_",$D74,"_",$E74),Database!$F$2:$G$65536,2,))</f>
        <v>#DIV/0!</v>
      </c>
      <c r="H74" s="641" t="e">
        <f>IF(ISNUMBER(W74),W74,VLOOKUP(CONCATENATE($B74,"_",$C74,"_",H$2,"_","1000 NAC","_",$E74),Database!$F$2:$G$65536,2,)/VLOOKUP(CONCATENATE($B74,"_",$C74,"_",H$2,"_",$D74,"_",$E74),Database!$F$2:$G$65536,2,))</f>
        <v>#N/A</v>
      </c>
      <c r="I74" s="641" t="e">
        <f>IF(ISNUMBER(X74),X74,VLOOKUP(CONCATENATE($B74,"_",$C74,"_",I$2,"_","1000 NAC","_",$E74),Database!$F$2:$G$65536,2,)/VLOOKUP(CONCATENATE($B74,"_",$C74,"_",I$2,"_",$D74,"_",$E74),Database!$F$2:$G$65536,2,))</f>
        <v>#N/A</v>
      </c>
      <c r="J74" s="641" t="e">
        <f>VLOOKUP(CONCATENATE($B74,"_",$C74,"_",J$2,"_","1000 NAC","_",$E74),Database!$F$2:$G$65536,2,)/VLOOKUP(CONCATENATE($B74,"_",$C74,"_",J$2,"_",$D74,"_",$E74),Database!$F$2:$G$65536,2,)</f>
        <v>#N/A</v>
      </c>
      <c r="K74" s="642">
        <f>VLOOKUP(CONCATENATE($B74,"_",$C74,"_",K$2,"_","1000 NAC","_",$E74),SentData!$F$2:$G$65536,2,)/VLOOKUP(CONCATENATE($B74,"_",$C74,"_",K$2,"_",$D74,"_",$E74),SentData!$F$2:$G$65536,2,)</f>
        <v>127.30410958904109</v>
      </c>
      <c r="L74" s="642">
        <f>VLOOKUP(CONCATENATE($B74,"_",$C74,"_",L$2,"_","1000 NAC","_",$E74),SentData!$F$2:$G$65536,2,)/VLOOKUP(CONCATENATE($B74,"_",$C74,"_",L$2,"_",$D74,"_",$E74),SentData!$F$2:$G$65536,2,)</f>
        <v>138.03880440482433</v>
      </c>
      <c r="M74" s="643"/>
      <c r="N74" s="644" t="str">
        <f t="shared" si="19"/>
        <v>!!</v>
      </c>
      <c r="O74" s="644" t="str">
        <f t="shared" si="20"/>
        <v>!!</v>
      </c>
      <c r="P74" s="644" t="str">
        <f t="shared" si="21"/>
        <v>!!</v>
      </c>
      <c r="Q74" s="644" t="str">
        <f t="shared" si="22"/>
        <v>!!</v>
      </c>
      <c r="R74" s="644" t="str">
        <f t="shared" si="23"/>
        <v>!!</v>
      </c>
      <c r="S74" s="644">
        <f t="shared" si="24"/>
        <v>1.0843232386639883</v>
      </c>
      <c r="T74" s="643"/>
      <c r="U74" s="652"/>
      <c r="V74" s="652"/>
      <c r="W74" s="652"/>
      <c r="X74" s="652"/>
    </row>
    <row r="75" spans="1:24" x14ac:dyDescent="0.2">
      <c r="A75" s="633" t="s">
        <v>180</v>
      </c>
      <c r="B75" s="633" t="str">
        <f>Cover!$G$25</f>
        <v>NL</v>
      </c>
      <c r="C75" s="633" t="s">
        <v>292</v>
      </c>
      <c r="D75" s="633" t="s">
        <v>362</v>
      </c>
      <c r="E75" s="634" t="s">
        <v>384</v>
      </c>
      <c r="F75" s="635">
        <f>IF(ISNUMBER(U75),U75,VLOOKUP(CONCATENATE($B75,"_",$C75,"_",F$2,"_",$D75,"_",$E75),Database!$F$2:$G$65536,2,))</f>
        <v>0</v>
      </c>
      <c r="G75" s="635">
        <f>IF(ISNUMBER(V75),V75,VLOOKUP(CONCATENATE($B75,"_",$C75,"_",G$2,"_",$D75,"_",$E75),Database!$F$2:$G$65536,2,))</f>
        <v>0</v>
      </c>
      <c r="H75" s="635" t="e">
        <f>IF(ISNUMBER(W75),W75,VLOOKUP(CONCATENATE($B75,"_",$C75,"_",H$2,"_",$D75,"_",$E75),Database!$F$2:$G$65536,2,))</f>
        <v>#N/A</v>
      </c>
      <c r="I75" s="635" t="e">
        <f>IF(ISNUMBER(X75),X75,VLOOKUP(CONCATENATE($B75,"_",$C75,"_",I$2,"_",$D75,"_",$E75),Database!$F$2:$G$65536,2,))</f>
        <v>#N/A</v>
      </c>
      <c r="J75" s="635" t="e">
        <f>VLOOKUP(CONCATENATE($B75,"_",$C75,"_",J$2,"_",$D75,"_",$E75),Database!$F$2:$G$65536,2,)</f>
        <v>#N/A</v>
      </c>
      <c r="K75" s="636">
        <f>VLOOKUP(CONCATENATE($B75,"_",$C75,"_",K$2,"_",$D75,"_",$E75),SentData!$F$2:$G$65536,2,)</f>
        <v>517</v>
      </c>
      <c r="L75" s="636">
        <f>VLOOKUP(CONCATENATE($B75,"_",$C75,"_",L$2,"_",$D75,"_",$E75),SentData!$F$2:$G$65536,2,)</f>
        <v>517</v>
      </c>
      <c r="M75" s="637"/>
      <c r="N75" s="638" t="str">
        <f t="shared" si="19"/>
        <v>!!</v>
      </c>
      <c r="O75" s="638" t="str">
        <f t="shared" si="20"/>
        <v>!!</v>
      </c>
      <c r="P75" s="638" t="str">
        <f t="shared" si="21"/>
        <v>!!</v>
      </c>
      <c r="Q75" s="638" t="str">
        <f t="shared" si="22"/>
        <v>!!</v>
      </c>
      <c r="R75" s="638" t="str">
        <f t="shared" si="23"/>
        <v>!!</v>
      </c>
      <c r="S75" s="638">
        <f t="shared" si="24"/>
        <v>1</v>
      </c>
      <c r="T75" s="637"/>
      <c r="U75" s="633"/>
      <c r="V75" s="633"/>
      <c r="W75" s="633"/>
      <c r="X75" s="633"/>
    </row>
    <row r="76" spans="1:24" x14ac:dyDescent="0.2">
      <c r="A76" s="650" t="s">
        <v>179</v>
      </c>
      <c r="B76" s="633" t="str">
        <f>Cover!$G$25</f>
        <v>NL</v>
      </c>
      <c r="C76" s="633" t="s">
        <v>292</v>
      </c>
      <c r="D76" s="633" t="s">
        <v>216</v>
      </c>
      <c r="E76" s="634" t="s">
        <v>384</v>
      </c>
      <c r="F76" s="635">
        <f>IF(ISNUMBER(U76),U76,VLOOKUP(CONCATENATE($B76,"_",$C76,"_",F$2,"_",$D76,"_",$E76),Database!$F$2:$G$65536,2,))</f>
        <v>0</v>
      </c>
      <c r="G76" s="635">
        <f>IF(ISNUMBER(V76),V76,VLOOKUP(CONCATENATE($B76,"_",$C76,"_",G$2,"_",$D76,"_",$E76),Database!$F$2:$G$65536,2,))</f>
        <v>0</v>
      </c>
      <c r="H76" s="635" t="e">
        <f>IF(ISNUMBER(W76),W76,VLOOKUP(CONCATENATE($B76,"_",$C76,"_",H$2,"_",$D76,"_",$E76),Database!$F$2:$G$65536,2,))</f>
        <v>#N/A</v>
      </c>
      <c r="I76" s="635" t="e">
        <f>IF(ISNUMBER(X76),X76,VLOOKUP(CONCATENATE($B76,"_",$C76,"_",I$2,"_",$D76,"_",$E76),Database!$F$2:$G$65536,2,))</f>
        <v>#N/A</v>
      </c>
      <c r="J76" s="635" t="e">
        <f>VLOOKUP(CONCATENATE($B76,"_",$C76,"_",J$2,"_",$D76,"_",$E76),Database!$F$2:$G$65536,2,)</f>
        <v>#N/A</v>
      </c>
      <c r="K76" s="636">
        <f>VLOOKUP(CONCATENATE($B76,"_",$C76,"_",K$2,"_",$D76,"_",$E76),SentData!$F$2:$G$65536,2,)</f>
        <v>0</v>
      </c>
      <c r="L76" s="636">
        <f>VLOOKUP(CONCATENATE($B76,"_",$C76,"_",L$2,"_",$D76,"_",$E76),SentData!$F$2:$G$65536,2,)</f>
        <v>0</v>
      </c>
      <c r="M76" s="637"/>
      <c r="N76" s="638" t="str">
        <f t="shared" si="19"/>
        <v>!!</v>
      </c>
      <c r="O76" s="638" t="str">
        <f t="shared" si="20"/>
        <v>!!</v>
      </c>
      <c r="P76" s="638" t="str">
        <f t="shared" si="21"/>
        <v>!!</v>
      </c>
      <c r="Q76" s="638" t="str">
        <f t="shared" si="22"/>
        <v>!!</v>
      </c>
      <c r="R76" s="638" t="str">
        <f t="shared" si="23"/>
        <v>!!</v>
      </c>
      <c r="S76" s="638" t="str">
        <f t="shared" si="24"/>
        <v>!!</v>
      </c>
      <c r="T76" s="637"/>
      <c r="U76" s="633"/>
      <c r="V76" s="633"/>
      <c r="W76" s="633"/>
      <c r="X76" s="633"/>
    </row>
    <row r="77" spans="1:24" ht="12" x14ac:dyDescent="0.2">
      <c r="A77" s="639" t="s">
        <v>178</v>
      </c>
      <c r="B77" s="639" t="str">
        <f>Cover!$G$25</f>
        <v>NL</v>
      </c>
      <c r="C77" s="639" t="s">
        <v>292</v>
      </c>
      <c r="D77" s="639" t="s">
        <v>362</v>
      </c>
      <c r="E77" s="640" t="s">
        <v>384</v>
      </c>
      <c r="F77" s="641" t="e">
        <f>IF(ISNUMBER(U77),U77,VLOOKUP(CONCATENATE($B77,"_",$C77,"_",F$2,"_","1000 NAC","_",$E77),Database!$F$2:$G$65536,2,)/VLOOKUP(CONCATENATE($B77,"_",$C77,"_",F$2,"_",$D77,"_",$E77),Database!$F$2:$G$65536,2,))</f>
        <v>#DIV/0!</v>
      </c>
      <c r="G77" s="641" t="e">
        <f>IF(ISNUMBER(V77),V77,VLOOKUP(CONCATENATE($B77,"_",$C77,"_",G$2,"_","1000 NAC","_",$E77),Database!$F$2:$G$65536,2,)/VLOOKUP(CONCATENATE($B77,"_",$C77,"_",G$2,"_",$D77,"_",$E77),Database!$F$2:$G$65536,2,))</f>
        <v>#DIV/0!</v>
      </c>
      <c r="H77" s="641" t="e">
        <f>IF(ISNUMBER(W77),W77,VLOOKUP(CONCATENATE($B77,"_",$C77,"_",H$2,"_","1000 NAC","_",$E77),Database!$F$2:$G$65536,2,)/VLOOKUP(CONCATENATE($B77,"_",$C77,"_",H$2,"_",$D77,"_",$E77),Database!$F$2:$G$65536,2,))</f>
        <v>#N/A</v>
      </c>
      <c r="I77" s="641" t="e">
        <f>IF(ISNUMBER(X77),X77,VLOOKUP(CONCATENATE($B77,"_",$C77,"_",I$2,"_","1000 NAC","_",$E77),Database!$F$2:$G$65536,2,)/VLOOKUP(CONCATENATE($B77,"_",$C77,"_",I$2,"_",$D77,"_",$E77),Database!$F$2:$G$65536,2,))</f>
        <v>#N/A</v>
      </c>
      <c r="J77" s="641" t="e">
        <f>VLOOKUP(CONCATENATE($B77,"_",$C77,"_",J$2,"_","1000 NAC","_",$E77),Database!$F$2:$G$65536,2,)/VLOOKUP(CONCATENATE($B77,"_",$C77,"_",J$2,"_",$D77,"_",$E77),Database!$F$2:$G$65536,2,)</f>
        <v>#N/A</v>
      </c>
      <c r="K77" s="642">
        <f>VLOOKUP(CONCATENATE($B77,"_",$C77,"_",K$2,"_","1000 NAC","_",$E77),SentData!$F$2:$G$65536,2,)/VLOOKUP(CONCATENATE($B77,"_",$C77,"_",K$2,"_",$D77,"_",$E77),SentData!$F$2:$G$65536,2,)</f>
        <v>0</v>
      </c>
      <c r="L77" s="642">
        <f>VLOOKUP(CONCATENATE($B77,"_",$C77,"_",L$2,"_","1000 NAC","_",$E77),SentData!$F$2:$G$65536,2,)/VLOOKUP(CONCATENATE($B77,"_",$C77,"_",L$2,"_",$D77,"_",$E77),SentData!$F$2:$G$65536,2,)</f>
        <v>0</v>
      </c>
      <c r="M77" s="643"/>
      <c r="N77" s="644" t="str">
        <f t="shared" si="19"/>
        <v>!!</v>
      </c>
      <c r="O77" s="644" t="str">
        <f t="shared" si="20"/>
        <v>!!</v>
      </c>
      <c r="P77" s="644" t="str">
        <f t="shared" si="21"/>
        <v>!!</v>
      </c>
      <c r="Q77" s="644" t="str">
        <f t="shared" si="22"/>
        <v>!!</v>
      </c>
      <c r="R77" s="644" t="str">
        <f t="shared" si="23"/>
        <v>!!</v>
      </c>
      <c r="S77" s="644" t="str">
        <f t="shared" si="24"/>
        <v>!!</v>
      </c>
      <c r="T77" s="643"/>
      <c r="U77" s="652"/>
      <c r="V77" s="652"/>
      <c r="W77" s="652"/>
      <c r="X77" s="652"/>
    </row>
    <row r="78" spans="1:24" x14ac:dyDescent="0.2">
      <c r="A78" s="633" t="s">
        <v>180</v>
      </c>
      <c r="B78" s="633" t="str">
        <f>Cover!$G$25</f>
        <v>NL</v>
      </c>
      <c r="C78" s="633" t="s">
        <v>296</v>
      </c>
      <c r="D78" s="633" t="s">
        <v>362</v>
      </c>
      <c r="E78" s="634" t="s">
        <v>384</v>
      </c>
      <c r="F78" s="635">
        <f>IF(ISNUMBER(U78),U78,VLOOKUP(CONCATENATE($B78,"_",$C78,"_",F$2,"_",$D78,"_",$E78),Database!$F$2:$G$65536,2,))</f>
        <v>0</v>
      </c>
      <c r="G78" s="635">
        <f>IF(ISNUMBER(V78),V78,VLOOKUP(CONCATENATE($B78,"_",$C78,"_",G$2,"_",$D78,"_",$E78),Database!$F$2:$G$65536,2,))</f>
        <v>0</v>
      </c>
      <c r="H78" s="635" t="e">
        <f>IF(ISNUMBER(W78),W78,VLOOKUP(CONCATENATE($B78,"_",$C78,"_",H$2,"_",$D78,"_",$E78),Database!$F$2:$G$65536,2,))</f>
        <v>#N/A</v>
      </c>
      <c r="I78" s="635" t="e">
        <f>IF(ISNUMBER(X78),X78,VLOOKUP(CONCATENATE($B78,"_",$C78,"_",I$2,"_",$D78,"_",$E78),Database!$F$2:$G$65536,2,))</f>
        <v>#N/A</v>
      </c>
      <c r="J78" s="635" t="e">
        <f>VLOOKUP(CONCATENATE($B78,"_",$C78,"_",J$2,"_",$D78,"_",$E78),Database!$F$2:$G$65536,2,)</f>
        <v>#N/A</v>
      </c>
      <c r="K78" s="636">
        <f>VLOOKUP(CONCATENATE($B78,"_",$C78,"_",K$2,"_",$D78,"_",$E78),SentData!$F$2:$G$65536,2,)</f>
        <v>225</v>
      </c>
      <c r="L78" s="636">
        <f>VLOOKUP(CONCATENATE($B78,"_",$C78,"_",L$2,"_",$D78,"_",$E78),SentData!$F$2:$G$65536,2,)</f>
        <v>225</v>
      </c>
      <c r="M78" s="637"/>
      <c r="N78" s="638" t="str">
        <f t="shared" si="19"/>
        <v>!!</v>
      </c>
      <c r="O78" s="638" t="str">
        <f t="shared" si="20"/>
        <v>!!</v>
      </c>
      <c r="P78" s="638" t="str">
        <f t="shared" si="21"/>
        <v>!!</v>
      </c>
      <c r="Q78" s="638" t="str">
        <f t="shared" si="22"/>
        <v>!!</v>
      </c>
      <c r="R78" s="638" t="str">
        <f t="shared" si="23"/>
        <v>!!</v>
      </c>
      <c r="S78" s="638">
        <f t="shared" si="24"/>
        <v>1</v>
      </c>
      <c r="T78" s="637"/>
      <c r="U78" s="633"/>
      <c r="V78" s="633"/>
      <c r="W78" s="633"/>
      <c r="X78" s="633"/>
    </row>
    <row r="79" spans="1:24" x14ac:dyDescent="0.2">
      <c r="A79" s="650" t="s">
        <v>179</v>
      </c>
      <c r="B79" s="633" t="str">
        <f>Cover!$G$25</f>
        <v>NL</v>
      </c>
      <c r="C79" s="633" t="s">
        <v>296</v>
      </c>
      <c r="D79" s="633" t="s">
        <v>216</v>
      </c>
      <c r="E79" s="634" t="s">
        <v>384</v>
      </c>
      <c r="F79" s="635">
        <f>IF(ISNUMBER(U79),U79,VLOOKUP(CONCATENATE($B79,"_",$C79,"_",F$2,"_",$D79,"_",$E79),Database!$F$2:$G$65536,2,))</f>
        <v>0</v>
      </c>
      <c r="G79" s="635">
        <f>IF(ISNUMBER(V79),V79,VLOOKUP(CONCATENATE($B79,"_",$C79,"_",G$2,"_",$D79,"_",$E79),Database!$F$2:$G$65536,2,))</f>
        <v>0</v>
      </c>
      <c r="H79" s="635" t="e">
        <f>IF(ISNUMBER(W79),W79,VLOOKUP(CONCATENATE($B79,"_",$C79,"_",H$2,"_",$D79,"_",$E79),Database!$F$2:$G$65536,2,))</f>
        <v>#N/A</v>
      </c>
      <c r="I79" s="635" t="e">
        <f>IF(ISNUMBER(X79),X79,VLOOKUP(CONCATENATE($B79,"_",$C79,"_",I$2,"_",$D79,"_",$E79),Database!$F$2:$G$65536,2,))</f>
        <v>#N/A</v>
      </c>
      <c r="J79" s="635" t="e">
        <f>VLOOKUP(CONCATENATE($B79,"_",$C79,"_",J$2,"_",$D79,"_",$E79),Database!$F$2:$G$65536,2,)</f>
        <v>#N/A</v>
      </c>
      <c r="K79" s="636">
        <f>VLOOKUP(CONCATENATE($B79,"_",$C79,"_",K$2,"_",$D79,"_",$E79),SentData!$F$2:$G$65536,2,)</f>
        <v>0</v>
      </c>
      <c r="L79" s="636">
        <f>VLOOKUP(CONCATENATE($B79,"_",$C79,"_",L$2,"_",$D79,"_",$E79),SentData!$F$2:$G$65536,2,)</f>
        <v>0</v>
      </c>
      <c r="M79" s="637"/>
      <c r="N79" s="638" t="str">
        <f t="shared" si="19"/>
        <v>!!</v>
      </c>
      <c r="O79" s="638" t="str">
        <f t="shared" si="20"/>
        <v>!!</v>
      </c>
      <c r="P79" s="638" t="str">
        <f t="shared" si="21"/>
        <v>!!</v>
      </c>
      <c r="Q79" s="638" t="str">
        <f t="shared" si="22"/>
        <v>!!</v>
      </c>
      <c r="R79" s="638" t="str">
        <f t="shared" si="23"/>
        <v>!!</v>
      </c>
      <c r="S79" s="638" t="str">
        <f t="shared" si="24"/>
        <v>!!</v>
      </c>
      <c r="T79" s="637"/>
      <c r="U79" s="633"/>
      <c r="V79" s="633"/>
      <c r="W79" s="633"/>
      <c r="X79" s="633"/>
    </row>
    <row r="80" spans="1:24" ht="12" x14ac:dyDescent="0.2">
      <c r="A80" s="639" t="s">
        <v>178</v>
      </c>
      <c r="B80" s="639" t="str">
        <f>Cover!$G$25</f>
        <v>NL</v>
      </c>
      <c r="C80" s="639" t="s">
        <v>296</v>
      </c>
      <c r="D80" s="639" t="s">
        <v>362</v>
      </c>
      <c r="E80" s="640" t="s">
        <v>384</v>
      </c>
      <c r="F80" s="641" t="e">
        <f>IF(ISNUMBER(U80),U80,VLOOKUP(CONCATENATE($B80,"_",$C80,"_",F$2,"_","1000 NAC","_",$E80),Database!$F$2:$G$65536,2,)/VLOOKUP(CONCATENATE($B80,"_",$C80,"_",F$2,"_",$D80,"_",$E80),Database!$F$2:$G$65536,2,))</f>
        <v>#DIV/0!</v>
      </c>
      <c r="G80" s="641" t="e">
        <f>IF(ISNUMBER(V80),V80,VLOOKUP(CONCATENATE($B80,"_",$C80,"_",G$2,"_","1000 NAC","_",$E80),Database!$F$2:$G$65536,2,)/VLOOKUP(CONCATENATE($B80,"_",$C80,"_",G$2,"_",$D80,"_",$E80),Database!$F$2:$G$65536,2,))</f>
        <v>#DIV/0!</v>
      </c>
      <c r="H80" s="641" t="e">
        <f>IF(ISNUMBER(W80),W80,VLOOKUP(CONCATENATE($B80,"_",$C80,"_",H$2,"_","1000 NAC","_",$E80),Database!$F$2:$G$65536,2,)/VLOOKUP(CONCATENATE($B80,"_",$C80,"_",H$2,"_",$D80,"_",$E80),Database!$F$2:$G$65536,2,))</f>
        <v>#N/A</v>
      </c>
      <c r="I80" s="641" t="e">
        <f>IF(ISNUMBER(X80),X80,VLOOKUP(CONCATENATE($B80,"_",$C80,"_",I$2,"_","1000 NAC","_",$E80),Database!$F$2:$G$65536,2,)/VLOOKUP(CONCATENATE($B80,"_",$C80,"_",I$2,"_",$D80,"_",$E80),Database!$F$2:$G$65536,2,))</f>
        <v>#N/A</v>
      </c>
      <c r="J80" s="641" t="e">
        <f>VLOOKUP(CONCATENATE($B80,"_",$C80,"_",J$2,"_","1000 NAC","_",$E80),Database!$F$2:$G$65536,2,)/VLOOKUP(CONCATENATE($B80,"_",$C80,"_",J$2,"_",$D80,"_",$E80),Database!$F$2:$G$65536,2,)</f>
        <v>#N/A</v>
      </c>
      <c r="K80" s="642">
        <f>VLOOKUP(CONCATENATE($B80,"_",$C80,"_",K$2,"_","1000 NAC","_",$E80),SentData!$F$2:$G$65536,2,)/VLOOKUP(CONCATENATE($B80,"_",$C80,"_",K$2,"_",$D80,"_",$E80),SentData!$F$2:$G$65536,2,)</f>
        <v>0</v>
      </c>
      <c r="L80" s="642">
        <f>VLOOKUP(CONCATENATE($B80,"_",$C80,"_",L$2,"_","1000 NAC","_",$E80),SentData!$F$2:$G$65536,2,)/VLOOKUP(CONCATENATE($B80,"_",$C80,"_",L$2,"_",$D80,"_",$E80),SentData!$F$2:$G$65536,2,)</f>
        <v>0</v>
      </c>
      <c r="M80" s="643"/>
      <c r="N80" s="644" t="str">
        <f t="shared" si="19"/>
        <v>!!</v>
      </c>
      <c r="O80" s="644" t="str">
        <f t="shared" si="20"/>
        <v>!!</v>
      </c>
      <c r="P80" s="644" t="str">
        <f t="shared" si="21"/>
        <v>!!</v>
      </c>
      <c r="Q80" s="644" t="str">
        <f t="shared" si="22"/>
        <v>!!</v>
      </c>
      <c r="R80" s="644" t="str">
        <f t="shared" si="23"/>
        <v>!!</v>
      </c>
      <c r="S80" s="644" t="str">
        <f t="shared" si="24"/>
        <v>!!</v>
      </c>
      <c r="T80" s="643"/>
      <c r="U80" s="652"/>
      <c r="V80" s="652"/>
      <c r="W80" s="652"/>
      <c r="X80" s="652"/>
    </row>
    <row r="81" spans="1:24" x14ac:dyDescent="0.2">
      <c r="A81" s="633" t="s">
        <v>180</v>
      </c>
      <c r="B81" s="633" t="str">
        <f>Cover!$G$25</f>
        <v>NL</v>
      </c>
      <c r="C81" s="633" t="s">
        <v>292</v>
      </c>
      <c r="D81" s="633" t="s">
        <v>293</v>
      </c>
      <c r="E81" s="634">
        <v>5</v>
      </c>
      <c r="F81" s="635">
        <f>IF(ISNUMBER(U81),U81,VLOOKUP(CONCATENATE($B81,"_",$C81,"_",F$2,"_",$D81,"_",$E81),Database!$F$2:$G$65536,2,))</f>
        <v>0</v>
      </c>
      <c r="G81" s="635">
        <f>IF(ISNUMBER(V81),V81,VLOOKUP(CONCATENATE($B81,"_",$C81,"_",G$2,"_",$D81,"_",$E81),Database!$F$2:$G$65536,2,))</f>
        <v>0</v>
      </c>
      <c r="H81" s="635" t="e">
        <f>IF(ISNUMBER(W81),W81,VLOOKUP(CONCATENATE($B81,"_",$C81,"_",H$2,"_",$D81,"_",$E81),Database!$F$2:$G$65536,2,))</f>
        <v>#N/A</v>
      </c>
      <c r="I81" s="635" t="e">
        <f>IF(ISNUMBER(X81),X81,VLOOKUP(CONCATENATE($B81,"_",$C81,"_",I$2,"_",$D81,"_",$E81),Database!$F$2:$G$65536,2,))</f>
        <v>#N/A</v>
      </c>
      <c r="J81" s="635" t="e">
        <f>VLOOKUP(CONCATENATE($B81,"_",$C81,"_",J$2,"_",$D81,"_",$E81),Database!$F$2:$G$65536,2,)</f>
        <v>#N/A</v>
      </c>
      <c r="K81" s="636">
        <f>VLOOKUP(CONCATENATE($B81,"_",$C81,"_",K$2,"_",$D81,"_",$E81),SentData!$F$2:$G$65536,2,)</f>
        <v>342.59999999999997</v>
      </c>
      <c r="L81" s="636">
        <f>VLOOKUP(CONCATENATE($B81,"_",$C81,"_",L$2,"_",$D81,"_",$E81),SentData!$F$2:$G$65536,2,)</f>
        <v>1068.5</v>
      </c>
      <c r="M81" s="637"/>
      <c r="N81" s="638" t="str">
        <f t="shared" si="7"/>
        <v>!!</v>
      </c>
      <c r="O81" s="638" t="str">
        <f t="shared" si="8"/>
        <v>!!</v>
      </c>
      <c r="P81" s="638" t="str">
        <f t="shared" si="9"/>
        <v>!!</v>
      </c>
      <c r="Q81" s="638" t="str">
        <f t="shared" si="10"/>
        <v>!!</v>
      </c>
      <c r="R81" s="638" t="str">
        <f t="shared" si="11"/>
        <v>!!</v>
      </c>
      <c r="S81" s="638">
        <f t="shared" si="12"/>
        <v>3.1187974314068887</v>
      </c>
      <c r="T81" s="637"/>
      <c r="U81" s="633"/>
      <c r="V81" s="633"/>
      <c r="W81" s="633"/>
      <c r="X81" s="633"/>
    </row>
    <row r="82" spans="1:24" x14ac:dyDescent="0.2">
      <c r="A82" s="650" t="s">
        <v>179</v>
      </c>
      <c r="B82" s="633" t="str">
        <f>Cover!$G$25</f>
        <v>NL</v>
      </c>
      <c r="C82" s="633" t="s">
        <v>292</v>
      </c>
      <c r="D82" s="633" t="s">
        <v>216</v>
      </c>
      <c r="E82" s="634">
        <v>5</v>
      </c>
      <c r="F82" s="635">
        <f>IF(ISNUMBER(U82),U82,VLOOKUP(CONCATENATE($B82,"_",$C82,"_",F$2,"_",$D82,"_",$E82),Database!$F$2:$G$65536,2,))</f>
        <v>0</v>
      </c>
      <c r="G82" s="635">
        <f>IF(ISNUMBER(V82),V82,VLOOKUP(CONCATENATE($B82,"_",$C82,"_",G$2,"_",$D82,"_",$E82),Database!$F$2:$G$65536,2,))</f>
        <v>0</v>
      </c>
      <c r="H82" s="635" t="e">
        <f>IF(ISNUMBER(W82),W82,VLOOKUP(CONCATENATE($B82,"_",$C82,"_",H$2,"_",$D82,"_",$E82),Database!$F$2:$G$65536,2,))</f>
        <v>#N/A</v>
      </c>
      <c r="I82" s="635" t="e">
        <f>IF(ISNUMBER(X82),X82,VLOOKUP(CONCATENATE($B82,"_",$C82,"_",I$2,"_",$D82,"_",$E82),Database!$F$2:$G$65536,2,))</f>
        <v>#N/A</v>
      </c>
      <c r="J82" s="635" t="e">
        <f>VLOOKUP(CONCATENATE($B82,"_",$C82,"_",J$2,"_",$D82,"_",$E82),Database!$F$2:$G$65536,2,)</f>
        <v>#N/A</v>
      </c>
      <c r="K82" s="636">
        <f>VLOOKUP(CONCATENATE($B82,"_",$C82,"_",K$2,"_",$D82,"_",$E82),SentData!$F$2:$G$65536,2,)</f>
        <v>62376</v>
      </c>
      <c r="L82" s="636">
        <f>VLOOKUP(CONCATENATE($B82,"_",$C82,"_",L$2,"_",$D82,"_",$E82),SentData!$F$2:$G$65536,2,)</f>
        <v>163805</v>
      </c>
      <c r="M82" s="637"/>
      <c r="N82" s="638" t="str">
        <f t="shared" si="7"/>
        <v>!!</v>
      </c>
      <c r="O82" s="638" t="str">
        <f t="shared" si="8"/>
        <v>!!</v>
      </c>
      <c r="P82" s="638" t="str">
        <f t="shared" si="9"/>
        <v>!!</v>
      </c>
      <c r="Q82" s="638" t="str">
        <f t="shared" si="10"/>
        <v>!!</v>
      </c>
      <c r="R82" s="638" t="str">
        <f t="shared" si="11"/>
        <v>!!</v>
      </c>
      <c r="S82" s="638">
        <f t="shared" si="12"/>
        <v>2.6260901628831603</v>
      </c>
      <c r="T82" s="637"/>
      <c r="U82" s="633"/>
      <c r="V82" s="633"/>
      <c r="W82" s="633"/>
      <c r="X82" s="633"/>
    </row>
    <row r="83" spans="1:24" ht="12" x14ac:dyDescent="0.2">
      <c r="A83" s="639" t="s">
        <v>178</v>
      </c>
      <c r="B83" s="639" t="str">
        <f>Cover!$G$25</f>
        <v>NL</v>
      </c>
      <c r="C83" s="639" t="s">
        <v>292</v>
      </c>
      <c r="D83" s="639" t="s">
        <v>293</v>
      </c>
      <c r="E83" s="640">
        <v>5</v>
      </c>
      <c r="F83" s="641" t="e">
        <f>IF(ISNUMBER(U83),U83,VLOOKUP(CONCATENATE($B83,"_",$C83,"_",F$2,"_","1000 NAC","_",$E83),Database!$F$2:$G$65536,2,)/VLOOKUP(CONCATENATE($B83,"_",$C83,"_",F$2,"_",$D83,"_",$E83),Database!$F$2:$G$65536,2,))</f>
        <v>#DIV/0!</v>
      </c>
      <c r="G83" s="641" t="e">
        <f>IF(ISNUMBER(V83),V83,VLOOKUP(CONCATENATE($B83,"_",$C83,"_",G$2,"_","1000 NAC","_",$E83),Database!$F$2:$G$65536,2,)/VLOOKUP(CONCATENATE($B83,"_",$C83,"_",G$2,"_",$D83,"_",$E83),Database!$F$2:$G$65536,2,))</f>
        <v>#DIV/0!</v>
      </c>
      <c r="H83" s="641" t="e">
        <f>IF(ISNUMBER(W83),W83,VLOOKUP(CONCATENATE($B83,"_",$C83,"_",H$2,"_","1000 NAC","_",$E83),Database!$F$2:$G$65536,2,)/VLOOKUP(CONCATENATE($B83,"_",$C83,"_",H$2,"_",$D83,"_",$E83),Database!$F$2:$G$65536,2,))</f>
        <v>#N/A</v>
      </c>
      <c r="I83" s="641" t="e">
        <f>IF(ISNUMBER(X83),X83,VLOOKUP(CONCATENATE($B83,"_",$C83,"_",I$2,"_","1000 NAC","_",$E83),Database!$F$2:$G$65536,2,)/VLOOKUP(CONCATENATE($B83,"_",$C83,"_",I$2,"_",$D83,"_",$E83),Database!$F$2:$G$65536,2,))</f>
        <v>#N/A</v>
      </c>
      <c r="J83" s="641" t="e">
        <f>VLOOKUP(CONCATENATE($B83,"_",$C83,"_",J$2,"_","1000 NAC","_",$E83),Database!$F$2:$G$65536,2,)/VLOOKUP(CONCATENATE($B83,"_",$C83,"_",J$2,"_",$D83,"_",$E83),Database!$F$2:$G$65536,2,)</f>
        <v>#N/A</v>
      </c>
      <c r="K83" s="642">
        <f>VLOOKUP(CONCATENATE($B83,"_",$C83,"_",K$2,"_","1000 NAC","_",$E83),SentData!$F$2:$G$65536,2,)/VLOOKUP(CONCATENATE($B83,"_",$C83,"_",K$2,"_",$D83,"_",$E83),SentData!$F$2:$G$65536,2,)</f>
        <v>182.06654991243434</v>
      </c>
      <c r="L83" s="642">
        <f>VLOOKUP(CONCATENATE($B83,"_",$C83,"_",L$2,"_","1000 NAC","_",$E83),SentData!$F$2:$G$65536,2,)/VLOOKUP(CONCATENATE($B83,"_",$C83,"_",L$2,"_",$D83,"_",$E83),SentData!$F$2:$G$65536,2,)</f>
        <v>153.30369677117454</v>
      </c>
      <c r="M83" s="643"/>
      <c r="N83" s="644" t="str">
        <f t="shared" si="7"/>
        <v>!!</v>
      </c>
      <c r="O83" s="644" t="str">
        <f t="shared" si="8"/>
        <v>!!</v>
      </c>
      <c r="P83" s="644" t="str">
        <f t="shared" si="9"/>
        <v>!!</v>
      </c>
      <c r="Q83" s="644" t="str">
        <f t="shared" si="10"/>
        <v>!!</v>
      </c>
      <c r="R83" s="644" t="str">
        <f t="shared" si="11"/>
        <v>!!</v>
      </c>
      <c r="S83" s="644">
        <f t="shared" si="12"/>
        <v>0.84202011212332295</v>
      </c>
      <c r="T83" s="643"/>
      <c r="U83" s="652" t="str">
        <f>IF(ISNUMBER(U81),IF(ISNUMBER(U82),U82/U81,F82/U81),IF(ISNUMBER(U82),U82/F81,""))</f>
        <v/>
      </c>
      <c r="V83" s="652" t="str">
        <f>IF(ISNUMBER(V81),IF(ISNUMBER(V82),V82/V81,G82/V81),IF(ISNUMBER(V82),V82/G81,""))</f>
        <v/>
      </c>
      <c r="W83" s="652" t="str">
        <f>IF(ISNUMBER(W81),IF(ISNUMBER(W82),W82/W81,H82/W81),IF(ISNUMBER(W82),W82/H81,""))</f>
        <v/>
      </c>
      <c r="X83" s="652" t="str">
        <f>IF(ISNUMBER(X81),IF(ISNUMBER(X82),X82/X81,I82/X81),IF(ISNUMBER(X82),X82/I81,""))</f>
        <v/>
      </c>
    </row>
    <row r="84" spans="1:24" x14ac:dyDescent="0.2">
      <c r="A84" s="633" t="s">
        <v>180</v>
      </c>
      <c r="B84" s="633" t="str">
        <f>Cover!$G$25</f>
        <v>NL</v>
      </c>
      <c r="C84" s="633" t="s">
        <v>296</v>
      </c>
      <c r="D84" s="633" t="s">
        <v>293</v>
      </c>
      <c r="E84" s="634">
        <v>5</v>
      </c>
      <c r="F84" s="635">
        <f>IF(ISNUMBER(U84),U84,VLOOKUP(CONCATENATE($B84,"_",$C84,"_",F$2,"_",$D84,"_",$E84),Database!$F$2:$G$65536,2,))</f>
        <v>0</v>
      </c>
      <c r="G84" s="635">
        <f>IF(ISNUMBER(V84),V84,VLOOKUP(CONCATENATE($B84,"_",$C84,"_",G$2,"_",$D84,"_",$E84),Database!$F$2:$G$65536,2,))</f>
        <v>0</v>
      </c>
      <c r="H84" s="635" t="e">
        <f>IF(ISNUMBER(W84),W84,VLOOKUP(CONCATENATE($B84,"_",$C84,"_",H$2,"_",$D84,"_",$E84),Database!$F$2:$G$65536,2,))</f>
        <v>#N/A</v>
      </c>
      <c r="I84" s="635" t="e">
        <f>IF(ISNUMBER(X84),X84,VLOOKUP(CONCATENATE($B84,"_",$C84,"_",I$2,"_",$D84,"_",$E84),Database!$F$2:$G$65536,2,))</f>
        <v>#N/A</v>
      </c>
      <c r="J84" s="635" t="e">
        <f>VLOOKUP(CONCATENATE($B84,"_",$C84,"_",J$2,"_",$D84,"_",$E84),Database!$F$2:$G$65536,2,)</f>
        <v>#N/A</v>
      </c>
      <c r="K84" s="636">
        <f>VLOOKUP(CONCATENATE($B84,"_",$C84,"_",K$2,"_",$D84,"_",$E84),SentData!$F$2:$G$65536,2,)</f>
        <v>195.79999999999998</v>
      </c>
      <c r="L84" s="636">
        <f>VLOOKUP(CONCATENATE($B84,"_",$C84,"_",L$2,"_",$D84,"_",$E84),SentData!$F$2:$G$65536,2,)</f>
        <v>226.1</v>
      </c>
      <c r="M84" s="637"/>
      <c r="N84" s="638" t="str">
        <f t="shared" si="7"/>
        <v>!!</v>
      </c>
      <c r="O84" s="638" t="str">
        <f t="shared" si="8"/>
        <v>!!</v>
      </c>
      <c r="P84" s="638" t="str">
        <f t="shared" si="9"/>
        <v>!!</v>
      </c>
      <c r="Q84" s="638" t="str">
        <f t="shared" si="10"/>
        <v>!!</v>
      </c>
      <c r="R84" s="638" t="str">
        <f t="shared" si="11"/>
        <v>!!</v>
      </c>
      <c r="S84" s="638">
        <f t="shared" si="12"/>
        <v>1.1547497446373851</v>
      </c>
      <c r="T84" s="637"/>
      <c r="U84" s="633"/>
      <c r="V84" s="633"/>
      <c r="W84" s="633"/>
      <c r="X84" s="633"/>
    </row>
    <row r="85" spans="1:24" x14ac:dyDescent="0.2">
      <c r="A85" s="650" t="s">
        <v>179</v>
      </c>
      <c r="B85" s="633" t="str">
        <f>Cover!$G$25</f>
        <v>NL</v>
      </c>
      <c r="C85" s="633" t="s">
        <v>296</v>
      </c>
      <c r="D85" s="633" t="s">
        <v>216</v>
      </c>
      <c r="E85" s="634">
        <v>5</v>
      </c>
      <c r="F85" s="635">
        <f>IF(ISNUMBER(U85),U85,VLOOKUP(CONCATENATE($B85,"_",$C85,"_",F$2,"_",$D85,"_",$E85),Database!$F$2:$G$65536,2,))</f>
        <v>0</v>
      </c>
      <c r="G85" s="635">
        <f>IF(ISNUMBER(V85),V85,VLOOKUP(CONCATENATE($B85,"_",$C85,"_",G$2,"_",$D85,"_",$E85),Database!$F$2:$G$65536,2,))</f>
        <v>0</v>
      </c>
      <c r="H85" s="635" t="e">
        <f>IF(ISNUMBER(W85),W85,VLOOKUP(CONCATENATE($B85,"_",$C85,"_",H$2,"_",$D85,"_",$E85),Database!$F$2:$G$65536,2,))</f>
        <v>#N/A</v>
      </c>
      <c r="I85" s="635" t="e">
        <f>IF(ISNUMBER(X85),X85,VLOOKUP(CONCATENATE($B85,"_",$C85,"_",I$2,"_",$D85,"_",$E85),Database!$F$2:$G$65536,2,))</f>
        <v>#N/A</v>
      </c>
      <c r="J85" s="635" t="e">
        <f>VLOOKUP(CONCATENATE($B85,"_",$C85,"_",J$2,"_",$D85,"_",$E85),Database!$F$2:$G$65536,2,)</f>
        <v>#N/A</v>
      </c>
      <c r="K85" s="636">
        <f>VLOOKUP(CONCATENATE($B85,"_",$C85,"_",K$2,"_",$D85,"_",$E85),SentData!$F$2:$G$65536,2,)</f>
        <v>51935</v>
      </c>
      <c r="L85" s="636">
        <f>VLOOKUP(CONCATENATE($B85,"_",$C85,"_",L$2,"_",$D85,"_",$E85),SentData!$F$2:$G$65536,2,)</f>
        <v>64227</v>
      </c>
      <c r="M85" s="637"/>
      <c r="N85" s="638" t="str">
        <f t="shared" si="7"/>
        <v>!!</v>
      </c>
      <c r="O85" s="638" t="str">
        <f t="shared" si="8"/>
        <v>!!</v>
      </c>
      <c r="P85" s="638" t="str">
        <f t="shared" si="9"/>
        <v>!!</v>
      </c>
      <c r="Q85" s="638" t="str">
        <f t="shared" si="10"/>
        <v>!!</v>
      </c>
      <c r="R85" s="638" t="str">
        <f t="shared" si="11"/>
        <v>!!</v>
      </c>
      <c r="S85" s="638">
        <f t="shared" si="12"/>
        <v>1.2366804659670743</v>
      </c>
      <c r="T85" s="637"/>
      <c r="U85" s="633"/>
      <c r="V85" s="633"/>
      <c r="W85" s="633"/>
      <c r="X85" s="633"/>
    </row>
    <row r="86" spans="1:24" ht="12" x14ac:dyDescent="0.2">
      <c r="A86" s="639" t="s">
        <v>178</v>
      </c>
      <c r="B86" s="639" t="str">
        <f>Cover!$G$25</f>
        <v>NL</v>
      </c>
      <c r="C86" s="639" t="s">
        <v>296</v>
      </c>
      <c r="D86" s="639" t="s">
        <v>293</v>
      </c>
      <c r="E86" s="640">
        <v>5</v>
      </c>
      <c r="F86" s="641" t="e">
        <f>IF(ISNUMBER(U86),U86,VLOOKUP(CONCATENATE($B86,"_",$C86,"_",F$2,"_","1000 NAC","_",$E86),Database!$F$2:$G$65536,2,)/VLOOKUP(CONCATENATE($B86,"_",$C86,"_",F$2,"_",$D86,"_",$E86),Database!$F$2:$G$65536,2,))</f>
        <v>#DIV/0!</v>
      </c>
      <c r="G86" s="641" t="e">
        <f>IF(ISNUMBER(V86),V86,VLOOKUP(CONCATENATE($B86,"_",$C86,"_",G$2,"_","1000 NAC","_",$E86),Database!$F$2:$G$65536,2,)/VLOOKUP(CONCATENATE($B86,"_",$C86,"_",G$2,"_",$D86,"_",$E86),Database!$F$2:$G$65536,2,))</f>
        <v>#DIV/0!</v>
      </c>
      <c r="H86" s="641" t="e">
        <f>IF(ISNUMBER(W86),W86,VLOOKUP(CONCATENATE($B86,"_",$C86,"_",H$2,"_","1000 NAC","_",$E86),Database!$F$2:$G$65536,2,)/VLOOKUP(CONCATENATE($B86,"_",$C86,"_",H$2,"_",$D86,"_",$E86),Database!$F$2:$G$65536,2,))</f>
        <v>#N/A</v>
      </c>
      <c r="I86" s="641" t="e">
        <f>IF(ISNUMBER(X86),X86,VLOOKUP(CONCATENATE($B86,"_",$C86,"_",I$2,"_","1000 NAC","_",$E86),Database!$F$2:$G$65536,2,)/VLOOKUP(CONCATENATE($B86,"_",$C86,"_",I$2,"_",$D86,"_",$E86),Database!$F$2:$G$65536,2,))</f>
        <v>#N/A</v>
      </c>
      <c r="J86" s="641" t="e">
        <f>VLOOKUP(CONCATENATE($B86,"_",$C86,"_",J$2,"_","1000 NAC","_",$E86),Database!$F$2:$G$65536,2,)/VLOOKUP(CONCATENATE($B86,"_",$C86,"_",J$2,"_",$D86,"_",$E86),Database!$F$2:$G$65536,2,)</f>
        <v>#N/A</v>
      </c>
      <c r="K86" s="642">
        <f>VLOOKUP(CONCATENATE($B86,"_",$C86,"_",K$2,"_","1000 NAC","_",$E86),SentData!$F$2:$G$65536,2,)/VLOOKUP(CONCATENATE($B86,"_",$C86,"_",K$2,"_",$D86,"_",$E86),SentData!$F$2:$G$65536,2,)</f>
        <v>265.24514811031668</v>
      </c>
      <c r="L86" s="642">
        <f>VLOOKUP(CONCATENATE($B86,"_",$C86,"_",L$2,"_","1000 NAC","_",$E86),SentData!$F$2:$G$65536,2,)/VLOOKUP(CONCATENATE($B86,"_",$C86,"_",L$2,"_",$D86,"_",$E86),SentData!$F$2:$G$65536,2,)</f>
        <v>284.06457319770016</v>
      </c>
      <c r="M86" s="643"/>
      <c r="N86" s="644" t="str">
        <f t="shared" si="7"/>
        <v>!!</v>
      </c>
      <c r="O86" s="644" t="str">
        <f t="shared" si="8"/>
        <v>!!</v>
      </c>
      <c r="P86" s="644" t="str">
        <f t="shared" si="9"/>
        <v>!!</v>
      </c>
      <c r="Q86" s="644" t="str">
        <f t="shared" si="10"/>
        <v>!!</v>
      </c>
      <c r="R86" s="644" t="str">
        <f t="shared" si="11"/>
        <v>!!</v>
      </c>
      <c r="S86" s="644">
        <f t="shared" si="12"/>
        <v>1.0709510625225702</v>
      </c>
      <c r="T86" s="643"/>
      <c r="U86" s="652" t="str">
        <f>IF(ISNUMBER(U84),IF(ISNUMBER(U85),U85/U84,F85/U84),IF(ISNUMBER(U85),U85/F84,""))</f>
        <v/>
      </c>
      <c r="V86" s="652" t="str">
        <f>IF(ISNUMBER(V84),IF(ISNUMBER(V85),V85/V84,G85/V84),IF(ISNUMBER(V85),V85/G84,""))</f>
        <v/>
      </c>
      <c r="W86" s="652" t="str">
        <f>IF(ISNUMBER(W84),IF(ISNUMBER(W85),W85/W84,H85/W84),IF(ISNUMBER(W85),W85/H84,""))</f>
        <v/>
      </c>
      <c r="X86" s="652" t="str">
        <f>IF(ISNUMBER(X84),IF(ISNUMBER(X85),X85/X84,I85/X84),IF(ISNUMBER(X85),X85/I84,""))</f>
        <v/>
      </c>
    </row>
    <row r="87" spans="1:24" x14ac:dyDescent="0.2">
      <c r="A87" s="633" t="s">
        <v>180</v>
      </c>
      <c r="B87" s="633" t="str">
        <f>Cover!$G$25</f>
        <v>NL</v>
      </c>
      <c r="C87" s="633" t="s">
        <v>292</v>
      </c>
      <c r="D87" s="633" t="s">
        <v>293</v>
      </c>
      <c r="E87" s="634" t="s">
        <v>110</v>
      </c>
      <c r="F87" s="635">
        <f>IF(ISNUMBER(U87),U87,VLOOKUP(CONCATENATE($B87,"_",$C87,"_",F$2,"_",$D87,"_",$E87),Database!$F$2:$G$65536,2,))</f>
        <v>0</v>
      </c>
      <c r="G87" s="635">
        <f>IF(ISNUMBER(V87),V87,VLOOKUP(CONCATENATE($B87,"_",$C87,"_",G$2,"_",$D87,"_",$E87),Database!$F$2:$G$65536,2,))</f>
        <v>0</v>
      </c>
      <c r="H87" s="635" t="e">
        <f>IF(ISNUMBER(W87),W87,VLOOKUP(CONCATENATE($B87,"_",$C87,"_",H$2,"_",$D87,"_",$E87),Database!$F$2:$G$65536,2,))</f>
        <v>#N/A</v>
      </c>
      <c r="I87" s="635" t="e">
        <f>IF(ISNUMBER(X87),X87,VLOOKUP(CONCATENATE($B87,"_",$C87,"_",I$2,"_",$D87,"_",$E87),Database!$F$2:$G$65536,2,))</f>
        <v>#N/A</v>
      </c>
      <c r="J87" s="635" t="e">
        <f>VLOOKUP(CONCATENATE($B87,"_",$C87,"_",J$2,"_",$D87,"_",$E87),Database!$F$2:$G$65536,2,)</f>
        <v>#N/A</v>
      </c>
      <c r="K87" s="636">
        <f>VLOOKUP(CONCATENATE($B87,"_",$C87,"_",K$2,"_",$D87,"_",$E87),SentData!$F$2:$G$65536,2,)</f>
        <v>326.89999999999998</v>
      </c>
      <c r="L87" s="636">
        <f>VLOOKUP(CONCATENATE($B87,"_",$C87,"_",L$2,"_",$D87,"_",$E87),SentData!$F$2:$G$65536,2,)</f>
        <v>1050.0999999999999</v>
      </c>
      <c r="M87" s="637"/>
      <c r="N87" s="638" t="str">
        <f t="shared" si="7"/>
        <v>!!</v>
      </c>
      <c r="O87" s="638" t="str">
        <f t="shared" si="8"/>
        <v>!!</v>
      </c>
      <c r="P87" s="638" t="str">
        <f t="shared" si="9"/>
        <v>!!</v>
      </c>
      <c r="Q87" s="638" t="str">
        <f t="shared" si="10"/>
        <v>!!</v>
      </c>
      <c r="R87" s="638" t="str">
        <f t="shared" si="11"/>
        <v>!!</v>
      </c>
      <c r="S87" s="638">
        <f t="shared" si="12"/>
        <v>3.2122973386356684</v>
      </c>
      <c r="T87" s="637"/>
      <c r="U87" s="633"/>
      <c r="V87" s="633"/>
      <c r="W87" s="633"/>
      <c r="X87" s="633"/>
    </row>
    <row r="88" spans="1:24" x14ac:dyDescent="0.2">
      <c r="A88" s="650" t="s">
        <v>179</v>
      </c>
      <c r="B88" s="633" t="str">
        <f>Cover!$G$25</f>
        <v>NL</v>
      </c>
      <c r="C88" s="633" t="s">
        <v>292</v>
      </c>
      <c r="D88" s="633" t="s">
        <v>216</v>
      </c>
      <c r="E88" s="634" t="s">
        <v>110</v>
      </c>
      <c r="F88" s="635">
        <f>IF(ISNUMBER(U88),U88,VLOOKUP(CONCATENATE($B88,"_",$C88,"_",F$2,"_",$D88,"_",$E88),Database!$F$2:$G$65536,2,))</f>
        <v>0</v>
      </c>
      <c r="G88" s="635">
        <f>IF(ISNUMBER(V88),V88,VLOOKUP(CONCATENATE($B88,"_",$C88,"_",G$2,"_",$D88,"_",$E88),Database!$F$2:$G$65536,2,))</f>
        <v>0</v>
      </c>
      <c r="H88" s="635" t="e">
        <f>IF(ISNUMBER(W88),W88,VLOOKUP(CONCATENATE($B88,"_",$C88,"_",H$2,"_",$D88,"_",$E88),Database!$F$2:$G$65536,2,))</f>
        <v>#N/A</v>
      </c>
      <c r="I88" s="635" t="e">
        <f>IF(ISNUMBER(X88),X88,VLOOKUP(CONCATENATE($B88,"_",$C88,"_",I$2,"_",$D88,"_",$E88),Database!$F$2:$G$65536,2,))</f>
        <v>#N/A</v>
      </c>
      <c r="J88" s="635" t="e">
        <f>VLOOKUP(CONCATENATE($B88,"_",$C88,"_",J$2,"_",$D88,"_",$E88),Database!$F$2:$G$65536,2,)</f>
        <v>#N/A</v>
      </c>
      <c r="K88" s="636">
        <f>VLOOKUP(CONCATENATE($B88,"_",$C88,"_",K$2,"_",$D88,"_",$E88),SentData!$F$2:$G$65536,2,)</f>
        <v>59008</v>
      </c>
      <c r="L88" s="636">
        <f>VLOOKUP(CONCATENATE($B88,"_",$C88,"_",L$2,"_",$D88,"_",$E88),SentData!$F$2:$G$65536,2,)</f>
        <v>158615</v>
      </c>
      <c r="M88" s="637"/>
      <c r="N88" s="638" t="str">
        <f t="shared" si="7"/>
        <v>!!</v>
      </c>
      <c r="O88" s="638" t="str">
        <f t="shared" si="8"/>
        <v>!!</v>
      </c>
      <c r="P88" s="638" t="str">
        <f t="shared" si="9"/>
        <v>!!</v>
      </c>
      <c r="Q88" s="638" t="str">
        <f t="shared" si="10"/>
        <v>!!</v>
      </c>
      <c r="R88" s="638" t="str">
        <f t="shared" si="11"/>
        <v>!!</v>
      </c>
      <c r="S88" s="638">
        <f t="shared" si="12"/>
        <v>2.6880253524945772</v>
      </c>
      <c r="T88" s="637"/>
      <c r="U88" s="633"/>
      <c r="V88" s="633"/>
      <c r="W88" s="633"/>
      <c r="X88" s="633"/>
    </row>
    <row r="89" spans="1:24" ht="12" x14ac:dyDescent="0.2">
      <c r="A89" s="639" t="s">
        <v>178</v>
      </c>
      <c r="B89" s="639" t="str">
        <f>Cover!$G$25</f>
        <v>NL</v>
      </c>
      <c r="C89" s="639" t="s">
        <v>292</v>
      </c>
      <c r="D89" s="639" t="s">
        <v>293</v>
      </c>
      <c r="E89" s="640" t="s">
        <v>110</v>
      </c>
      <c r="F89" s="641" t="e">
        <f>IF(ISNUMBER(U89),U89,VLOOKUP(CONCATENATE($B89,"_",$C89,"_",F$2,"_","1000 NAC","_",$E89),Database!$F$2:$G$65536,2,)/VLOOKUP(CONCATENATE($B89,"_",$C89,"_",F$2,"_",$D89,"_",$E89),Database!$F$2:$G$65536,2,))</f>
        <v>#DIV/0!</v>
      </c>
      <c r="G89" s="641" t="e">
        <f>IF(ISNUMBER(V89),V89,VLOOKUP(CONCATENATE($B89,"_",$C89,"_",G$2,"_","1000 NAC","_",$E89),Database!$F$2:$G$65536,2,)/VLOOKUP(CONCATENATE($B89,"_",$C89,"_",G$2,"_",$D89,"_",$E89),Database!$F$2:$G$65536,2,))</f>
        <v>#DIV/0!</v>
      </c>
      <c r="H89" s="641" t="e">
        <f>IF(ISNUMBER(W89),W89,VLOOKUP(CONCATENATE($B89,"_",$C89,"_",H$2,"_","1000 NAC","_",$E89),Database!$F$2:$G$65536,2,)/VLOOKUP(CONCATENATE($B89,"_",$C89,"_",H$2,"_",$D89,"_",$E89),Database!$F$2:$G$65536,2,))</f>
        <v>#N/A</v>
      </c>
      <c r="I89" s="641" t="e">
        <f>IF(ISNUMBER(X89),X89,VLOOKUP(CONCATENATE($B89,"_",$C89,"_",I$2,"_","1000 NAC","_",$E89),Database!$F$2:$G$65536,2,)/VLOOKUP(CONCATENATE($B89,"_",$C89,"_",I$2,"_",$D89,"_",$E89),Database!$F$2:$G$65536,2,))</f>
        <v>#N/A</v>
      </c>
      <c r="J89" s="641" t="e">
        <f>VLOOKUP(CONCATENATE($B89,"_",$C89,"_",J$2,"_","1000 NAC","_",$E89),Database!$F$2:$G$65536,2,)/VLOOKUP(CONCATENATE($B89,"_",$C89,"_",J$2,"_",$D89,"_",$E89),Database!$F$2:$G$65536,2,)</f>
        <v>#N/A</v>
      </c>
      <c r="K89" s="642">
        <f>VLOOKUP(CONCATENATE($B89,"_",$C89,"_",K$2,"_","1000 NAC","_",$E89),SentData!$F$2:$G$65536,2,)/VLOOKUP(CONCATENATE($B89,"_",$C89,"_",K$2,"_",$D89,"_",$E89),SentData!$F$2:$G$65536,2,)</f>
        <v>180.50780055062711</v>
      </c>
      <c r="L89" s="642">
        <f>VLOOKUP(CONCATENATE($B89,"_",$C89,"_",L$2,"_","1000 NAC","_",$E89),SentData!$F$2:$G$65536,2,)/VLOOKUP(CONCATENATE($B89,"_",$C89,"_",L$2,"_",$D89,"_",$E89),SentData!$F$2:$G$65536,2,)</f>
        <v>151.04751928387773</v>
      </c>
      <c r="M89" s="643"/>
      <c r="N89" s="644" t="str">
        <f t="shared" si="7"/>
        <v>!!</v>
      </c>
      <c r="O89" s="644" t="str">
        <f t="shared" si="8"/>
        <v>!!</v>
      </c>
      <c r="P89" s="644" t="str">
        <f t="shared" si="9"/>
        <v>!!</v>
      </c>
      <c r="Q89" s="644" t="str">
        <f t="shared" si="10"/>
        <v>!!</v>
      </c>
      <c r="R89" s="644" t="str">
        <f t="shared" si="11"/>
        <v>!!</v>
      </c>
      <c r="S89" s="644">
        <f t="shared" si="12"/>
        <v>0.83679219858154197</v>
      </c>
      <c r="T89" s="643"/>
      <c r="U89" s="652" t="str">
        <f>IF(ISNUMBER(U87),IF(ISNUMBER(U88),U88/U87,F88/U87),IF(ISNUMBER(U88),U88/F87,""))</f>
        <v/>
      </c>
      <c r="V89" s="652" t="str">
        <f>IF(ISNUMBER(V87),IF(ISNUMBER(V88),V88/V87,G88/V87),IF(ISNUMBER(V88),V88/G87,""))</f>
        <v/>
      </c>
      <c r="W89" s="652" t="str">
        <f>IF(ISNUMBER(W87),IF(ISNUMBER(W88),W88/W87,H88/W87),IF(ISNUMBER(W88),W88/H87,""))</f>
        <v/>
      </c>
      <c r="X89" s="652" t="str">
        <f>IF(ISNUMBER(X87),IF(ISNUMBER(X88),X88/X87,I88/X87),IF(ISNUMBER(X88),X88/I87,""))</f>
        <v/>
      </c>
    </row>
    <row r="90" spans="1:24" x14ac:dyDescent="0.2">
      <c r="A90" s="633" t="s">
        <v>180</v>
      </c>
      <c r="B90" s="633" t="str">
        <f>Cover!$G$25</f>
        <v>NL</v>
      </c>
      <c r="C90" s="633" t="s">
        <v>296</v>
      </c>
      <c r="D90" s="633" t="s">
        <v>293</v>
      </c>
      <c r="E90" s="634" t="s">
        <v>110</v>
      </c>
      <c r="F90" s="635">
        <f>IF(ISNUMBER(U90),U90,VLOOKUP(CONCATENATE($B90,"_",$C90,"_",F$2,"_",$D90,"_",$E90),Database!$F$2:$G$65536,2,))</f>
        <v>0</v>
      </c>
      <c r="G90" s="635">
        <f>IF(ISNUMBER(V90),V90,VLOOKUP(CONCATENATE($B90,"_",$C90,"_",G$2,"_",$D90,"_",$E90),Database!$F$2:$G$65536,2,))</f>
        <v>0</v>
      </c>
      <c r="H90" s="635" t="e">
        <f>IF(ISNUMBER(W90),W90,VLOOKUP(CONCATENATE($B90,"_",$C90,"_",H$2,"_",$D90,"_",$E90),Database!$F$2:$G$65536,2,))</f>
        <v>#N/A</v>
      </c>
      <c r="I90" s="635" t="e">
        <f>IF(ISNUMBER(X90),X90,VLOOKUP(CONCATENATE($B90,"_",$C90,"_",I$2,"_",$D90,"_",$E90),Database!$F$2:$G$65536,2,))</f>
        <v>#N/A</v>
      </c>
      <c r="J90" s="635" t="e">
        <f>VLOOKUP(CONCATENATE($B90,"_",$C90,"_",J$2,"_",$D90,"_",$E90),Database!$F$2:$G$65536,2,)</f>
        <v>#N/A</v>
      </c>
      <c r="K90" s="636">
        <f>VLOOKUP(CONCATENATE($B90,"_",$C90,"_",K$2,"_",$D90,"_",$E90),SentData!$F$2:$G$65536,2,)</f>
        <v>183.1</v>
      </c>
      <c r="L90" s="636">
        <f>VLOOKUP(CONCATENATE($B90,"_",$C90,"_",L$2,"_",$D90,"_",$E90),SentData!$F$2:$G$65536,2,)</f>
        <v>199.1</v>
      </c>
      <c r="M90" s="637"/>
      <c r="N90" s="638" t="str">
        <f t="shared" si="7"/>
        <v>!!</v>
      </c>
      <c r="O90" s="638" t="str">
        <f t="shared" si="8"/>
        <v>!!</v>
      </c>
      <c r="P90" s="638" t="str">
        <f t="shared" si="9"/>
        <v>!!</v>
      </c>
      <c r="Q90" s="638" t="str">
        <f t="shared" si="10"/>
        <v>!!</v>
      </c>
      <c r="R90" s="638" t="str">
        <f t="shared" si="11"/>
        <v>!!</v>
      </c>
      <c r="S90" s="638">
        <f t="shared" si="12"/>
        <v>1.0873839432004369</v>
      </c>
      <c r="T90" s="637"/>
      <c r="U90" s="633"/>
      <c r="V90" s="633"/>
      <c r="W90" s="633"/>
      <c r="X90" s="633"/>
    </row>
    <row r="91" spans="1:24" x14ac:dyDescent="0.2">
      <c r="A91" s="650" t="s">
        <v>179</v>
      </c>
      <c r="B91" s="633" t="str">
        <f>Cover!$G$25</f>
        <v>NL</v>
      </c>
      <c r="C91" s="633" t="s">
        <v>296</v>
      </c>
      <c r="D91" s="633" t="s">
        <v>216</v>
      </c>
      <c r="E91" s="634" t="s">
        <v>110</v>
      </c>
      <c r="F91" s="635">
        <f>IF(ISNUMBER(U91),U91,VLOOKUP(CONCATENATE($B91,"_",$C91,"_",F$2,"_",$D91,"_",$E91),Database!$F$2:$G$65536,2,))</f>
        <v>0</v>
      </c>
      <c r="G91" s="635">
        <f>IF(ISNUMBER(V91),V91,VLOOKUP(CONCATENATE($B91,"_",$C91,"_",G$2,"_",$D91,"_",$E91),Database!$F$2:$G$65536,2,))</f>
        <v>0</v>
      </c>
      <c r="H91" s="635" t="e">
        <f>IF(ISNUMBER(W91),W91,VLOOKUP(CONCATENATE($B91,"_",$C91,"_",H$2,"_",$D91,"_",$E91),Database!$F$2:$G$65536,2,))</f>
        <v>#N/A</v>
      </c>
      <c r="I91" s="635" t="e">
        <f>IF(ISNUMBER(X91),X91,VLOOKUP(CONCATENATE($B91,"_",$C91,"_",I$2,"_",$D91,"_",$E91),Database!$F$2:$G$65536,2,))</f>
        <v>#N/A</v>
      </c>
      <c r="J91" s="635" t="e">
        <f>VLOOKUP(CONCATENATE($B91,"_",$C91,"_",J$2,"_",$D91,"_",$E91),Database!$F$2:$G$65536,2,)</f>
        <v>#N/A</v>
      </c>
      <c r="K91" s="636">
        <f>VLOOKUP(CONCATENATE($B91,"_",$C91,"_",K$2,"_",$D91,"_",$E91),SentData!$F$2:$G$65536,2,)</f>
        <v>46536</v>
      </c>
      <c r="L91" s="636">
        <f>VLOOKUP(CONCATENATE($B91,"_",$C91,"_",L$2,"_",$D91,"_",$E91),SentData!$F$2:$G$65536,2,)</f>
        <v>51323</v>
      </c>
      <c r="M91" s="637"/>
      <c r="N91" s="638" t="str">
        <f t="shared" ref="N91:N110" si="25">IF(OR(ISERROR(F91),ISERROR(G91)),"!!",IF(F91=0,"!!",G91/F91))</f>
        <v>!!</v>
      </c>
      <c r="O91" s="638" t="str">
        <f t="shared" ref="O91:O110" si="26">IF(OR(ISERROR(G91),ISERROR(H91)),"!!",IF(G91=0,"!!",H91/G91))</f>
        <v>!!</v>
      </c>
      <c r="P91" s="638" t="str">
        <f t="shared" ref="P91:P110" si="27">IF(OR(ISERROR(H91),ISERROR(I91)),"!!",IF(H91=0,"!!",I91/H91))</f>
        <v>!!</v>
      </c>
      <c r="Q91" s="638" t="str">
        <f t="shared" ref="Q91:Q110" si="28">IF(OR(ISERROR(I91),ISERROR(J91)),"!!",IF(I91=0,"!!",J91/I91))</f>
        <v>!!</v>
      </c>
      <c r="R91" s="638" t="str">
        <f t="shared" ref="R91:R110" si="29">IF(OR(ISERROR(J91),ISERROR(K91)),"!!",IF(J91=0,"!!",K91/J91))</f>
        <v>!!</v>
      </c>
      <c r="S91" s="638">
        <f t="shared" ref="S91:S110" si="30">IF(OR(ISERROR(K91),ISERROR(L91)),"!!",IF(K91=0,"!!",L91/K91))</f>
        <v>1.102866597902699</v>
      </c>
      <c r="T91" s="637"/>
      <c r="U91" s="633"/>
      <c r="V91" s="633"/>
      <c r="W91" s="633"/>
      <c r="X91" s="633"/>
    </row>
    <row r="92" spans="1:24" ht="12" x14ac:dyDescent="0.2">
      <c r="A92" s="639" t="s">
        <v>178</v>
      </c>
      <c r="B92" s="639" t="str">
        <f>Cover!$G$25</f>
        <v>NL</v>
      </c>
      <c r="C92" s="639" t="s">
        <v>296</v>
      </c>
      <c r="D92" s="639" t="s">
        <v>293</v>
      </c>
      <c r="E92" s="640" t="s">
        <v>110</v>
      </c>
      <c r="F92" s="641" t="e">
        <f>IF(ISNUMBER(U92),U92,VLOOKUP(CONCATENATE($B92,"_",$C92,"_",F$2,"_","1000 NAC","_",$E92),Database!$F$2:$G$65536,2,)/VLOOKUP(CONCATENATE($B92,"_",$C92,"_",F$2,"_",$D92,"_",$E92),Database!$F$2:$G$65536,2,))</f>
        <v>#DIV/0!</v>
      </c>
      <c r="G92" s="641" t="e">
        <f>IF(ISNUMBER(V92),V92,VLOOKUP(CONCATENATE($B92,"_",$C92,"_",G$2,"_","1000 NAC","_",$E92),Database!$F$2:$G$65536,2,)/VLOOKUP(CONCATENATE($B92,"_",$C92,"_",G$2,"_",$D92,"_",$E92),Database!$F$2:$G$65536,2,))</f>
        <v>#DIV/0!</v>
      </c>
      <c r="H92" s="641" t="e">
        <f>IF(ISNUMBER(W92),W92,VLOOKUP(CONCATENATE($B92,"_",$C92,"_",H$2,"_","1000 NAC","_",$E92),Database!$F$2:$G$65536,2,)/VLOOKUP(CONCATENATE($B92,"_",$C92,"_",H$2,"_",$D92,"_",$E92),Database!$F$2:$G$65536,2,))</f>
        <v>#N/A</v>
      </c>
      <c r="I92" s="641" t="e">
        <f>IF(ISNUMBER(X92),X92,VLOOKUP(CONCATENATE($B92,"_",$C92,"_",I$2,"_","1000 NAC","_",$E92),Database!$F$2:$G$65536,2,)/VLOOKUP(CONCATENATE($B92,"_",$C92,"_",I$2,"_",$D92,"_",$E92),Database!$F$2:$G$65536,2,))</f>
        <v>#N/A</v>
      </c>
      <c r="J92" s="641" t="e">
        <f>VLOOKUP(CONCATENATE($B92,"_",$C92,"_",J$2,"_","1000 NAC","_",$E92),Database!$F$2:$G$65536,2,)/VLOOKUP(CONCATENATE($B92,"_",$C92,"_",J$2,"_",$D92,"_",$E92),Database!$F$2:$G$65536,2,)</f>
        <v>#N/A</v>
      </c>
      <c r="K92" s="642">
        <f>VLOOKUP(CONCATENATE($B92,"_",$C92,"_",K$2,"_","1000 NAC","_",$E92),SentData!$F$2:$G$65536,2,)/VLOOKUP(CONCATENATE($B92,"_",$C92,"_",K$2,"_",$D92,"_",$E92),SentData!$F$2:$G$65536,2,)</f>
        <v>254.1561987984708</v>
      </c>
      <c r="L92" s="642">
        <f>VLOOKUP(CONCATENATE($B92,"_",$C92,"_",L$2,"_","1000 NAC","_",$E92),SentData!$F$2:$G$65536,2,)/VLOOKUP(CONCATENATE($B92,"_",$C92,"_",L$2,"_",$D92,"_",$E92),SentData!$F$2:$G$65536,2,)</f>
        <v>257.77498744349572</v>
      </c>
      <c r="M92" s="643"/>
      <c r="N92" s="644" t="str">
        <f t="shared" si="25"/>
        <v>!!</v>
      </c>
      <c r="O92" s="644" t="str">
        <f t="shared" si="26"/>
        <v>!!</v>
      </c>
      <c r="P92" s="644" t="str">
        <f t="shared" si="27"/>
        <v>!!</v>
      </c>
      <c r="Q92" s="644" t="str">
        <f t="shared" si="28"/>
        <v>!!</v>
      </c>
      <c r="R92" s="644" t="str">
        <f t="shared" si="29"/>
        <v>!!</v>
      </c>
      <c r="S92" s="644">
        <f t="shared" si="30"/>
        <v>1.0142384433751088</v>
      </c>
      <c r="T92" s="643"/>
      <c r="U92" s="652" t="str">
        <f>IF(ISNUMBER(U90),IF(ISNUMBER(U91),U91/U90,F91/U90),IF(ISNUMBER(U91),U91/F90,""))</f>
        <v/>
      </c>
      <c r="V92" s="652" t="str">
        <f>IF(ISNUMBER(V90),IF(ISNUMBER(V91),V91/V90,G91/V90),IF(ISNUMBER(V91),V91/G90,""))</f>
        <v/>
      </c>
      <c r="W92" s="652" t="str">
        <f>IF(ISNUMBER(W90),IF(ISNUMBER(W91),W91/W90,H91/W90),IF(ISNUMBER(W91),W91/H90,""))</f>
        <v/>
      </c>
      <c r="X92" s="652" t="str">
        <f>IF(ISNUMBER(X90),IF(ISNUMBER(X91),X91/X90,I91/X90),IF(ISNUMBER(X91),X91/I90,""))</f>
        <v/>
      </c>
    </row>
    <row r="93" spans="1:24" x14ac:dyDescent="0.2">
      <c r="A93" s="633" t="s">
        <v>180</v>
      </c>
      <c r="B93" s="633" t="str">
        <f>Cover!$G$25</f>
        <v>NL</v>
      </c>
      <c r="C93" s="633" t="s">
        <v>292</v>
      </c>
      <c r="D93" s="633" t="s">
        <v>293</v>
      </c>
      <c r="E93" s="634" t="s">
        <v>111</v>
      </c>
      <c r="F93" s="635">
        <f>IF(ISNUMBER(U93),U93,VLOOKUP(CONCATENATE($B93,"_",$C93,"_",F$2,"_",$D93,"_",$E93),Database!$F$2:$G$65536,2,))</f>
        <v>0</v>
      </c>
      <c r="G93" s="635">
        <f>IF(ISNUMBER(V93),V93,VLOOKUP(CONCATENATE($B93,"_",$C93,"_",G$2,"_",$D93,"_",$E93),Database!$F$2:$G$65536,2,))</f>
        <v>0</v>
      </c>
      <c r="H93" s="635" t="e">
        <f>IF(ISNUMBER(W93),W93,VLOOKUP(CONCATENATE($B93,"_",$C93,"_",H$2,"_",$D93,"_",$E93),Database!$F$2:$G$65536,2,))</f>
        <v>#N/A</v>
      </c>
      <c r="I93" s="635" t="e">
        <f>IF(ISNUMBER(X93),X93,VLOOKUP(CONCATENATE($B93,"_",$C93,"_",I$2,"_",$D93,"_",$E93),Database!$F$2:$G$65536,2,))</f>
        <v>#N/A</v>
      </c>
      <c r="J93" s="635" t="e">
        <f>VLOOKUP(CONCATENATE($B93,"_",$C93,"_",J$2,"_",$D93,"_",$E93),Database!$F$2:$G$65536,2,)</f>
        <v>#N/A</v>
      </c>
      <c r="K93" s="636">
        <f>VLOOKUP(CONCATENATE($B93,"_",$C93,"_",K$2,"_",$D93,"_",$E93),SentData!$F$2:$G$65536,2,)</f>
        <v>15.7</v>
      </c>
      <c r="L93" s="636">
        <f>VLOOKUP(CONCATENATE($B93,"_",$C93,"_",L$2,"_",$D93,"_",$E93),SentData!$F$2:$G$65536,2,)</f>
        <v>18.399999999999999</v>
      </c>
      <c r="M93" s="637"/>
      <c r="N93" s="638" t="str">
        <f t="shared" si="25"/>
        <v>!!</v>
      </c>
      <c r="O93" s="638" t="str">
        <f t="shared" si="26"/>
        <v>!!</v>
      </c>
      <c r="P93" s="638" t="str">
        <f t="shared" si="27"/>
        <v>!!</v>
      </c>
      <c r="Q93" s="638" t="str">
        <f t="shared" si="28"/>
        <v>!!</v>
      </c>
      <c r="R93" s="638" t="str">
        <f t="shared" si="29"/>
        <v>!!</v>
      </c>
      <c r="S93" s="638">
        <f t="shared" si="30"/>
        <v>1.1719745222929936</v>
      </c>
      <c r="T93" s="637"/>
      <c r="U93" s="633"/>
      <c r="V93" s="633"/>
      <c r="W93" s="633"/>
      <c r="X93" s="633"/>
    </row>
    <row r="94" spans="1:24" x14ac:dyDescent="0.2">
      <c r="A94" s="650" t="s">
        <v>179</v>
      </c>
      <c r="B94" s="633" t="str">
        <f>Cover!$G$25</f>
        <v>NL</v>
      </c>
      <c r="C94" s="633" t="s">
        <v>292</v>
      </c>
      <c r="D94" s="633" t="s">
        <v>216</v>
      </c>
      <c r="E94" s="634" t="s">
        <v>111</v>
      </c>
      <c r="F94" s="635">
        <f>IF(ISNUMBER(U94),U94,VLOOKUP(CONCATENATE($B94,"_",$C94,"_",F$2,"_",$D94,"_",$E94),Database!$F$2:$G$65536,2,))</f>
        <v>0</v>
      </c>
      <c r="G94" s="635">
        <f>IF(ISNUMBER(V94),V94,VLOOKUP(CONCATENATE($B94,"_",$C94,"_",G$2,"_",$D94,"_",$E94),Database!$F$2:$G$65536,2,))</f>
        <v>0</v>
      </c>
      <c r="H94" s="635" t="e">
        <f>IF(ISNUMBER(W94),W94,VLOOKUP(CONCATENATE($B94,"_",$C94,"_",H$2,"_",$D94,"_",$E94),Database!$F$2:$G$65536,2,))</f>
        <v>#N/A</v>
      </c>
      <c r="I94" s="635" t="e">
        <f>IF(ISNUMBER(X94),X94,VLOOKUP(CONCATENATE($B94,"_",$C94,"_",I$2,"_",$D94,"_",$E94),Database!$F$2:$G$65536,2,))</f>
        <v>#N/A</v>
      </c>
      <c r="J94" s="635" t="e">
        <f>VLOOKUP(CONCATENATE($B94,"_",$C94,"_",J$2,"_",$D94,"_",$E94),Database!$F$2:$G$65536,2,)</f>
        <v>#N/A</v>
      </c>
      <c r="K94" s="636">
        <f>VLOOKUP(CONCATENATE($B94,"_",$C94,"_",K$2,"_",$D94,"_",$E94),SentData!$F$2:$G$65536,2,)</f>
        <v>3368</v>
      </c>
      <c r="L94" s="636">
        <f>VLOOKUP(CONCATENATE($B94,"_",$C94,"_",L$2,"_",$D94,"_",$E94),SentData!$F$2:$G$65536,2,)</f>
        <v>5190</v>
      </c>
      <c r="M94" s="637"/>
      <c r="N94" s="638" t="str">
        <f t="shared" si="25"/>
        <v>!!</v>
      </c>
      <c r="O94" s="638" t="str">
        <f t="shared" si="26"/>
        <v>!!</v>
      </c>
      <c r="P94" s="638" t="str">
        <f t="shared" si="27"/>
        <v>!!</v>
      </c>
      <c r="Q94" s="638" t="str">
        <f t="shared" si="28"/>
        <v>!!</v>
      </c>
      <c r="R94" s="638" t="str">
        <f t="shared" si="29"/>
        <v>!!</v>
      </c>
      <c r="S94" s="638">
        <f t="shared" si="30"/>
        <v>1.5409738717339667</v>
      </c>
      <c r="T94" s="637"/>
      <c r="U94" s="633"/>
      <c r="V94" s="633"/>
      <c r="W94" s="633"/>
      <c r="X94" s="633"/>
    </row>
    <row r="95" spans="1:24" ht="12" x14ac:dyDescent="0.2">
      <c r="A95" s="639" t="s">
        <v>178</v>
      </c>
      <c r="B95" s="639" t="str">
        <f>Cover!$G$25</f>
        <v>NL</v>
      </c>
      <c r="C95" s="639" t="s">
        <v>292</v>
      </c>
      <c r="D95" s="639" t="s">
        <v>293</v>
      </c>
      <c r="E95" s="640" t="s">
        <v>111</v>
      </c>
      <c r="F95" s="641" t="e">
        <f>IF(ISNUMBER(U95),U95,VLOOKUP(CONCATENATE($B95,"_",$C95,"_",F$2,"_","1000 NAC","_",$E95),Database!$F$2:$G$65536,2,)/VLOOKUP(CONCATENATE($B95,"_",$C95,"_",F$2,"_",$D95,"_",$E95),Database!$F$2:$G$65536,2,))</f>
        <v>#DIV/0!</v>
      </c>
      <c r="G95" s="641" t="e">
        <f>IF(ISNUMBER(V95),V95,VLOOKUP(CONCATENATE($B95,"_",$C95,"_",G$2,"_","1000 NAC","_",$E95),Database!$F$2:$G$65536,2,)/VLOOKUP(CONCATENATE($B95,"_",$C95,"_",G$2,"_",$D95,"_",$E95),Database!$F$2:$G$65536,2,))</f>
        <v>#DIV/0!</v>
      </c>
      <c r="H95" s="641" t="e">
        <f>IF(ISNUMBER(W95),W95,VLOOKUP(CONCATENATE($B95,"_",$C95,"_",H$2,"_","1000 NAC","_",$E95),Database!$F$2:$G$65536,2,)/VLOOKUP(CONCATENATE($B95,"_",$C95,"_",H$2,"_",$D95,"_",$E95),Database!$F$2:$G$65536,2,))</f>
        <v>#N/A</v>
      </c>
      <c r="I95" s="641" t="e">
        <f>IF(ISNUMBER(X95),X95,VLOOKUP(CONCATENATE($B95,"_",$C95,"_",I$2,"_","1000 NAC","_",$E95),Database!$F$2:$G$65536,2,)/VLOOKUP(CONCATENATE($B95,"_",$C95,"_",I$2,"_",$D95,"_",$E95),Database!$F$2:$G$65536,2,))</f>
        <v>#N/A</v>
      </c>
      <c r="J95" s="641" t="e">
        <f>VLOOKUP(CONCATENATE($B95,"_",$C95,"_",J$2,"_","1000 NAC","_",$E95),Database!$F$2:$G$65536,2,)/VLOOKUP(CONCATENATE($B95,"_",$C95,"_",J$2,"_",$D95,"_",$E95),Database!$F$2:$G$65536,2,)</f>
        <v>#N/A</v>
      </c>
      <c r="K95" s="642">
        <f>VLOOKUP(CONCATENATE($B95,"_",$C95,"_",K$2,"_","1000 NAC","_",$E95),SentData!$F$2:$G$65536,2,)/VLOOKUP(CONCATENATE($B95,"_",$C95,"_",K$2,"_",$D95,"_",$E95),SentData!$F$2:$G$65536,2,)</f>
        <v>214.52229299363057</v>
      </c>
      <c r="L95" s="642">
        <f>VLOOKUP(CONCATENATE($B95,"_",$C95,"_",L$2,"_","1000 NAC","_",$E95),SentData!$F$2:$G$65536,2,)/VLOOKUP(CONCATENATE($B95,"_",$C95,"_",L$2,"_",$D95,"_",$E95),SentData!$F$2:$G$65536,2,)</f>
        <v>282.06521739130437</v>
      </c>
      <c r="M95" s="643"/>
      <c r="N95" s="644" t="str">
        <f t="shared" si="25"/>
        <v>!!</v>
      </c>
      <c r="O95" s="644" t="str">
        <f t="shared" si="26"/>
        <v>!!</v>
      </c>
      <c r="P95" s="644" t="str">
        <f t="shared" si="27"/>
        <v>!!</v>
      </c>
      <c r="Q95" s="644" t="str">
        <f t="shared" si="28"/>
        <v>!!</v>
      </c>
      <c r="R95" s="644" t="str">
        <f t="shared" si="29"/>
        <v>!!</v>
      </c>
      <c r="S95" s="644">
        <f t="shared" si="30"/>
        <v>1.3148527057730044</v>
      </c>
      <c r="T95" s="643"/>
      <c r="U95" s="652" t="str">
        <f>IF(ISNUMBER(U93),IF(ISNUMBER(U94),U94/U93,F94/U93),IF(ISNUMBER(U94),U94/F93,""))</f>
        <v/>
      </c>
      <c r="V95" s="652" t="str">
        <f>IF(ISNUMBER(V93),IF(ISNUMBER(V94),V94/V93,G94/V93),IF(ISNUMBER(V94),V94/G93,""))</f>
        <v/>
      </c>
      <c r="W95" s="652" t="str">
        <f>IF(ISNUMBER(W93),IF(ISNUMBER(W94),W94/W93,H94/W93),IF(ISNUMBER(W94),W94/H93,""))</f>
        <v/>
      </c>
      <c r="X95" s="652" t="str">
        <f>IF(ISNUMBER(X93),IF(ISNUMBER(X94),X94/X93,I94/X93),IF(ISNUMBER(X94),X94/I93,""))</f>
        <v/>
      </c>
    </row>
    <row r="96" spans="1:24" x14ac:dyDescent="0.2">
      <c r="A96" s="633" t="s">
        <v>180</v>
      </c>
      <c r="B96" s="633" t="str">
        <f>Cover!$G$25</f>
        <v>NL</v>
      </c>
      <c r="C96" s="633" t="s">
        <v>296</v>
      </c>
      <c r="D96" s="633" t="s">
        <v>293</v>
      </c>
      <c r="E96" s="634" t="s">
        <v>111</v>
      </c>
      <c r="F96" s="635">
        <f>IF(ISNUMBER(U96),U96,VLOOKUP(CONCATENATE($B96,"_",$C96,"_",F$2,"_",$D96,"_",$E96),Database!$F$2:$G$65536,2,))</f>
        <v>0</v>
      </c>
      <c r="G96" s="635">
        <f>IF(ISNUMBER(V96),V96,VLOOKUP(CONCATENATE($B96,"_",$C96,"_",G$2,"_",$D96,"_",$E96),Database!$F$2:$G$65536,2,))</f>
        <v>0</v>
      </c>
      <c r="H96" s="635" t="e">
        <f>IF(ISNUMBER(W96),W96,VLOOKUP(CONCATENATE($B96,"_",$C96,"_",H$2,"_",$D96,"_",$E96),Database!$F$2:$G$65536,2,))</f>
        <v>#N/A</v>
      </c>
      <c r="I96" s="635" t="e">
        <f>IF(ISNUMBER(X96),X96,VLOOKUP(CONCATENATE($B96,"_",$C96,"_",I$2,"_",$D96,"_",$E96),Database!$F$2:$G$65536,2,))</f>
        <v>#N/A</v>
      </c>
      <c r="J96" s="635" t="e">
        <f>VLOOKUP(CONCATENATE($B96,"_",$C96,"_",J$2,"_",$D96,"_",$E96),Database!$F$2:$G$65536,2,)</f>
        <v>#N/A</v>
      </c>
      <c r="K96" s="636">
        <f>VLOOKUP(CONCATENATE($B96,"_",$C96,"_",K$2,"_",$D96,"_",$E96),SentData!$F$2:$G$65536,2,)</f>
        <v>12.7</v>
      </c>
      <c r="L96" s="636">
        <f>VLOOKUP(CONCATENATE($B96,"_",$C96,"_",L$2,"_",$D96,"_",$E96),SentData!$F$2:$G$65536,2,)</f>
        <v>27</v>
      </c>
      <c r="M96" s="637"/>
      <c r="N96" s="638" t="str">
        <f t="shared" si="25"/>
        <v>!!</v>
      </c>
      <c r="O96" s="638" t="str">
        <f t="shared" si="26"/>
        <v>!!</v>
      </c>
      <c r="P96" s="638" t="str">
        <f t="shared" si="27"/>
        <v>!!</v>
      </c>
      <c r="Q96" s="638" t="str">
        <f t="shared" si="28"/>
        <v>!!</v>
      </c>
      <c r="R96" s="638" t="str">
        <f t="shared" si="29"/>
        <v>!!</v>
      </c>
      <c r="S96" s="638">
        <f t="shared" si="30"/>
        <v>2.1259842519685042</v>
      </c>
      <c r="T96" s="637"/>
      <c r="U96" s="633"/>
      <c r="V96" s="633"/>
      <c r="W96" s="633"/>
      <c r="X96" s="633"/>
    </row>
    <row r="97" spans="1:24" x14ac:dyDescent="0.2">
      <c r="A97" s="650" t="s">
        <v>179</v>
      </c>
      <c r="B97" s="633" t="str">
        <f>Cover!$G$25</f>
        <v>NL</v>
      </c>
      <c r="C97" s="633" t="s">
        <v>296</v>
      </c>
      <c r="D97" s="633" t="s">
        <v>216</v>
      </c>
      <c r="E97" s="634" t="s">
        <v>111</v>
      </c>
      <c r="F97" s="635">
        <f>IF(ISNUMBER(U97),U97,VLOOKUP(CONCATENATE($B97,"_",$C97,"_",F$2,"_",$D97,"_",$E97),Database!$F$2:$G$65536,2,))</f>
        <v>0</v>
      </c>
      <c r="G97" s="635">
        <f>IF(ISNUMBER(V97),V97,VLOOKUP(CONCATENATE($B97,"_",$C97,"_",G$2,"_",$D97,"_",$E97),Database!$F$2:$G$65536,2,))</f>
        <v>0</v>
      </c>
      <c r="H97" s="635" t="e">
        <f>IF(ISNUMBER(W97),W97,VLOOKUP(CONCATENATE($B97,"_",$C97,"_",H$2,"_",$D97,"_",$E97),Database!$F$2:$G$65536,2,))</f>
        <v>#N/A</v>
      </c>
      <c r="I97" s="635" t="e">
        <f>IF(ISNUMBER(X97),X97,VLOOKUP(CONCATENATE($B97,"_",$C97,"_",I$2,"_",$D97,"_",$E97),Database!$F$2:$G$65536,2,))</f>
        <v>#N/A</v>
      </c>
      <c r="J97" s="635" t="e">
        <f>VLOOKUP(CONCATENATE($B97,"_",$C97,"_",J$2,"_",$D97,"_",$E97),Database!$F$2:$G$65536,2,)</f>
        <v>#N/A</v>
      </c>
      <c r="K97" s="636">
        <f>VLOOKUP(CONCATENATE($B97,"_",$C97,"_",K$2,"_",$D97,"_",$E97),SentData!$F$2:$G$65536,2,)</f>
        <v>5399</v>
      </c>
      <c r="L97" s="636">
        <f>VLOOKUP(CONCATENATE($B97,"_",$C97,"_",L$2,"_",$D97,"_",$E97),SentData!$F$2:$G$65536,2,)</f>
        <v>12904</v>
      </c>
      <c r="M97" s="637"/>
      <c r="N97" s="638" t="str">
        <f t="shared" si="25"/>
        <v>!!</v>
      </c>
      <c r="O97" s="638" t="str">
        <f t="shared" si="26"/>
        <v>!!</v>
      </c>
      <c r="P97" s="638" t="str">
        <f t="shared" si="27"/>
        <v>!!</v>
      </c>
      <c r="Q97" s="638" t="str">
        <f t="shared" si="28"/>
        <v>!!</v>
      </c>
      <c r="R97" s="638" t="str">
        <f t="shared" si="29"/>
        <v>!!</v>
      </c>
      <c r="S97" s="638">
        <f t="shared" si="30"/>
        <v>2.390072235599185</v>
      </c>
      <c r="T97" s="637"/>
      <c r="U97" s="633"/>
      <c r="V97" s="633"/>
      <c r="W97" s="633"/>
      <c r="X97" s="633"/>
    </row>
    <row r="98" spans="1:24" ht="12" x14ac:dyDescent="0.2">
      <c r="A98" s="639" t="s">
        <v>178</v>
      </c>
      <c r="B98" s="639" t="str">
        <f>Cover!$G$25</f>
        <v>NL</v>
      </c>
      <c r="C98" s="639" t="s">
        <v>296</v>
      </c>
      <c r="D98" s="639" t="s">
        <v>293</v>
      </c>
      <c r="E98" s="640" t="s">
        <v>111</v>
      </c>
      <c r="F98" s="641" t="e">
        <f>IF(ISNUMBER(U98),U98,VLOOKUP(CONCATENATE($B98,"_",$C98,"_",F$2,"_","1000 NAC","_",$E98),Database!$F$2:$G$65536,2,)/VLOOKUP(CONCATENATE($B98,"_",$C98,"_",F$2,"_",$D98,"_",$E98),Database!$F$2:$G$65536,2,))</f>
        <v>#DIV/0!</v>
      </c>
      <c r="G98" s="641" t="e">
        <f>IF(ISNUMBER(V98),V98,VLOOKUP(CONCATENATE($B98,"_",$C98,"_",G$2,"_","1000 NAC","_",$E98),Database!$F$2:$G$65536,2,)/VLOOKUP(CONCATENATE($B98,"_",$C98,"_",G$2,"_",$D98,"_",$E98),Database!$F$2:$G$65536,2,))</f>
        <v>#DIV/0!</v>
      </c>
      <c r="H98" s="641" t="e">
        <f>IF(ISNUMBER(W98),W98,VLOOKUP(CONCATENATE($B98,"_",$C98,"_",H$2,"_","1000 NAC","_",$E98),Database!$F$2:$G$65536,2,)/VLOOKUP(CONCATENATE($B98,"_",$C98,"_",H$2,"_",$D98,"_",$E98),Database!$F$2:$G$65536,2,))</f>
        <v>#N/A</v>
      </c>
      <c r="I98" s="641" t="e">
        <f>IF(ISNUMBER(X98),X98,VLOOKUP(CONCATENATE($B98,"_",$C98,"_",I$2,"_","1000 NAC","_",$E98),Database!$F$2:$G$65536,2,)/VLOOKUP(CONCATENATE($B98,"_",$C98,"_",I$2,"_",$D98,"_",$E98),Database!$F$2:$G$65536,2,))</f>
        <v>#N/A</v>
      </c>
      <c r="J98" s="641" t="e">
        <f>VLOOKUP(CONCATENATE($B98,"_",$C98,"_",J$2,"_","1000 NAC","_",$E98),Database!$F$2:$G$65536,2,)/VLOOKUP(CONCATENATE($B98,"_",$C98,"_",J$2,"_",$D98,"_",$E98),Database!$F$2:$G$65536,2,)</f>
        <v>#N/A</v>
      </c>
      <c r="K98" s="642">
        <f>VLOOKUP(CONCATENATE($B98,"_",$C98,"_",K$2,"_","1000 NAC","_",$E98),SentData!$F$2:$G$65536,2,)/VLOOKUP(CONCATENATE($B98,"_",$C98,"_",K$2,"_",$D98,"_",$E98),SentData!$F$2:$G$65536,2,)</f>
        <v>425.1181102362205</v>
      </c>
      <c r="L98" s="642">
        <f>VLOOKUP(CONCATENATE($B98,"_",$C98,"_",L$2,"_","1000 NAC","_",$E98),SentData!$F$2:$G$65536,2,)/VLOOKUP(CONCATENATE($B98,"_",$C98,"_",L$2,"_",$D98,"_",$E98),SentData!$F$2:$G$65536,2,)</f>
        <v>477.92592592592592</v>
      </c>
      <c r="M98" s="643"/>
      <c r="N98" s="644" t="str">
        <f t="shared" si="25"/>
        <v>!!</v>
      </c>
      <c r="O98" s="644" t="str">
        <f t="shared" si="26"/>
        <v>!!</v>
      </c>
      <c r="P98" s="644" t="str">
        <f t="shared" si="27"/>
        <v>!!</v>
      </c>
      <c r="Q98" s="644" t="str">
        <f t="shared" si="28"/>
        <v>!!</v>
      </c>
      <c r="R98" s="644" t="str">
        <f t="shared" si="29"/>
        <v>!!</v>
      </c>
      <c r="S98" s="644">
        <f t="shared" si="30"/>
        <v>1.1242191626707276</v>
      </c>
      <c r="T98" s="643"/>
      <c r="U98" s="652" t="str">
        <f>IF(ISNUMBER(U96),IF(ISNUMBER(U97),U97/U96,F97/U96),IF(ISNUMBER(U97),U97/F96,""))</f>
        <v/>
      </c>
      <c r="V98" s="652" t="str">
        <f>IF(ISNUMBER(V96),IF(ISNUMBER(V97),V97/V96,G97/V96),IF(ISNUMBER(V97),V97/G96,""))</f>
        <v/>
      </c>
      <c r="W98" s="652" t="str">
        <f>IF(ISNUMBER(W96),IF(ISNUMBER(W97),W97/W96,H97/W96),IF(ISNUMBER(W97),W97/H96,""))</f>
        <v/>
      </c>
      <c r="X98" s="652" t="str">
        <f>IF(ISNUMBER(X96),IF(ISNUMBER(X97),X97/X96,I97/X96),IF(ISNUMBER(X97),X97/I96,""))</f>
        <v/>
      </c>
    </row>
    <row r="99" spans="1:24" x14ac:dyDescent="0.2">
      <c r="A99" s="633" t="s">
        <v>180</v>
      </c>
      <c r="B99" s="633" t="str">
        <f>Cover!$G$25</f>
        <v>NL</v>
      </c>
      <c r="C99" s="633" t="s">
        <v>292</v>
      </c>
      <c r="D99" s="633" t="s">
        <v>293</v>
      </c>
      <c r="E99" s="634" t="s">
        <v>112</v>
      </c>
      <c r="F99" s="635">
        <f>IF(ISNUMBER(U99),U99,VLOOKUP(CONCATENATE($B99,"_",$C99,"_",F$2,"_",$D99,"_",$E99),Database!$F$2:$G$65536,2,))</f>
        <v>0</v>
      </c>
      <c r="G99" s="635">
        <f>IF(ISNUMBER(V99),V99,VLOOKUP(CONCATENATE($B99,"_",$C99,"_",G$2,"_",$D99,"_",$E99),Database!$F$2:$G$65536,2,))</f>
        <v>0</v>
      </c>
      <c r="H99" s="635" t="e">
        <f>IF(ISNUMBER(W99),W99,VLOOKUP(CONCATENATE($B99,"_",$C99,"_",H$2,"_",$D99,"_",$E99),Database!$F$2:$G$65536,2,))</f>
        <v>#N/A</v>
      </c>
      <c r="I99" s="635" t="e">
        <f>IF(ISNUMBER(X99),X99,VLOOKUP(CONCATENATE($B99,"_",$C99,"_",I$2,"_",$D99,"_",$E99),Database!$F$2:$G$65536,2,))</f>
        <v>#N/A</v>
      </c>
      <c r="J99" s="635" t="e">
        <f>VLOOKUP(CONCATENATE($B99,"_",$C99,"_",J$2,"_",$D99,"_",$E99),Database!$F$2:$G$65536,2,)</f>
        <v>#N/A</v>
      </c>
      <c r="K99" s="636">
        <f>VLOOKUP(CONCATENATE($B99,"_",$C99,"_",K$2,"_",$D99,"_",$E99),SentData!$F$2:$G$65536,2,)</f>
        <v>3515.1</v>
      </c>
      <c r="L99" s="636">
        <f>VLOOKUP(CONCATENATE($B99,"_",$C99,"_",L$2,"_",$D99,"_",$E99),SentData!$F$2:$G$65536,2,)</f>
        <v>3355</v>
      </c>
      <c r="M99" s="637"/>
      <c r="N99" s="638" t="str">
        <f t="shared" si="25"/>
        <v>!!</v>
      </c>
      <c r="O99" s="638" t="str">
        <f t="shared" si="26"/>
        <v>!!</v>
      </c>
      <c r="P99" s="638" t="str">
        <f t="shared" si="27"/>
        <v>!!</v>
      </c>
      <c r="Q99" s="638" t="str">
        <f t="shared" si="28"/>
        <v>!!</v>
      </c>
      <c r="R99" s="638" t="str">
        <f t="shared" si="29"/>
        <v>!!</v>
      </c>
      <c r="S99" s="638">
        <f t="shared" si="30"/>
        <v>0.95445364285511081</v>
      </c>
      <c r="T99" s="637"/>
      <c r="U99" s="633"/>
      <c r="V99" s="633"/>
      <c r="W99" s="633"/>
      <c r="X99" s="633"/>
    </row>
    <row r="100" spans="1:24" x14ac:dyDescent="0.2">
      <c r="A100" s="650" t="s">
        <v>179</v>
      </c>
      <c r="B100" s="633" t="str">
        <f>Cover!$G$25</f>
        <v>NL</v>
      </c>
      <c r="C100" s="633" t="s">
        <v>292</v>
      </c>
      <c r="D100" s="633" t="s">
        <v>216</v>
      </c>
      <c r="E100" s="634" t="s">
        <v>112</v>
      </c>
      <c r="F100" s="635">
        <f>IF(ISNUMBER(U100),U100,VLOOKUP(CONCATENATE($B100,"_",$C100,"_",F$2,"_",$D100,"_",$E100),Database!$F$2:$G$65536,2,))</f>
        <v>0</v>
      </c>
      <c r="G100" s="635">
        <f>IF(ISNUMBER(V100),V100,VLOOKUP(CONCATENATE($B100,"_",$C100,"_",G$2,"_",$D100,"_",$E100),Database!$F$2:$G$65536,2,))</f>
        <v>0</v>
      </c>
      <c r="H100" s="635" t="e">
        <f>IF(ISNUMBER(W100),W100,VLOOKUP(CONCATENATE($B100,"_",$C100,"_",H$2,"_",$D100,"_",$E100),Database!$F$2:$G$65536,2,))</f>
        <v>#N/A</v>
      </c>
      <c r="I100" s="635" t="e">
        <f>IF(ISNUMBER(X100),X100,VLOOKUP(CONCATENATE($B100,"_",$C100,"_",I$2,"_",$D100,"_",$E100),Database!$F$2:$G$65536,2,))</f>
        <v>#N/A</v>
      </c>
      <c r="J100" s="635" t="e">
        <f>VLOOKUP(CONCATENATE($B100,"_",$C100,"_",J$2,"_",$D100,"_",$E100),Database!$F$2:$G$65536,2,)</f>
        <v>#N/A</v>
      </c>
      <c r="K100" s="636">
        <f>VLOOKUP(CONCATENATE($B100,"_",$C100,"_",K$2,"_",$D100,"_",$E100),SentData!$F$2:$G$65536,2,)</f>
        <v>918735</v>
      </c>
      <c r="L100" s="636">
        <f>VLOOKUP(CONCATENATE($B100,"_",$C100,"_",L$2,"_",$D100,"_",$E100),SentData!$F$2:$G$65536,2,)</f>
        <v>848449</v>
      </c>
      <c r="M100" s="637"/>
      <c r="N100" s="638" t="str">
        <f t="shared" si="25"/>
        <v>!!</v>
      </c>
      <c r="O100" s="638" t="str">
        <f t="shared" si="26"/>
        <v>!!</v>
      </c>
      <c r="P100" s="638" t="str">
        <f t="shared" si="27"/>
        <v>!!</v>
      </c>
      <c r="Q100" s="638" t="str">
        <f t="shared" si="28"/>
        <v>!!</v>
      </c>
      <c r="R100" s="638" t="str">
        <f t="shared" si="29"/>
        <v>!!</v>
      </c>
      <c r="S100" s="638">
        <f t="shared" si="30"/>
        <v>0.92349698226365595</v>
      </c>
      <c r="T100" s="637"/>
      <c r="U100" s="633"/>
      <c r="V100" s="633"/>
      <c r="W100" s="633"/>
      <c r="X100" s="633"/>
    </row>
    <row r="101" spans="1:24" ht="12" x14ac:dyDescent="0.2">
      <c r="A101" s="639" t="s">
        <v>178</v>
      </c>
      <c r="B101" s="639" t="str">
        <f>Cover!$G$25</f>
        <v>NL</v>
      </c>
      <c r="C101" s="639" t="s">
        <v>292</v>
      </c>
      <c r="D101" s="639" t="s">
        <v>293</v>
      </c>
      <c r="E101" s="640" t="s">
        <v>112</v>
      </c>
      <c r="F101" s="641" t="e">
        <f>IF(ISNUMBER(U101),U101,VLOOKUP(CONCATENATE($B101,"_",$C101,"_",F$2,"_","1000 NAC","_",$E101),Database!$F$2:$G$65536,2,)/VLOOKUP(CONCATENATE($B101,"_",$C101,"_",F$2,"_",$D101,"_",$E101),Database!$F$2:$G$65536,2,))</f>
        <v>#DIV/0!</v>
      </c>
      <c r="G101" s="641" t="e">
        <f>IF(ISNUMBER(V101),V101,VLOOKUP(CONCATENATE($B101,"_",$C101,"_",G$2,"_","1000 NAC","_",$E101),Database!$F$2:$G$65536,2,)/VLOOKUP(CONCATENATE($B101,"_",$C101,"_",G$2,"_",$D101,"_",$E101),Database!$F$2:$G$65536,2,))</f>
        <v>#DIV/0!</v>
      </c>
      <c r="H101" s="641" t="e">
        <f>IF(ISNUMBER(W101),W101,VLOOKUP(CONCATENATE($B101,"_",$C101,"_",H$2,"_","1000 NAC","_",$E101),Database!$F$2:$G$65536,2,)/VLOOKUP(CONCATENATE($B101,"_",$C101,"_",H$2,"_",$D101,"_",$E101),Database!$F$2:$G$65536,2,))</f>
        <v>#N/A</v>
      </c>
      <c r="I101" s="641" t="e">
        <f>IF(ISNUMBER(X101),X101,VLOOKUP(CONCATENATE($B101,"_",$C101,"_",I$2,"_","1000 NAC","_",$E101),Database!$F$2:$G$65536,2,)/VLOOKUP(CONCATENATE($B101,"_",$C101,"_",I$2,"_",$D101,"_",$E101),Database!$F$2:$G$65536,2,))</f>
        <v>#N/A</v>
      </c>
      <c r="J101" s="641" t="e">
        <f>VLOOKUP(CONCATENATE($B101,"_",$C101,"_",J$2,"_","1000 NAC","_",$E101),Database!$F$2:$G$65536,2,)/VLOOKUP(CONCATENATE($B101,"_",$C101,"_",J$2,"_",$D101,"_",$E101),Database!$F$2:$G$65536,2,)</f>
        <v>#N/A</v>
      </c>
      <c r="K101" s="642">
        <f>VLOOKUP(CONCATENATE($B101,"_",$C101,"_",K$2,"_","1000 NAC","_",$E101),SentData!$F$2:$G$65536,2,)/VLOOKUP(CONCATENATE($B101,"_",$C101,"_",K$2,"_",$D101,"_",$E101),SentData!$F$2:$G$65536,2,)</f>
        <v>261.36809763591361</v>
      </c>
      <c r="L101" s="642">
        <f>VLOOKUP(CONCATENATE($B101,"_",$C101,"_",L$2,"_","1000 NAC","_",$E101),SentData!$F$2:$G$65536,2,)/VLOOKUP(CONCATENATE($B101,"_",$C101,"_",L$2,"_",$D101,"_",$E101),SentData!$F$2:$G$65536,2,)</f>
        <v>252.8909090909091</v>
      </c>
      <c r="M101" s="643"/>
      <c r="N101" s="644" t="str">
        <f t="shared" si="25"/>
        <v>!!</v>
      </c>
      <c r="O101" s="644" t="str">
        <f t="shared" si="26"/>
        <v>!!</v>
      </c>
      <c r="P101" s="644" t="str">
        <f t="shared" si="27"/>
        <v>!!</v>
      </c>
      <c r="Q101" s="644" t="str">
        <f t="shared" si="28"/>
        <v>!!</v>
      </c>
      <c r="R101" s="644" t="str">
        <f t="shared" si="29"/>
        <v>!!</v>
      </c>
      <c r="S101" s="644">
        <f t="shared" si="30"/>
        <v>0.96756609310133457</v>
      </c>
      <c r="T101" s="643"/>
      <c r="U101" s="652" t="str">
        <f>IF(ISNUMBER(U99),IF(ISNUMBER(U100),U100/U99,F100/U99),IF(ISNUMBER(U100),U100/F99,""))</f>
        <v/>
      </c>
      <c r="V101" s="652" t="str">
        <f>IF(ISNUMBER(V99),IF(ISNUMBER(V100),V100/V99,G100/V99),IF(ISNUMBER(V100),V100/G99,""))</f>
        <v/>
      </c>
      <c r="W101" s="652" t="str">
        <f>IF(ISNUMBER(W99),IF(ISNUMBER(W100),W100/W99,H100/W99),IF(ISNUMBER(W100),W100/H99,""))</f>
        <v/>
      </c>
      <c r="X101" s="652" t="str">
        <f>IF(ISNUMBER(X99),IF(ISNUMBER(X100),X100/X99,I100/X99),IF(ISNUMBER(X100),X100/I99,""))</f>
        <v/>
      </c>
    </row>
    <row r="102" spans="1:24" x14ac:dyDescent="0.2">
      <c r="A102" s="633" t="s">
        <v>180</v>
      </c>
      <c r="B102" s="633" t="str">
        <f>Cover!$G$25</f>
        <v>NL</v>
      </c>
      <c r="C102" s="633" t="s">
        <v>296</v>
      </c>
      <c r="D102" s="633" t="s">
        <v>293</v>
      </c>
      <c r="E102" s="634" t="s">
        <v>112</v>
      </c>
      <c r="F102" s="635">
        <f>IF(ISNUMBER(U102),U102,VLOOKUP(CONCATENATE($B102,"_",$C102,"_",F$2,"_",$D102,"_",$E102),Database!$F$2:$G$65536,2,))</f>
        <v>0</v>
      </c>
      <c r="G102" s="635">
        <f>IF(ISNUMBER(V102),V102,VLOOKUP(CONCATENATE($B102,"_",$C102,"_",G$2,"_",$D102,"_",$E102),Database!$F$2:$G$65536,2,))</f>
        <v>0</v>
      </c>
      <c r="H102" s="635" t="e">
        <f>IF(ISNUMBER(W102),W102,VLOOKUP(CONCATENATE($B102,"_",$C102,"_",H$2,"_",$D102,"_",$E102),Database!$F$2:$G$65536,2,))</f>
        <v>#N/A</v>
      </c>
      <c r="I102" s="635" t="e">
        <f>IF(ISNUMBER(X102),X102,VLOOKUP(CONCATENATE($B102,"_",$C102,"_",I$2,"_",$D102,"_",$E102),Database!$F$2:$G$65536,2,))</f>
        <v>#N/A</v>
      </c>
      <c r="J102" s="635" t="e">
        <f>VLOOKUP(CONCATENATE($B102,"_",$C102,"_",J$2,"_",$D102,"_",$E102),Database!$F$2:$G$65536,2,)</f>
        <v>#N/A</v>
      </c>
      <c r="K102" s="636">
        <f>VLOOKUP(CONCATENATE($B102,"_",$C102,"_",K$2,"_",$D102,"_",$E102),SentData!$F$2:$G$65536,2,)</f>
        <v>688.8</v>
      </c>
      <c r="L102" s="636">
        <f>VLOOKUP(CONCATENATE($B102,"_",$C102,"_",L$2,"_",$D102,"_",$E102),SentData!$F$2:$G$65536,2,)</f>
        <v>767.4</v>
      </c>
      <c r="M102" s="637"/>
      <c r="N102" s="638" t="str">
        <f t="shared" si="25"/>
        <v>!!</v>
      </c>
      <c r="O102" s="638" t="str">
        <f t="shared" si="26"/>
        <v>!!</v>
      </c>
      <c r="P102" s="638" t="str">
        <f t="shared" si="27"/>
        <v>!!</v>
      </c>
      <c r="Q102" s="638" t="str">
        <f t="shared" si="28"/>
        <v>!!</v>
      </c>
      <c r="R102" s="638" t="str">
        <f t="shared" si="29"/>
        <v>!!</v>
      </c>
      <c r="S102" s="638">
        <f t="shared" si="30"/>
        <v>1.1141114982578397</v>
      </c>
      <c r="T102" s="637"/>
      <c r="U102" s="633"/>
      <c r="V102" s="633"/>
      <c r="W102" s="633"/>
      <c r="X102" s="633"/>
    </row>
    <row r="103" spans="1:24" x14ac:dyDescent="0.2">
      <c r="A103" s="650" t="s">
        <v>179</v>
      </c>
      <c r="B103" s="633" t="str">
        <f>Cover!$G$25</f>
        <v>NL</v>
      </c>
      <c r="C103" s="633" t="s">
        <v>296</v>
      </c>
      <c r="D103" s="633" t="s">
        <v>216</v>
      </c>
      <c r="E103" s="634" t="s">
        <v>112</v>
      </c>
      <c r="F103" s="635">
        <f>IF(ISNUMBER(U103),U103,VLOOKUP(CONCATENATE($B103,"_",$C103,"_",F$2,"_",$D103,"_",$E103),Database!$F$2:$G$65536,2,))</f>
        <v>0</v>
      </c>
      <c r="G103" s="635">
        <f>IF(ISNUMBER(V103),V103,VLOOKUP(CONCATENATE($B103,"_",$C103,"_",G$2,"_",$D103,"_",$E103),Database!$F$2:$G$65536,2,))</f>
        <v>0</v>
      </c>
      <c r="H103" s="635" t="e">
        <f>IF(ISNUMBER(W103),W103,VLOOKUP(CONCATENATE($B103,"_",$C103,"_",H$2,"_",$D103,"_",$E103),Database!$F$2:$G$65536,2,))</f>
        <v>#N/A</v>
      </c>
      <c r="I103" s="635" t="e">
        <f>IF(ISNUMBER(X103),X103,VLOOKUP(CONCATENATE($B103,"_",$C103,"_",I$2,"_",$D103,"_",$E103),Database!$F$2:$G$65536,2,))</f>
        <v>#N/A</v>
      </c>
      <c r="J103" s="635" t="e">
        <f>VLOOKUP(CONCATENATE($B103,"_",$C103,"_",J$2,"_",$D103,"_",$E103),Database!$F$2:$G$65536,2,)</f>
        <v>#N/A</v>
      </c>
      <c r="K103" s="636">
        <f>VLOOKUP(CONCATENATE($B103,"_",$C103,"_",K$2,"_",$D103,"_",$E103),SentData!$F$2:$G$65536,2,)</f>
        <v>194628</v>
      </c>
      <c r="L103" s="636">
        <f>VLOOKUP(CONCATENATE($B103,"_",$C103,"_",L$2,"_",$D103,"_",$E103),SentData!$F$2:$G$65536,2,)</f>
        <v>208414</v>
      </c>
      <c r="M103" s="637"/>
      <c r="N103" s="638" t="str">
        <f t="shared" si="25"/>
        <v>!!</v>
      </c>
      <c r="O103" s="638" t="str">
        <f t="shared" si="26"/>
        <v>!!</v>
      </c>
      <c r="P103" s="638" t="str">
        <f t="shared" si="27"/>
        <v>!!</v>
      </c>
      <c r="Q103" s="638" t="str">
        <f t="shared" si="28"/>
        <v>!!</v>
      </c>
      <c r="R103" s="638" t="str">
        <f t="shared" si="29"/>
        <v>!!</v>
      </c>
      <c r="S103" s="638">
        <f t="shared" si="30"/>
        <v>1.0708325626323036</v>
      </c>
      <c r="T103" s="637"/>
      <c r="U103" s="633"/>
      <c r="V103" s="633"/>
      <c r="W103" s="633"/>
      <c r="X103" s="633"/>
    </row>
    <row r="104" spans="1:24" ht="12" x14ac:dyDescent="0.2">
      <c r="A104" s="639" t="s">
        <v>178</v>
      </c>
      <c r="B104" s="639" t="str">
        <f>Cover!$G$25</f>
        <v>NL</v>
      </c>
      <c r="C104" s="639" t="s">
        <v>296</v>
      </c>
      <c r="D104" s="639" t="s">
        <v>293</v>
      </c>
      <c r="E104" s="640" t="s">
        <v>112</v>
      </c>
      <c r="F104" s="641" t="e">
        <f>IF(ISNUMBER(U104),U104,VLOOKUP(CONCATENATE($B104,"_",$C104,"_",F$2,"_","1000 NAC","_",$E104),Database!$F$2:$G$65536,2,)/VLOOKUP(CONCATENATE($B104,"_",$C104,"_",F$2,"_",$D104,"_",$E104),Database!$F$2:$G$65536,2,))</f>
        <v>#DIV/0!</v>
      </c>
      <c r="G104" s="641" t="e">
        <f>IF(ISNUMBER(V104),V104,VLOOKUP(CONCATENATE($B104,"_",$C104,"_",G$2,"_","1000 NAC","_",$E104),Database!$F$2:$G$65536,2,)/VLOOKUP(CONCATENATE($B104,"_",$C104,"_",G$2,"_",$D104,"_",$E104),Database!$F$2:$G$65536,2,))</f>
        <v>#DIV/0!</v>
      </c>
      <c r="H104" s="641" t="e">
        <f>IF(ISNUMBER(W104),W104,VLOOKUP(CONCATENATE($B104,"_",$C104,"_",H$2,"_","1000 NAC","_",$E104),Database!$F$2:$G$65536,2,)/VLOOKUP(CONCATENATE($B104,"_",$C104,"_",H$2,"_",$D104,"_",$E104),Database!$F$2:$G$65536,2,))</f>
        <v>#N/A</v>
      </c>
      <c r="I104" s="641" t="e">
        <f>IF(ISNUMBER(X104),X104,VLOOKUP(CONCATENATE($B104,"_",$C104,"_",I$2,"_","1000 NAC","_",$E104),Database!$F$2:$G$65536,2,)/VLOOKUP(CONCATENATE($B104,"_",$C104,"_",I$2,"_",$D104,"_",$E104),Database!$F$2:$G$65536,2,))</f>
        <v>#N/A</v>
      </c>
      <c r="J104" s="641" t="e">
        <f>VLOOKUP(CONCATENATE($B104,"_",$C104,"_",J$2,"_","1000 NAC","_",$E104),Database!$F$2:$G$65536,2,)/VLOOKUP(CONCATENATE($B104,"_",$C104,"_",J$2,"_",$D104,"_",$E104),Database!$F$2:$G$65536,2,)</f>
        <v>#N/A</v>
      </c>
      <c r="K104" s="642">
        <f>VLOOKUP(CONCATENATE($B104,"_",$C104,"_",K$2,"_","1000 NAC","_",$E104),SentData!$F$2:$G$65536,2,)/VLOOKUP(CONCATENATE($B104,"_",$C104,"_",K$2,"_",$D104,"_",$E104),SentData!$F$2:$G$65536,2,)</f>
        <v>282.5609756097561</v>
      </c>
      <c r="L104" s="642">
        <f>VLOOKUP(CONCATENATE($B104,"_",$C104,"_",L$2,"_","1000 NAC","_",$E104),SentData!$F$2:$G$65536,2,)/VLOOKUP(CONCATENATE($B104,"_",$C104,"_",L$2,"_",$D104,"_",$E104),SentData!$F$2:$G$65536,2,)</f>
        <v>271.58457127964556</v>
      </c>
      <c r="M104" s="643"/>
      <c r="N104" s="644" t="str">
        <f t="shared" si="25"/>
        <v>!!</v>
      </c>
      <c r="O104" s="644" t="str">
        <f t="shared" si="26"/>
        <v>!!</v>
      </c>
      <c r="P104" s="644" t="str">
        <f t="shared" si="27"/>
        <v>!!</v>
      </c>
      <c r="Q104" s="644" t="str">
        <f t="shared" si="28"/>
        <v>!!</v>
      </c>
      <c r="R104" s="644" t="str">
        <f t="shared" si="29"/>
        <v>!!</v>
      </c>
      <c r="S104" s="644">
        <f t="shared" si="30"/>
        <v>0.96115385606089498</v>
      </c>
      <c r="T104" s="643"/>
      <c r="U104" s="652" t="str">
        <f>IF(ISNUMBER(U102),IF(ISNUMBER(U103),U103/U102,F103/U102),IF(ISNUMBER(U103),U103/F102,""))</f>
        <v/>
      </c>
      <c r="V104" s="652" t="str">
        <f>IF(ISNUMBER(V102),IF(ISNUMBER(V103),V103/V102,G103/V102),IF(ISNUMBER(V103),V103/G102,""))</f>
        <v/>
      </c>
      <c r="W104" s="652" t="str">
        <f>IF(ISNUMBER(W102),IF(ISNUMBER(W103),W103/W102,H103/W102),IF(ISNUMBER(W103),W103/H102,""))</f>
        <v/>
      </c>
      <c r="X104" s="652" t="str">
        <f>IF(ISNUMBER(X102),IF(ISNUMBER(X103),X103/X102,I103/X102),IF(ISNUMBER(X103),X103/I102,""))</f>
        <v/>
      </c>
    </row>
    <row r="105" spans="1:24" x14ac:dyDescent="0.2">
      <c r="A105" s="633" t="s">
        <v>180</v>
      </c>
      <c r="B105" s="633" t="str">
        <f>Cover!$G$25</f>
        <v>NL</v>
      </c>
      <c r="C105" s="633" t="s">
        <v>292</v>
      </c>
      <c r="D105" s="633" t="s">
        <v>293</v>
      </c>
      <c r="E105" s="634">
        <v>6</v>
      </c>
      <c r="F105" s="635">
        <f>IF(ISNUMBER(U105),U105,VLOOKUP(CONCATENATE($B105,"_",$C105,"_",F$2,"_",$D105,"_",$E105),Database!$F$2:$G$65536,2,))</f>
        <v>0</v>
      </c>
      <c r="G105" s="635">
        <f>IF(ISNUMBER(V105),V105,VLOOKUP(CONCATENATE($B105,"_",$C105,"_",G$2,"_",$D105,"_",$E105),Database!$F$2:$G$65536,2,))</f>
        <v>0</v>
      </c>
      <c r="H105" s="635" t="e">
        <f>IF(ISNUMBER(W105),W105,VLOOKUP(CONCATENATE($B105,"_",$C105,"_",H$2,"_",$D105,"_",$E105),Database!$F$2:$G$65536,2,))</f>
        <v>#N/A</v>
      </c>
      <c r="I105" s="635" t="e">
        <f>IF(ISNUMBER(X105),X105,VLOOKUP(CONCATENATE($B105,"_",$C105,"_",I$2,"_",$D105,"_",$E105),Database!$F$2:$G$65536,2,))</f>
        <v>#N/A</v>
      </c>
      <c r="J105" s="635" t="e">
        <f>VLOOKUP(CONCATENATE($B105,"_",$C105,"_",J$2,"_",$D105,"_",$E105),Database!$F$2:$G$65536,2,)</f>
        <v>#N/A</v>
      </c>
      <c r="K105" s="636">
        <f>VLOOKUP(CONCATENATE($B105,"_",$C105,"_",K$2,"_",$D105,"_",$E105),SentData!$F$2:$G$65536,2,)</f>
        <v>3102.2</v>
      </c>
      <c r="L105" s="636">
        <f>VLOOKUP(CONCATENATE($B105,"_",$C105,"_",L$2,"_",$D105,"_",$E105),SentData!$F$2:$G$65536,2,)</f>
        <v>2988.9</v>
      </c>
      <c r="M105" s="637"/>
      <c r="N105" s="638" t="str">
        <f t="shared" si="25"/>
        <v>!!</v>
      </c>
      <c r="O105" s="638" t="str">
        <f t="shared" si="26"/>
        <v>!!</v>
      </c>
      <c r="P105" s="638" t="str">
        <f t="shared" si="27"/>
        <v>!!</v>
      </c>
      <c r="Q105" s="638" t="str">
        <f t="shared" si="28"/>
        <v>!!</v>
      </c>
      <c r="R105" s="638" t="str">
        <f t="shared" si="29"/>
        <v>!!</v>
      </c>
      <c r="S105" s="638">
        <f t="shared" si="30"/>
        <v>0.9634775320740121</v>
      </c>
      <c r="T105" s="637"/>
      <c r="U105" s="633"/>
      <c r="V105" s="633"/>
      <c r="W105" s="633"/>
      <c r="X105" s="633"/>
    </row>
    <row r="106" spans="1:24" x14ac:dyDescent="0.2">
      <c r="A106" s="650" t="s">
        <v>179</v>
      </c>
      <c r="B106" s="633" t="str">
        <f>Cover!$G$25</f>
        <v>NL</v>
      </c>
      <c r="C106" s="633" t="s">
        <v>292</v>
      </c>
      <c r="D106" s="633" t="s">
        <v>216</v>
      </c>
      <c r="E106" s="634">
        <v>6</v>
      </c>
      <c r="F106" s="635">
        <f>IF(ISNUMBER(U106),U106,VLOOKUP(CONCATENATE($B106,"_",$C106,"_",F$2,"_",$D106,"_",$E106),Database!$F$2:$G$65536,2,))</f>
        <v>0</v>
      </c>
      <c r="G106" s="635">
        <f>IF(ISNUMBER(V106),V106,VLOOKUP(CONCATENATE($B106,"_",$C106,"_",G$2,"_",$D106,"_",$E106),Database!$F$2:$G$65536,2,))</f>
        <v>0</v>
      </c>
      <c r="H106" s="635" t="e">
        <f>IF(ISNUMBER(W106),W106,VLOOKUP(CONCATENATE($B106,"_",$C106,"_",H$2,"_",$D106,"_",$E106),Database!$F$2:$G$65536,2,))</f>
        <v>#N/A</v>
      </c>
      <c r="I106" s="635" t="e">
        <f>IF(ISNUMBER(X106),X106,VLOOKUP(CONCATENATE($B106,"_",$C106,"_",I$2,"_",$D106,"_",$E106),Database!$F$2:$G$65536,2,))</f>
        <v>#N/A</v>
      </c>
      <c r="J106" s="635" t="e">
        <f>VLOOKUP(CONCATENATE($B106,"_",$C106,"_",J$2,"_",$D106,"_",$E106),Database!$F$2:$G$65536,2,)</f>
        <v>#N/A</v>
      </c>
      <c r="K106" s="636">
        <f>VLOOKUP(CONCATENATE($B106,"_",$C106,"_",K$2,"_",$D106,"_",$E106),SentData!$F$2:$G$65536,2,)</f>
        <v>663737</v>
      </c>
      <c r="L106" s="636">
        <f>VLOOKUP(CONCATENATE($B106,"_",$C106,"_",L$2,"_",$D106,"_",$E106),SentData!$F$2:$G$65536,2,)</f>
        <v>622140</v>
      </c>
      <c r="M106" s="637"/>
      <c r="N106" s="638" t="str">
        <f t="shared" si="25"/>
        <v>!!</v>
      </c>
      <c r="O106" s="638" t="str">
        <f t="shared" si="26"/>
        <v>!!</v>
      </c>
      <c r="P106" s="638" t="str">
        <f t="shared" si="27"/>
        <v>!!</v>
      </c>
      <c r="Q106" s="638" t="str">
        <f t="shared" si="28"/>
        <v>!!</v>
      </c>
      <c r="R106" s="638" t="str">
        <f t="shared" si="29"/>
        <v>!!</v>
      </c>
      <c r="S106" s="638">
        <f t="shared" si="30"/>
        <v>0.9373290926978608</v>
      </c>
      <c r="T106" s="637"/>
      <c r="U106" s="633"/>
      <c r="V106" s="633"/>
      <c r="W106" s="633"/>
      <c r="X106" s="633"/>
    </row>
    <row r="107" spans="1:24" ht="12" x14ac:dyDescent="0.2">
      <c r="A107" s="639" t="s">
        <v>178</v>
      </c>
      <c r="B107" s="639" t="str">
        <f>Cover!$G$25</f>
        <v>NL</v>
      </c>
      <c r="C107" s="639" t="s">
        <v>292</v>
      </c>
      <c r="D107" s="639" t="s">
        <v>293</v>
      </c>
      <c r="E107" s="640">
        <v>6</v>
      </c>
      <c r="F107" s="641" t="e">
        <f>IF(ISNUMBER(U107),U107,VLOOKUP(CONCATENATE($B107,"_",$C107,"_",F$2,"_","1000 NAC","_",$E107),Database!$F$2:$G$65536,2,)/VLOOKUP(CONCATENATE($B107,"_",$C107,"_",F$2,"_",$D107,"_",$E107),Database!$F$2:$G$65536,2,))</f>
        <v>#DIV/0!</v>
      </c>
      <c r="G107" s="641" t="e">
        <f>IF(ISNUMBER(V107),V107,VLOOKUP(CONCATENATE($B107,"_",$C107,"_",G$2,"_","1000 NAC","_",$E107),Database!$F$2:$G$65536,2,)/VLOOKUP(CONCATENATE($B107,"_",$C107,"_",G$2,"_",$D107,"_",$E107),Database!$F$2:$G$65536,2,))</f>
        <v>#DIV/0!</v>
      </c>
      <c r="H107" s="641" t="e">
        <f>IF(ISNUMBER(W107),W107,VLOOKUP(CONCATENATE($B107,"_",$C107,"_",H$2,"_","1000 NAC","_",$E107),Database!$F$2:$G$65536,2,)/VLOOKUP(CONCATENATE($B107,"_",$C107,"_",H$2,"_",$D107,"_",$E107),Database!$F$2:$G$65536,2,))</f>
        <v>#N/A</v>
      </c>
      <c r="I107" s="641" t="e">
        <f>IF(ISNUMBER(X107),X107,VLOOKUP(CONCATENATE($B107,"_",$C107,"_",I$2,"_","1000 NAC","_",$E107),Database!$F$2:$G$65536,2,)/VLOOKUP(CONCATENATE($B107,"_",$C107,"_",I$2,"_",$D107,"_",$E107),Database!$F$2:$G$65536,2,))</f>
        <v>#N/A</v>
      </c>
      <c r="J107" s="641" t="e">
        <f>VLOOKUP(CONCATENATE($B107,"_",$C107,"_",J$2,"_","1000 NAC","_",$E107),Database!$F$2:$G$65536,2,)/VLOOKUP(CONCATENATE($B107,"_",$C107,"_",J$2,"_",$D107,"_",$E107),Database!$F$2:$G$65536,2,)</f>
        <v>#N/A</v>
      </c>
      <c r="K107" s="642">
        <f>VLOOKUP(CONCATENATE($B107,"_",$C107,"_",K$2,"_","1000 NAC","_",$E107),SentData!$F$2:$G$65536,2,)/VLOOKUP(CONCATENATE($B107,"_",$C107,"_",K$2,"_",$D107,"_",$E107),SentData!$F$2:$G$65536,2,)</f>
        <v>213.95686931854814</v>
      </c>
      <c r="L107" s="642">
        <f>VLOOKUP(CONCATENATE($B107,"_",$C107,"_",L$2,"_","1000 NAC","_",$E107),SentData!$F$2:$G$65536,2,)/VLOOKUP(CONCATENATE($B107,"_",$C107,"_",L$2,"_",$D107,"_",$E107),SentData!$F$2:$G$65536,2,)</f>
        <v>208.15015557562981</v>
      </c>
      <c r="M107" s="643"/>
      <c r="N107" s="644" t="str">
        <f t="shared" si="25"/>
        <v>!!</v>
      </c>
      <c r="O107" s="644" t="str">
        <f t="shared" si="26"/>
        <v>!!</v>
      </c>
      <c r="P107" s="644" t="str">
        <f t="shared" si="27"/>
        <v>!!</v>
      </c>
      <c r="Q107" s="644" t="str">
        <f t="shared" si="28"/>
        <v>!!</v>
      </c>
      <c r="R107" s="644" t="str">
        <f t="shared" si="29"/>
        <v>!!</v>
      </c>
      <c r="S107" s="644">
        <f t="shared" si="30"/>
        <v>0.97286035376469704</v>
      </c>
      <c r="T107" s="643"/>
      <c r="U107" s="652" t="str">
        <f>IF(ISNUMBER(U105),IF(ISNUMBER(U106),U106/U105,F106/U105),IF(ISNUMBER(U106),U106/F105,""))</f>
        <v/>
      </c>
      <c r="V107" s="652" t="str">
        <f>IF(ISNUMBER(V105),IF(ISNUMBER(V106),V106/V105,G106/V105),IF(ISNUMBER(V106),V106/G105,""))</f>
        <v/>
      </c>
      <c r="W107" s="652" t="str">
        <f>IF(ISNUMBER(W105),IF(ISNUMBER(W106),W106/W105,H106/W105),IF(ISNUMBER(W106),W106/H105,""))</f>
        <v/>
      </c>
      <c r="X107" s="652" t="str">
        <f>IF(ISNUMBER(X105),IF(ISNUMBER(X106),X106/X105,I106/X105),IF(ISNUMBER(X106),X106/I105,""))</f>
        <v/>
      </c>
    </row>
    <row r="108" spans="1:24" x14ac:dyDescent="0.2">
      <c r="A108" s="633" t="s">
        <v>180</v>
      </c>
      <c r="B108" s="633" t="str">
        <f>Cover!$G$25</f>
        <v>NL</v>
      </c>
      <c r="C108" s="633" t="s">
        <v>296</v>
      </c>
      <c r="D108" s="633" t="s">
        <v>293</v>
      </c>
      <c r="E108" s="634">
        <v>6</v>
      </c>
      <c r="F108" s="635">
        <f>IF(ISNUMBER(U108),U108,VLOOKUP(CONCATENATE($B108,"_",$C108,"_",F$2,"_",$D108,"_",$E108),Database!$F$2:$G$65536,2,))</f>
        <v>0</v>
      </c>
      <c r="G108" s="635">
        <f>IF(ISNUMBER(V108),V108,VLOOKUP(CONCATENATE($B108,"_",$C108,"_",G$2,"_",$D108,"_",$E108),Database!$F$2:$G$65536,2,))</f>
        <v>0</v>
      </c>
      <c r="H108" s="635" t="e">
        <f>IF(ISNUMBER(W108),W108,VLOOKUP(CONCATENATE($B108,"_",$C108,"_",H$2,"_",$D108,"_",$E108),Database!$F$2:$G$65536,2,))</f>
        <v>#N/A</v>
      </c>
      <c r="I108" s="635" t="e">
        <f>IF(ISNUMBER(X108),X108,VLOOKUP(CONCATENATE($B108,"_",$C108,"_",I$2,"_",$D108,"_",$E108),Database!$F$2:$G$65536,2,))</f>
        <v>#N/A</v>
      </c>
      <c r="J108" s="635" t="e">
        <f>VLOOKUP(CONCATENATE($B108,"_",$C108,"_",J$2,"_",$D108,"_",$E108),Database!$F$2:$G$65536,2,)</f>
        <v>#N/A</v>
      </c>
      <c r="K108" s="636">
        <f>VLOOKUP(CONCATENATE($B108,"_",$C108,"_",K$2,"_",$D108,"_",$E108),SentData!$F$2:$G$65536,2,)</f>
        <v>610.4</v>
      </c>
      <c r="L108" s="636">
        <f>VLOOKUP(CONCATENATE($B108,"_",$C108,"_",L$2,"_",$D108,"_",$E108),SentData!$F$2:$G$65536,2,)</f>
        <v>690.8</v>
      </c>
      <c r="M108" s="637"/>
      <c r="N108" s="638" t="str">
        <f t="shared" si="25"/>
        <v>!!</v>
      </c>
      <c r="O108" s="638" t="str">
        <f t="shared" si="26"/>
        <v>!!</v>
      </c>
      <c r="P108" s="638" t="str">
        <f t="shared" si="27"/>
        <v>!!</v>
      </c>
      <c r="Q108" s="638" t="str">
        <f t="shared" si="28"/>
        <v>!!</v>
      </c>
      <c r="R108" s="638" t="str">
        <f t="shared" si="29"/>
        <v>!!</v>
      </c>
      <c r="S108" s="638">
        <f t="shared" si="30"/>
        <v>1.1317169069462647</v>
      </c>
      <c r="T108" s="637"/>
      <c r="U108" s="633"/>
      <c r="V108" s="633"/>
      <c r="W108" s="633"/>
      <c r="X108" s="633"/>
    </row>
    <row r="109" spans="1:24" x14ac:dyDescent="0.2">
      <c r="A109" s="650" t="s">
        <v>179</v>
      </c>
      <c r="B109" s="633" t="str">
        <f>Cover!$G$25</f>
        <v>NL</v>
      </c>
      <c r="C109" s="633" t="s">
        <v>296</v>
      </c>
      <c r="D109" s="633" t="s">
        <v>216</v>
      </c>
      <c r="E109" s="634">
        <v>6</v>
      </c>
      <c r="F109" s="635">
        <f>IF(ISNUMBER(U109),U109,VLOOKUP(CONCATENATE($B109,"_",$C109,"_",F$2,"_",$D109,"_",$E109),Database!$F$2:$G$65536,2,))</f>
        <v>0</v>
      </c>
      <c r="G109" s="635">
        <f>IF(ISNUMBER(V109),V109,VLOOKUP(CONCATENATE($B109,"_",$C109,"_",G$2,"_",$D109,"_",$E109),Database!$F$2:$G$65536,2,))</f>
        <v>0</v>
      </c>
      <c r="H109" s="635" t="e">
        <f>IF(ISNUMBER(W109),W109,VLOOKUP(CONCATENATE($B109,"_",$C109,"_",H$2,"_",$D109,"_",$E109),Database!$F$2:$G$65536,2,))</f>
        <v>#N/A</v>
      </c>
      <c r="I109" s="635" t="e">
        <f>IF(ISNUMBER(X109),X109,VLOOKUP(CONCATENATE($B109,"_",$C109,"_",I$2,"_",$D109,"_",$E109),Database!$F$2:$G$65536,2,))</f>
        <v>#N/A</v>
      </c>
      <c r="J109" s="635" t="e">
        <f>VLOOKUP(CONCATENATE($B109,"_",$C109,"_",J$2,"_",$D109,"_",$E109),Database!$F$2:$G$65536,2,)</f>
        <v>#N/A</v>
      </c>
      <c r="K109" s="636">
        <f>VLOOKUP(CONCATENATE($B109,"_",$C109,"_",K$2,"_",$D109,"_",$E109),SentData!$F$2:$G$65536,2,)</f>
        <v>130223</v>
      </c>
      <c r="L109" s="636">
        <f>VLOOKUP(CONCATENATE($B109,"_",$C109,"_",L$2,"_",$D109,"_",$E109),SentData!$F$2:$G$65536,2,)</f>
        <v>141812</v>
      </c>
      <c r="M109" s="637"/>
      <c r="N109" s="638" t="str">
        <f t="shared" si="25"/>
        <v>!!</v>
      </c>
      <c r="O109" s="638" t="str">
        <f t="shared" si="26"/>
        <v>!!</v>
      </c>
      <c r="P109" s="638" t="str">
        <f t="shared" si="27"/>
        <v>!!</v>
      </c>
      <c r="Q109" s="638" t="str">
        <f t="shared" si="28"/>
        <v>!!</v>
      </c>
      <c r="R109" s="638" t="str">
        <f t="shared" si="29"/>
        <v>!!</v>
      </c>
      <c r="S109" s="638">
        <f t="shared" si="30"/>
        <v>1.0889934957726362</v>
      </c>
      <c r="T109" s="637"/>
      <c r="U109" s="633"/>
      <c r="V109" s="633"/>
      <c r="W109" s="633"/>
      <c r="X109" s="633"/>
    </row>
    <row r="110" spans="1:24" ht="12" x14ac:dyDescent="0.2">
      <c r="A110" s="639" t="s">
        <v>178</v>
      </c>
      <c r="B110" s="639" t="str">
        <f>Cover!$G$25</f>
        <v>NL</v>
      </c>
      <c r="C110" s="639" t="s">
        <v>296</v>
      </c>
      <c r="D110" s="639" t="s">
        <v>293</v>
      </c>
      <c r="E110" s="640">
        <v>6</v>
      </c>
      <c r="F110" s="641" t="e">
        <f>IF(ISNUMBER(U110),U110,VLOOKUP(CONCATENATE($B110,"_",$C110,"_",F$2,"_","1000 NAC","_",$E110),Database!$F$2:$G$65536,2,)/VLOOKUP(CONCATENATE($B110,"_",$C110,"_",F$2,"_",$D110,"_",$E110),Database!$F$2:$G$65536,2,))</f>
        <v>#DIV/0!</v>
      </c>
      <c r="G110" s="641" t="e">
        <f>IF(ISNUMBER(V110),V110,VLOOKUP(CONCATENATE($B110,"_",$C110,"_",G$2,"_","1000 NAC","_",$E110),Database!$F$2:$G$65536,2,)/VLOOKUP(CONCATENATE($B110,"_",$C110,"_",G$2,"_",$D110,"_",$E110),Database!$F$2:$G$65536,2,))</f>
        <v>#DIV/0!</v>
      </c>
      <c r="H110" s="641" t="e">
        <f>IF(ISNUMBER(W110),W110,VLOOKUP(CONCATENATE($B110,"_",$C110,"_",H$2,"_","1000 NAC","_",$E110),Database!$F$2:$G$65536,2,)/VLOOKUP(CONCATENATE($B110,"_",$C110,"_",H$2,"_",$D110,"_",$E110),Database!$F$2:$G$65536,2,))</f>
        <v>#N/A</v>
      </c>
      <c r="I110" s="641" t="e">
        <f>IF(ISNUMBER(X110),X110,VLOOKUP(CONCATENATE($B110,"_",$C110,"_",I$2,"_","1000 NAC","_",$E110),Database!$F$2:$G$65536,2,)/VLOOKUP(CONCATENATE($B110,"_",$C110,"_",I$2,"_",$D110,"_",$E110),Database!$F$2:$G$65536,2,))</f>
        <v>#N/A</v>
      </c>
      <c r="J110" s="641" t="e">
        <f>VLOOKUP(CONCATENATE($B110,"_",$C110,"_",J$2,"_","1000 NAC","_",$E110),Database!$F$2:$G$65536,2,)/VLOOKUP(CONCATENATE($B110,"_",$C110,"_",J$2,"_",$D110,"_",$E110),Database!$F$2:$G$65536,2,)</f>
        <v>#N/A</v>
      </c>
      <c r="K110" s="642">
        <f>VLOOKUP(CONCATENATE($B110,"_",$C110,"_",K$2,"_","1000 NAC","_",$E110),SentData!$F$2:$G$65536,2,)/VLOOKUP(CONCATENATE($B110,"_",$C110,"_",K$2,"_",$D110,"_",$E110),SentData!$F$2:$G$65536,2,)</f>
        <v>213.34043250327656</v>
      </c>
      <c r="L110" s="642">
        <f>VLOOKUP(CONCATENATE($B110,"_",$C110,"_",L$2,"_","1000 NAC","_",$E110),SentData!$F$2:$G$65536,2,)/VLOOKUP(CONCATENATE($B110,"_",$C110,"_",L$2,"_",$D110,"_",$E110),SentData!$F$2:$G$65536,2,)</f>
        <v>205.28662420382167</v>
      </c>
      <c r="M110" s="643"/>
      <c r="N110" s="644" t="str">
        <f t="shared" si="25"/>
        <v>!!</v>
      </c>
      <c r="O110" s="644" t="str">
        <f t="shared" si="26"/>
        <v>!!</v>
      </c>
      <c r="P110" s="644" t="str">
        <f t="shared" si="27"/>
        <v>!!</v>
      </c>
      <c r="Q110" s="644" t="str">
        <f t="shared" si="28"/>
        <v>!!</v>
      </c>
      <c r="R110" s="644" t="str">
        <f t="shared" si="29"/>
        <v>!!</v>
      </c>
      <c r="S110" s="644">
        <f t="shared" si="30"/>
        <v>0.9622490298488956</v>
      </c>
      <c r="T110" s="643"/>
      <c r="U110" s="652" t="str">
        <f>IF(ISNUMBER(U108),IF(ISNUMBER(U109),U109/U108,F109/U108),IF(ISNUMBER(U109),U109/F108,""))</f>
        <v/>
      </c>
      <c r="V110" s="652" t="str">
        <f>IF(ISNUMBER(V108),IF(ISNUMBER(V109),V109/V108,G109/V108),IF(ISNUMBER(V109),V109/G108,""))</f>
        <v/>
      </c>
      <c r="W110" s="652" t="str">
        <f>IF(ISNUMBER(W108),IF(ISNUMBER(W109),W109/W108,H109/W108),IF(ISNUMBER(W109),W109/H108,""))</f>
        <v/>
      </c>
      <c r="X110" s="652" t="str">
        <f>IF(ISNUMBER(X108),IF(ISNUMBER(X109),X109/X108,I109/X108),IF(ISNUMBER(X109),X109/I108,""))</f>
        <v/>
      </c>
    </row>
    <row r="111" spans="1:24" x14ac:dyDescent="0.2">
      <c r="A111" s="633" t="s">
        <v>180</v>
      </c>
      <c r="B111" s="633" t="str">
        <f>Cover!$G$25</f>
        <v>NL</v>
      </c>
      <c r="C111" s="633" t="s">
        <v>292</v>
      </c>
      <c r="D111" s="633" t="s">
        <v>293</v>
      </c>
      <c r="E111" s="634" t="s">
        <v>113</v>
      </c>
      <c r="F111" s="635">
        <f>IF(ISNUMBER(U111),U111,VLOOKUP(CONCATENATE($B111,"_",$C111,"_",F$2,"_",$D111,"_",$E111),Database!$F$2:$G$65536,2,))</f>
        <v>0</v>
      </c>
      <c r="G111" s="635">
        <f>IF(ISNUMBER(V111),V111,VLOOKUP(CONCATENATE($B111,"_",$C111,"_",G$2,"_",$D111,"_",$E111),Database!$F$2:$G$65536,2,))</f>
        <v>0</v>
      </c>
      <c r="H111" s="635" t="e">
        <f>IF(ISNUMBER(W111),W111,VLOOKUP(CONCATENATE($B111,"_",$C111,"_",H$2,"_",$D111,"_",$E111),Database!$F$2:$G$65536,2,))</f>
        <v>#N/A</v>
      </c>
      <c r="I111" s="635" t="e">
        <f>IF(ISNUMBER(X111),X111,VLOOKUP(CONCATENATE($B111,"_",$C111,"_",I$2,"_",$D111,"_",$E111),Database!$F$2:$G$65536,2,))</f>
        <v>#N/A</v>
      </c>
      <c r="J111" s="635" t="e">
        <f>VLOOKUP(CONCATENATE($B111,"_",$C111,"_",J$2,"_",$D111,"_",$E111),Database!$F$2:$G$65536,2,)</f>
        <v>#N/A</v>
      </c>
      <c r="K111" s="636">
        <f>VLOOKUP(CONCATENATE($B111,"_",$C111,"_",K$2,"_",$D111,"_",$E111),SentData!$F$2:$G$65536,2,)</f>
        <v>412.9</v>
      </c>
      <c r="L111" s="636">
        <f>VLOOKUP(CONCATENATE($B111,"_",$C111,"_",L$2,"_",$D111,"_",$E111),SentData!$F$2:$G$65536,2,)</f>
        <v>366.1</v>
      </c>
      <c r="M111" s="637"/>
      <c r="N111" s="638" t="str">
        <f t="shared" ref="N111:N122" si="31">IF(OR(ISERROR(F111),ISERROR(G111)),"!!",IF(F111=0,"!!",G111/F111))</f>
        <v>!!</v>
      </c>
      <c r="O111" s="638" t="str">
        <f t="shared" ref="O111:O122" si="32">IF(OR(ISERROR(G111),ISERROR(H111)),"!!",IF(G111=0,"!!",H111/G111))</f>
        <v>!!</v>
      </c>
      <c r="P111" s="638" t="str">
        <f t="shared" ref="P111:P122" si="33">IF(OR(ISERROR(H111),ISERROR(I111)),"!!",IF(H111=0,"!!",I111/H111))</f>
        <v>!!</v>
      </c>
      <c r="Q111" s="638" t="str">
        <f t="shared" ref="Q111:Q122" si="34">IF(OR(ISERROR(I111),ISERROR(J111)),"!!",IF(I111=0,"!!",J111/I111))</f>
        <v>!!</v>
      </c>
      <c r="R111" s="638" t="str">
        <f t="shared" ref="R111:R122" si="35">IF(OR(ISERROR(J111),ISERROR(K111)),"!!",IF(J111=0,"!!",K111/J111))</f>
        <v>!!</v>
      </c>
      <c r="S111" s="638">
        <f t="shared" ref="S111:S122" si="36">IF(OR(ISERROR(K111),ISERROR(L111)),"!!",IF(K111=0,"!!",L111/K111))</f>
        <v>0.88665536449503524</v>
      </c>
      <c r="T111" s="637"/>
      <c r="U111" s="633"/>
      <c r="V111" s="633"/>
      <c r="W111" s="633"/>
      <c r="X111" s="633"/>
    </row>
    <row r="112" spans="1:24" x14ac:dyDescent="0.2">
      <c r="A112" s="650" t="s">
        <v>179</v>
      </c>
      <c r="B112" s="633" t="str">
        <f>Cover!$G$25</f>
        <v>NL</v>
      </c>
      <c r="C112" s="633" t="s">
        <v>292</v>
      </c>
      <c r="D112" s="633" t="s">
        <v>216</v>
      </c>
      <c r="E112" s="634" t="s">
        <v>113</v>
      </c>
      <c r="F112" s="635">
        <f>IF(ISNUMBER(U112),U112,VLOOKUP(CONCATENATE($B112,"_",$C112,"_",F$2,"_",$D112,"_",$E112),Database!$F$2:$G$65536,2,))</f>
        <v>0</v>
      </c>
      <c r="G112" s="635">
        <f>IF(ISNUMBER(V112),V112,VLOOKUP(CONCATENATE($B112,"_",$C112,"_",G$2,"_",$D112,"_",$E112),Database!$F$2:$G$65536,2,))</f>
        <v>0</v>
      </c>
      <c r="H112" s="635" t="e">
        <f>IF(ISNUMBER(W112),W112,VLOOKUP(CONCATENATE($B112,"_",$C112,"_",H$2,"_",$D112,"_",$E112),Database!$F$2:$G$65536,2,))</f>
        <v>#N/A</v>
      </c>
      <c r="I112" s="635" t="e">
        <f>IF(ISNUMBER(X112),X112,VLOOKUP(CONCATENATE($B112,"_",$C112,"_",I$2,"_",$D112,"_",$E112),Database!$F$2:$G$65536,2,))</f>
        <v>#N/A</v>
      </c>
      <c r="J112" s="635" t="e">
        <f>VLOOKUP(CONCATENATE($B112,"_",$C112,"_",J$2,"_",$D112,"_",$E112),Database!$F$2:$G$65536,2,)</f>
        <v>#N/A</v>
      </c>
      <c r="K112" s="636">
        <f>VLOOKUP(CONCATENATE($B112,"_",$C112,"_",K$2,"_",$D112,"_",$E112),SentData!$F$2:$G$65536,2,)</f>
        <v>254998</v>
      </c>
      <c r="L112" s="636">
        <f>VLOOKUP(CONCATENATE($B112,"_",$C112,"_",L$2,"_",$D112,"_",$E112),SentData!$F$2:$G$65536,2,)</f>
        <v>226309</v>
      </c>
      <c r="M112" s="637"/>
      <c r="N112" s="638" t="str">
        <f t="shared" si="31"/>
        <v>!!</v>
      </c>
      <c r="O112" s="638" t="str">
        <f t="shared" si="32"/>
        <v>!!</v>
      </c>
      <c r="P112" s="638" t="str">
        <f t="shared" si="33"/>
        <v>!!</v>
      </c>
      <c r="Q112" s="638" t="str">
        <f t="shared" si="34"/>
        <v>!!</v>
      </c>
      <c r="R112" s="638" t="str">
        <f t="shared" si="35"/>
        <v>!!</v>
      </c>
      <c r="S112" s="638">
        <f t="shared" si="36"/>
        <v>0.88749323524106072</v>
      </c>
      <c r="T112" s="637"/>
      <c r="U112" s="633"/>
      <c r="V112" s="633"/>
      <c r="W112" s="633"/>
      <c r="X112" s="633"/>
    </row>
    <row r="113" spans="1:24" ht="12" x14ac:dyDescent="0.2">
      <c r="A113" s="639" t="s">
        <v>178</v>
      </c>
      <c r="B113" s="639" t="str">
        <f>Cover!$G$25</f>
        <v>NL</v>
      </c>
      <c r="C113" s="639" t="s">
        <v>292</v>
      </c>
      <c r="D113" s="639" t="s">
        <v>293</v>
      </c>
      <c r="E113" s="640" t="s">
        <v>113</v>
      </c>
      <c r="F113" s="641" t="e">
        <f>IF(ISNUMBER(U113),U113,VLOOKUP(CONCATENATE($B113,"_",$C113,"_",F$2,"_","1000 NAC","_",$E113),Database!$F$2:$G$65536,2,)/VLOOKUP(CONCATENATE($B113,"_",$C113,"_",F$2,"_",$D113,"_",$E113),Database!$F$2:$G$65536,2,))</f>
        <v>#DIV/0!</v>
      </c>
      <c r="G113" s="641" t="e">
        <f>IF(ISNUMBER(V113),V113,VLOOKUP(CONCATENATE($B113,"_",$C113,"_",G$2,"_","1000 NAC","_",$E113),Database!$F$2:$G$65536,2,)/VLOOKUP(CONCATENATE($B113,"_",$C113,"_",G$2,"_",$D113,"_",$E113),Database!$F$2:$G$65536,2,))</f>
        <v>#DIV/0!</v>
      </c>
      <c r="H113" s="641" t="e">
        <f>IF(ISNUMBER(W113),W113,VLOOKUP(CONCATENATE($B113,"_",$C113,"_",H$2,"_","1000 NAC","_",$E113),Database!$F$2:$G$65536,2,)/VLOOKUP(CONCATENATE($B113,"_",$C113,"_",H$2,"_",$D113,"_",$E113),Database!$F$2:$G$65536,2,))</f>
        <v>#N/A</v>
      </c>
      <c r="I113" s="641" t="e">
        <f>IF(ISNUMBER(X113),X113,VLOOKUP(CONCATENATE($B113,"_",$C113,"_",I$2,"_","1000 NAC","_",$E113),Database!$F$2:$G$65536,2,)/VLOOKUP(CONCATENATE($B113,"_",$C113,"_",I$2,"_",$D113,"_",$E113),Database!$F$2:$G$65536,2,))</f>
        <v>#N/A</v>
      </c>
      <c r="J113" s="641" t="e">
        <f>VLOOKUP(CONCATENATE($B113,"_",$C113,"_",J$2,"_","1000 NAC","_",$E113),Database!$F$2:$G$65536,2,)/VLOOKUP(CONCATENATE($B113,"_",$C113,"_",J$2,"_",$D113,"_",$E113),Database!$F$2:$G$65536,2,)</f>
        <v>#N/A</v>
      </c>
      <c r="K113" s="642">
        <f>VLOOKUP(CONCATENATE($B113,"_",$C113,"_",K$2,"_","1000 NAC","_",$E113),SentData!$F$2:$G$65536,2,)/VLOOKUP(CONCATENATE($B113,"_",$C113,"_",K$2,"_",$D113,"_",$E113),SentData!$F$2:$G$65536,2,)</f>
        <v>617.57810607895374</v>
      </c>
      <c r="L113" s="642">
        <f>VLOOKUP(CONCATENATE($B113,"_",$C113,"_",L$2,"_","1000 NAC","_",$E113),SentData!$F$2:$G$65536,2,)/VLOOKUP(CONCATENATE($B113,"_",$C113,"_",L$2,"_",$D113,"_",$E113),SentData!$F$2:$G$65536,2,)</f>
        <v>618.16170445233536</v>
      </c>
      <c r="M113" s="643"/>
      <c r="N113" s="644" t="str">
        <f t="shared" si="31"/>
        <v>!!</v>
      </c>
      <c r="O113" s="644" t="str">
        <f t="shared" si="32"/>
        <v>!!</v>
      </c>
      <c r="P113" s="644" t="str">
        <f t="shared" si="33"/>
        <v>!!</v>
      </c>
      <c r="Q113" s="644" t="str">
        <f t="shared" si="34"/>
        <v>!!</v>
      </c>
      <c r="R113" s="644" t="str">
        <f t="shared" si="35"/>
        <v>!!</v>
      </c>
      <c r="S113" s="644">
        <f t="shared" si="36"/>
        <v>1.0009449790522642</v>
      </c>
      <c r="T113" s="643"/>
      <c r="U113" s="652" t="str">
        <f>IF(ISNUMBER(U111),IF(ISNUMBER(U112),U112/U111,F112/U111),IF(ISNUMBER(U112),U112/F111,""))</f>
        <v/>
      </c>
      <c r="V113" s="652" t="str">
        <f>IF(ISNUMBER(V111),IF(ISNUMBER(V112),V112/V111,G112/V111),IF(ISNUMBER(V112),V112/G111,""))</f>
        <v/>
      </c>
      <c r="W113" s="652" t="str">
        <f>IF(ISNUMBER(W111),IF(ISNUMBER(W112),W112/W111,H112/W111),IF(ISNUMBER(W112),W112/H111,""))</f>
        <v/>
      </c>
      <c r="X113" s="652" t="str">
        <f>IF(ISNUMBER(X111),IF(ISNUMBER(X112),X112/X111,I112/X111),IF(ISNUMBER(X112),X112/I111,""))</f>
        <v/>
      </c>
    </row>
    <row r="114" spans="1:24" x14ac:dyDescent="0.2">
      <c r="A114" s="633" t="s">
        <v>180</v>
      </c>
      <c r="B114" s="633" t="str">
        <f>Cover!$G$25</f>
        <v>NL</v>
      </c>
      <c r="C114" s="633" t="s">
        <v>296</v>
      </c>
      <c r="D114" s="633" t="s">
        <v>293</v>
      </c>
      <c r="E114" s="634" t="s">
        <v>113</v>
      </c>
      <c r="F114" s="635">
        <f>IF(ISNUMBER(U114),U114,VLOOKUP(CONCATENATE($B114,"_",$C114,"_",F$2,"_",$D114,"_",$E114),Database!$F$2:$G$65536,2,))</f>
        <v>0</v>
      </c>
      <c r="G114" s="635">
        <f>IF(ISNUMBER(V114),V114,VLOOKUP(CONCATENATE($B114,"_",$C114,"_",G$2,"_",$D114,"_",$E114),Database!$F$2:$G$65536,2,))</f>
        <v>0</v>
      </c>
      <c r="H114" s="635" t="e">
        <f>IF(ISNUMBER(W114),W114,VLOOKUP(CONCATENATE($B114,"_",$C114,"_",H$2,"_",$D114,"_",$E114),Database!$F$2:$G$65536,2,))</f>
        <v>#N/A</v>
      </c>
      <c r="I114" s="635" t="e">
        <f>IF(ISNUMBER(X114),X114,VLOOKUP(CONCATENATE($B114,"_",$C114,"_",I$2,"_",$D114,"_",$E114),Database!$F$2:$G$65536,2,))</f>
        <v>#N/A</v>
      </c>
      <c r="J114" s="635" t="e">
        <f>VLOOKUP(CONCATENATE($B114,"_",$C114,"_",J$2,"_",$D114,"_",$E114),Database!$F$2:$G$65536,2,)</f>
        <v>#N/A</v>
      </c>
      <c r="K114" s="636">
        <f>VLOOKUP(CONCATENATE($B114,"_",$C114,"_",K$2,"_",$D114,"_",$E114),SentData!$F$2:$G$65536,2,)</f>
        <v>78.400000000000006</v>
      </c>
      <c r="L114" s="636">
        <f>VLOOKUP(CONCATENATE($B114,"_",$C114,"_",L$2,"_",$D114,"_",$E114),SentData!$F$2:$G$65536,2,)</f>
        <v>76.599999999999994</v>
      </c>
      <c r="M114" s="637"/>
      <c r="N114" s="638" t="str">
        <f t="shared" si="31"/>
        <v>!!</v>
      </c>
      <c r="O114" s="638" t="str">
        <f t="shared" si="32"/>
        <v>!!</v>
      </c>
      <c r="P114" s="638" t="str">
        <f t="shared" si="33"/>
        <v>!!</v>
      </c>
      <c r="Q114" s="638" t="str">
        <f t="shared" si="34"/>
        <v>!!</v>
      </c>
      <c r="R114" s="638" t="str">
        <f t="shared" si="35"/>
        <v>!!</v>
      </c>
      <c r="S114" s="638">
        <f t="shared" si="36"/>
        <v>0.9770408163265305</v>
      </c>
      <c r="T114" s="637"/>
      <c r="U114" s="633"/>
      <c r="V114" s="633"/>
      <c r="W114" s="633"/>
      <c r="X114" s="633"/>
    </row>
    <row r="115" spans="1:24" x14ac:dyDescent="0.2">
      <c r="A115" s="650" t="s">
        <v>179</v>
      </c>
      <c r="B115" s="633" t="str">
        <f>Cover!$G$25</f>
        <v>NL</v>
      </c>
      <c r="C115" s="633" t="s">
        <v>296</v>
      </c>
      <c r="D115" s="633" t="s">
        <v>216</v>
      </c>
      <c r="E115" s="634" t="s">
        <v>113</v>
      </c>
      <c r="F115" s="635">
        <f>IF(ISNUMBER(U115),U115,VLOOKUP(CONCATENATE($B115,"_",$C115,"_",F$2,"_",$D115,"_",$E115),Database!$F$2:$G$65536,2,))</f>
        <v>0</v>
      </c>
      <c r="G115" s="635">
        <f>IF(ISNUMBER(V115),V115,VLOOKUP(CONCATENATE($B115,"_",$C115,"_",G$2,"_",$D115,"_",$E115),Database!$F$2:$G$65536,2,))</f>
        <v>0</v>
      </c>
      <c r="H115" s="635" t="e">
        <f>IF(ISNUMBER(W115),W115,VLOOKUP(CONCATENATE($B115,"_",$C115,"_",H$2,"_",$D115,"_",$E115),Database!$F$2:$G$65536,2,))</f>
        <v>#N/A</v>
      </c>
      <c r="I115" s="635" t="e">
        <f>IF(ISNUMBER(X115),X115,VLOOKUP(CONCATENATE($B115,"_",$C115,"_",I$2,"_",$D115,"_",$E115),Database!$F$2:$G$65536,2,))</f>
        <v>#N/A</v>
      </c>
      <c r="J115" s="635" t="e">
        <f>VLOOKUP(CONCATENATE($B115,"_",$C115,"_",J$2,"_",$D115,"_",$E115),Database!$F$2:$G$65536,2,)</f>
        <v>#N/A</v>
      </c>
      <c r="K115" s="636">
        <f>VLOOKUP(CONCATENATE($B115,"_",$C115,"_",K$2,"_",$D115,"_",$E115),SentData!$F$2:$G$65536,2,)</f>
        <v>64405</v>
      </c>
      <c r="L115" s="636">
        <f>VLOOKUP(CONCATENATE($B115,"_",$C115,"_",L$2,"_",$D115,"_",$E115),SentData!$F$2:$G$65536,2,)</f>
        <v>66602</v>
      </c>
      <c r="M115" s="637"/>
      <c r="N115" s="638" t="str">
        <f t="shared" si="31"/>
        <v>!!</v>
      </c>
      <c r="O115" s="638" t="str">
        <f t="shared" si="32"/>
        <v>!!</v>
      </c>
      <c r="P115" s="638" t="str">
        <f t="shared" si="33"/>
        <v>!!</v>
      </c>
      <c r="Q115" s="638" t="str">
        <f t="shared" si="34"/>
        <v>!!</v>
      </c>
      <c r="R115" s="638" t="str">
        <f t="shared" si="35"/>
        <v>!!</v>
      </c>
      <c r="S115" s="638">
        <f t="shared" si="36"/>
        <v>1.0341122583650337</v>
      </c>
      <c r="T115" s="637"/>
      <c r="U115" s="633"/>
      <c r="V115" s="633"/>
      <c r="W115" s="633"/>
      <c r="X115" s="633"/>
    </row>
    <row r="116" spans="1:24" ht="12" x14ac:dyDescent="0.2">
      <c r="A116" s="639" t="s">
        <v>178</v>
      </c>
      <c r="B116" s="639" t="str">
        <f>Cover!$G$25</f>
        <v>NL</v>
      </c>
      <c r="C116" s="639" t="s">
        <v>296</v>
      </c>
      <c r="D116" s="639" t="s">
        <v>293</v>
      </c>
      <c r="E116" s="640" t="s">
        <v>113</v>
      </c>
      <c r="F116" s="641" t="e">
        <f>IF(ISNUMBER(U116),U116,VLOOKUP(CONCATENATE($B116,"_",$C116,"_",F$2,"_","1000 NAC","_",$E116),Database!$F$2:$G$65536,2,)/VLOOKUP(CONCATENATE($B116,"_",$C116,"_",F$2,"_",$D116,"_",$E116),Database!$F$2:$G$65536,2,))</f>
        <v>#DIV/0!</v>
      </c>
      <c r="G116" s="641" t="e">
        <f>IF(ISNUMBER(V116),V116,VLOOKUP(CONCATENATE($B116,"_",$C116,"_",G$2,"_","1000 NAC","_",$E116),Database!$F$2:$G$65536,2,)/VLOOKUP(CONCATENATE($B116,"_",$C116,"_",G$2,"_",$D116,"_",$E116),Database!$F$2:$G$65536,2,))</f>
        <v>#DIV/0!</v>
      </c>
      <c r="H116" s="641" t="e">
        <f>IF(ISNUMBER(W116),W116,VLOOKUP(CONCATENATE($B116,"_",$C116,"_",H$2,"_","1000 NAC","_",$E116),Database!$F$2:$G$65536,2,)/VLOOKUP(CONCATENATE($B116,"_",$C116,"_",H$2,"_",$D116,"_",$E116),Database!$F$2:$G$65536,2,))</f>
        <v>#N/A</v>
      </c>
      <c r="I116" s="641" t="e">
        <f>IF(ISNUMBER(X116),X116,VLOOKUP(CONCATENATE($B116,"_",$C116,"_",I$2,"_","1000 NAC","_",$E116),Database!$F$2:$G$65536,2,)/VLOOKUP(CONCATENATE($B116,"_",$C116,"_",I$2,"_",$D116,"_",$E116),Database!$F$2:$G$65536,2,))</f>
        <v>#N/A</v>
      </c>
      <c r="J116" s="641" t="e">
        <f>VLOOKUP(CONCATENATE($B116,"_",$C116,"_",J$2,"_","1000 NAC","_",$E116),Database!$F$2:$G$65536,2,)/VLOOKUP(CONCATENATE($B116,"_",$C116,"_",J$2,"_",$D116,"_",$E116),Database!$F$2:$G$65536,2,)</f>
        <v>#N/A</v>
      </c>
      <c r="K116" s="642">
        <f>VLOOKUP(CONCATENATE($B116,"_",$C116,"_",K$2,"_","1000 NAC","_",$E116),SentData!$F$2:$G$65536,2,)/VLOOKUP(CONCATENATE($B116,"_",$C116,"_",K$2,"_",$D116,"_",$E116),SentData!$F$2:$G$65536,2,)</f>
        <v>821.49234693877543</v>
      </c>
      <c r="L116" s="642">
        <f>VLOOKUP(CONCATENATE($B116,"_",$C116,"_",L$2,"_","1000 NAC","_",$E116),SentData!$F$2:$G$65536,2,)/VLOOKUP(CONCATENATE($B116,"_",$C116,"_",L$2,"_",$D116,"_",$E116),SentData!$F$2:$G$65536,2,)</f>
        <v>869.47780678851177</v>
      </c>
      <c r="M116" s="643"/>
      <c r="N116" s="644" t="str">
        <f t="shared" si="31"/>
        <v>!!</v>
      </c>
      <c r="O116" s="644" t="str">
        <f t="shared" si="32"/>
        <v>!!</v>
      </c>
      <c r="P116" s="644" t="str">
        <f t="shared" si="33"/>
        <v>!!</v>
      </c>
      <c r="Q116" s="644" t="str">
        <f t="shared" si="34"/>
        <v>!!</v>
      </c>
      <c r="R116" s="644" t="str">
        <f t="shared" si="35"/>
        <v>!!</v>
      </c>
      <c r="S116" s="644">
        <f t="shared" si="36"/>
        <v>1.0584125464206091</v>
      </c>
      <c r="T116" s="643"/>
      <c r="U116" s="652" t="str">
        <f>IF(ISNUMBER(U114),IF(ISNUMBER(U115),U115/U114,F115/U114),IF(ISNUMBER(U115),U115/F114,""))</f>
        <v/>
      </c>
      <c r="V116" s="652" t="str">
        <f>IF(ISNUMBER(V114),IF(ISNUMBER(V115),V115/V114,G115/V114),IF(ISNUMBER(V115),V115/G114,""))</f>
        <v/>
      </c>
      <c r="W116" s="652" t="str">
        <f>IF(ISNUMBER(W114),IF(ISNUMBER(W115),W115/W114,H115/W114),IF(ISNUMBER(W115),W115/H114,""))</f>
        <v/>
      </c>
      <c r="X116" s="652" t="str">
        <f>IF(ISNUMBER(X114),IF(ISNUMBER(X115),X115/X114,I115/X114),IF(ISNUMBER(X115),X115/I114,""))</f>
        <v/>
      </c>
    </row>
    <row r="117" spans="1:24" x14ac:dyDescent="0.2">
      <c r="A117" s="633" t="s">
        <v>180</v>
      </c>
      <c r="B117" s="633" t="str">
        <f>Cover!$G$25</f>
        <v>NL</v>
      </c>
      <c r="C117" s="633" t="s">
        <v>292</v>
      </c>
      <c r="D117" s="633" t="s">
        <v>293</v>
      </c>
      <c r="E117" s="634" t="s">
        <v>114</v>
      </c>
      <c r="F117" s="635">
        <f>IF(ISNUMBER(U117),U117,VLOOKUP(CONCATENATE($B117,"_",$C117,"_",F$2,"_",$D117,"_",$E117),Database!$F$2:$G$65536,2,))</f>
        <v>0</v>
      </c>
      <c r="G117" s="635">
        <f>IF(ISNUMBER(V117),V117,VLOOKUP(CONCATENATE($B117,"_",$C117,"_",G$2,"_",$D117,"_",$E117),Database!$F$2:$G$65536,2,))</f>
        <v>0</v>
      </c>
      <c r="H117" s="635" t="e">
        <f>IF(ISNUMBER(W117),W117,VLOOKUP(CONCATENATE($B117,"_",$C117,"_",H$2,"_",$D117,"_",$E117),Database!$F$2:$G$65536,2,))</f>
        <v>#N/A</v>
      </c>
      <c r="I117" s="635" t="e">
        <f>IF(ISNUMBER(X117),X117,VLOOKUP(CONCATENATE($B117,"_",$C117,"_",I$2,"_",$D117,"_",$E117),Database!$F$2:$G$65536,2,))</f>
        <v>#N/A</v>
      </c>
      <c r="J117" s="635" t="e">
        <f>VLOOKUP(CONCATENATE($B117,"_",$C117,"_",J$2,"_",$D117,"_",$E117),Database!$F$2:$G$65536,2,)</f>
        <v>#N/A</v>
      </c>
      <c r="K117" s="636">
        <f>VLOOKUP(CONCATENATE($B117,"_",$C117,"_",K$2,"_",$D117,"_",$E117),SentData!$F$2:$G$65536,2,)</f>
        <v>218</v>
      </c>
      <c r="L117" s="636">
        <f>VLOOKUP(CONCATENATE($B117,"_",$C117,"_",L$2,"_",$D117,"_",$E117),SentData!$F$2:$G$65536,2,)</f>
        <v>180.9</v>
      </c>
      <c r="M117" s="637"/>
      <c r="N117" s="638" t="str">
        <f t="shared" si="31"/>
        <v>!!</v>
      </c>
      <c r="O117" s="638" t="str">
        <f t="shared" si="32"/>
        <v>!!</v>
      </c>
      <c r="P117" s="638" t="str">
        <f t="shared" si="33"/>
        <v>!!</v>
      </c>
      <c r="Q117" s="638" t="str">
        <f t="shared" si="34"/>
        <v>!!</v>
      </c>
      <c r="R117" s="638" t="str">
        <f t="shared" si="35"/>
        <v>!!</v>
      </c>
      <c r="S117" s="638">
        <f t="shared" si="36"/>
        <v>0.82981651376146792</v>
      </c>
      <c r="T117" s="637"/>
      <c r="U117" s="633"/>
      <c r="V117" s="633"/>
      <c r="W117" s="633"/>
      <c r="X117" s="633"/>
    </row>
    <row r="118" spans="1:24" x14ac:dyDescent="0.2">
      <c r="A118" s="650" t="s">
        <v>179</v>
      </c>
      <c r="B118" s="633" t="str">
        <f>Cover!$G$25</f>
        <v>NL</v>
      </c>
      <c r="C118" s="633" t="s">
        <v>292</v>
      </c>
      <c r="D118" s="633" t="s">
        <v>216</v>
      </c>
      <c r="E118" s="634" t="s">
        <v>114</v>
      </c>
      <c r="F118" s="635">
        <f>IF(ISNUMBER(U118),U118,VLOOKUP(CONCATENATE($B118,"_",$C118,"_",F$2,"_",$D118,"_",$E118),Database!$F$2:$G$65536,2,))</f>
        <v>0</v>
      </c>
      <c r="G118" s="635">
        <f>IF(ISNUMBER(V118),V118,VLOOKUP(CONCATENATE($B118,"_",$C118,"_",G$2,"_",$D118,"_",$E118),Database!$F$2:$G$65536,2,))</f>
        <v>0</v>
      </c>
      <c r="H118" s="635" t="e">
        <f>IF(ISNUMBER(W118),W118,VLOOKUP(CONCATENATE($B118,"_",$C118,"_",H$2,"_",$D118,"_",$E118),Database!$F$2:$G$65536,2,))</f>
        <v>#N/A</v>
      </c>
      <c r="I118" s="635" t="e">
        <f>IF(ISNUMBER(X118),X118,VLOOKUP(CONCATENATE($B118,"_",$C118,"_",I$2,"_",$D118,"_",$E118),Database!$F$2:$G$65536,2,))</f>
        <v>#N/A</v>
      </c>
      <c r="J118" s="635" t="e">
        <f>VLOOKUP(CONCATENATE($B118,"_",$C118,"_",J$2,"_",$D118,"_",$E118),Database!$F$2:$G$65536,2,)</f>
        <v>#N/A</v>
      </c>
      <c r="K118" s="636">
        <f>VLOOKUP(CONCATENATE($B118,"_",$C118,"_",K$2,"_",$D118,"_",$E118),SentData!$F$2:$G$65536,2,)</f>
        <v>175433</v>
      </c>
      <c r="L118" s="636">
        <f>VLOOKUP(CONCATENATE($B118,"_",$C118,"_",L$2,"_",$D118,"_",$E118),SentData!$F$2:$G$65536,2,)</f>
        <v>148366</v>
      </c>
      <c r="M118" s="637"/>
      <c r="N118" s="638" t="str">
        <f t="shared" si="31"/>
        <v>!!</v>
      </c>
      <c r="O118" s="638" t="str">
        <f t="shared" si="32"/>
        <v>!!</v>
      </c>
      <c r="P118" s="638" t="str">
        <f t="shared" si="33"/>
        <v>!!</v>
      </c>
      <c r="Q118" s="638" t="str">
        <f t="shared" si="34"/>
        <v>!!</v>
      </c>
      <c r="R118" s="638" t="str">
        <f t="shared" si="35"/>
        <v>!!</v>
      </c>
      <c r="S118" s="638">
        <f t="shared" si="36"/>
        <v>0.84571317825038617</v>
      </c>
      <c r="T118" s="637"/>
      <c r="U118" s="633"/>
      <c r="V118" s="633"/>
      <c r="W118" s="633"/>
      <c r="X118" s="633"/>
    </row>
    <row r="119" spans="1:24" ht="12" x14ac:dyDescent="0.2">
      <c r="A119" s="639" t="s">
        <v>178</v>
      </c>
      <c r="B119" s="639" t="str">
        <f>Cover!$G$25</f>
        <v>NL</v>
      </c>
      <c r="C119" s="639" t="s">
        <v>292</v>
      </c>
      <c r="D119" s="639" t="s">
        <v>293</v>
      </c>
      <c r="E119" s="640" t="s">
        <v>114</v>
      </c>
      <c r="F119" s="641" t="e">
        <f>IF(ISNUMBER(U119),U119,VLOOKUP(CONCATENATE($B119,"_",$C119,"_",F$2,"_","1000 NAC","_",$E119),Database!$F$2:$G$65536,2,)/VLOOKUP(CONCATENATE($B119,"_",$C119,"_",F$2,"_",$D119,"_",$E119),Database!$F$2:$G$65536,2,))</f>
        <v>#DIV/0!</v>
      </c>
      <c r="G119" s="641" t="e">
        <f>IF(ISNUMBER(V119),V119,VLOOKUP(CONCATENATE($B119,"_",$C119,"_",G$2,"_","1000 NAC","_",$E119),Database!$F$2:$G$65536,2,)/VLOOKUP(CONCATENATE($B119,"_",$C119,"_",G$2,"_",$D119,"_",$E119),Database!$F$2:$G$65536,2,))</f>
        <v>#DIV/0!</v>
      </c>
      <c r="H119" s="641" t="e">
        <f>IF(ISNUMBER(W119),W119,VLOOKUP(CONCATENATE($B119,"_",$C119,"_",H$2,"_","1000 NAC","_",$E119),Database!$F$2:$G$65536,2,)/VLOOKUP(CONCATENATE($B119,"_",$C119,"_",H$2,"_",$D119,"_",$E119),Database!$F$2:$G$65536,2,))</f>
        <v>#N/A</v>
      </c>
      <c r="I119" s="641" t="e">
        <f>IF(ISNUMBER(X119),X119,VLOOKUP(CONCATENATE($B119,"_",$C119,"_",I$2,"_","1000 NAC","_",$E119),Database!$F$2:$G$65536,2,)/VLOOKUP(CONCATENATE($B119,"_",$C119,"_",I$2,"_",$D119,"_",$E119),Database!$F$2:$G$65536,2,))</f>
        <v>#N/A</v>
      </c>
      <c r="J119" s="641" t="e">
        <f>VLOOKUP(CONCATENATE($B119,"_",$C119,"_",J$2,"_","1000 NAC","_",$E119),Database!$F$2:$G$65536,2,)/VLOOKUP(CONCATENATE($B119,"_",$C119,"_",J$2,"_",$D119,"_",$E119),Database!$F$2:$G$65536,2,)</f>
        <v>#N/A</v>
      </c>
      <c r="K119" s="642">
        <f>VLOOKUP(CONCATENATE($B119,"_",$C119,"_",K$2,"_","1000 NAC","_",$E119),SentData!$F$2:$G$65536,2,)/VLOOKUP(CONCATENATE($B119,"_",$C119,"_",K$2,"_",$D119,"_",$E119),SentData!$F$2:$G$65536,2,)</f>
        <v>804.7385321100918</v>
      </c>
      <c r="L119" s="642">
        <f>VLOOKUP(CONCATENATE($B119,"_",$C119,"_",L$2,"_","1000 NAC","_",$E119),SentData!$F$2:$G$65536,2,)/VLOOKUP(CONCATENATE($B119,"_",$C119,"_",L$2,"_",$D119,"_",$E119),SentData!$F$2:$G$65536,2,)</f>
        <v>820.15478164731894</v>
      </c>
      <c r="M119" s="643"/>
      <c r="N119" s="644" t="str">
        <f t="shared" si="31"/>
        <v>!!</v>
      </c>
      <c r="O119" s="644" t="str">
        <f t="shared" si="32"/>
        <v>!!</v>
      </c>
      <c r="P119" s="644" t="str">
        <f t="shared" si="33"/>
        <v>!!</v>
      </c>
      <c r="Q119" s="644" t="str">
        <f t="shared" si="34"/>
        <v>!!</v>
      </c>
      <c r="R119" s="644" t="str">
        <f t="shared" si="35"/>
        <v>!!</v>
      </c>
      <c r="S119" s="644">
        <f t="shared" si="36"/>
        <v>1.0191568427782431</v>
      </c>
      <c r="T119" s="643"/>
      <c r="U119" s="652" t="str">
        <f>IF(ISNUMBER(U117),IF(ISNUMBER(U118),U118/U117,F118/U117),IF(ISNUMBER(U118),U118/F117,""))</f>
        <v/>
      </c>
      <c r="V119" s="652" t="str">
        <f>IF(ISNUMBER(V117),IF(ISNUMBER(V118),V118/V117,G118/V117),IF(ISNUMBER(V118),V118/G117,""))</f>
        <v/>
      </c>
      <c r="W119" s="652" t="str">
        <f>IF(ISNUMBER(W117),IF(ISNUMBER(W118),W118/W117,H118/W117),IF(ISNUMBER(W118),W118/H117,""))</f>
        <v/>
      </c>
      <c r="X119" s="652" t="str">
        <f>IF(ISNUMBER(X117),IF(ISNUMBER(X118),X118/X117,I118/X117),IF(ISNUMBER(X118),X118/I117,""))</f>
        <v/>
      </c>
    </row>
    <row r="120" spans="1:24" x14ac:dyDescent="0.2">
      <c r="A120" s="633" t="s">
        <v>180</v>
      </c>
      <c r="B120" s="633" t="str">
        <f>Cover!$G$25</f>
        <v>NL</v>
      </c>
      <c r="C120" s="633" t="s">
        <v>296</v>
      </c>
      <c r="D120" s="633" t="s">
        <v>293</v>
      </c>
      <c r="E120" s="634" t="s">
        <v>114</v>
      </c>
      <c r="F120" s="635">
        <f>IF(ISNUMBER(U120),U120,VLOOKUP(CONCATENATE($B120,"_",$C120,"_",F$2,"_",$D120,"_",$E120),Database!$F$2:$G$65536,2,))</f>
        <v>0</v>
      </c>
      <c r="G120" s="635">
        <f>IF(ISNUMBER(V120),V120,VLOOKUP(CONCATENATE($B120,"_",$C120,"_",G$2,"_",$D120,"_",$E120),Database!$F$2:$G$65536,2,))</f>
        <v>0</v>
      </c>
      <c r="H120" s="635" t="e">
        <f>IF(ISNUMBER(W120),W120,VLOOKUP(CONCATENATE($B120,"_",$C120,"_",H$2,"_",$D120,"_",$E120),Database!$F$2:$G$65536,2,))</f>
        <v>#N/A</v>
      </c>
      <c r="I120" s="635" t="e">
        <f>IF(ISNUMBER(X120),X120,VLOOKUP(CONCATENATE($B120,"_",$C120,"_",I$2,"_",$D120,"_",$E120),Database!$F$2:$G$65536,2,))</f>
        <v>#N/A</v>
      </c>
      <c r="J120" s="635" t="e">
        <f>VLOOKUP(CONCATENATE($B120,"_",$C120,"_",J$2,"_",$D120,"_",$E120),Database!$F$2:$G$65536,2,)</f>
        <v>#N/A</v>
      </c>
      <c r="K120" s="636">
        <f>VLOOKUP(CONCATENATE($B120,"_",$C120,"_",K$2,"_",$D120,"_",$E120),SentData!$F$2:$G$65536,2,)</f>
        <v>31.1</v>
      </c>
      <c r="L120" s="636">
        <f>VLOOKUP(CONCATENATE($B120,"_",$C120,"_",L$2,"_",$D120,"_",$E120),SentData!$F$2:$G$65536,2,)</f>
        <v>29</v>
      </c>
      <c r="M120" s="637"/>
      <c r="N120" s="638" t="str">
        <f t="shared" si="31"/>
        <v>!!</v>
      </c>
      <c r="O120" s="638" t="str">
        <f t="shared" si="32"/>
        <v>!!</v>
      </c>
      <c r="P120" s="638" t="str">
        <f t="shared" si="33"/>
        <v>!!</v>
      </c>
      <c r="Q120" s="638" t="str">
        <f t="shared" si="34"/>
        <v>!!</v>
      </c>
      <c r="R120" s="638" t="str">
        <f t="shared" si="35"/>
        <v>!!</v>
      </c>
      <c r="S120" s="638">
        <f t="shared" si="36"/>
        <v>0.932475884244373</v>
      </c>
      <c r="T120" s="637"/>
      <c r="U120" s="633"/>
      <c r="V120" s="633"/>
      <c r="W120" s="633"/>
      <c r="X120" s="633"/>
    </row>
    <row r="121" spans="1:24" x14ac:dyDescent="0.2">
      <c r="A121" s="650" t="s">
        <v>179</v>
      </c>
      <c r="B121" s="633" t="str">
        <f>Cover!$G$25</f>
        <v>NL</v>
      </c>
      <c r="C121" s="633" t="s">
        <v>296</v>
      </c>
      <c r="D121" s="633" t="s">
        <v>216</v>
      </c>
      <c r="E121" s="634" t="s">
        <v>114</v>
      </c>
      <c r="F121" s="635">
        <f>IF(ISNUMBER(U121),U121,VLOOKUP(CONCATENATE($B121,"_",$C121,"_",F$2,"_",$D121,"_",$E121),Database!$F$2:$G$65536,2,))</f>
        <v>0</v>
      </c>
      <c r="G121" s="635">
        <f>IF(ISNUMBER(V121),V121,VLOOKUP(CONCATENATE($B121,"_",$C121,"_",G$2,"_",$D121,"_",$E121),Database!$F$2:$G$65536,2,))</f>
        <v>0</v>
      </c>
      <c r="H121" s="635" t="e">
        <f>IF(ISNUMBER(W121),W121,VLOOKUP(CONCATENATE($B121,"_",$C121,"_",H$2,"_",$D121,"_",$E121),Database!$F$2:$G$65536,2,))</f>
        <v>#N/A</v>
      </c>
      <c r="I121" s="635" t="e">
        <f>IF(ISNUMBER(X121),X121,VLOOKUP(CONCATENATE($B121,"_",$C121,"_",I$2,"_",$D121,"_",$E121),Database!$F$2:$G$65536,2,))</f>
        <v>#N/A</v>
      </c>
      <c r="J121" s="635" t="e">
        <f>VLOOKUP(CONCATENATE($B121,"_",$C121,"_",J$2,"_",$D121,"_",$E121),Database!$F$2:$G$65536,2,)</f>
        <v>#N/A</v>
      </c>
      <c r="K121" s="636">
        <f>VLOOKUP(CONCATENATE($B121,"_",$C121,"_",K$2,"_",$D121,"_",$E121),SentData!$F$2:$G$65536,2,)</f>
        <v>32082</v>
      </c>
      <c r="L121" s="636">
        <f>VLOOKUP(CONCATENATE($B121,"_",$C121,"_",L$2,"_",$D121,"_",$E121),SentData!$F$2:$G$65536,2,)</f>
        <v>29914</v>
      </c>
      <c r="M121" s="637"/>
      <c r="N121" s="638" t="str">
        <f t="shared" si="31"/>
        <v>!!</v>
      </c>
      <c r="O121" s="638" t="str">
        <f t="shared" si="32"/>
        <v>!!</v>
      </c>
      <c r="P121" s="638" t="str">
        <f t="shared" si="33"/>
        <v>!!</v>
      </c>
      <c r="Q121" s="638" t="str">
        <f t="shared" si="34"/>
        <v>!!</v>
      </c>
      <c r="R121" s="638" t="str">
        <f t="shared" si="35"/>
        <v>!!</v>
      </c>
      <c r="S121" s="638">
        <f t="shared" si="36"/>
        <v>0.9324231656380525</v>
      </c>
      <c r="T121" s="637"/>
      <c r="U121" s="633"/>
      <c r="V121" s="633"/>
      <c r="W121" s="633"/>
      <c r="X121" s="633"/>
    </row>
    <row r="122" spans="1:24" ht="12" x14ac:dyDescent="0.2">
      <c r="A122" s="639" t="s">
        <v>178</v>
      </c>
      <c r="B122" s="639" t="str">
        <f>Cover!$G$25</f>
        <v>NL</v>
      </c>
      <c r="C122" s="639" t="s">
        <v>296</v>
      </c>
      <c r="D122" s="639" t="s">
        <v>293</v>
      </c>
      <c r="E122" s="640" t="s">
        <v>114</v>
      </c>
      <c r="F122" s="641" t="e">
        <f>IF(ISNUMBER(U122),U122,VLOOKUP(CONCATENATE($B122,"_",$C122,"_",F$2,"_","1000 NAC","_",$E122),Database!$F$2:$G$65536,2,)/VLOOKUP(CONCATENATE($B122,"_",$C122,"_",F$2,"_",$D122,"_",$E122),Database!$F$2:$G$65536,2,))</f>
        <v>#DIV/0!</v>
      </c>
      <c r="G122" s="641" t="e">
        <f>IF(ISNUMBER(V122),V122,VLOOKUP(CONCATENATE($B122,"_",$C122,"_",G$2,"_","1000 NAC","_",$E122),Database!$F$2:$G$65536,2,)/VLOOKUP(CONCATENATE($B122,"_",$C122,"_",G$2,"_",$D122,"_",$E122),Database!$F$2:$G$65536,2,))</f>
        <v>#DIV/0!</v>
      </c>
      <c r="H122" s="641" t="e">
        <f>IF(ISNUMBER(W122),W122,VLOOKUP(CONCATENATE($B122,"_",$C122,"_",H$2,"_","1000 NAC","_",$E122),Database!$F$2:$G$65536,2,)/VLOOKUP(CONCATENATE($B122,"_",$C122,"_",H$2,"_",$D122,"_",$E122),Database!$F$2:$G$65536,2,))</f>
        <v>#N/A</v>
      </c>
      <c r="I122" s="641" t="e">
        <f>IF(ISNUMBER(X122),X122,VLOOKUP(CONCATENATE($B122,"_",$C122,"_",I$2,"_","1000 NAC","_",$E122),Database!$F$2:$G$65536,2,)/VLOOKUP(CONCATENATE($B122,"_",$C122,"_",I$2,"_",$D122,"_",$E122),Database!$F$2:$G$65536,2,))</f>
        <v>#N/A</v>
      </c>
      <c r="J122" s="641" t="e">
        <f>VLOOKUP(CONCATENATE($B122,"_",$C122,"_",J$2,"_","1000 NAC","_",$E122),Database!$F$2:$G$65536,2,)/VLOOKUP(CONCATENATE($B122,"_",$C122,"_",J$2,"_",$D122,"_",$E122),Database!$F$2:$G$65536,2,)</f>
        <v>#N/A</v>
      </c>
      <c r="K122" s="642">
        <f>VLOOKUP(CONCATENATE($B122,"_",$C122,"_",K$2,"_","1000 NAC","_",$E122),SentData!$F$2:$G$65536,2,)/VLOOKUP(CONCATENATE($B122,"_",$C122,"_",K$2,"_",$D122,"_",$E122),SentData!$F$2:$G$65536,2,)</f>
        <v>1031.5755627009646</v>
      </c>
      <c r="L122" s="642">
        <f>VLOOKUP(CONCATENATE($B122,"_",$C122,"_",L$2,"_","1000 NAC","_",$E122),SentData!$F$2:$G$65536,2,)/VLOOKUP(CONCATENATE($B122,"_",$C122,"_",L$2,"_",$D122,"_",$E122),SentData!$F$2:$G$65536,2,)</f>
        <v>1031.5172413793102</v>
      </c>
      <c r="M122" s="643"/>
      <c r="N122" s="644" t="str">
        <f t="shared" si="31"/>
        <v>!!</v>
      </c>
      <c r="O122" s="644" t="str">
        <f t="shared" si="32"/>
        <v>!!</v>
      </c>
      <c r="P122" s="644" t="str">
        <f t="shared" si="33"/>
        <v>!!</v>
      </c>
      <c r="Q122" s="644" t="str">
        <f t="shared" si="34"/>
        <v>!!</v>
      </c>
      <c r="R122" s="644" t="str">
        <f t="shared" si="35"/>
        <v>!!</v>
      </c>
      <c r="S122" s="644">
        <f t="shared" si="36"/>
        <v>0.99994346383942867</v>
      </c>
      <c r="T122" s="643"/>
      <c r="U122" s="652" t="str">
        <f>IF(ISNUMBER(U120),IF(ISNUMBER(U121),U121/U120,F121/U120),IF(ISNUMBER(U121),U121/F120,""))</f>
        <v/>
      </c>
      <c r="V122" s="652" t="str">
        <f>IF(ISNUMBER(V120),IF(ISNUMBER(V121),V121/V120,G121/V120),IF(ISNUMBER(V121),V121/G120,""))</f>
        <v/>
      </c>
      <c r="W122" s="652" t="str">
        <f>IF(ISNUMBER(W120),IF(ISNUMBER(W121),W121/W120,H121/W120),IF(ISNUMBER(W121),W121/H120,""))</f>
        <v/>
      </c>
      <c r="X122" s="652" t="str">
        <f>IF(ISNUMBER(X120),IF(ISNUMBER(X121),X121/X120,I121/X120),IF(ISNUMBER(X121),X121/I120,""))</f>
        <v/>
      </c>
    </row>
    <row r="123" spans="1:24" x14ac:dyDescent="0.2">
      <c r="A123" s="633" t="s">
        <v>180</v>
      </c>
      <c r="B123" s="633" t="str">
        <f>Cover!$G$25</f>
        <v>NL</v>
      </c>
      <c r="C123" s="633" t="s">
        <v>292</v>
      </c>
      <c r="D123" s="633" t="s">
        <v>293</v>
      </c>
      <c r="E123" s="634" t="s">
        <v>115</v>
      </c>
      <c r="F123" s="635">
        <f>IF(ISNUMBER(U123),U123,VLOOKUP(CONCATENATE($B123,"_",$C123,"_",F$2,"_",$D123,"_",$E123),Database!$F$2:$G$65536,2,))</f>
        <v>0</v>
      </c>
      <c r="G123" s="635">
        <f>IF(ISNUMBER(V123),V123,VLOOKUP(CONCATENATE($B123,"_",$C123,"_",G$2,"_",$D123,"_",$E123),Database!$F$2:$G$65536,2,))</f>
        <v>0</v>
      </c>
      <c r="H123" s="635" t="e">
        <f>IF(ISNUMBER(W123),W123,VLOOKUP(CONCATENATE($B123,"_",$C123,"_",H$2,"_",$D123,"_",$E123),Database!$F$2:$G$65536,2,))</f>
        <v>#N/A</v>
      </c>
      <c r="I123" s="635" t="e">
        <f>IF(ISNUMBER(X123),X123,VLOOKUP(CONCATENATE($B123,"_",$C123,"_",I$2,"_",$D123,"_",$E123),Database!$F$2:$G$65536,2,))</f>
        <v>#N/A</v>
      </c>
      <c r="J123" s="635" t="e">
        <f>VLOOKUP(CONCATENATE($B123,"_",$C123,"_",J$2,"_",$D123,"_",$E123),Database!$F$2:$G$65536,2,)</f>
        <v>#N/A</v>
      </c>
      <c r="K123" s="636">
        <f>VLOOKUP(CONCATENATE($B123,"_",$C123,"_",K$2,"_",$D123,"_",$E123),SentData!$F$2:$G$65536,2,)</f>
        <v>38.4</v>
      </c>
      <c r="L123" s="636">
        <f>VLOOKUP(CONCATENATE($B123,"_",$C123,"_",L$2,"_",$D123,"_",$E123),SentData!$F$2:$G$65536,2,)</f>
        <v>34.299999999999997</v>
      </c>
      <c r="M123" s="637"/>
      <c r="N123" s="638" t="str">
        <f t="shared" ref="N123:N158" si="37">IF(OR(ISERROR(F123),ISERROR(G123)),"!!",IF(F123=0,"!!",G123/F123))</f>
        <v>!!</v>
      </c>
      <c r="O123" s="638" t="str">
        <f t="shared" ref="O123:O158" si="38">IF(OR(ISERROR(G123),ISERROR(H123)),"!!",IF(G123=0,"!!",H123/G123))</f>
        <v>!!</v>
      </c>
      <c r="P123" s="638" t="str">
        <f t="shared" ref="P123:P158" si="39">IF(OR(ISERROR(H123),ISERROR(I123)),"!!",IF(H123=0,"!!",I123/H123))</f>
        <v>!!</v>
      </c>
      <c r="Q123" s="638" t="str">
        <f t="shared" ref="Q123:Q158" si="40">IF(OR(ISERROR(I123),ISERROR(J123)),"!!",IF(I123=0,"!!",J123/I123))</f>
        <v>!!</v>
      </c>
      <c r="R123" s="638" t="str">
        <f t="shared" ref="R123:R158" si="41">IF(OR(ISERROR(J123),ISERROR(K123)),"!!",IF(J123=0,"!!",K123/J123))</f>
        <v>!!</v>
      </c>
      <c r="S123" s="638">
        <f t="shared" ref="S123:S158" si="42">IF(OR(ISERROR(K123),ISERROR(L123)),"!!",IF(K123=0,"!!",L123/K123))</f>
        <v>0.89322916666666663</v>
      </c>
      <c r="T123" s="637"/>
      <c r="U123" s="633"/>
      <c r="V123" s="633"/>
      <c r="W123" s="633"/>
      <c r="X123" s="633"/>
    </row>
    <row r="124" spans="1:24" x14ac:dyDescent="0.2">
      <c r="A124" s="650" t="s">
        <v>179</v>
      </c>
      <c r="B124" s="633" t="str">
        <f>Cover!$G$25</f>
        <v>NL</v>
      </c>
      <c r="C124" s="633" t="s">
        <v>292</v>
      </c>
      <c r="D124" s="633" t="s">
        <v>216</v>
      </c>
      <c r="E124" s="634" t="s">
        <v>115</v>
      </c>
      <c r="F124" s="635">
        <f>IF(ISNUMBER(U124),U124,VLOOKUP(CONCATENATE($B124,"_",$C124,"_",F$2,"_",$D124,"_",$E124),Database!$F$2:$G$65536,2,))</f>
        <v>0</v>
      </c>
      <c r="G124" s="635">
        <f>IF(ISNUMBER(V124),V124,VLOOKUP(CONCATENATE($B124,"_",$C124,"_",G$2,"_",$D124,"_",$E124),Database!$F$2:$G$65536,2,))</f>
        <v>0</v>
      </c>
      <c r="H124" s="635" t="e">
        <f>IF(ISNUMBER(W124),W124,VLOOKUP(CONCATENATE($B124,"_",$C124,"_",H$2,"_",$D124,"_",$E124),Database!$F$2:$G$65536,2,))</f>
        <v>#N/A</v>
      </c>
      <c r="I124" s="635" t="e">
        <f>IF(ISNUMBER(X124),X124,VLOOKUP(CONCATENATE($B124,"_",$C124,"_",I$2,"_",$D124,"_",$E124),Database!$F$2:$G$65536,2,))</f>
        <v>#N/A</v>
      </c>
      <c r="J124" s="635" t="e">
        <f>VLOOKUP(CONCATENATE($B124,"_",$C124,"_",J$2,"_",$D124,"_",$E124),Database!$F$2:$G$65536,2,)</f>
        <v>#N/A</v>
      </c>
      <c r="K124" s="636">
        <f>VLOOKUP(CONCATENATE($B124,"_",$C124,"_",K$2,"_",$D124,"_",$E124),SentData!$F$2:$G$65536,2,)</f>
        <v>31125</v>
      </c>
      <c r="L124" s="636">
        <f>VLOOKUP(CONCATENATE($B124,"_",$C124,"_",L$2,"_",$D124,"_",$E124),SentData!$F$2:$G$65536,2,)</f>
        <v>27256</v>
      </c>
      <c r="M124" s="637"/>
      <c r="N124" s="638" t="str">
        <f t="shared" si="37"/>
        <v>!!</v>
      </c>
      <c r="O124" s="638" t="str">
        <f t="shared" si="38"/>
        <v>!!</v>
      </c>
      <c r="P124" s="638" t="str">
        <f t="shared" si="39"/>
        <v>!!</v>
      </c>
      <c r="Q124" s="638" t="str">
        <f t="shared" si="40"/>
        <v>!!</v>
      </c>
      <c r="R124" s="638" t="str">
        <f t="shared" si="41"/>
        <v>!!</v>
      </c>
      <c r="S124" s="638">
        <f t="shared" si="42"/>
        <v>0.87569477911646587</v>
      </c>
      <c r="T124" s="637"/>
      <c r="U124" s="633"/>
      <c r="V124" s="633"/>
      <c r="W124" s="633"/>
      <c r="X124" s="633"/>
    </row>
    <row r="125" spans="1:24" ht="12" x14ac:dyDescent="0.2">
      <c r="A125" s="639" t="s">
        <v>178</v>
      </c>
      <c r="B125" s="639" t="str">
        <f>Cover!$G$25</f>
        <v>NL</v>
      </c>
      <c r="C125" s="639" t="s">
        <v>292</v>
      </c>
      <c r="D125" s="639" t="s">
        <v>293</v>
      </c>
      <c r="E125" s="640" t="s">
        <v>115</v>
      </c>
      <c r="F125" s="641" t="e">
        <f>IF(ISNUMBER(U125),U125,VLOOKUP(CONCATENATE($B125,"_",$C125,"_",F$2,"_","1000 NAC","_",$E125),Database!$F$2:$G$65536,2,)/VLOOKUP(CONCATENATE($B125,"_",$C125,"_",F$2,"_",$D125,"_",$E125),Database!$F$2:$G$65536,2,))</f>
        <v>#DIV/0!</v>
      </c>
      <c r="G125" s="641" t="e">
        <f>IF(ISNUMBER(V125),V125,VLOOKUP(CONCATENATE($B125,"_",$C125,"_",G$2,"_","1000 NAC","_",$E125),Database!$F$2:$G$65536,2,)/VLOOKUP(CONCATENATE($B125,"_",$C125,"_",G$2,"_",$D125,"_",$E125),Database!$F$2:$G$65536,2,))</f>
        <v>#DIV/0!</v>
      </c>
      <c r="H125" s="641" t="e">
        <f>IF(ISNUMBER(W125),W125,VLOOKUP(CONCATENATE($B125,"_",$C125,"_",H$2,"_","1000 NAC","_",$E125),Database!$F$2:$G$65536,2,)/VLOOKUP(CONCATENATE($B125,"_",$C125,"_",H$2,"_",$D125,"_",$E125),Database!$F$2:$G$65536,2,))</f>
        <v>#N/A</v>
      </c>
      <c r="I125" s="641" t="e">
        <f>IF(ISNUMBER(X125),X125,VLOOKUP(CONCATENATE($B125,"_",$C125,"_",I$2,"_","1000 NAC","_",$E125),Database!$F$2:$G$65536,2,)/VLOOKUP(CONCATENATE($B125,"_",$C125,"_",I$2,"_",$D125,"_",$E125),Database!$F$2:$G$65536,2,))</f>
        <v>#N/A</v>
      </c>
      <c r="J125" s="641" t="e">
        <f>VLOOKUP(CONCATENATE($B125,"_",$C125,"_",J$2,"_","1000 NAC","_",$E125),Database!$F$2:$G$65536,2,)/VLOOKUP(CONCATENATE($B125,"_",$C125,"_",J$2,"_",$D125,"_",$E125),Database!$F$2:$G$65536,2,)</f>
        <v>#N/A</v>
      </c>
      <c r="K125" s="642">
        <f>VLOOKUP(CONCATENATE($B125,"_",$C125,"_",K$2,"_","1000 NAC","_",$E125),SentData!$F$2:$G$65536,2,)/VLOOKUP(CONCATENATE($B125,"_",$C125,"_",K$2,"_",$D125,"_",$E125),SentData!$F$2:$G$65536,2,)</f>
        <v>810.546875</v>
      </c>
      <c r="L125" s="642">
        <f>VLOOKUP(CONCATENATE($B125,"_",$C125,"_",L$2,"_","1000 NAC","_",$E125),SentData!$F$2:$G$65536,2,)/VLOOKUP(CONCATENATE($B125,"_",$C125,"_",L$2,"_",$D125,"_",$E125),SentData!$F$2:$G$65536,2,)</f>
        <v>794.63556851311955</v>
      </c>
      <c r="M125" s="643"/>
      <c r="N125" s="644" t="str">
        <f t="shared" si="37"/>
        <v>!!</v>
      </c>
      <c r="O125" s="644" t="str">
        <f t="shared" si="38"/>
        <v>!!</v>
      </c>
      <c r="P125" s="644" t="str">
        <f t="shared" si="39"/>
        <v>!!</v>
      </c>
      <c r="Q125" s="644" t="str">
        <f t="shared" si="40"/>
        <v>!!</v>
      </c>
      <c r="R125" s="644" t="str">
        <f t="shared" si="41"/>
        <v>!!</v>
      </c>
      <c r="S125" s="644">
        <f t="shared" si="42"/>
        <v>0.98036966524992097</v>
      </c>
      <c r="T125" s="643"/>
      <c r="U125" s="652" t="str">
        <f>IF(ISNUMBER(U123),IF(ISNUMBER(U124),U124/U123,F124/U123),IF(ISNUMBER(U124),U124/F123,""))</f>
        <v/>
      </c>
      <c r="V125" s="652" t="str">
        <f>IF(ISNUMBER(V123),IF(ISNUMBER(V124),V124/V123,G124/V123),IF(ISNUMBER(V124),V124/G123,""))</f>
        <v/>
      </c>
      <c r="W125" s="652" t="str">
        <f>IF(ISNUMBER(W123),IF(ISNUMBER(W124),W124/W123,H124/W123),IF(ISNUMBER(W124),W124/H123,""))</f>
        <v/>
      </c>
      <c r="X125" s="652" t="str">
        <f>IF(ISNUMBER(X123),IF(ISNUMBER(X124),X124/X123,I124/X123),IF(ISNUMBER(X124),X124/I123,""))</f>
        <v/>
      </c>
    </row>
    <row r="126" spans="1:24" x14ac:dyDescent="0.2">
      <c r="A126" s="633" t="s">
        <v>180</v>
      </c>
      <c r="B126" s="633" t="str">
        <f>Cover!$G$25</f>
        <v>NL</v>
      </c>
      <c r="C126" s="633" t="s">
        <v>296</v>
      </c>
      <c r="D126" s="633" t="s">
        <v>293</v>
      </c>
      <c r="E126" s="634" t="s">
        <v>115</v>
      </c>
      <c r="F126" s="635">
        <f>IF(ISNUMBER(U126),U126,VLOOKUP(CONCATENATE($B126,"_",$C126,"_",F$2,"_",$D126,"_",$E126),Database!$F$2:$G$65536,2,))</f>
        <v>0</v>
      </c>
      <c r="G126" s="635">
        <f>IF(ISNUMBER(V126),V126,VLOOKUP(CONCATENATE($B126,"_",$C126,"_",G$2,"_",$D126,"_",$E126),Database!$F$2:$G$65536,2,))</f>
        <v>0</v>
      </c>
      <c r="H126" s="635" t="e">
        <f>IF(ISNUMBER(W126),W126,VLOOKUP(CONCATENATE($B126,"_",$C126,"_",H$2,"_",$D126,"_",$E126),Database!$F$2:$G$65536,2,))</f>
        <v>#N/A</v>
      </c>
      <c r="I126" s="635" t="e">
        <f>IF(ISNUMBER(X126),X126,VLOOKUP(CONCATENATE($B126,"_",$C126,"_",I$2,"_",$D126,"_",$E126),Database!$F$2:$G$65536,2,))</f>
        <v>#N/A</v>
      </c>
      <c r="J126" s="635" t="e">
        <f>VLOOKUP(CONCATENATE($B126,"_",$C126,"_",J$2,"_",$D126,"_",$E126),Database!$F$2:$G$65536,2,)</f>
        <v>#N/A</v>
      </c>
      <c r="K126" s="636">
        <f>VLOOKUP(CONCATENATE($B126,"_",$C126,"_",K$2,"_",$D126,"_",$E126),SentData!$F$2:$G$65536,2,)</f>
        <v>10.199999999999999</v>
      </c>
      <c r="L126" s="636">
        <f>VLOOKUP(CONCATENATE($B126,"_",$C126,"_",L$2,"_",$D126,"_",$E126),SentData!$F$2:$G$65536,2,)</f>
        <v>11.7</v>
      </c>
      <c r="M126" s="637"/>
      <c r="N126" s="638" t="str">
        <f t="shared" si="37"/>
        <v>!!</v>
      </c>
      <c r="O126" s="638" t="str">
        <f t="shared" si="38"/>
        <v>!!</v>
      </c>
      <c r="P126" s="638" t="str">
        <f t="shared" si="39"/>
        <v>!!</v>
      </c>
      <c r="Q126" s="638" t="str">
        <f t="shared" si="40"/>
        <v>!!</v>
      </c>
      <c r="R126" s="638" t="str">
        <f t="shared" si="41"/>
        <v>!!</v>
      </c>
      <c r="S126" s="638">
        <f t="shared" si="42"/>
        <v>1.1470588235294117</v>
      </c>
      <c r="T126" s="637"/>
      <c r="U126" s="633"/>
      <c r="V126" s="633"/>
      <c r="W126" s="633"/>
      <c r="X126" s="633"/>
    </row>
    <row r="127" spans="1:24" x14ac:dyDescent="0.2">
      <c r="A127" s="650" t="s">
        <v>179</v>
      </c>
      <c r="B127" s="633" t="str">
        <f>Cover!$G$25</f>
        <v>NL</v>
      </c>
      <c r="C127" s="633" t="s">
        <v>296</v>
      </c>
      <c r="D127" s="633" t="s">
        <v>216</v>
      </c>
      <c r="E127" s="634" t="s">
        <v>115</v>
      </c>
      <c r="F127" s="635">
        <f>IF(ISNUMBER(U127),U127,VLOOKUP(CONCATENATE($B127,"_",$C127,"_",F$2,"_",$D127,"_",$E127),Database!$F$2:$G$65536,2,))</f>
        <v>0</v>
      </c>
      <c r="G127" s="635">
        <f>IF(ISNUMBER(V127),V127,VLOOKUP(CONCATENATE($B127,"_",$C127,"_",G$2,"_",$D127,"_",$E127),Database!$F$2:$G$65536,2,))</f>
        <v>0</v>
      </c>
      <c r="H127" s="635" t="e">
        <f>IF(ISNUMBER(W127),W127,VLOOKUP(CONCATENATE($B127,"_",$C127,"_",H$2,"_",$D127,"_",$E127),Database!$F$2:$G$65536,2,))</f>
        <v>#N/A</v>
      </c>
      <c r="I127" s="635" t="e">
        <f>IF(ISNUMBER(X127),X127,VLOOKUP(CONCATENATE($B127,"_",$C127,"_",I$2,"_",$D127,"_",$E127),Database!$F$2:$G$65536,2,))</f>
        <v>#N/A</v>
      </c>
      <c r="J127" s="635" t="e">
        <f>VLOOKUP(CONCATENATE($B127,"_",$C127,"_",J$2,"_",$D127,"_",$E127),Database!$F$2:$G$65536,2,)</f>
        <v>#N/A</v>
      </c>
      <c r="K127" s="636">
        <f>VLOOKUP(CONCATENATE($B127,"_",$C127,"_",K$2,"_",$D127,"_",$E127),SentData!$F$2:$G$65536,2,)</f>
        <v>7035</v>
      </c>
      <c r="L127" s="636">
        <f>VLOOKUP(CONCATENATE($B127,"_",$C127,"_",L$2,"_",$D127,"_",$E127),SentData!$F$2:$G$65536,2,)</f>
        <v>10249</v>
      </c>
      <c r="M127" s="637"/>
      <c r="N127" s="638" t="str">
        <f t="shared" si="37"/>
        <v>!!</v>
      </c>
      <c r="O127" s="638" t="str">
        <f t="shared" si="38"/>
        <v>!!</v>
      </c>
      <c r="P127" s="638" t="str">
        <f t="shared" si="39"/>
        <v>!!</v>
      </c>
      <c r="Q127" s="638" t="str">
        <f t="shared" si="40"/>
        <v>!!</v>
      </c>
      <c r="R127" s="638" t="str">
        <f t="shared" si="41"/>
        <v>!!</v>
      </c>
      <c r="S127" s="638">
        <f t="shared" si="42"/>
        <v>1.4568585643212508</v>
      </c>
      <c r="T127" s="637"/>
      <c r="U127" s="633"/>
      <c r="V127" s="633"/>
      <c r="W127" s="633"/>
      <c r="X127" s="633"/>
    </row>
    <row r="128" spans="1:24" ht="12" x14ac:dyDescent="0.2">
      <c r="A128" s="639" t="s">
        <v>178</v>
      </c>
      <c r="B128" s="639" t="str">
        <f>Cover!$G$25</f>
        <v>NL</v>
      </c>
      <c r="C128" s="639" t="s">
        <v>296</v>
      </c>
      <c r="D128" s="639" t="s">
        <v>293</v>
      </c>
      <c r="E128" s="640" t="s">
        <v>115</v>
      </c>
      <c r="F128" s="641" t="e">
        <f>IF(ISNUMBER(U128),U128,VLOOKUP(CONCATENATE($B128,"_",$C128,"_",F$2,"_","1000 NAC","_",$E128),Database!$F$2:$G$65536,2,)/VLOOKUP(CONCATENATE($B128,"_",$C128,"_",F$2,"_",$D128,"_",$E128),Database!$F$2:$G$65536,2,))</f>
        <v>#DIV/0!</v>
      </c>
      <c r="G128" s="641" t="e">
        <f>IF(ISNUMBER(V128),V128,VLOOKUP(CONCATENATE($B128,"_",$C128,"_",G$2,"_","1000 NAC","_",$E128),Database!$F$2:$G$65536,2,)/VLOOKUP(CONCATENATE($B128,"_",$C128,"_",G$2,"_",$D128,"_",$E128),Database!$F$2:$G$65536,2,))</f>
        <v>#DIV/0!</v>
      </c>
      <c r="H128" s="641" t="e">
        <f>IF(ISNUMBER(W128),W128,VLOOKUP(CONCATENATE($B128,"_",$C128,"_",H$2,"_","1000 NAC","_",$E128),Database!$F$2:$G$65536,2,)/VLOOKUP(CONCATENATE($B128,"_",$C128,"_",H$2,"_",$D128,"_",$E128),Database!$F$2:$G$65536,2,))</f>
        <v>#N/A</v>
      </c>
      <c r="I128" s="641" t="e">
        <f>IF(ISNUMBER(X128),X128,VLOOKUP(CONCATENATE($B128,"_",$C128,"_",I$2,"_","1000 NAC","_",$E128),Database!$F$2:$G$65536,2,)/VLOOKUP(CONCATENATE($B128,"_",$C128,"_",I$2,"_",$D128,"_",$E128),Database!$F$2:$G$65536,2,))</f>
        <v>#N/A</v>
      </c>
      <c r="J128" s="641" t="e">
        <f>VLOOKUP(CONCATENATE($B128,"_",$C128,"_",J$2,"_","1000 NAC","_",$E128),Database!$F$2:$G$65536,2,)/VLOOKUP(CONCATENATE($B128,"_",$C128,"_",J$2,"_",$D128,"_",$E128),Database!$F$2:$G$65536,2,)</f>
        <v>#N/A</v>
      </c>
      <c r="K128" s="642">
        <f>VLOOKUP(CONCATENATE($B128,"_",$C128,"_",K$2,"_","1000 NAC","_",$E128),SentData!$F$2:$G$65536,2,)/VLOOKUP(CONCATENATE($B128,"_",$C128,"_",K$2,"_",$D128,"_",$E128),SentData!$F$2:$G$65536,2,)</f>
        <v>689.70588235294122</v>
      </c>
      <c r="L128" s="642">
        <f>VLOOKUP(CONCATENATE($B128,"_",$C128,"_",L$2,"_","1000 NAC","_",$E128),SentData!$F$2:$G$65536,2,)/VLOOKUP(CONCATENATE($B128,"_",$C128,"_",L$2,"_",$D128,"_",$E128),SentData!$F$2:$G$65536,2,)</f>
        <v>875.982905982906</v>
      </c>
      <c r="M128" s="643"/>
      <c r="N128" s="644" t="str">
        <f t="shared" si="37"/>
        <v>!!</v>
      </c>
      <c r="O128" s="644" t="str">
        <f t="shared" si="38"/>
        <v>!!</v>
      </c>
      <c r="P128" s="644" t="str">
        <f t="shared" si="39"/>
        <v>!!</v>
      </c>
      <c r="Q128" s="644" t="str">
        <f t="shared" si="40"/>
        <v>!!</v>
      </c>
      <c r="R128" s="644" t="str">
        <f t="shared" si="41"/>
        <v>!!</v>
      </c>
      <c r="S128" s="644">
        <f t="shared" si="42"/>
        <v>1.2700818253057058</v>
      </c>
      <c r="T128" s="643"/>
      <c r="U128" s="652" t="str">
        <f>IF(ISNUMBER(U126),IF(ISNUMBER(U127),U127/U126,F127/U126),IF(ISNUMBER(U127),U127/F126,""))</f>
        <v/>
      </c>
      <c r="V128" s="652" t="str">
        <f>IF(ISNUMBER(V126),IF(ISNUMBER(V127),V127/V126,G127/V126),IF(ISNUMBER(V127),V127/G126,""))</f>
        <v/>
      </c>
      <c r="W128" s="652" t="str">
        <f>IF(ISNUMBER(W126),IF(ISNUMBER(W127),W127/W126,H127/W126),IF(ISNUMBER(W127),W127/H126,""))</f>
        <v/>
      </c>
      <c r="X128" s="652" t="str">
        <f>IF(ISNUMBER(X126),IF(ISNUMBER(X127),X127/X126,I127/X126),IF(ISNUMBER(X127),X127/I126,""))</f>
        <v/>
      </c>
    </row>
    <row r="129" spans="1:24" x14ac:dyDescent="0.2">
      <c r="A129" s="633" t="s">
        <v>180</v>
      </c>
      <c r="B129" s="633" t="str">
        <f>Cover!$G$25</f>
        <v>NL</v>
      </c>
      <c r="C129" s="633" t="s">
        <v>292</v>
      </c>
      <c r="D129" s="633" t="s">
        <v>293</v>
      </c>
      <c r="E129" s="634" t="s">
        <v>116</v>
      </c>
      <c r="F129" s="635">
        <f>IF(ISNUMBER(U129),U129,VLOOKUP(CONCATENATE($B129,"_",$C129,"_",F$2,"_",$D129,"_",$E129),Database!$F$2:$G$65536,2,))</f>
        <v>0</v>
      </c>
      <c r="G129" s="635">
        <f>IF(ISNUMBER(V129),V129,VLOOKUP(CONCATENATE($B129,"_",$C129,"_",G$2,"_",$D129,"_",$E129),Database!$F$2:$G$65536,2,))</f>
        <v>0</v>
      </c>
      <c r="H129" s="635" t="e">
        <f>IF(ISNUMBER(W129),W129,VLOOKUP(CONCATENATE($B129,"_",$C129,"_",H$2,"_",$D129,"_",$E129),Database!$F$2:$G$65536,2,))</f>
        <v>#N/A</v>
      </c>
      <c r="I129" s="635" t="e">
        <f>IF(ISNUMBER(X129),X129,VLOOKUP(CONCATENATE($B129,"_",$C129,"_",I$2,"_",$D129,"_",$E129),Database!$F$2:$G$65536,2,))</f>
        <v>#N/A</v>
      </c>
      <c r="J129" s="635" t="e">
        <f>VLOOKUP(CONCATENATE($B129,"_",$C129,"_",J$2,"_",$D129,"_",$E129),Database!$F$2:$G$65536,2,)</f>
        <v>#N/A</v>
      </c>
      <c r="K129" s="636">
        <f>VLOOKUP(CONCATENATE($B129,"_",$C129,"_",K$2,"_",$D129,"_",$E129),SentData!$F$2:$G$65536,2,)</f>
        <v>20.2</v>
      </c>
      <c r="L129" s="636">
        <f>VLOOKUP(CONCATENATE($B129,"_",$C129,"_",L$2,"_",$D129,"_",$E129),SentData!$F$2:$G$65536,2,)</f>
        <v>17.600000000000001</v>
      </c>
      <c r="M129" s="637"/>
      <c r="N129" s="638" t="str">
        <f t="shared" si="37"/>
        <v>!!</v>
      </c>
      <c r="O129" s="638" t="str">
        <f t="shared" si="38"/>
        <v>!!</v>
      </c>
      <c r="P129" s="638" t="str">
        <f t="shared" si="39"/>
        <v>!!</v>
      </c>
      <c r="Q129" s="638" t="str">
        <f t="shared" si="40"/>
        <v>!!</v>
      </c>
      <c r="R129" s="638" t="str">
        <f t="shared" si="41"/>
        <v>!!</v>
      </c>
      <c r="S129" s="638">
        <f t="shared" si="42"/>
        <v>0.87128712871287139</v>
      </c>
      <c r="T129" s="637"/>
      <c r="U129" s="633"/>
      <c r="V129" s="633"/>
      <c r="W129" s="633"/>
      <c r="X129" s="633"/>
    </row>
    <row r="130" spans="1:24" x14ac:dyDescent="0.2">
      <c r="A130" s="650" t="s">
        <v>179</v>
      </c>
      <c r="B130" s="633" t="str">
        <f>Cover!$G$25</f>
        <v>NL</v>
      </c>
      <c r="C130" s="633" t="s">
        <v>292</v>
      </c>
      <c r="D130" s="633" t="s">
        <v>216</v>
      </c>
      <c r="E130" s="634" t="s">
        <v>116</v>
      </c>
      <c r="F130" s="635">
        <f>IF(ISNUMBER(U130),U130,VLOOKUP(CONCATENATE($B130,"_",$C130,"_",F$2,"_",$D130,"_",$E130),Database!$F$2:$G$65536,2,))</f>
        <v>0</v>
      </c>
      <c r="G130" s="635">
        <f>IF(ISNUMBER(V130),V130,VLOOKUP(CONCATENATE($B130,"_",$C130,"_",G$2,"_",$D130,"_",$E130),Database!$F$2:$G$65536,2,))</f>
        <v>0</v>
      </c>
      <c r="H130" s="635" t="e">
        <f>IF(ISNUMBER(W130),W130,VLOOKUP(CONCATENATE($B130,"_",$C130,"_",H$2,"_",$D130,"_",$E130),Database!$F$2:$G$65536,2,))</f>
        <v>#N/A</v>
      </c>
      <c r="I130" s="635" t="e">
        <f>IF(ISNUMBER(X130),X130,VLOOKUP(CONCATENATE($B130,"_",$C130,"_",I$2,"_",$D130,"_",$E130),Database!$F$2:$G$65536,2,))</f>
        <v>#N/A</v>
      </c>
      <c r="J130" s="635" t="e">
        <f>VLOOKUP(CONCATENATE($B130,"_",$C130,"_",J$2,"_",$D130,"_",$E130),Database!$F$2:$G$65536,2,)</f>
        <v>#N/A</v>
      </c>
      <c r="K130" s="636">
        <f>VLOOKUP(CONCATENATE($B130,"_",$C130,"_",K$2,"_",$D130,"_",$E130),SentData!$F$2:$G$65536,2,)</f>
        <v>8481</v>
      </c>
      <c r="L130" s="636">
        <f>VLOOKUP(CONCATENATE($B130,"_",$C130,"_",L$2,"_",$D130,"_",$E130),SentData!$F$2:$G$65536,2,)</f>
        <v>6299</v>
      </c>
      <c r="M130" s="637"/>
      <c r="N130" s="638" t="str">
        <f t="shared" si="37"/>
        <v>!!</v>
      </c>
      <c r="O130" s="638" t="str">
        <f t="shared" si="38"/>
        <v>!!</v>
      </c>
      <c r="P130" s="638" t="str">
        <f t="shared" si="39"/>
        <v>!!</v>
      </c>
      <c r="Q130" s="638" t="str">
        <f t="shared" si="40"/>
        <v>!!</v>
      </c>
      <c r="R130" s="638" t="str">
        <f t="shared" si="41"/>
        <v>!!</v>
      </c>
      <c r="S130" s="638">
        <f t="shared" si="42"/>
        <v>0.74271901898361037</v>
      </c>
      <c r="T130" s="637"/>
      <c r="U130" s="633"/>
      <c r="V130" s="633"/>
      <c r="W130" s="633"/>
      <c r="X130" s="633"/>
    </row>
    <row r="131" spans="1:24" ht="12" x14ac:dyDescent="0.2">
      <c r="A131" s="639" t="s">
        <v>178</v>
      </c>
      <c r="B131" s="639" t="str">
        <f>Cover!$G$25</f>
        <v>NL</v>
      </c>
      <c r="C131" s="639" t="s">
        <v>292</v>
      </c>
      <c r="D131" s="639" t="s">
        <v>293</v>
      </c>
      <c r="E131" s="640" t="s">
        <v>116</v>
      </c>
      <c r="F131" s="641" t="e">
        <f>IF(ISNUMBER(U131),U131,VLOOKUP(CONCATENATE($B131,"_",$C131,"_",F$2,"_","1000 NAC","_",$E131),Database!$F$2:$G$65536,2,)/VLOOKUP(CONCATENATE($B131,"_",$C131,"_",F$2,"_",$D131,"_",$E131),Database!$F$2:$G$65536,2,))</f>
        <v>#DIV/0!</v>
      </c>
      <c r="G131" s="641" t="e">
        <f>IF(ISNUMBER(V131),V131,VLOOKUP(CONCATENATE($B131,"_",$C131,"_",G$2,"_","1000 NAC","_",$E131),Database!$F$2:$G$65536,2,)/VLOOKUP(CONCATENATE($B131,"_",$C131,"_",G$2,"_",$D131,"_",$E131),Database!$F$2:$G$65536,2,))</f>
        <v>#DIV/0!</v>
      </c>
      <c r="H131" s="641" t="e">
        <f>IF(ISNUMBER(W131),W131,VLOOKUP(CONCATENATE($B131,"_",$C131,"_",H$2,"_","1000 NAC","_",$E131),Database!$F$2:$G$65536,2,)/VLOOKUP(CONCATENATE($B131,"_",$C131,"_",H$2,"_",$D131,"_",$E131),Database!$F$2:$G$65536,2,))</f>
        <v>#N/A</v>
      </c>
      <c r="I131" s="641" t="e">
        <f>IF(ISNUMBER(X131),X131,VLOOKUP(CONCATENATE($B131,"_",$C131,"_",I$2,"_","1000 NAC","_",$E131),Database!$F$2:$G$65536,2,)/VLOOKUP(CONCATENATE($B131,"_",$C131,"_",I$2,"_",$D131,"_",$E131),Database!$F$2:$G$65536,2,))</f>
        <v>#N/A</v>
      </c>
      <c r="J131" s="641" t="e">
        <f>VLOOKUP(CONCATENATE($B131,"_",$C131,"_",J$2,"_","1000 NAC","_",$E131),Database!$F$2:$G$65536,2,)/VLOOKUP(CONCATENATE($B131,"_",$C131,"_",J$2,"_",$D131,"_",$E131),Database!$F$2:$G$65536,2,)</f>
        <v>#N/A</v>
      </c>
      <c r="K131" s="642">
        <f>VLOOKUP(CONCATENATE($B131,"_",$C131,"_",K$2,"_","1000 NAC","_",$E131),SentData!$F$2:$G$65536,2,)/VLOOKUP(CONCATENATE($B131,"_",$C131,"_",K$2,"_",$D131,"_",$E131),SentData!$F$2:$G$65536,2,)</f>
        <v>419.85148514851488</v>
      </c>
      <c r="L131" s="642">
        <f>VLOOKUP(CONCATENATE($B131,"_",$C131,"_",L$2,"_","1000 NAC","_",$E131),SentData!$F$2:$G$65536,2,)/VLOOKUP(CONCATENATE($B131,"_",$C131,"_",L$2,"_",$D131,"_",$E131),SentData!$F$2:$G$65536,2,)</f>
        <v>357.89772727272725</v>
      </c>
      <c r="M131" s="643"/>
      <c r="N131" s="644" t="str">
        <f t="shared" si="37"/>
        <v>!!</v>
      </c>
      <c r="O131" s="644" t="str">
        <f t="shared" si="38"/>
        <v>!!</v>
      </c>
      <c r="P131" s="644" t="str">
        <f t="shared" si="39"/>
        <v>!!</v>
      </c>
      <c r="Q131" s="644" t="str">
        <f t="shared" si="40"/>
        <v>!!</v>
      </c>
      <c r="R131" s="644" t="str">
        <f t="shared" si="41"/>
        <v>!!</v>
      </c>
      <c r="S131" s="644">
        <f t="shared" si="42"/>
        <v>0.8524388740607346</v>
      </c>
      <c r="T131" s="643"/>
      <c r="U131" s="652" t="str">
        <f>IF(ISNUMBER(U129),IF(ISNUMBER(U130),U130/U129,F130/U129),IF(ISNUMBER(U130),U130/F129,""))</f>
        <v/>
      </c>
      <c r="V131" s="652" t="str">
        <f>IF(ISNUMBER(V129),IF(ISNUMBER(V130),V130/V129,G130/V129),IF(ISNUMBER(V130),V130/G129,""))</f>
        <v/>
      </c>
      <c r="W131" s="652" t="str">
        <f>IF(ISNUMBER(W129),IF(ISNUMBER(W130),W130/W129,H130/W129),IF(ISNUMBER(W130),W130/H129,""))</f>
        <v/>
      </c>
      <c r="X131" s="652" t="str">
        <f>IF(ISNUMBER(X129),IF(ISNUMBER(X130),X130/X129,I130/X129),IF(ISNUMBER(X130),X130/I129,""))</f>
        <v/>
      </c>
    </row>
    <row r="132" spans="1:24" x14ac:dyDescent="0.2">
      <c r="A132" s="633" t="s">
        <v>180</v>
      </c>
      <c r="B132" s="633" t="str">
        <f>Cover!$G$25</f>
        <v>NL</v>
      </c>
      <c r="C132" s="633" t="s">
        <v>296</v>
      </c>
      <c r="D132" s="633" t="s">
        <v>293</v>
      </c>
      <c r="E132" s="634" t="s">
        <v>116</v>
      </c>
      <c r="F132" s="635">
        <f>IF(ISNUMBER(U132),U132,VLOOKUP(CONCATENATE($B132,"_",$C132,"_",F$2,"_",$D132,"_",$E132),Database!$F$2:$G$65536,2,))</f>
        <v>0</v>
      </c>
      <c r="G132" s="635">
        <f>IF(ISNUMBER(V132),V132,VLOOKUP(CONCATENATE($B132,"_",$C132,"_",G$2,"_",$D132,"_",$E132),Database!$F$2:$G$65536,2,))</f>
        <v>0</v>
      </c>
      <c r="H132" s="635" t="e">
        <f>IF(ISNUMBER(W132),W132,VLOOKUP(CONCATENATE($B132,"_",$C132,"_",H$2,"_",$D132,"_",$E132),Database!$F$2:$G$65536,2,))</f>
        <v>#N/A</v>
      </c>
      <c r="I132" s="635" t="e">
        <f>IF(ISNUMBER(X132),X132,VLOOKUP(CONCATENATE($B132,"_",$C132,"_",I$2,"_",$D132,"_",$E132),Database!$F$2:$G$65536,2,))</f>
        <v>#N/A</v>
      </c>
      <c r="J132" s="635" t="e">
        <f>VLOOKUP(CONCATENATE($B132,"_",$C132,"_",J$2,"_",$D132,"_",$E132),Database!$F$2:$G$65536,2,)</f>
        <v>#N/A</v>
      </c>
      <c r="K132" s="636">
        <f>VLOOKUP(CONCATENATE($B132,"_",$C132,"_",K$2,"_",$D132,"_",$E132),SentData!$F$2:$G$65536,2,)</f>
        <v>1.2</v>
      </c>
      <c r="L132" s="636">
        <f>VLOOKUP(CONCATENATE($B132,"_",$C132,"_",L$2,"_",$D132,"_",$E132),SentData!$F$2:$G$65536,2,)</f>
        <v>0.5</v>
      </c>
      <c r="M132" s="637"/>
      <c r="N132" s="638" t="str">
        <f t="shared" si="37"/>
        <v>!!</v>
      </c>
      <c r="O132" s="638" t="str">
        <f t="shared" si="38"/>
        <v>!!</v>
      </c>
      <c r="P132" s="638" t="str">
        <f t="shared" si="39"/>
        <v>!!</v>
      </c>
      <c r="Q132" s="638" t="str">
        <f t="shared" si="40"/>
        <v>!!</v>
      </c>
      <c r="R132" s="638" t="str">
        <f t="shared" si="41"/>
        <v>!!</v>
      </c>
      <c r="S132" s="638">
        <f t="shared" si="42"/>
        <v>0.41666666666666669</v>
      </c>
      <c r="T132" s="637"/>
      <c r="U132" s="633"/>
      <c r="V132" s="633"/>
      <c r="W132" s="633"/>
      <c r="X132" s="633"/>
    </row>
    <row r="133" spans="1:24" x14ac:dyDescent="0.2">
      <c r="A133" s="650" t="s">
        <v>179</v>
      </c>
      <c r="B133" s="633" t="str">
        <f>Cover!$G$25</f>
        <v>NL</v>
      </c>
      <c r="C133" s="633" t="s">
        <v>296</v>
      </c>
      <c r="D133" s="633" t="s">
        <v>216</v>
      </c>
      <c r="E133" s="634" t="s">
        <v>116</v>
      </c>
      <c r="F133" s="635">
        <f>IF(ISNUMBER(U133),U133,VLOOKUP(CONCATENATE($B133,"_",$C133,"_",F$2,"_",$D133,"_",$E133),Database!$F$2:$G$65536,2,))</f>
        <v>0</v>
      </c>
      <c r="G133" s="635">
        <f>IF(ISNUMBER(V133),V133,VLOOKUP(CONCATENATE($B133,"_",$C133,"_",G$2,"_",$D133,"_",$E133),Database!$F$2:$G$65536,2,))</f>
        <v>0</v>
      </c>
      <c r="H133" s="635" t="e">
        <f>IF(ISNUMBER(W133),W133,VLOOKUP(CONCATENATE($B133,"_",$C133,"_",H$2,"_",$D133,"_",$E133),Database!$F$2:$G$65536,2,))</f>
        <v>#N/A</v>
      </c>
      <c r="I133" s="635" t="e">
        <f>IF(ISNUMBER(X133),X133,VLOOKUP(CONCATENATE($B133,"_",$C133,"_",I$2,"_",$D133,"_",$E133),Database!$F$2:$G$65536,2,))</f>
        <v>#N/A</v>
      </c>
      <c r="J133" s="635" t="e">
        <f>VLOOKUP(CONCATENATE($B133,"_",$C133,"_",J$2,"_",$D133,"_",$E133),Database!$F$2:$G$65536,2,)</f>
        <v>#N/A</v>
      </c>
      <c r="K133" s="636">
        <f>VLOOKUP(CONCATENATE($B133,"_",$C133,"_",K$2,"_",$D133,"_",$E133),SentData!$F$2:$G$65536,2,)</f>
        <v>827</v>
      </c>
      <c r="L133" s="636">
        <f>VLOOKUP(CONCATENATE($B133,"_",$C133,"_",L$2,"_",$D133,"_",$E133),SentData!$F$2:$G$65536,2,)</f>
        <v>416</v>
      </c>
      <c r="M133" s="637"/>
      <c r="N133" s="638" t="str">
        <f t="shared" si="37"/>
        <v>!!</v>
      </c>
      <c r="O133" s="638" t="str">
        <f t="shared" si="38"/>
        <v>!!</v>
      </c>
      <c r="P133" s="638" t="str">
        <f t="shared" si="39"/>
        <v>!!</v>
      </c>
      <c r="Q133" s="638" t="str">
        <f t="shared" si="40"/>
        <v>!!</v>
      </c>
      <c r="R133" s="638" t="str">
        <f t="shared" si="41"/>
        <v>!!</v>
      </c>
      <c r="S133" s="638">
        <f t="shared" si="42"/>
        <v>0.50302297460701328</v>
      </c>
      <c r="T133" s="637"/>
      <c r="U133" s="633"/>
      <c r="V133" s="633"/>
      <c r="W133" s="633"/>
      <c r="X133" s="633"/>
    </row>
    <row r="134" spans="1:24" ht="12" x14ac:dyDescent="0.2">
      <c r="A134" s="639" t="s">
        <v>178</v>
      </c>
      <c r="B134" s="639" t="str">
        <f>Cover!$G$25</f>
        <v>NL</v>
      </c>
      <c r="C134" s="639" t="s">
        <v>296</v>
      </c>
      <c r="D134" s="639" t="s">
        <v>293</v>
      </c>
      <c r="E134" s="640" t="s">
        <v>116</v>
      </c>
      <c r="F134" s="641" t="e">
        <f>IF(ISNUMBER(U134),U134,VLOOKUP(CONCATENATE($B134,"_",$C134,"_",F$2,"_","1000 NAC","_",$E134),Database!$F$2:$G$65536,2,)/VLOOKUP(CONCATENATE($B134,"_",$C134,"_",F$2,"_",$D134,"_",$E134),Database!$F$2:$G$65536,2,))</f>
        <v>#DIV/0!</v>
      </c>
      <c r="G134" s="641" t="e">
        <f>IF(ISNUMBER(V134),V134,VLOOKUP(CONCATENATE($B134,"_",$C134,"_",G$2,"_","1000 NAC","_",$E134),Database!$F$2:$G$65536,2,)/VLOOKUP(CONCATENATE($B134,"_",$C134,"_",G$2,"_",$D134,"_",$E134),Database!$F$2:$G$65536,2,))</f>
        <v>#DIV/0!</v>
      </c>
      <c r="H134" s="641" t="e">
        <f>IF(ISNUMBER(W134),W134,VLOOKUP(CONCATENATE($B134,"_",$C134,"_",H$2,"_","1000 NAC","_",$E134),Database!$F$2:$G$65536,2,)/VLOOKUP(CONCATENATE($B134,"_",$C134,"_",H$2,"_",$D134,"_",$E134),Database!$F$2:$G$65536,2,))</f>
        <v>#N/A</v>
      </c>
      <c r="I134" s="641" t="e">
        <f>IF(ISNUMBER(X134),X134,VLOOKUP(CONCATENATE($B134,"_",$C134,"_",I$2,"_","1000 NAC","_",$E134),Database!$F$2:$G$65536,2,)/VLOOKUP(CONCATENATE($B134,"_",$C134,"_",I$2,"_",$D134,"_",$E134),Database!$F$2:$G$65536,2,))</f>
        <v>#N/A</v>
      </c>
      <c r="J134" s="641" t="e">
        <f>VLOOKUP(CONCATENATE($B134,"_",$C134,"_",J$2,"_","1000 NAC","_",$E134),Database!$F$2:$G$65536,2,)/VLOOKUP(CONCATENATE($B134,"_",$C134,"_",J$2,"_",$D134,"_",$E134),Database!$F$2:$G$65536,2,)</f>
        <v>#N/A</v>
      </c>
      <c r="K134" s="642">
        <f>VLOOKUP(CONCATENATE($B134,"_",$C134,"_",K$2,"_","1000 NAC","_",$E134),SentData!$F$2:$G$65536,2,)/VLOOKUP(CONCATENATE($B134,"_",$C134,"_",K$2,"_",$D134,"_",$E134),SentData!$F$2:$G$65536,2,)</f>
        <v>689.16666666666674</v>
      </c>
      <c r="L134" s="642">
        <f>VLOOKUP(CONCATENATE($B134,"_",$C134,"_",L$2,"_","1000 NAC","_",$E134),SentData!$F$2:$G$65536,2,)/VLOOKUP(CONCATENATE($B134,"_",$C134,"_",L$2,"_",$D134,"_",$E134),SentData!$F$2:$G$65536,2,)</f>
        <v>832</v>
      </c>
      <c r="M134" s="643"/>
      <c r="N134" s="644" t="str">
        <f t="shared" si="37"/>
        <v>!!</v>
      </c>
      <c r="O134" s="644" t="str">
        <f t="shared" si="38"/>
        <v>!!</v>
      </c>
      <c r="P134" s="644" t="str">
        <f t="shared" si="39"/>
        <v>!!</v>
      </c>
      <c r="Q134" s="644" t="str">
        <f t="shared" si="40"/>
        <v>!!</v>
      </c>
      <c r="R134" s="644" t="str">
        <f t="shared" si="41"/>
        <v>!!</v>
      </c>
      <c r="S134" s="644">
        <f t="shared" si="42"/>
        <v>1.2072551390568318</v>
      </c>
      <c r="T134" s="643"/>
      <c r="U134" s="652" t="str">
        <f>IF(ISNUMBER(U132),IF(ISNUMBER(U133),U133/U132,F133/U132),IF(ISNUMBER(U133),U133/F132,""))</f>
        <v/>
      </c>
      <c r="V134" s="652" t="str">
        <f>IF(ISNUMBER(V132),IF(ISNUMBER(V133),V133/V132,G133/V132),IF(ISNUMBER(V133),V133/G132,""))</f>
        <v/>
      </c>
      <c r="W134" s="652" t="str">
        <f>IF(ISNUMBER(W132),IF(ISNUMBER(W133),W133/W132,H133/W132),IF(ISNUMBER(W133),W133/H132,""))</f>
        <v/>
      </c>
      <c r="X134" s="652" t="str">
        <f>IF(ISNUMBER(X132),IF(ISNUMBER(X133),X133/X132,I133/X132),IF(ISNUMBER(X133),X133/I132,""))</f>
        <v/>
      </c>
    </row>
    <row r="135" spans="1:24" x14ac:dyDescent="0.2">
      <c r="A135" s="633" t="s">
        <v>180</v>
      </c>
      <c r="B135" s="633" t="str">
        <f>Cover!$G$25</f>
        <v>NL</v>
      </c>
      <c r="C135" s="633" t="s">
        <v>292</v>
      </c>
      <c r="D135" s="633" t="s">
        <v>293</v>
      </c>
      <c r="E135" s="634" t="s">
        <v>117</v>
      </c>
      <c r="F135" s="635">
        <f>IF(ISNUMBER(U135),U135,VLOOKUP(CONCATENATE($B135,"_",$C135,"_",F$2,"_",$D135,"_",$E135),Database!$F$2:$G$65536,2,))</f>
        <v>0</v>
      </c>
      <c r="G135" s="635">
        <f>IF(ISNUMBER(V135),V135,VLOOKUP(CONCATENATE($B135,"_",$C135,"_",G$2,"_",$D135,"_",$E135),Database!$F$2:$G$65536,2,))</f>
        <v>0</v>
      </c>
      <c r="H135" s="635" t="e">
        <f>IF(ISNUMBER(W135),W135,VLOOKUP(CONCATENATE($B135,"_",$C135,"_",H$2,"_",$D135,"_",$E135),Database!$F$2:$G$65536,2,))</f>
        <v>#N/A</v>
      </c>
      <c r="I135" s="635" t="e">
        <f>IF(ISNUMBER(X135),X135,VLOOKUP(CONCATENATE($B135,"_",$C135,"_",I$2,"_",$D135,"_",$E135),Database!$F$2:$G$65536,2,))</f>
        <v>#N/A</v>
      </c>
      <c r="J135" s="635" t="e">
        <f>VLOOKUP(CONCATENATE($B135,"_",$C135,"_",J$2,"_",$D135,"_",$E135),Database!$F$2:$G$65536,2,)</f>
        <v>#N/A</v>
      </c>
      <c r="K135" s="636">
        <f>VLOOKUP(CONCATENATE($B135,"_",$C135,"_",K$2,"_",$D135,"_",$E135),SentData!$F$2:$G$65536,2,)</f>
        <v>18.2</v>
      </c>
      <c r="L135" s="636">
        <f>VLOOKUP(CONCATENATE($B135,"_",$C135,"_",L$2,"_",$D135,"_",$E135),SentData!$F$2:$G$65536,2,)</f>
        <v>16.7</v>
      </c>
      <c r="M135" s="637"/>
      <c r="N135" s="638" t="str">
        <f t="shared" si="37"/>
        <v>!!</v>
      </c>
      <c r="O135" s="638" t="str">
        <f t="shared" si="38"/>
        <v>!!</v>
      </c>
      <c r="P135" s="638" t="str">
        <f t="shared" si="39"/>
        <v>!!</v>
      </c>
      <c r="Q135" s="638" t="str">
        <f t="shared" si="40"/>
        <v>!!</v>
      </c>
      <c r="R135" s="638" t="str">
        <f t="shared" si="41"/>
        <v>!!</v>
      </c>
      <c r="S135" s="638">
        <f t="shared" si="42"/>
        <v>0.91758241758241754</v>
      </c>
      <c r="T135" s="637"/>
      <c r="U135" s="633"/>
      <c r="V135" s="633"/>
      <c r="W135" s="633"/>
      <c r="X135" s="633"/>
    </row>
    <row r="136" spans="1:24" x14ac:dyDescent="0.2">
      <c r="A136" s="650" t="s">
        <v>179</v>
      </c>
      <c r="B136" s="633" t="str">
        <f>Cover!$G$25</f>
        <v>NL</v>
      </c>
      <c r="C136" s="633" t="s">
        <v>292</v>
      </c>
      <c r="D136" s="633" t="s">
        <v>216</v>
      </c>
      <c r="E136" s="634" t="s">
        <v>117</v>
      </c>
      <c r="F136" s="635">
        <f>IF(ISNUMBER(U136),U136,VLOOKUP(CONCATENATE($B136,"_",$C136,"_",F$2,"_",$D136,"_",$E136),Database!$F$2:$G$65536,2,))</f>
        <v>0</v>
      </c>
      <c r="G136" s="635">
        <f>IF(ISNUMBER(V136),V136,VLOOKUP(CONCATENATE($B136,"_",$C136,"_",G$2,"_",$D136,"_",$E136),Database!$F$2:$G$65536,2,))</f>
        <v>0</v>
      </c>
      <c r="H136" s="635" t="e">
        <f>IF(ISNUMBER(W136),W136,VLOOKUP(CONCATENATE($B136,"_",$C136,"_",H$2,"_",$D136,"_",$E136),Database!$F$2:$G$65536,2,))</f>
        <v>#N/A</v>
      </c>
      <c r="I136" s="635" t="e">
        <f>IF(ISNUMBER(X136),X136,VLOOKUP(CONCATENATE($B136,"_",$C136,"_",I$2,"_",$D136,"_",$E136),Database!$F$2:$G$65536,2,))</f>
        <v>#N/A</v>
      </c>
      <c r="J136" s="635" t="e">
        <f>VLOOKUP(CONCATENATE($B136,"_",$C136,"_",J$2,"_",$D136,"_",$E136),Database!$F$2:$G$65536,2,)</f>
        <v>#N/A</v>
      </c>
      <c r="K136" s="636">
        <f>VLOOKUP(CONCATENATE($B136,"_",$C136,"_",K$2,"_",$D136,"_",$E136),SentData!$F$2:$G$65536,2,)</f>
        <v>22644</v>
      </c>
      <c r="L136" s="636">
        <f>VLOOKUP(CONCATENATE($B136,"_",$C136,"_",L$2,"_",$D136,"_",$E136),SentData!$F$2:$G$65536,2,)</f>
        <v>20957</v>
      </c>
      <c r="M136" s="637"/>
      <c r="N136" s="638" t="str">
        <f t="shared" si="37"/>
        <v>!!</v>
      </c>
      <c r="O136" s="638" t="str">
        <f t="shared" si="38"/>
        <v>!!</v>
      </c>
      <c r="P136" s="638" t="str">
        <f t="shared" si="39"/>
        <v>!!</v>
      </c>
      <c r="Q136" s="638" t="str">
        <f t="shared" si="40"/>
        <v>!!</v>
      </c>
      <c r="R136" s="638" t="str">
        <f t="shared" si="41"/>
        <v>!!</v>
      </c>
      <c r="S136" s="638">
        <f t="shared" si="42"/>
        <v>0.92549902844020493</v>
      </c>
      <c r="T136" s="637"/>
      <c r="U136" s="633"/>
      <c r="V136" s="633"/>
      <c r="W136" s="633"/>
      <c r="X136" s="633"/>
    </row>
    <row r="137" spans="1:24" ht="12" x14ac:dyDescent="0.2">
      <c r="A137" s="639" t="s">
        <v>178</v>
      </c>
      <c r="B137" s="639" t="str">
        <f>Cover!$G$25</f>
        <v>NL</v>
      </c>
      <c r="C137" s="639" t="s">
        <v>292</v>
      </c>
      <c r="D137" s="639" t="s">
        <v>293</v>
      </c>
      <c r="E137" s="640" t="s">
        <v>117</v>
      </c>
      <c r="F137" s="641" t="e">
        <f>IF(ISNUMBER(U137),U137,VLOOKUP(CONCATENATE($B137,"_",$C137,"_",F$2,"_","1000 NAC","_",$E137),Database!$F$2:$G$65536,2,)/VLOOKUP(CONCATENATE($B137,"_",$C137,"_",F$2,"_",$D137,"_",$E137),Database!$F$2:$G$65536,2,))</f>
        <v>#DIV/0!</v>
      </c>
      <c r="G137" s="641" t="e">
        <f>IF(ISNUMBER(V137),V137,VLOOKUP(CONCATENATE($B137,"_",$C137,"_",G$2,"_","1000 NAC","_",$E137),Database!$F$2:$G$65536,2,)/VLOOKUP(CONCATENATE($B137,"_",$C137,"_",G$2,"_",$D137,"_",$E137),Database!$F$2:$G$65536,2,))</f>
        <v>#DIV/0!</v>
      </c>
      <c r="H137" s="641" t="e">
        <f>IF(ISNUMBER(W137),W137,VLOOKUP(CONCATENATE($B137,"_",$C137,"_",H$2,"_","1000 NAC","_",$E137),Database!$F$2:$G$65536,2,)/VLOOKUP(CONCATENATE($B137,"_",$C137,"_",H$2,"_",$D137,"_",$E137),Database!$F$2:$G$65536,2,))</f>
        <v>#N/A</v>
      </c>
      <c r="I137" s="641" t="e">
        <f>IF(ISNUMBER(X137),X137,VLOOKUP(CONCATENATE($B137,"_",$C137,"_",I$2,"_","1000 NAC","_",$E137),Database!$F$2:$G$65536,2,)/VLOOKUP(CONCATENATE($B137,"_",$C137,"_",I$2,"_",$D137,"_",$E137),Database!$F$2:$G$65536,2,))</f>
        <v>#N/A</v>
      </c>
      <c r="J137" s="641" t="e">
        <f>VLOOKUP(CONCATENATE($B137,"_",$C137,"_",J$2,"_","1000 NAC","_",$E137),Database!$F$2:$G$65536,2,)/VLOOKUP(CONCATENATE($B137,"_",$C137,"_",J$2,"_",$D137,"_",$E137),Database!$F$2:$G$65536,2,)</f>
        <v>#N/A</v>
      </c>
      <c r="K137" s="642">
        <f>VLOOKUP(CONCATENATE($B137,"_",$C137,"_",K$2,"_","1000 NAC","_",$E137),SentData!$F$2:$G$65536,2,)/VLOOKUP(CONCATENATE($B137,"_",$C137,"_",K$2,"_",$D137,"_",$E137),SentData!$F$2:$G$65536,2,)</f>
        <v>1244.1758241758241</v>
      </c>
      <c r="L137" s="642">
        <f>VLOOKUP(CONCATENATE($B137,"_",$C137,"_",L$2,"_","1000 NAC","_",$E137),SentData!$F$2:$G$65536,2,)/VLOOKUP(CONCATENATE($B137,"_",$C137,"_",L$2,"_",$D137,"_",$E137),SentData!$F$2:$G$65536,2,)</f>
        <v>1254.9101796407185</v>
      </c>
      <c r="M137" s="643"/>
      <c r="N137" s="644" t="str">
        <f t="shared" si="37"/>
        <v>!!</v>
      </c>
      <c r="O137" s="644" t="str">
        <f t="shared" si="38"/>
        <v>!!</v>
      </c>
      <c r="P137" s="644" t="str">
        <f t="shared" si="39"/>
        <v>!!</v>
      </c>
      <c r="Q137" s="644" t="str">
        <f t="shared" si="40"/>
        <v>!!</v>
      </c>
      <c r="R137" s="644" t="str">
        <f t="shared" si="41"/>
        <v>!!</v>
      </c>
      <c r="S137" s="644">
        <f t="shared" si="42"/>
        <v>1.0086276836893251</v>
      </c>
      <c r="T137" s="643"/>
      <c r="U137" s="652" t="str">
        <f>IF(ISNUMBER(U135),IF(ISNUMBER(U136),U136/U135,F136/U135),IF(ISNUMBER(U136),U136/F135,""))</f>
        <v/>
      </c>
      <c r="V137" s="652" t="str">
        <f>IF(ISNUMBER(V135),IF(ISNUMBER(V136),V136/V135,G136/V135),IF(ISNUMBER(V136),V136/G135,""))</f>
        <v/>
      </c>
      <c r="W137" s="652" t="str">
        <f>IF(ISNUMBER(W135),IF(ISNUMBER(W136),W136/W135,H136/W135),IF(ISNUMBER(W136),W136/H135,""))</f>
        <v/>
      </c>
      <c r="X137" s="652" t="str">
        <f>IF(ISNUMBER(X135),IF(ISNUMBER(X136),X136/X135,I136/X135),IF(ISNUMBER(X136),X136/I135,""))</f>
        <v/>
      </c>
    </row>
    <row r="138" spans="1:24" x14ac:dyDescent="0.2">
      <c r="A138" s="633" t="s">
        <v>180</v>
      </c>
      <c r="B138" s="633" t="str">
        <f>Cover!$G$25</f>
        <v>NL</v>
      </c>
      <c r="C138" s="633" t="s">
        <v>296</v>
      </c>
      <c r="D138" s="633" t="s">
        <v>293</v>
      </c>
      <c r="E138" s="634" t="s">
        <v>117</v>
      </c>
      <c r="F138" s="635">
        <f>IF(ISNUMBER(U138),U138,VLOOKUP(CONCATENATE($B138,"_",$C138,"_",F$2,"_",$D138,"_",$E138),Database!$F$2:$G$65536,2,))</f>
        <v>0</v>
      </c>
      <c r="G138" s="635">
        <f>IF(ISNUMBER(V138),V138,VLOOKUP(CONCATENATE($B138,"_",$C138,"_",G$2,"_",$D138,"_",$E138),Database!$F$2:$G$65536,2,))</f>
        <v>0</v>
      </c>
      <c r="H138" s="635" t="e">
        <f>IF(ISNUMBER(W138),W138,VLOOKUP(CONCATENATE($B138,"_",$C138,"_",H$2,"_",$D138,"_",$E138),Database!$F$2:$G$65536,2,))</f>
        <v>#N/A</v>
      </c>
      <c r="I138" s="635" t="e">
        <f>IF(ISNUMBER(X138),X138,VLOOKUP(CONCATENATE($B138,"_",$C138,"_",I$2,"_",$D138,"_",$E138),Database!$F$2:$G$65536,2,))</f>
        <v>#N/A</v>
      </c>
      <c r="J138" s="635" t="e">
        <f>VLOOKUP(CONCATENATE($B138,"_",$C138,"_",J$2,"_",$D138,"_",$E138),Database!$F$2:$G$65536,2,)</f>
        <v>#N/A</v>
      </c>
      <c r="K138" s="636">
        <f>VLOOKUP(CONCATENATE($B138,"_",$C138,"_",K$2,"_",$D138,"_",$E138),SentData!$F$2:$G$65536,2,)</f>
        <v>9</v>
      </c>
      <c r="L138" s="636">
        <f>VLOOKUP(CONCATENATE($B138,"_",$C138,"_",L$2,"_",$D138,"_",$E138),SentData!$F$2:$G$65536,2,)</f>
        <v>11.2</v>
      </c>
      <c r="M138" s="637"/>
      <c r="N138" s="638" t="str">
        <f t="shared" si="37"/>
        <v>!!</v>
      </c>
      <c r="O138" s="638" t="str">
        <f t="shared" si="38"/>
        <v>!!</v>
      </c>
      <c r="P138" s="638" t="str">
        <f t="shared" si="39"/>
        <v>!!</v>
      </c>
      <c r="Q138" s="638" t="str">
        <f t="shared" si="40"/>
        <v>!!</v>
      </c>
      <c r="R138" s="638" t="str">
        <f t="shared" si="41"/>
        <v>!!</v>
      </c>
      <c r="S138" s="638">
        <f t="shared" si="42"/>
        <v>1.2444444444444445</v>
      </c>
      <c r="T138" s="637"/>
      <c r="U138" s="633"/>
      <c r="V138" s="633"/>
      <c r="W138" s="633"/>
      <c r="X138" s="633"/>
    </row>
    <row r="139" spans="1:24" x14ac:dyDescent="0.2">
      <c r="A139" s="650" t="s">
        <v>179</v>
      </c>
      <c r="B139" s="633" t="str">
        <f>Cover!$G$25</f>
        <v>NL</v>
      </c>
      <c r="C139" s="633" t="s">
        <v>296</v>
      </c>
      <c r="D139" s="633" t="s">
        <v>216</v>
      </c>
      <c r="E139" s="634" t="s">
        <v>117</v>
      </c>
      <c r="F139" s="635">
        <f>IF(ISNUMBER(U139),U139,VLOOKUP(CONCATENATE($B139,"_",$C139,"_",F$2,"_",$D139,"_",$E139),Database!$F$2:$G$65536,2,))</f>
        <v>0</v>
      </c>
      <c r="G139" s="635">
        <f>IF(ISNUMBER(V139),V139,VLOOKUP(CONCATENATE($B139,"_",$C139,"_",G$2,"_",$D139,"_",$E139),Database!$F$2:$G$65536,2,))</f>
        <v>0</v>
      </c>
      <c r="H139" s="635" t="e">
        <f>IF(ISNUMBER(W139),W139,VLOOKUP(CONCATENATE($B139,"_",$C139,"_",H$2,"_",$D139,"_",$E139),Database!$F$2:$G$65536,2,))</f>
        <v>#N/A</v>
      </c>
      <c r="I139" s="635" t="e">
        <f>IF(ISNUMBER(X139),X139,VLOOKUP(CONCATENATE($B139,"_",$C139,"_",I$2,"_",$D139,"_",$E139),Database!$F$2:$G$65536,2,))</f>
        <v>#N/A</v>
      </c>
      <c r="J139" s="635" t="e">
        <f>VLOOKUP(CONCATENATE($B139,"_",$C139,"_",J$2,"_",$D139,"_",$E139),Database!$F$2:$G$65536,2,)</f>
        <v>#N/A</v>
      </c>
      <c r="K139" s="636">
        <f>VLOOKUP(CONCATENATE($B139,"_",$C139,"_",K$2,"_",$D139,"_",$E139),SentData!$F$2:$G$65536,2,)</f>
        <v>6208</v>
      </c>
      <c r="L139" s="636">
        <f>VLOOKUP(CONCATENATE($B139,"_",$C139,"_",L$2,"_",$D139,"_",$E139),SentData!$F$2:$G$65536,2,)</f>
        <v>9833</v>
      </c>
      <c r="M139" s="637"/>
      <c r="N139" s="638" t="str">
        <f t="shared" si="37"/>
        <v>!!</v>
      </c>
      <c r="O139" s="638" t="str">
        <f t="shared" si="38"/>
        <v>!!</v>
      </c>
      <c r="P139" s="638" t="str">
        <f t="shared" si="39"/>
        <v>!!</v>
      </c>
      <c r="Q139" s="638" t="str">
        <f t="shared" si="40"/>
        <v>!!</v>
      </c>
      <c r="R139" s="638" t="str">
        <f t="shared" si="41"/>
        <v>!!</v>
      </c>
      <c r="S139" s="638">
        <f t="shared" si="42"/>
        <v>1.5839239690721649</v>
      </c>
      <c r="T139" s="637"/>
      <c r="U139" s="633"/>
      <c r="V139" s="633"/>
      <c r="W139" s="633"/>
      <c r="X139" s="633"/>
    </row>
    <row r="140" spans="1:24" ht="12" x14ac:dyDescent="0.2">
      <c r="A140" s="639" t="s">
        <v>178</v>
      </c>
      <c r="B140" s="639" t="str">
        <f>Cover!$G$25</f>
        <v>NL</v>
      </c>
      <c r="C140" s="639" t="s">
        <v>296</v>
      </c>
      <c r="D140" s="639" t="s">
        <v>293</v>
      </c>
      <c r="E140" s="640" t="s">
        <v>117</v>
      </c>
      <c r="F140" s="641" t="e">
        <f>IF(ISNUMBER(U140),U140,VLOOKUP(CONCATENATE($B140,"_",$C140,"_",F$2,"_","1000 NAC","_",$E140),Database!$F$2:$G$65536,2,)/VLOOKUP(CONCATENATE($B140,"_",$C140,"_",F$2,"_",$D140,"_",$E140),Database!$F$2:$G$65536,2,))</f>
        <v>#DIV/0!</v>
      </c>
      <c r="G140" s="641" t="e">
        <f>IF(ISNUMBER(V140),V140,VLOOKUP(CONCATENATE($B140,"_",$C140,"_",G$2,"_","1000 NAC","_",$E140),Database!$F$2:$G$65536,2,)/VLOOKUP(CONCATENATE($B140,"_",$C140,"_",G$2,"_",$D140,"_",$E140),Database!$F$2:$G$65536,2,))</f>
        <v>#DIV/0!</v>
      </c>
      <c r="H140" s="641" t="e">
        <f>IF(ISNUMBER(W140),W140,VLOOKUP(CONCATENATE($B140,"_",$C140,"_",H$2,"_","1000 NAC","_",$E140),Database!$F$2:$G$65536,2,)/VLOOKUP(CONCATENATE($B140,"_",$C140,"_",H$2,"_",$D140,"_",$E140),Database!$F$2:$G$65536,2,))</f>
        <v>#N/A</v>
      </c>
      <c r="I140" s="641" t="e">
        <f>IF(ISNUMBER(X140),X140,VLOOKUP(CONCATENATE($B140,"_",$C140,"_",I$2,"_","1000 NAC","_",$E140),Database!$F$2:$G$65536,2,)/VLOOKUP(CONCATENATE($B140,"_",$C140,"_",I$2,"_",$D140,"_",$E140),Database!$F$2:$G$65536,2,))</f>
        <v>#N/A</v>
      </c>
      <c r="J140" s="641" t="e">
        <f>VLOOKUP(CONCATENATE($B140,"_",$C140,"_",J$2,"_","1000 NAC","_",$E140),Database!$F$2:$G$65536,2,)/VLOOKUP(CONCATENATE($B140,"_",$C140,"_",J$2,"_",$D140,"_",$E140),Database!$F$2:$G$65536,2,)</f>
        <v>#N/A</v>
      </c>
      <c r="K140" s="642">
        <f>VLOOKUP(CONCATENATE($B140,"_",$C140,"_",K$2,"_","1000 NAC","_",$E140),SentData!$F$2:$G$65536,2,)/VLOOKUP(CONCATENATE($B140,"_",$C140,"_",K$2,"_",$D140,"_",$E140),SentData!$F$2:$G$65536,2,)</f>
        <v>689.77777777777783</v>
      </c>
      <c r="L140" s="642">
        <f>VLOOKUP(CONCATENATE($B140,"_",$C140,"_",L$2,"_","1000 NAC","_",$E140),SentData!$F$2:$G$65536,2,)/VLOOKUP(CONCATENATE($B140,"_",$C140,"_",L$2,"_",$D140,"_",$E140),SentData!$F$2:$G$65536,2,)</f>
        <v>877.94642857142867</v>
      </c>
      <c r="M140" s="643"/>
      <c r="N140" s="644" t="str">
        <f t="shared" si="37"/>
        <v>!!</v>
      </c>
      <c r="O140" s="644" t="str">
        <f t="shared" si="38"/>
        <v>!!</v>
      </c>
      <c r="P140" s="644" t="str">
        <f t="shared" si="39"/>
        <v>!!</v>
      </c>
      <c r="Q140" s="644" t="str">
        <f t="shared" si="40"/>
        <v>!!</v>
      </c>
      <c r="R140" s="644" t="str">
        <f t="shared" si="41"/>
        <v>!!</v>
      </c>
      <c r="S140" s="644">
        <f t="shared" si="42"/>
        <v>1.2727960465758468</v>
      </c>
      <c r="T140" s="643"/>
      <c r="U140" s="652" t="str">
        <f>IF(ISNUMBER(U138),IF(ISNUMBER(U139),U139/U138,F139/U138),IF(ISNUMBER(U139),U139/F138,""))</f>
        <v/>
      </c>
      <c r="V140" s="652" t="str">
        <f>IF(ISNUMBER(V138),IF(ISNUMBER(V139),V139/V138,G139/V138),IF(ISNUMBER(V139),V139/G138,""))</f>
        <v/>
      </c>
      <c r="W140" s="652" t="str">
        <f>IF(ISNUMBER(W138),IF(ISNUMBER(W139),W139/W138,H139/W138),IF(ISNUMBER(W139),W139/H138,""))</f>
        <v/>
      </c>
      <c r="X140" s="652" t="str">
        <f>IF(ISNUMBER(X138),IF(ISNUMBER(X139),X139/X138,I139/X138),IF(ISNUMBER(X139),X139/I138,""))</f>
        <v/>
      </c>
    </row>
    <row r="141" spans="1:24" x14ac:dyDescent="0.2">
      <c r="A141" s="633" t="s">
        <v>180</v>
      </c>
      <c r="B141" s="633" t="str">
        <f>Cover!$G$25</f>
        <v>NL</v>
      </c>
      <c r="C141" s="633" t="s">
        <v>292</v>
      </c>
      <c r="D141" s="633" t="s">
        <v>293</v>
      </c>
      <c r="E141" s="634" t="s">
        <v>118</v>
      </c>
      <c r="F141" s="635">
        <f>IF(ISNUMBER(U141),U141,VLOOKUP(CONCATENATE($B141,"_",$C141,"_",F$2,"_",$D141,"_",$E141),Database!$F$2:$G$65536,2,))</f>
        <v>0</v>
      </c>
      <c r="G141" s="635">
        <f>IF(ISNUMBER(V141),V141,VLOOKUP(CONCATENATE($B141,"_",$C141,"_",G$2,"_",$D141,"_",$E141),Database!$F$2:$G$65536,2,))</f>
        <v>0</v>
      </c>
      <c r="H141" s="635" t="e">
        <f>IF(ISNUMBER(W141),W141,VLOOKUP(CONCATENATE($B141,"_",$C141,"_",H$2,"_",$D141,"_",$E141),Database!$F$2:$G$65536,2,))</f>
        <v>#N/A</v>
      </c>
      <c r="I141" s="635" t="e">
        <f>IF(ISNUMBER(X141),X141,VLOOKUP(CONCATENATE($B141,"_",$C141,"_",I$2,"_",$D141,"_",$E141),Database!$F$2:$G$65536,2,))</f>
        <v>#N/A</v>
      </c>
      <c r="J141" s="635" t="e">
        <f>VLOOKUP(CONCATENATE($B141,"_",$C141,"_",J$2,"_",$D141,"_",$E141),Database!$F$2:$G$65536,2,)</f>
        <v>#N/A</v>
      </c>
      <c r="K141" s="636">
        <f>VLOOKUP(CONCATENATE($B141,"_",$C141,"_",K$2,"_",$D141,"_",$E141),SentData!$F$2:$G$65536,2,)</f>
        <v>9.6999999999999993</v>
      </c>
      <c r="L141" s="636">
        <f>VLOOKUP(CONCATENATE($B141,"_",$C141,"_",L$2,"_",$D141,"_",$E141),SentData!$F$2:$G$65536,2,)</f>
        <v>6</v>
      </c>
      <c r="M141" s="637"/>
      <c r="N141" s="638" t="str">
        <f t="shared" si="37"/>
        <v>!!</v>
      </c>
      <c r="O141" s="638" t="str">
        <f t="shared" si="38"/>
        <v>!!</v>
      </c>
      <c r="P141" s="638" t="str">
        <f t="shared" si="39"/>
        <v>!!</v>
      </c>
      <c r="Q141" s="638" t="str">
        <f t="shared" si="40"/>
        <v>!!</v>
      </c>
      <c r="R141" s="638" t="str">
        <f t="shared" si="41"/>
        <v>!!</v>
      </c>
      <c r="S141" s="638">
        <f t="shared" si="42"/>
        <v>0.61855670103092786</v>
      </c>
      <c r="T141" s="637"/>
      <c r="U141" s="633"/>
      <c r="V141" s="633"/>
      <c r="W141" s="633"/>
      <c r="X141" s="633"/>
    </row>
    <row r="142" spans="1:24" x14ac:dyDescent="0.2">
      <c r="A142" s="650" t="s">
        <v>179</v>
      </c>
      <c r="B142" s="633" t="str">
        <f>Cover!$G$25</f>
        <v>NL</v>
      </c>
      <c r="C142" s="633" t="s">
        <v>292</v>
      </c>
      <c r="D142" s="633" t="s">
        <v>216</v>
      </c>
      <c r="E142" s="634" t="s">
        <v>118</v>
      </c>
      <c r="F142" s="635">
        <f>IF(ISNUMBER(U142),U142,VLOOKUP(CONCATENATE($B142,"_",$C142,"_",F$2,"_",$D142,"_",$E142),Database!$F$2:$G$65536,2,))</f>
        <v>0</v>
      </c>
      <c r="G142" s="635">
        <f>IF(ISNUMBER(V142),V142,VLOOKUP(CONCATENATE($B142,"_",$C142,"_",G$2,"_",$D142,"_",$E142),Database!$F$2:$G$65536,2,))</f>
        <v>0</v>
      </c>
      <c r="H142" s="635" t="e">
        <f>IF(ISNUMBER(W142),W142,VLOOKUP(CONCATENATE($B142,"_",$C142,"_",H$2,"_",$D142,"_",$E142),Database!$F$2:$G$65536,2,))</f>
        <v>#N/A</v>
      </c>
      <c r="I142" s="635" t="e">
        <f>IF(ISNUMBER(X142),X142,VLOOKUP(CONCATENATE($B142,"_",$C142,"_",I$2,"_",$D142,"_",$E142),Database!$F$2:$G$65536,2,))</f>
        <v>#N/A</v>
      </c>
      <c r="J142" s="635" t="e">
        <f>VLOOKUP(CONCATENATE($B142,"_",$C142,"_",J$2,"_",$D142,"_",$E142),Database!$F$2:$G$65536,2,)</f>
        <v>#N/A</v>
      </c>
      <c r="K142" s="636">
        <f>VLOOKUP(CONCATENATE($B142,"_",$C142,"_",K$2,"_",$D142,"_",$E142),SentData!$F$2:$G$65536,2,)</f>
        <v>6061</v>
      </c>
      <c r="L142" s="636">
        <f>VLOOKUP(CONCATENATE($B142,"_",$C142,"_",L$2,"_",$D142,"_",$E142),SentData!$F$2:$G$65536,2,)</f>
        <v>4145</v>
      </c>
      <c r="M142" s="637"/>
      <c r="N142" s="638" t="str">
        <f t="shared" si="37"/>
        <v>!!</v>
      </c>
      <c r="O142" s="638" t="str">
        <f t="shared" si="38"/>
        <v>!!</v>
      </c>
      <c r="P142" s="638" t="str">
        <f t="shared" si="39"/>
        <v>!!</v>
      </c>
      <c r="Q142" s="638" t="str">
        <f t="shared" si="40"/>
        <v>!!</v>
      </c>
      <c r="R142" s="638" t="str">
        <f t="shared" si="41"/>
        <v>!!</v>
      </c>
      <c r="S142" s="638">
        <f t="shared" si="42"/>
        <v>0.68388054776439533</v>
      </c>
      <c r="T142" s="637"/>
      <c r="U142" s="633"/>
      <c r="V142" s="633"/>
      <c r="W142" s="633"/>
      <c r="X142" s="633"/>
    </row>
    <row r="143" spans="1:24" ht="12" x14ac:dyDescent="0.2">
      <c r="A143" s="639" t="s">
        <v>178</v>
      </c>
      <c r="B143" s="639" t="str">
        <f>Cover!$G$25</f>
        <v>NL</v>
      </c>
      <c r="C143" s="639" t="s">
        <v>292</v>
      </c>
      <c r="D143" s="639" t="s">
        <v>293</v>
      </c>
      <c r="E143" s="640" t="s">
        <v>118</v>
      </c>
      <c r="F143" s="641" t="e">
        <f>IF(ISNUMBER(U143),U143,VLOOKUP(CONCATENATE($B143,"_",$C143,"_",F$2,"_","1000 NAC","_",$E143),Database!$F$2:$G$65536,2,)/VLOOKUP(CONCATENATE($B143,"_",$C143,"_",F$2,"_",$D143,"_",$E143),Database!$F$2:$G$65536,2,))</f>
        <v>#DIV/0!</v>
      </c>
      <c r="G143" s="641" t="e">
        <f>IF(ISNUMBER(V143),V143,VLOOKUP(CONCATENATE($B143,"_",$C143,"_",G$2,"_","1000 NAC","_",$E143),Database!$F$2:$G$65536,2,)/VLOOKUP(CONCATENATE($B143,"_",$C143,"_",G$2,"_",$D143,"_",$E143),Database!$F$2:$G$65536,2,))</f>
        <v>#DIV/0!</v>
      </c>
      <c r="H143" s="641" t="e">
        <f>IF(ISNUMBER(W143),W143,VLOOKUP(CONCATENATE($B143,"_",$C143,"_",H$2,"_","1000 NAC","_",$E143),Database!$F$2:$G$65536,2,)/VLOOKUP(CONCATENATE($B143,"_",$C143,"_",H$2,"_",$D143,"_",$E143),Database!$F$2:$G$65536,2,))</f>
        <v>#N/A</v>
      </c>
      <c r="I143" s="641" t="e">
        <f>IF(ISNUMBER(X143),X143,VLOOKUP(CONCATENATE($B143,"_",$C143,"_",I$2,"_","1000 NAC","_",$E143),Database!$F$2:$G$65536,2,)/VLOOKUP(CONCATENATE($B143,"_",$C143,"_",I$2,"_",$D143,"_",$E143),Database!$F$2:$G$65536,2,))</f>
        <v>#N/A</v>
      </c>
      <c r="J143" s="641" t="e">
        <f>VLOOKUP(CONCATENATE($B143,"_",$C143,"_",J$2,"_","1000 NAC","_",$E143),Database!$F$2:$G$65536,2,)/VLOOKUP(CONCATENATE($B143,"_",$C143,"_",J$2,"_",$D143,"_",$E143),Database!$F$2:$G$65536,2,)</f>
        <v>#N/A</v>
      </c>
      <c r="K143" s="642">
        <f>VLOOKUP(CONCATENATE($B143,"_",$C143,"_",K$2,"_","1000 NAC","_",$E143),SentData!$F$2:$G$65536,2,)/VLOOKUP(CONCATENATE($B143,"_",$C143,"_",K$2,"_",$D143,"_",$E143),SentData!$F$2:$G$65536,2,)</f>
        <v>624.84536082474233</v>
      </c>
      <c r="L143" s="642">
        <f>VLOOKUP(CONCATENATE($B143,"_",$C143,"_",L$2,"_","1000 NAC","_",$E143),SentData!$F$2:$G$65536,2,)/VLOOKUP(CONCATENATE($B143,"_",$C143,"_",L$2,"_",$D143,"_",$E143),SentData!$F$2:$G$65536,2,)</f>
        <v>690.83333333333337</v>
      </c>
      <c r="M143" s="643"/>
      <c r="N143" s="644" t="str">
        <f t="shared" si="37"/>
        <v>!!</v>
      </c>
      <c r="O143" s="644" t="str">
        <f t="shared" si="38"/>
        <v>!!</v>
      </c>
      <c r="P143" s="644" t="str">
        <f t="shared" si="39"/>
        <v>!!</v>
      </c>
      <c r="Q143" s="644" t="str">
        <f t="shared" si="40"/>
        <v>!!</v>
      </c>
      <c r="R143" s="644" t="str">
        <f t="shared" si="41"/>
        <v>!!</v>
      </c>
      <c r="S143" s="644">
        <f t="shared" si="42"/>
        <v>1.105606885552439</v>
      </c>
      <c r="T143" s="643"/>
      <c r="U143" s="652" t="str">
        <f>IF(ISNUMBER(U141),IF(ISNUMBER(U142),U142/U141,F142/U141),IF(ISNUMBER(U142),U142/F141,""))</f>
        <v/>
      </c>
      <c r="V143" s="652" t="str">
        <f>IF(ISNUMBER(V141),IF(ISNUMBER(V142),V142/V141,G142/V141),IF(ISNUMBER(V142),V142/G141,""))</f>
        <v/>
      </c>
      <c r="W143" s="652" t="str">
        <f>IF(ISNUMBER(W141),IF(ISNUMBER(W142),W142/W141,H142/W141),IF(ISNUMBER(W142),W142/H141,""))</f>
        <v/>
      </c>
      <c r="X143" s="652" t="str">
        <f>IF(ISNUMBER(X141),IF(ISNUMBER(X142),X142/X141,I142/X141),IF(ISNUMBER(X142),X142/I141,""))</f>
        <v/>
      </c>
    </row>
    <row r="144" spans="1:24" x14ac:dyDescent="0.2">
      <c r="A144" s="633" t="s">
        <v>180</v>
      </c>
      <c r="B144" s="633" t="str">
        <f>Cover!$G$25</f>
        <v>NL</v>
      </c>
      <c r="C144" s="633" t="s">
        <v>296</v>
      </c>
      <c r="D144" s="633" t="s">
        <v>293</v>
      </c>
      <c r="E144" s="634" t="s">
        <v>118</v>
      </c>
      <c r="F144" s="635">
        <f>IF(ISNUMBER(U144),U144,VLOOKUP(CONCATENATE($B144,"_",$C144,"_",F$2,"_",$D144,"_",$E144),Database!$F$2:$G$65536,2,))</f>
        <v>0</v>
      </c>
      <c r="G144" s="635">
        <f>IF(ISNUMBER(V144),V144,VLOOKUP(CONCATENATE($B144,"_",$C144,"_",G$2,"_",$D144,"_",$E144),Database!$F$2:$G$65536,2,))</f>
        <v>0</v>
      </c>
      <c r="H144" s="635" t="e">
        <f>IF(ISNUMBER(W144),W144,VLOOKUP(CONCATENATE($B144,"_",$C144,"_",H$2,"_",$D144,"_",$E144),Database!$F$2:$G$65536,2,))</f>
        <v>#N/A</v>
      </c>
      <c r="I144" s="635" t="e">
        <f>IF(ISNUMBER(X144),X144,VLOOKUP(CONCATENATE($B144,"_",$C144,"_",I$2,"_",$D144,"_",$E144),Database!$F$2:$G$65536,2,))</f>
        <v>#N/A</v>
      </c>
      <c r="J144" s="635" t="e">
        <f>VLOOKUP(CONCATENATE($B144,"_",$C144,"_",J$2,"_",$D144,"_",$E144),Database!$F$2:$G$65536,2,)</f>
        <v>#N/A</v>
      </c>
      <c r="K144" s="636">
        <f>VLOOKUP(CONCATENATE($B144,"_",$C144,"_",K$2,"_",$D144,"_",$E144),SentData!$F$2:$G$65536,2,)</f>
        <v>0.4</v>
      </c>
      <c r="L144" s="636">
        <f>VLOOKUP(CONCATENATE($B144,"_",$C144,"_",L$2,"_",$D144,"_",$E144),SentData!$F$2:$G$65536,2,)</f>
        <v>0.2</v>
      </c>
      <c r="M144" s="637"/>
      <c r="N144" s="638" t="str">
        <f t="shared" si="37"/>
        <v>!!</v>
      </c>
      <c r="O144" s="638" t="str">
        <f t="shared" si="38"/>
        <v>!!</v>
      </c>
      <c r="P144" s="638" t="str">
        <f t="shared" si="39"/>
        <v>!!</v>
      </c>
      <c r="Q144" s="638" t="str">
        <f t="shared" si="40"/>
        <v>!!</v>
      </c>
      <c r="R144" s="638" t="str">
        <f t="shared" si="41"/>
        <v>!!</v>
      </c>
      <c r="S144" s="638">
        <f t="shared" si="42"/>
        <v>0.5</v>
      </c>
      <c r="T144" s="637"/>
      <c r="U144" s="633"/>
      <c r="V144" s="633"/>
      <c r="W144" s="633"/>
      <c r="X144" s="633"/>
    </row>
    <row r="145" spans="1:24" x14ac:dyDescent="0.2">
      <c r="A145" s="650" t="s">
        <v>179</v>
      </c>
      <c r="B145" s="633" t="str">
        <f>Cover!$G$25</f>
        <v>NL</v>
      </c>
      <c r="C145" s="633" t="s">
        <v>296</v>
      </c>
      <c r="D145" s="633" t="s">
        <v>216</v>
      </c>
      <c r="E145" s="634" t="s">
        <v>118</v>
      </c>
      <c r="F145" s="635">
        <f>IF(ISNUMBER(U145),U145,VLOOKUP(CONCATENATE($B145,"_",$C145,"_",F$2,"_",$D145,"_",$E145),Database!$F$2:$G$65536,2,))</f>
        <v>0</v>
      </c>
      <c r="G145" s="635">
        <f>IF(ISNUMBER(V145),V145,VLOOKUP(CONCATENATE($B145,"_",$C145,"_",G$2,"_",$D145,"_",$E145),Database!$F$2:$G$65536,2,))</f>
        <v>0</v>
      </c>
      <c r="H145" s="635" t="e">
        <f>IF(ISNUMBER(W145),W145,VLOOKUP(CONCATENATE($B145,"_",$C145,"_",H$2,"_",$D145,"_",$E145),Database!$F$2:$G$65536,2,))</f>
        <v>#N/A</v>
      </c>
      <c r="I145" s="635" t="e">
        <f>IF(ISNUMBER(X145),X145,VLOOKUP(CONCATENATE($B145,"_",$C145,"_",I$2,"_",$D145,"_",$E145),Database!$F$2:$G$65536,2,))</f>
        <v>#N/A</v>
      </c>
      <c r="J145" s="635" t="e">
        <f>VLOOKUP(CONCATENATE($B145,"_",$C145,"_",J$2,"_",$D145,"_",$E145),Database!$F$2:$G$65536,2,)</f>
        <v>#N/A</v>
      </c>
      <c r="K145" s="636">
        <f>VLOOKUP(CONCATENATE($B145,"_",$C145,"_",K$2,"_",$D145,"_",$E145),SentData!$F$2:$G$65536,2,)</f>
        <v>352</v>
      </c>
      <c r="L145" s="636">
        <f>VLOOKUP(CONCATENATE($B145,"_",$C145,"_",L$2,"_",$D145,"_",$E145),SentData!$F$2:$G$65536,2,)</f>
        <v>197</v>
      </c>
      <c r="M145" s="637"/>
      <c r="N145" s="638" t="str">
        <f t="shared" si="37"/>
        <v>!!</v>
      </c>
      <c r="O145" s="638" t="str">
        <f t="shared" si="38"/>
        <v>!!</v>
      </c>
      <c r="P145" s="638" t="str">
        <f t="shared" si="39"/>
        <v>!!</v>
      </c>
      <c r="Q145" s="638" t="str">
        <f t="shared" si="40"/>
        <v>!!</v>
      </c>
      <c r="R145" s="638" t="str">
        <f t="shared" si="41"/>
        <v>!!</v>
      </c>
      <c r="S145" s="638">
        <f t="shared" si="42"/>
        <v>0.55965909090909094</v>
      </c>
      <c r="T145" s="637"/>
      <c r="U145" s="633"/>
      <c r="V145" s="633"/>
      <c r="W145" s="633"/>
      <c r="X145" s="633"/>
    </row>
    <row r="146" spans="1:24" ht="12" x14ac:dyDescent="0.2">
      <c r="A146" s="639" t="s">
        <v>178</v>
      </c>
      <c r="B146" s="639" t="str">
        <f>Cover!$G$25</f>
        <v>NL</v>
      </c>
      <c r="C146" s="639" t="s">
        <v>296</v>
      </c>
      <c r="D146" s="639" t="s">
        <v>293</v>
      </c>
      <c r="E146" s="640" t="s">
        <v>118</v>
      </c>
      <c r="F146" s="641" t="e">
        <f>IF(ISNUMBER(U146),U146,VLOOKUP(CONCATENATE($B146,"_",$C146,"_",F$2,"_","1000 NAC","_",$E146),Database!$F$2:$G$65536,2,)/VLOOKUP(CONCATENATE($B146,"_",$C146,"_",F$2,"_",$D146,"_",$E146),Database!$F$2:$G$65536,2,))</f>
        <v>#DIV/0!</v>
      </c>
      <c r="G146" s="641" t="e">
        <f>IF(ISNUMBER(V146),V146,VLOOKUP(CONCATENATE($B146,"_",$C146,"_",G$2,"_","1000 NAC","_",$E146),Database!$F$2:$G$65536,2,)/VLOOKUP(CONCATENATE($B146,"_",$C146,"_",G$2,"_",$D146,"_",$E146),Database!$F$2:$G$65536,2,))</f>
        <v>#DIV/0!</v>
      </c>
      <c r="H146" s="641" t="e">
        <f>IF(ISNUMBER(W146),W146,VLOOKUP(CONCATENATE($B146,"_",$C146,"_",H$2,"_","1000 NAC","_",$E146),Database!$F$2:$G$65536,2,)/VLOOKUP(CONCATENATE($B146,"_",$C146,"_",H$2,"_",$D146,"_",$E146),Database!$F$2:$G$65536,2,))</f>
        <v>#N/A</v>
      </c>
      <c r="I146" s="641" t="e">
        <f>IF(ISNUMBER(X146),X146,VLOOKUP(CONCATENATE($B146,"_",$C146,"_",I$2,"_","1000 NAC","_",$E146),Database!$F$2:$G$65536,2,)/VLOOKUP(CONCATENATE($B146,"_",$C146,"_",I$2,"_",$D146,"_",$E146),Database!$F$2:$G$65536,2,))</f>
        <v>#N/A</v>
      </c>
      <c r="J146" s="641" t="e">
        <f>VLOOKUP(CONCATENATE($B146,"_",$C146,"_",J$2,"_","1000 NAC","_",$E146),Database!$F$2:$G$65536,2,)/VLOOKUP(CONCATENATE($B146,"_",$C146,"_",J$2,"_",$D146,"_",$E146),Database!$F$2:$G$65536,2,)</f>
        <v>#N/A</v>
      </c>
      <c r="K146" s="642">
        <f>VLOOKUP(CONCATENATE($B146,"_",$C146,"_",K$2,"_","1000 NAC","_",$E146),SentData!$F$2:$G$65536,2,)/VLOOKUP(CONCATENATE($B146,"_",$C146,"_",K$2,"_",$D146,"_",$E146),SentData!$F$2:$G$65536,2,)</f>
        <v>880</v>
      </c>
      <c r="L146" s="642">
        <f>VLOOKUP(CONCATENATE($B146,"_",$C146,"_",L$2,"_","1000 NAC","_",$E146),SentData!$F$2:$G$65536,2,)/VLOOKUP(CONCATENATE($B146,"_",$C146,"_",L$2,"_",$D146,"_",$E146),SentData!$F$2:$G$65536,2,)</f>
        <v>985</v>
      </c>
      <c r="M146" s="643"/>
      <c r="N146" s="644" t="str">
        <f t="shared" si="37"/>
        <v>!!</v>
      </c>
      <c r="O146" s="644" t="str">
        <f t="shared" si="38"/>
        <v>!!</v>
      </c>
      <c r="P146" s="644" t="str">
        <f t="shared" si="39"/>
        <v>!!</v>
      </c>
      <c r="Q146" s="644" t="str">
        <f t="shared" si="40"/>
        <v>!!</v>
      </c>
      <c r="R146" s="644" t="str">
        <f t="shared" si="41"/>
        <v>!!</v>
      </c>
      <c r="S146" s="644">
        <f t="shared" si="42"/>
        <v>1.1193181818181819</v>
      </c>
      <c r="T146" s="643"/>
      <c r="U146" s="652" t="str">
        <f>IF(ISNUMBER(U144),IF(ISNUMBER(U145),U145/U144,F145/U144),IF(ISNUMBER(U145),U145/F144,""))</f>
        <v/>
      </c>
      <c r="V146" s="652" t="str">
        <f>IF(ISNUMBER(V144),IF(ISNUMBER(V145),V145/V144,G145/V144),IF(ISNUMBER(V145),V145/G144,""))</f>
        <v/>
      </c>
      <c r="W146" s="652" t="str">
        <f>IF(ISNUMBER(W144),IF(ISNUMBER(W145),W145/W144,H145/W144),IF(ISNUMBER(W145),W145/H144,""))</f>
        <v/>
      </c>
      <c r="X146" s="652" t="str">
        <f>IF(ISNUMBER(X144),IF(ISNUMBER(X145),X145/X144,I145/X144),IF(ISNUMBER(X145),X145/I144,""))</f>
        <v/>
      </c>
    </row>
    <row r="147" spans="1:24" x14ac:dyDescent="0.2">
      <c r="A147" s="633" t="s">
        <v>180</v>
      </c>
      <c r="B147" s="633" t="str">
        <f>Cover!$G$25</f>
        <v>NL</v>
      </c>
      <c r="C147" s="633" t="s">
        <v>292</v>
      </c>
      <c r="D147" s="633" t="s">
        <v>293</v>
      </c>
      <c r="E147" s="634" t="s">
        <v>119</v>
      </c>
      <c r="F147" s="635">
        <f>IF(ISNUMBER(U147),U147,VLOOKUP(CONCATENATE($B147,"_",$C147,"_",F$2,"_",$D147,"_",$E147),Database!$F$2:$G$65536,2,))</f>
        <v>0</v>
      </c>
      <c r="G147" s="635">
        <f>IF(ISNUMBER(V147),V147,VLOOKUP(CONCATENATE($B147,"_",$C147,"_",G$2,"_",$D147,"_",$E147),Database!$F$2:$G$65536,2,))</f>
        <v>0</v>
      </c>
      <c r="H147" s="635" t="e">
        <f>IF(ISNUMBER(W147),W147,VLOOKUP(CONCATENATE($B147,"_",$C147,"_",H$2,"_",$D147,"_",$E147),Database!$F$2:$G$65536,2,))</f>
        <v>#N/A</v>
      </c>
      <c r="I147" s="635" t="e">
        <f>IF(ISNUMBER(X147),X147,VLOOKUP(CONCATENATE($B147,"_",$C147,"_",I$2,"_",$D147,"_",$E147),Database!$F$2:$G$65536,2,))</f>
        <v>#N/A</v>
      </c>
      <c r="J147" s="635" t="e">
        <f>VLOOKUP(CONCATENATE($B147,"_",$C147,"_",J$2,"_",$D147,"_",$E147),Database!$F$2:$G$65536,2,)</f>
        <v>#N/A</v>
      </c>
      <c r="K147" s="636">
        <f>VLOOKUP(CONCATENATE($B147,"_",$C147,"_",K$2,"_",$D147,"_",$E147),SentData!$F$2:$G$65536,2,)</f>
        <v>1935.3000000000002</v>
      </c>
      <c r="L147" s="636">
        <f>VLOOKUP(CONCATENATE($B147,"_",$C147,"_",L$2,"_",$D147,"_",$E147),SentData!$F$2:$G$65536,2,)</f>
        <v>1757</v>
      </c>
      <c r="M147" s="637"/>
      <c r="N147" s="638" t="str">
        <f t="shared" si="37"/>
        <v>!!</v>
      </c>
      <c r="O147" s="638" t="str">
        <f t="shared" si="38"/>
        <v>!!</v>
      </c>
      <c r="P147" s="638" t="str">
        <f t="shared" si="39"/>
        <v>!!</v>
      </c>
      <c r="Q147" s="638" t="str">
        <f t="shared" si="40"/>
        <v>!!</v>
      </c>
      <c r="R147" s="638" t="str">
        <f t="shared" si="41"/>
        <v>!!</v>
      </c>
      <c r="S147" s="638">
        <f t="shared" si="42"/>
        <v>0.90786958094352288</v>
      </c>
      <c r="T147" s="637"/>
      <c r="U147" s="633"/>
      <c r="V147" s="633"/>
      <c r="W147" s="633"/>
      <c r="X147" s="633"/>
    </row>
    <row r="148" spans="1:24" x14ac:dyDescent="0.2">
      <c r="A148" s="650" t="s">
        <v>179</v>
      </c>
      <c r="B148" s="633" t="str">
        <f>Cover!$G$25</f>
        <v>NL</v>
      </c>
      <c r="C148" s="633" t="s">
        <v>292</v>
      </c>
      <c r="D148" s="633" t="s">
        <v>216</v>
      </c>
      <c r="E148" s="634" t="s">
        <v>119</v>
      </c>
      <c r="F148" s="635">
        <f>IF(ISNUMBER(U148),U148,VLOOKUP(CONCATENATE($B148,"_",$C148,"_",F$2,"_",$D148,"_",$E148),Database!$F$2:$G$65536,2,))</f>
        <v>0</v>
      </c>
      <c r="G148" s="635">
        <f>IF(ISNUMBER(V148),V148,VLOOKUP(CONCATENATE($B148,"_",$C148,"_",G$2,"_",$D148,"_",$E148),Database!$F$2:$G$65536,2,))</f>
        <v>0</v>
      </c>
      <c r="H148" s="635" t="e">
        <f>IF(ISNUMBER(W148),W148,VLOOKUP(CONCATENATE($B148,"_",$C148,"_",H$2,"_",$D148,"_",$E148),Database!$F$2:$G$65536,2,))</f>
        <v>#N/A</v>
      </c>
      <c r="I148" s="635" t="e">
        <f>IF(ISNUMBER(X148),X148,VLOOKUP(CONCATENATE($B148,"_",$C148,"_",I$2,"_",$D148,"_",$E148),Database!$F$2:$G$65536,2,))</f>
        <v>#N/A</v>
      </c>
      <c r="J148" s="635" t="e">
        <f>VLOOKUP(CONCATENATE($B148,"_",$C148,"_",J$2,"_",$D148,"_",$E148),Database!$F$2:$G$65536,2,)</f>
        <v>#N/A</v>
      </c>
      <c r="K148" s="636">
        <f>VLOOKUP(CONCATENATE($B148,"_",$C148,"_",K$2,"_",$D148,"_",$E148),SentData!$F$2:$G$65536,2,)</f>
        <v>681446</v>
      </c>
      <c r="L148" s="636">
        <f>VLOOKUP(CONCATENATE($B148,"_",$C148,"_",L$2,"_",$D148,"_",$E148),SentData!$F$2:$G$65536,2,)</f>
        <v>697020</v>
      </c>
      <c r="M148" s="637"/>
      <c r="N148" s="638" t="str">
        <f t="shared" si="37"/>
        <v>!!</v>
      </c>
      <c r="O148" s="638" t="str">
        <f t="shared" si="38"/>
        <v>!!</v>
      </c>
      <c r="P148" s="638" t="str">
        <f t="shared" si="39"/>
        <v>!!</v>
      </c>
      <c r="Q148" s="638" t="str">
        <f t="shared" si="40"/>
        <v>!!</v>
      </c>
      <c r="R148" s="638" t="str">
        <f t="shared" si="41"/>
        <v>!!</v>
      </c>
      <c r="S148" s="638">
        <f t="shared" si="42"/>
        <v>1.0228543420902023</v>
      </c>
      <c r="T148" s="637"/>
      <c r="U148" s="633"/>
      <c r="V148" s="633"/>
      <c r="W148" s="633"/>
      <c r="X148" s="633"/>
    </row>
    <row r="149" spans="1:24" ht="12" x14ac:dyDescent="0.2">
      <c r="A149" s="639" t="s">
        <v>178</v>
      </c>
      <c r="B149" s="639" t="str">
        <f>Cover!$G$25</f>
        <v>NL</v>
      </c>
      <c r="C149" s="639" t="s">
        <v>292</v>
      </c>
      <c r="D149" s="639" t="s">
        <v>293</v>
      </c>
      <c r="E149" s="640" t="s">
        <v>119</v>
      </c>
      <c r="F149" s="641" t="e">
        <f>IF(ISNUMBER(U149),U149,VLOOKUP(CONCATENATE($B149,"_",$C149,"_",F$2,"_","1000 NAC","_",$E149),Database!$F$2:$G$65536,2,)/VLOOKUP(CONCATENATE($B149,"_",$C149,"_",F$2,"_",$D149,"_",$E149),Database!$F$2:$G$65536,2,))</f>
        <v>#DIV/0!</v>
      </c>
      <c r="G149" s="641" t="e">
        <f>IF(ISNUMBER(V149),V149,VLOOKUP(CONCATENATE($B149,"_",$C149,"_",G$2,"_","1000 NAC","_",$E149),Database!$F$2:$G$65536,2,)/VLOOKUP(CONCATENATE($B149,"_",$C149,"_",G$2,"_",$D149,"_",$E149),Database!$F$2:$G$65536,2,))</f>
        <v>#DIV/0!</v>
      </c>
      <c r="H149" s="641" t="e">
        <f>IF(ISNUMBER(W149),W149,VLOOKUP(CONCATENATE($B149,"_",$C149,"_",H$2,"_","1000 NAC","_",$E149),Database!$F$2:$G$65536,2,)/VLOOKUP(CONCATENATE($B149,"_",$C149,"_",H$2,"_",$D149,"_",$E149),Database!$F$2:$G$65536,2,))</f>
        <v>#N/A</v>
      </c>
      <c r="I149" s="641" t="e">
        <f>IF(ISNUMBER(X149),X149,VLOOKUP(CONCATENATE($B149,"_",$C149,"_",I$2,"_","1000 NAC","_",$E149),Database!$F$2:$G$65536,2,)/VLOOKUP(CONCATENATE($B149,"_",$C149,"_",I$2,"_",$D149,"_",$E149),Database!$F$2:$G$65536,2,))</f>
        <v>#N/A</v>
      </c>
      <c r="J149" s="641" t="e">
        <f>VLOOKUP(CONCATENATE($B149,"_",$C149,"_",J$2,"_","1000 NAC","_",$E149),Database!$F$2:$G$65536,2,)/VLOOKUP(CONCATENATE($B149,"_",$C149,"_",J$2,"_",$D149,"_",$E149),Database!$F$2:$G$65536,2,)</f>
        <v>#N/A</v>
      </c>
      <c r="K149" s="642">
        <f>VLOOKUP(CONCATENATE($B149,"_",$C149,"_",K$2,"_","1000 NAC","_",$E149),SentData!$F$2:$G$65536,2,)/VLOOKUP(CONCATENATE($B149,"_",$C149,"_",K$2,"_",$D149,"_",$E149),SentData!$F$2:$G$65536,2,)</f>
        <v>352.11388415232778</v>
      </c>
      <c r="L149" s="642">
        <f>VLOOKUP(CONCATENATE($B149,"_",$C149,"_",L$2,"_","1000 NAC","_",$E149),SentData!$F$2:$G$65536,2,)/VLOOKUP(CONCATENATE($B149,"_",$C149,"_",L$2,"_",$D149,"_",$E149),SentData!$F$2:$G$65536,2,)</f>
        <v>396.71030165054071</v>
      </c>
      <c r="M149" s="643"/>
      <c r="N149" s="644" t="str">
        <f t="shared" si="37"/>
        <v>!!</v>
      </c>
      <c r="O149" s="644" t="str">
        <f t="shared" si="38"/>
        <v>!!</v>
      </c>
      <c r="P149" s="644" t="str">
        <f t="shared" si="39"/>
        <v>!!</v>
      </c>
      <c r="Q149" s="644" t="str">
        <f t="shared" si="40"/>
        <v>!!</v>
      </c>
      <c r="R149" s="644" t="str">
        <f t="shared" si="41"/>
        <v>!!</v>
      </c>
      <c r="S149" s="644">
        <f t="shared" si="42"/>
        <v>1.1266533911480756</v>
      </c>
      <c r="T149" s="643"/>
      <c r="U149" s="652" t="str">
        <f>IF(ISNUMBER(U147),IF(ISNUMBER(U148),U148/U147,F148/U147),IF(ISNUMBER(U148),U148/F147,""))</f>
        <v/>
      </c>
      <c r="V149" s="652" t="str">
        <f>IF(ISNUMBER(V147),IF(ISNUMBER(V148),V148/V147,G148/V147),IF(ISNUMBER(V148),V148/G147,""))</f>
        <v/>
      </c>
      <c r="W149" s="652" t="str">
        <f>IF(ISNUMBER(W147),IF(ISNUMBER(W148),W148/W147,H148/W147),IF(ISNUMBER(W148),W148/H147,""))</f>
        <v/>
      </c>
      <c r="X149" s="652" t="str">
        <f>IF(ISNUMBER(X147),IF(ISNUMBER(X148),X148/X147,I148/X147),IF(ISNUMBER(X148),X148/I147,""))</f>
        <v/>
      </c>
    </row>
    <row r="150" spans="1:24" x14ac:dyDescent="0.2">
      <c r="A150" s="633" t="s">
        <v>180</v>
      </c>
      <c r="B150" s="633" t="str">
        <f>Cover!$G$25</f>
        <v>NL</v>
      </c>
      <c r="C150" s="633" t="s">
        <v>296</v>
      </c>
      <c r="D150" s="633" t="s">
        <v>293</v>
      </c>
      <c r="E150" s="634" t="s">
        <v>119</v>
      </c>
      <c r="F150" s="635">
        <f>IF(ISNUMBER(U150),U150,VLOOKUP(CONCATENATE($B150,"_",$C150,"_",F$2,"_",$D150,"_",$E150),Database!$F$2:$G$65536,2,))</f>
        <v>0</v>
      </c>
      <c r="G150" s="635">
        <f>IF(ISNUMBER(V150),V150,VLOOKUP(CONCATENATE($B150,"_",$C150,"_",G$2,"_",$D150,"_",$E150),Database!$F$2:$G$65536,2,))</f>
        <v>0</v>
      </c>
      <c r="H150" s="635" t="e">
        <f>IF(ISNUMBER(W150),W150,VLOOKUP(CONCATENATE($B150,"_",$C150,"_",H$2,"_",$D150,"_",$E150),Database!$F$2:$G$65536,2,))</f>
        <v>#N/A</v>
      </c>
      <c r="I150" s="635" t="e">
        <f>IF(ISNUMBER(X150),X150,VLOOKUP(CONCATENATE($B150,"_",$C150,"_",I$2,"_",$D150,"_",$E150),Database!$F$2:$G$65536,2,))</f>
        <v>#N/A</v>
      </c>
      <c r="J150" s="635" t="e">
        <f>VLOOKUP(CONCATENATE($B150,"_",$C150,"_",J$2,"_",$D150,"_",$E150),Database!$F$2:$G$65536,2,)</f>
        <v>#N/A</v>
      </c>
      <c r="K150" s="636">
        <f>VLOOKUP(CONCATENATE($B150,"_",$C150,"_",K$2,"_",$D150,"_",$E150),SentData!$F$2:$G$65536,2,)</f>
        <v>387.9</v>
      </c>
      <c r="L150" s="636">
        <f>VLOOKUP(CONCATENATE($B150,"_",$C150,"_",L$2,"_",$D150,"_",$E150),SentData!$F$2:$G$65536,2,)</f>
        <v>356.9</v>
      </c>
      <c r="M150" s="637"/>
      <c r="N150" s="638" t="str">
        <f t="shared" si="37"/>
        <v>!!</v>
      </c>
      <c r="O150" s="638" t="str">
        <f t="shared" si="38"/>
        <v>!!</v>
      </c>
      <c r="P150" s="638" t="str">
        <f t="shared" si="39"/>
        <v>!!</v>
      </c>
      <c r="Q150" s="638" t="str">
        <f t="shared" si="40"/>
        <v>!!</v>
      </c>
      <c r="R150" s="638" t="str">
        <f t="shared" si="41"/>
        <v>!!</v>
      </c>
      <c r="S150" s="638">
        <f t="shared" si="42"/>
        <v>0.92008249548852794</v>
      </c>
      <c r="T150" s="637"/>
      <c r="U150" s="633"/>
      <c r="V150" s="633"/>
      <c r="W150" s="633"/>
      <c r="X150" s="633"/>
    </row>
    <row r="151" spans="1:24" x14ac:dyDescent="0.2">
      <c r="A151" s="650" t="s">
        <v>179</v>
      </c>
      <c r="B151" s="633" t="str">
        <f>Cover!$G$25</f>
        <v>NL</v>
      </c>
      <c r="C151" s="633" t="s">
        <v>296</v>
      </c>
      <c r="D151" s="633" t="s">
        <v>216</v>
      </c>
      <c r="E151" s="634" t="s">
        <v>119</v>
      </c>
      <c r="F151" s="635">
        <f>IF(ISNUMBER(U151),U151,VLOOKUP(CONCATENATE($B151,"_",$C151,"_",F$2,"_",$D151,"_",$E151),Database!$F$2:$G$65536,2,))</f>
        <v>0</v>
      </c>
      <c r="G151" s="635">
        <f>IF(ISNUMBER(V151),V151,VLOOKUP(CONCATENATE($B151,"_",$C151,"_",G$2,"_",$D151,"_",$E151),Database!$F$2:$G$65536,2,))</f>
        <v>0</v>
      </c>
      <c r="H151" s="635" t="e">
        <f>IF(ISNUMBER(W151),W151,VLOOKUP(CONCATENATE($B151,"_",$C151,"_",H$2,"_",$D151,"_",$E151),Database!$F$2:$G$65536,2,))</f>
        <v>#N/A</v>
      </c>
      <c r="I151" s="635" t="e">
        <f>IF(ISNUMBER(X151),X151,VLOOKUP(CONCATENATE($B151,"_",$C151,"_",I$2,"_",$D151,"_",$E151),Database!$F$2:$G$65536,2,))</f>
        <v>#N/A</v>
      </c>
      <c r="J151" s="635" t="e">
        <f>VLOOKUP(CONCATENATE($B151,"_",$C151,"_",J$2,"_",$D151,"_",$E151),Database!$F$2:$G$65536,2,)</f>
        <v>#N/A</v>
      </c>
      <c r="K151" s="636">
        <f>VLOOKUP(CONCATENATE($B151,"_",$C151,"_",K$2,"_",$D151,"_",$E151),SentData!$F$2:$G$65536,2,)</f>
        <v>149863</v>
      </c>
      <c r="L151" s="636">
        <f>VLOOKUP(CONCATENATE($B151,"_",$C151,"_",L$2,"_",$D151,"_",$E151),SentData!$F$2:$G$65536,2,)</f>
        <v>166987</v>
      </c>
      <c r="M151" s="637"/>
      <c r="N151" s="638" t="str">
        <f t="shared" si="37"/>
        <v>!!</v>
      </c>
      <c r="O151" s="638" t="str">
        <f t="shared" si="38"/>
        <v>!!</v>
      </c>
      <c r="P151" s="638" t="str">
        <f t="shared" si="39"/>
        <v>!!</v>
      </c>
      <c r="Q151" s="638" t="str">
        <f t="shared" si="40"/>
        <v>!!</v>
      </c>
      <c r="R151" s="638" t="str">
        <f t="shared" si="41"/>
        <v>!!</v>
      </c>
      <c r="S151" s="638">
        <f t="shared" si="42"/>
        <v>1.1142643614501244</v>
      </c>
      <c r="T151" s="637"/>
      <c r="U151" s="633"/>
      <c r="V151" s="633"/>
      <c r="W151" s="633"/>
      <c r="X151" s="633"/>
    </row>
    <row r="152" spans="1:24" ht="12" x14ac:dyDescent="0.2">
      <c r="A152" s="639" t="s">
        <v>178</v>
      </c>
      <c r="B152" s="639" t="str">
        <f>Cover!$G$25</f>
        <v>NL</v>
      </c>
      <c r="C152" s="639" t="s">
        <v>296</v>
      </c>
      <c r="D152" s="639" t="s">
        <v>293</v>
      </c>
      <c r="E152" s="640" t="s">
        <v>119</v>
      </c>
      <c r="F152" s="641" t="e">
        <f>IF(ISNUMBER(U152),U152,VLOOKUP(CONCATENATE($B152,"_",$C152,"_",F$2,"_","1000 NAC","_",$E152),Database!$F$2:$G$65536,2,)/VLOOKUP(CONCATENATE($B152,"_",$C152,"_",F$2,"_",$D152,"_",$E152),Database!$F$2:$G$65536,2,))</f>
        <v>#DIV/0!</v>
      </c>
      <c r="G152" s="641" t="e">
        <f>IF(ISNUMBER(V152),V152,VLOOKUP(CONCATENATE($B152,"_",$C152,"_",G$2,"_","1000 NAC","_",$E152),Database!$F$2:$G$65536,2,)/VLOOKUP(CONCATENATE($B152,"_",$C152,"_",G$2,"_",$D152,"_",$E152),Database!$F$2:$G$65536,2,))</f>
        <v>#DIV/0!</v>
      </c>
      <c r="H152" s="641" t="e">
        <f>IF(ISNUMBER(W152),W152,VLOOKUP(CONCATENATE($B152,"_",$C152,"_",H$2,"_","1000 NAC","_",$E152),Database!$F$2:$G$65536,2,)/VLOOKUP(CONCATENATE($B152,"_",$C152,"_",H$2,"_",$D152,"_",$E152),Database!$F$2:$G$65536,2,))</f>
        <v>#N/A</v>
      </c>
      <c r="I152" s="641" t="e">
        <f>IF(ISNUMBER(X152),X152,VLOOKUP(CONCATENATE($B152,"_",$C152,"_",I$2,"_","1000 NAC","_",$E152),Database!$F$2:$G$65536,2,)/VLOOKUP(CONCATENATE($B152,"_",$C152,"_",I$2,"_",$D152,"_",$E152),Database!$F$2:$G$65536,2,))</f>
        <v>#N/A</v>
      </c>
      <c r="J152" s="641" t="e">
        <f>VLOOKUP(CONCATENATE($B152,"_",$C152,"_",J$2,"_","1000 NAC","_",$E152),Database!$F$2:$G$65536,2,)/VLOOKUP(CONCATENATE($B152,"_",$C152,"_",J$2,"_",$D152,"_",$E152),Database!$F$2:$G$65536,2,)</f>
        <v>#N/A</v>
      </c>
      <c r="K152" s="642">
        <f>VLOOKUP(CONCATENATE($B152,"_",$C152,"_",K$2,"_","1000 NAC","_",$E152),SentData!$F$2:$G$65536,2,)/VLOOKUP(CONCATENATE($B152,"_",$C152,"_",K$2,"_",$D152,"_",$E152),SentData!$F$2:$G$65536,2,)</f>
        <v>386.34441866460429</v>
      </c>
      <c r="L152" s="642">
        <f>VLOOKUP(CONCATENATE($B152,"_",$C152,"_",L$2,"_","1000 NAC","_",$E152),SentData!$F$2:$G$65536,2,)/VLOOKUP(CONCATENATE($B152,"_",$C152,"_",L$2,"_",$D152,"_",$E152),SentData!$F$2:$G$65536,2,)</f>
        <v>467.88175959652568</v>
      </c>
      <c r="M152" s="643"/>
      <c r="N152" s="644" t="str">
        <f t="shared" si="37"/>
        <v>!!</v>
      </c>
      <c r="O152" s="644" t="str">
        <f t="shared" si="38"/>
        <v>!!</v>
      </c>
      <c r="P152" s="644" t="str">
        <f t="shared" si="39"/>
        <v>!!</v>
      </c>
      <c r="Q152" s="644" t="str">
        <f t="shared" si="40"/>
        <v>!!</v>
      </c>
      <c r="R152" s="644" t="str">
        <f t="shared" si="41"/>
        <v>!!</v>
      </c>
      <c r="S152" s="644">
        <f t="shared" si="42"/>
        <v>1.2110483211165686</v>
      </c>
      <c r="T152" s="643"/>
      <c r="U152" s="652" t="str">
        <f>IF(ISNUMBER(U150),IF(ISNUMBER(U151),U151/U150,F151/U150),IF(ISNUMBER(U151),U151/F150,""))</f>
        <v/>
      </c>
      <c r="V152" s="652" t="str">
        <f>IF(ISNUMBER(V150),IF(ISNUMBER(V151),V151/V150,G151/V150),IF(ISNUMBER(V151),V151/G150,""))</f>
        <v/>
      </c>
      <c r="W152" s="652" t="str">
        <f>IF(ISNUMBER(W150),IF(ISNUMBER(W151),W151/W150,H151/W150),IF(ISNUMBER(W151),W151/H150,""))</f>
        <v/>
      </c>
      <c r="X152" s="652" t="str">
        <f>IF(ISNUMBER(X150),IF(ISNUMBER(X151),X151/X150,I151/X150),IF(ISNUMBER(X151),X151/I150,""))</f>
        <v/>
      </c>
    </row>
    <row r="153" spans="1:24" x14ac:dyDescent="0.2">
      <c r="A153" s="633" t="s">
        <v>180</v>
      </c>
      <c r="B153" s="633" t="str">
        <f>Cover!$G$25</f>
        <v>NL</v>
      </c>
      <c r="C153" s="633" t="s">
        <v>292</v>
      </c>
      <c r="D153" s="633" t="s">
        <v>293</v>
      </c>
      <c r="E153" s="634" t="s">
        <v>120</v>
      </c>
      <c r="F153" s="635">
        <f>IF(ISNUMBER(U153),U153,VLOOKUP(CONCATENATE($B153,"_",$C153,"_",F$2,"_",$D153,"_",$E153),Database!$F$2:$G$65536,2,))</f>
        <v>0</v>
      </c>
      <c r="G153" s="635">
        <f>IF(ISNUMBER(V153),V153,VLOOKUP(CONCATENATE($B153,"_",$C153,"_",G$2,"_",$D153,"_",$E153),Database!$F$2:$G$65536,2,))</f>
        <v>0</v>
      </c>
      <c r="H153" s="635" t="e">
        <f>IF(ISNUMBER(W153),W153,VLOOKUP(CONCATENATE($B153,"_",$C153,"_",H$2,"_",$D153,"_",$E153),Database!$F$2:$G$65536,2,))</f>
        <v>#N/A</v>
      </c>
      <c r="I153" s="635" t="e">
        <f>IF(ISNUMBER(X153),X153,VLOOKUP(CONCATENATE($B153,"_",$C153,"_",I$2,"_",$D153,"_",$E153),Database!$F$2:$G$65536,2,))</f>
        <v>#N/A</v>
      </c>
      <c r="J153" s="635" t="e">
        <f>VLOOKUP(CONCATENATE($B153,"_",$C153,"_",J$2,"_",$D153,"_",$E153),Database!$F$2:$G$65536,2,)</f>
        <v>#N/A</v>
      </c>
      <c r="K153" s="636">
        <f>VLOOKUP(CONCATENATE($B153,"_",$C153,"_",K$2,"_",$D153,"_",$E153),SentData!$F$2:$G$65536,2,)</f>
        <v>639.90000000000009</v>
      </c>
      <c r="L153" s="636">
        <f>VLOOKUP(CONCATENATE($B153,"_",$C153,"_",L$2,"_",$D153,"_",$E153),SentData!$F$2:$G$65536,2,)</f>
        <v>604.70000000000005</v>
      </c>
      <c r="M153" s="637"/>
      <c r="N153" s="638" t="str">
        <f t="shared" si="37"/>
        <v>!!</v>
      </c>
      <c r="O153" s="638" t="str">
        <f t="shared" si="38"/>
        <v>!!</v>
      </c>
      <c r="P153" s="638" t="str">
        <f t="shared" si="39"/>
        <v>!!</v>
      </c>
      <c r="Q153" s="638" t="str">
        <f t="shared" si="40"/>
        <v>!!</v>
      </c>
      <c r="R153" s="638" t="str">
        <f t="shared" si="41"/>
        <v>!!</v>
      </c>
      <c r="S153" s="638">
        <f t="shared" si="42"/>
        <v>0.94499140490701661</v>
      </c>
      <c r="T153" s="637"/>
      <c r="U153" s="633"/>
      <c r="V153" s="633"/>
      <c r="W153" s="633"/>
      <c r="X153" s="633"/>
    </row>
    <row r="154" spans="1:24" x14ac:dyDescent="0.2">
      <c r="A154" s="650" t="s">
        <v>179</v>
      </c>
      <c r="B154" s="633" t="str">
        <f>Cover!$G$25</f>
        <v>NL</v>
      </c>
      <c r="C154" s="633" t="s">
        <v>292</v>
      </c>
      <c r="D154" s="633" t="s">
        <v>216</v>
      </c>
      <c r="E154" s="634" t="s">
        <v>120</v>
      </c>
      <c r="F154" s="635">
        <f>IF(ISNUMBER(U154),U154,VLOOKUP(CONCATENATE($B154,"_",$C154,"_",F$2,"_",$D154,"_",$E154),Database!$F$2:$G$65536,2,))</f>
        <v>0</v>
      </c>
      <c r="G154" s="635">
        <f>IF(ISNUMBER(V154),V154,VLOOKUP(CONCATENATE($B154,"_",$C154,"_",G$2,"_",$D154,"_",$E154),Database!$F$2:$G$65536,2,))</f>
        <v>0</v>
      </c>
      <c r="H154" s="635" t="e">
        <f>IF(ISNUMBER(W154),W154,VLOOKUP(CONCATENATE($B154,"_",$C154,"_",H$2,"_",$D154,"_",$E154),Database!$F$2:$G$65536,2,))</f>
        <v>#N/A</v>
      </c>
      <c r="I154" s="635" t="e">
        <f>IF(ISNUMBER(X154),X154,VLOOKUP(CONCATENATE($B154,"_",$C154,"_",I$2,"_",$D154,"_",$E154),Database!$F$2:$G$65536,2,))</f>
        <v>#N/A</v>
      </c>
      <c r="J154" s="635" t="e">
        <f>VLOOKUP(CONCATENATE($B154,"_",$C154,"_",J$2,"_",$D154,"_",$E154),Database!$F$2:$G$65536,2,)</f>
        <v>#N/A</v>
      </c>
      <c r="K154" s="636">
        <f>VLOOKUP(CONCATENATE($B154,"_",$C154,"_",K$2,"_",$D154,"_",$E154),SentData!$F$2:$G$65536,2,)</f>
        <v>304979</v>
      </c>
      <c r="L154" s="636">
        <f>VLOOKUP(CONCATENATE($B154,"_",$C154,"_",L$2,"_",$D154,"_",$E154),SentData!$F$2:$G$65536,2,)</f>
        <v>312437</v>
      </c>
      <c r="M154" s="637"/>
      <c r="N154" s="638" t="str">
        <f t="shared" si="37"/>
        <v>!!</v>
      </c>
      <c r="O154" s="638" t="str">
        <f t="shared" si="38"/>
        <v>!!</v>
      </c>
      <c r="P154" s="638" t="str">
        <f t="shared" si="39"/>
        <v>!!</v>
      </c>
      <c r="Q154" s="638" t="str">
        <f t="shared" si="40"/>
        <v>!!</v>
      </c>
      <c r="R154" s="638" t="str">
        <f t="shared" si="41"/>
        <v>!!</v>
      </c>
      <c r="S154" s="638">
        <f t="shared" si="42"/>
        <v>1.0244541427442546</v>
      </c>
      <c r="T154" s="637"/>
      <c r="U154" s="633"/>
      <c r="V154" s="633"/>
      <c r="W154" s="633"/>
      <c r="X154" s="633"/>
    </row>
    <row r="155" spans="1:24" ht="12" x14ac:dyDescent="0.2">
      <c r="A155" s="639" t="s">
        <v>178</v>
      </c>
      <c r="B155" s="639" t="str">
        <f>Cover!$G$25</f>
        <v>NL</v>
      </c>
      <c r="C155" s="639" t="s">
        <v>292</v>
      </c>
      <c r="D155" s="639" t="s">
        <v>293</v>
      </c>
      <c r="E155" s="640" t="s">
        <v>120</v>
      </c>
      <c r="F155" s="641" t="e">
        <f>IF(ISNUMBER(U155),U155,VLOOKUP(CONCATENATE($B155,"_",$C155,"_",F$2,"_","1000 NAC","_",$E155),Database!$F$2:$G$65536,2,)/VLOOKUP(CONCATENATE($B155,"_",$C155,"_",F$2,"_",$D155,"_",$E155),Database!$F$2:$G$65536,2,))</f>
        <v>#DIV/0!</v>
      </c>
      <c r="G155" s="641" t="e">
        <f>IF(ISNUMBER(V155),V155,VLOOKUP(CONCATENATE($B155,"_",$C155,"_",G$2,"_","1000 NAC","_",$E155),Database!$F$2:$G$65536,2,)/VLOOKUP(CONCATENATE($B155,"_",$C155,"_",G$2,"_",$D155,"_",$E155),Database!$F$2:$G$65536,2,))</f>
        <v>#DIV/0!</v>
      </c>
      <c r="H155" s="641" t="e">
        <f>IF(ISNUMBER(W155),W155,VLOOKUP(CONCATENATE($B155,"_",$C155,"_",H$2,"_","1000 NAC","_",$E155),Database!$F$2:$G$65536,2,)/VLOOKUP(CONCATENATE($B155,"_",$C155,"_",H$2,"_",$D155,"_",$E155),Database!$F$2:$G$65536,2,))</f>
        <v>#N/A</v>
      </c>
      <c r="I155" s="641" t="e">
        <f>IF(ISNUMBER(X155),X155,VLOOKUP(CONCATENATE($B155,"_",$C155,"_",I$2,"_","1000 NAC","_",$E155),Database!$F$2:$G$65536,2,)/VLOOKUP(CONCATENATE($B155,"_",$C155,"_",I$2,"_",$D155,"_",$E155),Database!$F$2:$G$65536,2,))</f>
        <v>#N/A</v>
      </c>
      <c r="J155" s="641" t="e">
        <f>VLOOKUP(CONCATENATE($B155,"_",$C155,"_",J$2,"_","1000 NAC","_",$E155),Database!$F$2:$G$65536,2,)/VLOOKUP(CONCATENATE($B155,"_",$C155,"_",J$2,"_",$D155,"_",$E155),Database!$F$2:$G$65536,2,)</f>
        <v>#N/A</v>
      </c>
      <c r="K155" s="642">
        <f>VLOOKUP(CONCATENATE($B155,"_",$C155,"_",K$2,"_","1000 NAC","_",$E155),SentData!$F$2:$G$65536,2,)/VLOOKUP(CONCATENATE($B155,"_",$C155,"_",K$2,"_",$D155,"_",$E155),SentData!$F$2:$G$65536,2,)</f>
        <v>476.60415689951549</v>
      </c>
      <c r="L155" s="642">
        <f>VLOOKUP(CONCATENATE($B155,"_",$C155,"_",L$2,"_","1000 NAC","_",$E155),SentData!$F$2:$G$65536,2,)/VLOOKUP(CONCATENATE($B155,"_",$C155,"_",L$2,"_",$D155,"_",$E155),SentData!$F$2:$G$65536,2,)</f>
        <v>516.6809988424011</v>
      </c>
      <c r="M155" s="643"/>
      <c r="N155" s="644" t="str">
        <f t="shared" si="37"/>
        <v>!!</v>
      </c>
      <c r="O155" s="644" t="str">
        <f t="shared" si="38"/>
        <v>!!</v>
      </c>
      <c r="P155" s="644" t="str">
        <f t="shared" si="39"/>
        <v>!!</v>
      </c>
      <c r="Q155" s="644" t="str">
        <f t="shared" si="40"/>
        <v>!!</v>
      </c>
      <c r="R155" s="644" t="str">
        <f t="shared" si="41"/>
        <v>!!</v>
      </c>
      <c r="S155" s="644">
        <f t="shared" si="42"/>
        <v>1.0840883180784662</v>
      </c>
      <c r="T155" s="643"/>
      <c r="U155" s="652" t="str">
        <f>IF(ISNUMBER(U153),IF(ISNUMBER(U154),U154/U153,F154/U153),IF(ISNUMBER(U154),U154/F153,""))</f>
        <v/>
      </c>
      <c r="V155" s="652" t="str">
        <f>IF(ISNUMBER(V153),IF(ISNUMBER(V154),V154/V153,G154/V153),IF(ISNUMBER(V154),V154/G153,""))</f>
        <v/>
      </c>
      <c r="W155" s="652" t="str">
        <f>IF(ISNUMBER(W153),IF(ISNUMBER(W154),W154/W153,H154/W153),IF(ISNUMBER(W154),W154/H153,""))</f>
        <v/>
      </c>
      <c r="X155" s="652" t="str">
        <f>IF(ISNUMBER(X153),IF(ISNUMBER(X154),X154/X153,I154/X153),IF(ISNUMBER(X154),X154/I153,""))</f>
        <v/>
      </c>
    </row>
    <row r="156" spans="1:24" x14ac:dyDescent="0.2">
      <c r="A156" s="633" t="s">
        <v>180</v>
      </c>
      <c r="B156" s="633" t="str">
        <f>Cover!$G$25</f>
        <v>NL</v>
      </c>
      <c r="C156" s="633" t="s">
        <v>296</v>
      </c>
      <c r="D156" s="633" t="s">
        <v>293</v>
      </c>
      <c r="E156" s="634" t="s">
        <v>120</v>
      </c>
      <c r="F156" s="635">
        <f>VLOOKUP(CONCATENATE($B156,"_",$C156,"_",F$2,"_",$D156,"_",$E156),Database!$F$2:$G$65536,2,)</f>
        <v>0</v>
      </c>
      <c r="G156" s="635">
        <f>VLOOKUP(CONCATENATE($B156,"_",$C156,"_",G$2,"_",$D156,"_",$E156),Database!$F$2:$G$65536,2,)</f>
        <v>0</v>
      </c>
      <c r="H156" s="635" t="e">
        <f>VLOOKUP(CONCATENATE($B156,"_",$C156,"_",H$2,"_",$D156,"_",$E156),Database!$F$2:$G$65536,2,)</f>
        <v>#N/A</v>
      </c>
      <c r="I156" s="635" t="e">
        <f>VLOOKUP(CONCATENATE($B156,"_",$C156,"_",I$2,"_",$D156,"_",$E156),Database!$F$2:$G$65536,2,)</f>
        <v>#N/A</v>
      </c>
      <c r="J156" s="635" t="e">
        <f>VLOOKUP(CONCATENATE($B156,"_",$C156,"_",J$2,"_",$D156,"_",$E156),Database!$F$2:$G$65536,2,)</f>
        <v>#N/A</v>
      </c>
      <c r="K156" s="636">
        <f>VLOOKUP(CONCATENATE($B156,"_",$C156,"_",K$2,"_",$D156,"_",$E156),SentData!$F$2:$G$65536,2,)</f>
        <v>101.6</v>
      </c>
      <c r="L156" s="636">
        <f>VLOOKUP(CONCATENATE($B156,"_",$C156,"_",L$2,"_",$D156,"_",$E156),SentData!$F$2:$G$65536,2,)</f>
        <v>83.8</v>
      </c>
      <c r="M156" s="637"/>
      <c r="N156" s="638" t="str">
        <f t="shared" si="37"/>
        <v>!!</v>
      </c>
      <c r="O156" s="638" t="str">
        <f t="shared" si="38"/>
        <v>!!</v>
      </c>
      <c r="P156" s="638" t="str">
        <f t="shared" si="39"/>
        <v>!!</v>
      </c>
      <c r="Q156" s="638" t="str">
        <f t="shared" si="40"/>
        <v>!!</v>
      </c>
      <c r="R156" s="638" t="str">
        <f t="shared" si="41"/>
        <v>!!</v>
      </c>
      <c r="S156" s="638">
        <f t="shared" si="42"/>
        <v>0.82480314960629919</v>
      </c>
      <c r="T156" s="637"/>
      <c r="U156" s="633"/>
      <c r="V156" s="633"/>
      <c r="W156" s="633"/>
      <c r="X156" s="633"/>
    </row>
    <row r="157" spans="1:24" x14ac:dyDescent="0.2">
      <c r="A157" s="650" t="s">
        <v>179</v>
      </c>
      <c r="B157" s="633" t="str">
        <f>Cover!$G$25</f>
        <v>NL</v>
      </c>
      <c r="C157" s="633" t="s">
        <v>296</v>
      </c>
      <c r="D157" s="633" t="s">
        <v>216</v>
      </c>
      <c r="E157" s="634" t="s">
        <v>120</v>
      </c>
      <c r="F157" s="635">
        <f>VLOOKUP(CONCATENATE($B157,"_",$C157,"_",F$2,"_",$D157,"_",$E157),Database!$F$2:$G$65536,2,)</f>
        <v>0</v>
      </c>
      <c r="G157" s="635">
        <f>VLOOKUP(CONCATENATE($B157,"_",$C157,"_",G$2,"_",$D157,"_",$E157),Database!$F$2:$G$65536,2,)</f>
        <v>0</v>
      </c>
      <c r="H157" s="635" t="e">
        <f>VLOOKUP(CONCATENATE($B157,"_",$C157,"_",H$2,"_",$D157,"_",$E157),Database!$F$2:$G$65536,2,)</f>
        <v>#N/A</v>
      </c>
      <c r="I157" s="635" t="e">
        <f>VLOOKUP(CONCATENATE($B157,"_",$C157,"_",I$2,"_",$D157,"_",$E157),Database!$F$2:$G$65536,2,)</f>
        <v>#N/A</v>
      </c>
      <c r="J157" s="635" t="e">
        <f>VLOOKUP(CONCATENATE($B157,"_",$C157,"_",J$2,"_",$D157,"_",$E157),Database!$F$2:$G$65536,2,)</f>
        <v>#N/A</v>
      </c>
      <c r="K157" s="636">
        <f>VLOOKUP(CONCATENATE($B157,"_",$C157,"_",K$2,"_",$D157,"_",$E157),SentData!$F$2:$G$65536,2,)</f>
        <v>53454</v>
      </c>
      <c r="L157" s="636">
        <f>VLOOKUP(CONCATENATE($B157,"_",$C157,"_",L$2,"_",$D157,"_",$E157),SentData!$F$2:$G$65536,2,)</f>
        <v>64910</v>
      </c>
      <c r="M157" s="637"/>
      <c r="N157" s="638" t="str">
        <f t="shared" si="37"/>
        <v>!!</v>
      </c>
      <c r="O157" s="638" t="str">
        <f t="shared" si="38"/>
        <v>!!</v>
      </c>
      <c r="P157" s="638" t="str">
        <f t="shared" si="39"/>
        <v>!!</v>
      </c>
      <c r="Q157" s="638" t="str">
        <f t="shared" si="40"/>
        <v>!!</v>
      </c>
      <c r="R157" s="638" t="str">
        <f t="shared" si="41"/>
        <v>!!</v>
      </c>
      <c r="S157" s="638">
        <f t="shared" si="42"/>
        <v>1.2143151120589666</v>
      </c>
      <c r="T157" s="637"/>
      <c r="U157" s="633"/>
      <c r="V157" s="633"/>
      <c r="W157" s="633"/>
      <c r="X157" s="633"/>
    </row>
    <row r="158" spans="1:24" ht="12" x14ac:dyDescent="0.2">
      <c r="A158" s="639" t="s">
        <v>178</v>
      </c>
      <c r="B158" s="639" t="str">
        <f>Cover!$G$25</f>
        <v>NL</v>
      </c>
      <c r="C158" s="639" t="s">
        <v>296</v>
      </c>
      <c r="D158" s="639" t="s">
        <v>293</v>
      </c>
      <c r="E158" s="640" t="s">
        <v>120</v>
      </c>
      <c r="F158" s="641" t="e">
        <f>IF(ISNUMBER(U158),U158,VLOOKUP(CONCATENATE($B158,"_",$C158,"_",F$2,"_","1000 NAC","_",$E158),Database!$F$2:$G$65536,2,)/VLOOKUP(CONCATENATE($B158,"_",$C158,"_",F$2,"_",$D158,"_",$E158),Database!$F$2:$G$65536,2,))</f>
        <v>#DIV/0!</v>
      </c>
      <c r="G158" s="641" t="e">
        <f>IF(ISNUMBER(V158),V158,VLOOKUP(CONCATENATE($B158,"_",$C158,"_",G$2,"_","1000 NAC","_",$E158),Database!$F$2:$G$65536,2,)/VLOOKUP(CONCATENATE($B158,"_",$C158,"_",G$2,"_",$D158,"_",$E158),Database!$F$2:$G$65536,2,))</f>
        <v>#DIV/0!</v>
      </c>
      <c r="H158" s="641" t="e">
        <f>IF(ISNUMBER(W158),W158,VLOOKUP(CONCATENATE($B158,"_",$C158,"_",H$2,"_","1000 NAC","_",$E158),Database!$F$2:$G$65536,2,)/VLOOKUP(CONCATENATE($B158,"_",$C158,"_",H$2,"_",$D158,"_",$E158),Database!$F$2:$G$65536,2,))</f>
        <v>#N/A</v>
      </c>
      <c r="I158" s="641" t="e">
        <f>IF(ISNUMBER(X158),X158,VLOOKUP(CONCATENATE($B158,"_",$C158,"_",I$2,"_","1000 NAC","_",$E158),Database!$F$2:$G$65536,2,)/VLOOKUP(CONCATENATE($B158,"_",$C158,"_",I$2,"_",$D158,"_",$E158),Database!$F$2:$G$65536,2,))</f>
        <v>#N/A</v>
      </c>
      <c r="J158" s="641" t="e">
        <f>VLOOKUP(CONCATENATE($B158,"_",$C158,"_",J$2,"_","1000 NAC","_",$E158),Database!$F$2:$G$65536,2,)/VLOOKUP(CONCATENATE($B158,"_",$C158,"_",J$2,"_",$D158,"_",$E158),Database!$F$2:$G$65536,2,)</f>
        <v>#N/A</v>
      </c>
      <c r="K158" s="642">
        <f>VLOOKUP(CONCATENATE($B158,"_",$C158,"_",K$2,"_","1000 NAC","_",$E158),SentData!$F$2:$G$65536,2,)/VLOOKUP(CONCATENATE($B158,"_",$C158,"_",K$2,"_",$D158,"_",$E158),SentData!$F$2:$G$65536,2,)</f>
        <v>526.12204724409457</v>
      </c>
      <c r="L158" s="642">
        <f>VLOOKUP(CONCATENATE($B158,"_",$C158,"_",L$2,"_","1000 NAC","_",$E158),SentData!$F$2:$G$65536,2,)/VLOOKUP(CONCATENATE($B158,"_",$C158,"_",L$2,"_",$D158,"_",$E158),SentData!$F$2:$G$65536,2,)</f>
        <v>774.58233890214797</v>
      </c>
      <c r="M158" s="643"/>
      <c r="N158" s="644" t="str">
        <f t="shared" si="37"/>
        <v>!!</v>
      </c>
      <c r="O158" s="644" t="str">
        <f t="shared" si="38"/>
        <v>!!</v>
      </c>
      <c r="P158" s="644" t="str">
        <f t="shared" si="39"/>
        <v>!!</v>
      </c>
      <c r="Q158" s="644" t="str">
        <f t="shared" si="40"/>
        <v>!!</v>
      </c>
      <c r="R158" s="644" t="str">
        <f t="shared" si="41"/>
        <v>!!</v>
      </c>
      <c r="S158" s="644">
        <f t="shared" si="42"/>
        <v>1.4722483936180308</v>
      </c>
      <c r="T158" s="643"/>
      <c r="U158" s="652" t="str">
        <f>IF(ISNUMBER(U156),IF(ISNUMBER(U157),U157/U156,F157/U156),IF(ISNUMBER(U157),U157/F156,""))</f>
        <v/>
      </c>
      <c r="V158" s="652" t="str">
        <f>IF(ISNUMBER(V156),IF(ISNUMBER(V157),V157/V156,G157/V156),IF(ISNUMBER(V157),V157/G156,""))</f>
        <v/>
      </c>
      <c r="W158" s="652" t="str">
        <f>IF(ISNUMBER(W156),IF(ISNUMBER(W157),W157/W156,H157/W156),IF(ISNUMBER(W157),W157/H156,""))</f>
        <v/>
      </c>
      <c r="X158" s="652" t="str">
        <f>IF(ISNUMBER(X156),IF(ISNUMBER(X157),X157/X156,I157/X156),IF(ISNUMBER(X157),X157/I156,""))</f>
        <v/>
      </c>
    </row>
    <row r="159" spans="1:24" x14ac:dyDescent="0.2">
      <c r="A159" s="633" t="s">
        <v>180</v>
      </c>
      <c r="B159" s="633" t="str">
        <f>Cover!$G$25</f>
        <v>NL</v>
      </c>
      <c r="C159" s="633" t="s">
        <v>292</v>
      </c>
      <c r="D159" s="633" t="s">
        <v>293</v>
      </c>
      <c r="E159" s="634" t="s">
        <v>121</v>
      </c>
      <c r="F159" s="635">
        <f>IF(ISNUMBER(U159),U159,VLOOKUP(CONCATENATE($B159,"_",$C159,"_",F$2,"_",$D159,"_",$E159),Database!$F$2:$G$65536,2,))</f>
        <v>0</v>
      </c>
      <c r="G159" s="635">
        <f>IF(ISNUMBER(V159),V159,VLOOKUP(CONCATENATE($B159,"_",$C159,"_",G$2,"_",$D159,"_",$E159),Database!$F$2:$G$65536,2,))</f>
        <v>0</v>
      </c>
      <c r="H159" s="635" t="e">
        <f>IF(ISNUMBER(W159),W159,VLOOKUP(CONCATENATE($B159,"_",$C159,"_",H$2,"_",$D159,"_",$E159),Database!$F$2:$G$65536,2,))</f>
        <v>#N/A</v>
      </c>
      <c r="I159" s="635" t="e">
        <f>IF(ISNUMBER(X159),X159,VLOOKUP(CONCATENATE($B159,"_",$C159,"_",I$2,"_",$D159,"_",$E159),Database!$F$2:$G$65536,2,))</f>
        <v>#N/A</v>
      </c>
      <c r="J159" s="635" t="e">
        <f>VLOOKUP(CONCATENATE($B159,"_",$C159,"_",J$2,"_",$D159,"_",$E159),Database!$F$2:$G$65536,2,)</f>
        <v>#N/A</v>
      </c>
      <c r="K159" s="636">
        <f>VLOOKUP(CONCATENATE($B159,"_",$C159,"_",K$2,"_",$D159,"_",$E159),SentData!$F$2:$G$65536,2,)</f>
        <v>335.3</v>
      </c>
      <c r="L159" s="636">
        <f>VLOOKUP(CONCATENATE($B159,"_",$C159,"_",L$2,"_",$D159,"_",$E159),SentData!$F$2:$G$65536,2,)</f>
        <v>298.3</v>
      </c>
      <c r="M159" s="637"/>
      <c r="N159" s="638" t="str">
        <f t="shared" ref="N159:N186" si="43">IF(OR(ISERROR(F159),ISERROR(G159)),"!!",IF(F159=0,"!!",G159/F159))</f>
        <v>!!</v>
      </c>
      <c r="O159" s="638" t="str">
        <f t="shared" ref="O159:O186" si="44">IF(OR(ISERROR(G159),ISERROR(H159)),"!!",IF(G159=0,"!!",H159/G159))</f>
        <v>!!</v>
      </c>
      <c r="P159" s="638" t="str">
        <f t="shared" ref="P159:P186" si="45">IF(OR(ISERROR(H159),ISERROR(I159)),"!!",IF(H159=0,"!!",I159/H159))</f>
        <v>!!</v>
      </c>
      <c r="Q159" s="638" t="str">
        <f t="shared" ref="Q159:Q186" si="46">IF(OR(ISERROR(I159),ISERROR(J159)),"!!",IF(I159=0,"!!",J159/I159))</f>
        <v>!!</v>
      </c>
      <c r="R159" s="638" t="str">
        <f t="shared" ref="R159:R186" si="47">IF(OR(ISERROR(J159),ISERROR(K159)),"!!",IF(J159=0,"!!",K159/J159))</f>
        <v>!!</v>
      </c>
      <c r="S159" s="638">
        <f t="shared" ref="S159:S186" si="48">IF(OR(ISERROR(K159),ISERROR(L159)),"!!",IF(K159=0,"!!",L159/K159))</f>
        <v>0.88965105875335526</v>
      </c>
      <c r="T159" s="637"/>
      <c r="U159" s="633"/>
      <c r="V159" s="633"/>
      <c r="W159" s="633"/>
      <c r="X159" s="633"/>
    </row>
    <row r="160" spans="1:24" x14ac:dyDescent="0.2">
      <c r="A160" s="650" t="s">
        <v>179</v>
      </c>
      <c r="B160" s="633" t="str">
        <f>Cover!$G$25</f>
        <v>NL</v>
      </c>
      <c r="C160" s="633" t="s">
        <v>292</v>
      </c>
      <c r="D160" s="633" t="s">
        <v>216</v>
      </c>
      <c r="E160" s="634" t="s">
        <v>121</v>
      </c>
      <c r="F160" s="635">
        <f>IF(ISNUMBER(U160),U160,VLOOKUP(CONCATENATE($B160,"_",$C160,"_",F$2,"_",$D160,"_",$E160),Database!$F$2:$G$65536,2,))</f>
        <v>0</v>
      </c>
      <c r="G160" s="635">
        <f>IF(ISNUMBER(V160),V160,VLOOKUP(CONCATENATE($B160,"_",$C160,"_",G$2,"_",$D160,"_",$E160),Database!$F$2:$G$65536,2,))</f>
        <v>0</v>
      </c>
      <c r="H160" s="635" t="e">
        <f>IF(ISNUMBER(W160),W160,VLOOKUP(CONCATENATE($B160,"_",$C160,"_",H$2,"_",$D160,"_",$E160),Database!$F$2:$G$65536,2,))</f>
        <v>#N/A</v>
      </c>
      <c r="I160" s="635" t="e">
        <f>IF(ISNUMBER(X160),X160,VLOOKUP(CONCATENATE($B160,"_",$C160,"_",I$2,"_",$D160,"_",$E160),Database!$F$2:$G$65536,2,))</f>
        <v>#N/A</v>
      </c>
      <c r="J160" s="635" t="e">
        <f>VLOOKUP(CONCATENATE($B160,"_",$C160,"_",J$2,"_",$D160,"_",$E160),Database!$F$2:$G$65536,2,)</f>
        <v>#N/A</v>
      </c>
      <c r="K160" s="636">
        <f>VLOOKUP(CONCATENATE($B160,"_",$C160,"_",K$2,"_",$D160,"_",$E160),SentData!$F$2:$G$65536,2,)</f>
        <v>116128</v>
      </c>
      <c r="L160" s="636">
        <f>VLOOKUP(CONCATENATE($B160,"_",$C160,"_",L$2,"_",$D160,"_",$E160),SentData!$F$2:$G$65536,2,)</f>
        <v>113296</v>
      </c>
      <c r="M160" s="637"/>
      <c r="N160" s="638" t="str">
        <f t="shared" si="43"/>
        <v>!!</v>
      </c>
      <c r="O160" s="638" t="str">
        <f t="shared" si="44"/>
        <v>!!</v>
      </c>
      <c r="P160" s="638" t="str">
        <f t="shared" si="45"/>
        <v>!!</v>
      </c>
      <c r="Q160" s="638" t="str">
        <f t="shared" si="46"/>
        <v>!!</v>
      </c>
      <c r="R160" s="638" t="str">
        <f t="shared" si="47"/>
        <v>!!</v>
      </c>
      <c r="S160" s="638">
        <f t="shared" si="48"/>
        <v>0.97561311656103611</v>
      </c>
      <c r="T160" s="637"/>
      <c r="U160" s="633"/>
      <c r="V160" s="633"/>
      <c r="W160" s="633"/>
      <c r="X160" s="633"/>
    </row>
    <row r="161" spans="1:24" ht="12" x14ac:dyDescent="0.2">
      <c r="A161" s="639" t="s">
        <v>178</v>
      </c>
      <c r="B161" s="639" t="str">
        <f>Cover!$G$25</f>
        <v>NL</v>
      </c>
      <c r="C161" s="639" t="s">
        <v>292</v>
      </c>
      <c r="D161" s="639" t="s">
        <v>293</v>
      </c>
      <c r="E161" s="640" t="s">
        <v>121</v>
      </c>
      <c r="F161" s="641" t="e">
        <f>IF(ISNUMBER(U161),U161,VLOOKUP(CONCATENATE($B161,"_",$C161,"_",F$2,"_","1000 NAC","_",$E161),Database!$F$2:$G$65536,2,)/VLOOKUP(CONCATENATE($B161,"_",$C161,"_",F$2,"_",$D161,"_",$E161),Database!$F$2:$G$65536,2,))</f>
        <v>#DIV/0!</v>
      </c>
      <c r="G161" s="641" t="e">
        <f>IF(ISNUMBER(V161),V161,VLOOKUP(CONCATENATE($B161,"_",$C161,"_",G$2,"_","1000 NAC","_",$E161),Database!$F$2:$G$65536,2,)/VLOOKUP(CONCATENATE($B161,"_",$C161,"_",G$2,"_",$D161,"_",$E161),Database!$F$2:$G$65536,2,))</f>
        <v>#DIV/0!</v>
      </c>
      <c r="H161" s="641" t="e">
        <f>IF(ISNUMBER(W161),W161,VLOOKUP(CONCATENATE($B161,"_",$C161,"_",H$2,"_","1000 NAC","_",$E161),Database!$F$2:$G$65536,2,)/VLOOKUP(CONCATENATE($B161,"_",$C161,"_",H$2,"_",$D161,"_",$E161),Database!$F$2:$G$65536,2,))</f>
        <v>#N/A</v>
      </c>
      <c r="I161" s="641" t="e">
        <f>IF(ISNUMBER(X161),X161,VLOOKUP(CONCATENATE($B161,"_",$C161,"_",I$2,"_","1000 NAC","_",$E161),Database!$F$2:$G$65536,2,)/VLOOKUP(CONCATENATE($B161,"_",$C161,"_",I$2,"_",$D161,"_",$E161),Database!$F$2:$G$65536,2,))</f>
        <v>#N/A</v>
      </c>
      <c r="J161" s="641" t="e">
        <f>VLOOKUP(CONCATENATE($B161,"_",$C161,"_",J$2,"_","1000 NAC","_",$E161),Database!$F$2:$G$65536,2,)/VLOOKUP(CONCATENATE($B161,"_",$C161,"_",J$2,"_",$D161,"_",$E161),Database!$F$2:$G$65536,2,)</f>
        <v>#N/A</v>
      </c>
      <c r="K161" s="642">
        <f>VLOOKUP(CONCATENATE($B161,"_",$C161,"_",K$2,"_","1000 NAC","_",$E161),SentData!$F$2:$G$65536,2,)/VLOOKUP(CONCATENATE($B161,"_",$C161,"_",K$2,"_",$D161,"_",$E161),SentData!$F$2:$G$65536,2,)</f>
        <v>346.34059051595585</v>
      </c>
      <c r="L161" s="642">
        <f>VLOOKUP(CONCATENATE($B161,"_",$C161,"_",L$2,"_","1000 NAC","_",$E161),SentData!$F$2:$G$65536,2,)/VLOOKUP(CONCATENATE($B161,"_",$C161,"_",L$2,"_",$D161,"_",$E161),SentData!$F$2:$G$65536,2,)</f>
        <v>379.80556486758297</v>
      </c>
      <c r="M161" s="643"/>
      <c r="N161" s="644" t="str">
        <f t="shared" si="43"/>
        <v>!!</v>
      </c>
      <c r="O161" s="644" t="str">
        <f t="shared" si="44"/>
        <v>!!</v>
      </c>
      <c r="P161" s="644" t="str">
        <f t="shared" si="45"/>
        <v>!!</v>
      </c>
      <c r="Q161" s="644" t="str">
        <f t="shared" si="46"/>
        <v>!!</v>
      </c>
      <c r="R161" s="644" t="str">
        <f t="shared" si="47"/>
        <v>!!</v>
      </c>
      <c r="S161" s="644">
        <f t="shared" si="48"/>
        <v>1.0966244652461128</v>
      </c>
      <c r="T161" s="643"/>
      <c r="U161" s="652" t="str">
        <f>IF(ISNUMBER(U159),IF(ISNUMBER(U160),U160/U159,F160/U159),IF(ISNUMBER(U160),U160/F159,""))</f>
        <v/>
      </c>
      <c r="V161" s="652" t="str">
        <f>IF(ISNUMBER(V159),IF(ISNUMBER(V160),V160/V159,G160/V159),IF(ISNUMBER(V160),V160/G159,""))</f>
        <v/>
      </c>
      <c r="W161" s="652" t="str">
        <f>IF(ISNUMBER(W159),IF(ISNUMBER(W160),W160/W159,H160/W159),IF(ISNUMBER(W160),W160/H159,""))</f>
        <v/>
      </c>
      <c r="X161" s="652" t="str">
        <f>IF(ISNUMBER(X159),IF(ISNUMBER(X160),X160/X159,I160/X159),IF(ISNUMBER(X160),X160/I159,""))</f>
        <v/>
      </c>
    </row>
    <row r="162" spans="1:24" x14ac:dyDescent="0.2">
      <c r="A162" s="633" t="s">
        <v>180</v>
      </c>
      <c r="B162" s="633" t="str">
        <f>Cover!$G$25</f>
        <v>NL</v>
      </c>
      <c r="C162" s="633" t="s">
        <v>296</v>
      </c>
      <c r="D162" s="633" t="s">
        <v>293</v>
      </c>
      <c r="E162" s="634" t="s">
        <v>121</v>
      </c>
      <c r="F162" s="635">
        <f>IF(ISNUMBER(U162),U162,VLOOKUP(CONCATENATE($B162,"_",$C162,"_",F$2,"_",$D162,"_",$E162),Database!$F$2:$G$65536,2,))</f>
        <v>0</v>
      </c>
      <c r="G162" s="635">
        <f>IF(ISNUMBER(V162),V162,VLOOKUP(CONCATENATE($B162,"_",$C162,"_",G$2,"_",$D162,"_",$E162),Database!$F$2:$G$65536,2,))</f>
        <v>0</v>
      </c>
      <c r="H162" s="635" t="e">
        <f>IF(ISNUMBER(W162),W162,VLOOKUP(CONCATENATE($B162,"_",$C162,"_",H$2,"_",$D162,"_",$E162),Database!$F$2:$G$65536,2,))</f>
        <v>#N/A</v>
      </c>
      <c r="I162" s="635" t="e">
        <f>IF(ISNUMBER(X162),X162,VLOOKUP(CONCATENATE($B162,"_",$C162,"_",I$2,"_",$D162,"_",$E162),Database!$F$2:$G$65536,2,))</f>
        <v>#N/A</v>
      </c>
      <c r="J162" s="635" t="e">
        <f>VLOOKUP(CONCATENATE($B162,"_",$C162,"_",J$2,"_",$D162,"_",$E162),Database!$F$2:$G$65536,2,)</f>
        <v>#N/A</v>
      </c>
      <c r="K162" s="636">
        <f>VLOOKUP(CONCATENATE($B162,"_",$C162,"_",K$2,"_",$D162,"_",$E162),SentData!$F$2:$G$65536,2,)</f>
        <v>9.6</v>
      </c>
      <c r="L162" s="636">
        <f>VLOOKUP(CONCATENATE($B162,"_",$C162,"_",L$2,"_",$D162,"_",$E162),SentData!$F$2:$G$65536,2,)</f>
        <v>14.1</v>
      </c>
      <c r="M162" s="637"/>
      <c r="N162" s="638" t="str">
        <f t="shared" si="43"/>
        <v>!!</v>
      </c>
      <c r="O162" s="638" t="str">
        <f t="shared" si="44"/>
        <v>!!</v>
      </c>
      <c r="P162" s="638" t="str">
        <f t="shared" si="45"/>
        <v>!!</v>
      </c>
      <c r="Q162" s="638" t="str">
        <f t="shared" si="46"/>
        <v>!!</v>
      </c>
      <c r="R162" s="638" t="str">
        <f t="shared" si="47"/>
        <v>!!</v>
      </c>
      <c r="S162" s="638">
        <f t="shared" si="48"/>
        <v>1.46875</v>
      </c>
      <c r="T162" s="637"/>
      <c r="U162" s="633"/>
      <c r="V162" s="633"/>
      <c r="W162" s="633"/>
      <c r="X162" s="633"/>
    </row>
    <row r="163" spans="1:24" x14ac:dyDescent="0.2">
      <c r="A163" s="650" t="s">
        <v>179</v>
      </c>
      <c r="B163" s="633" t="str">
        <f>Cover!$G$25</f>
        <v>NL</v>
      </c>
      <c r="C163" s="633" t="s">
        <v>296</v>
      </c>
      <c r="D163" s="633" t="s">
        <v>216</v>
      </c>
      <c r="E163" s="634" t="s">
        <v>121</v>
      </c>
      <c r="F163" s="635">
        <f>IF(ISNUMBER(U163),U163,VLOOKUP(CONCATENATE($B163,"_",$C163,"_",F$2,"_",$D163,"_",$E163),Database!$F$2:$G$65536,2,))</f>
        <v>0</v>
      </c>
      <c r="G163" s="635">
        <f>IF(ISNUMBER(V163),V163,VLOOKUP(CONCATENATE($B163,"_",$C163,"_",G$2,"_",$D163,"_",$E163),Database!$F$2:$G$65536,2,))</f>
        <v>0</v>
      </c>
      <c r="H163" s="635" t="e">
        <f>IF(ISNUMBER(W163),W163,VLOOKUP(CONCATENATE($B163,"_",$C163,"_",H$2,"_",$D163,"_",$E163),Database!$F$2:$G$65536,2,))</f>
        <v>#N/A</v>
      </c>
      <c r="I163" s="635" t="e">
        <f>IF(ISNUMBER(X163),X163,VLOOKUP(CONCATENATE($B163,"_",$C163,"_",I$2,"_",$D163,"_",$E163),Database!$F$2:$G$65536,2,))</f>
        <v>#N/A</v>
      </c>
      <c r="J163" s="635" t="e">
        <f>VLOOKUP(CONCATENATE($B163,"_",$C163,"_",J$2,"_",$D163,"_",$E163),Database!$F$2:$G$65536,2,)</f>
        <v>#N/A</v>
      </c>
      <c r="K163" s="636">
        <f>VLOOKUP(CONCATENATE($B163,"_",$C163,"_",K$2,"_",$D163,"_",$E163),SentData!$F$2:$G$65536,2,)</f>
        <v>4718</v>
      </c>
      <c r="L163" s="636">
        <f>VLOOKUP(CONCATENATE($B163,"_",$C163,"_",L$2,"_",$D163,"_",$E163),SentData!$F$2:$G$65536,2,)</f>
        <v>8515</v>
      </c>
      <c r="M163" s="637"/>
      <c r="N163" s="638" t="str">
        <f t="shared" si="43"/>
        <v>!!</v>
      </c>
      <c r="O163" s="638" t="str">
        <f t="shared" si="44"/>
        <v>!!</v>
      </c>
      <c r="P163" s="638" t="str">
        <f t="shared" si="45"/>
        <v>!!</v>
      </c>
      <c r="Q163" s="638" t="str">
        <f t="shared" si="46"/>
        <v>!!</v>
      </c>
      <c r="R163" s="638" t="str">
        <f t="shared" si="47"/>
        <v>!!</v>
      </c>
      <c r="S163" s="638">
        <f t="shared" si="48"/>
        <v>1.8047901653242899</v>
      </c>
      <c r="T163" s="637"/>
      <c r="U163" s="633"/>
      <c r="V163" s="633"/>
      <c r="W163" s="633"/>
      <c r="X163" s="633"/>
    </row>
    <row r="164" spans="1:24" ht="12" x14ac:dyDescent="0.2">
      <c r="A164" s="639" t="s">
        <v>178</v>
      </c>
      <c r="B164" s="639" t="str">
        <f>Cover!$G$25</f>
        <v>NL</v>
      </c>
      <c r="C164" s="639" t="s">
        <v>296</v>
      </c>
      <c r="D164" s="639" t="s">
        <v>293</v>
      </c>
      <c r="E164" s="640" t="s">
        <v>121</v>
      </c>
      <c r="F164" s="641" t="e">
        <f>IF(ISNUMBER(U164),U164,VLOOKUP(CONCATENATE($B164,"_",$C164,"_",F$2,"_","1000 NAC","_",$E164),Database!$F$2:$G$65536,2,)/VLOOKUP(CONCATENATE($B164,"_",$C164,"_",F$2,"_",$D164,"_",$E164),Database!$F$2:$G$65536,2,))</f>
        <v>#DIV/0!</v>
      </c>
      <c r="G164" s="641" t="e">
        <f>IF(ISNUMBER(V164),V164,VLOOKUP(CONCATENATE($B164,"_",$C164,"_",G$2,"_","1000 NAC","_",$E164),Database!$F$2:$G$65536,2,)/VLOOKUP(CONCATENATE($B164,"_",$C164,"_",G$2,"_",$D164,"_",$E164),Database!$F$2:$G$65536,2,))</f>
        <v>#DIV/0!</v>
      </c>
      <c r="H164" s="641" t="e">
        <f>IF(ISNUMBER(W164),W164,VLOOKUP(CONCATENATE($B164,"_",$C164,"_",H$2,"_","1000 NAC","_",$E164),Database!$F$2:$G$65536,2,)/VLOOKUP(CONCATENATE($B164,"_",$C164,"_",H$2,"_",$D164,"_",$E164),Database!$F$2:$G$65536,2,))</f>
        <v>#N/A</v>
      </c>
      <c r="I164" s="641" t="e">
        <f>IF(ISNUMBER(X164),X164,VLOOKUP(CONCATENATE($B164,"_",$C164,"_",I$2,"_","1000 NAC","_",$E164),Database!$F$2:$G$65536,2,)/VLOOKUP(CONCATENATE($B164,"_",$C164,"_",I$2,"_",$D164,"_",$E164),Database!$F$2:$G$65536,2,))</f>
        <v>#N/A</v>
      </c>
      <c r="J164" s="641" t="e">
        <f>VLOOKUP(CONCATENATE($B164,"_",$C164,"_",J$2,"_","1000 NAC","_",$E164),Database!$F$2:$G$65536,2,)/VLOOKUP(CONCATENATE($B164,"_",$C164,"_",J$2,"_",$D164,"_",$E164),Database!$F$2:$G$65536,2,)</f>
        <v>#N/A</v>
      </c>
      <c r="K164" s="642">
        <f>VLOOKUP(CONCATENATE($B164,"_",$C164,"_",K$2,"_","1000 NAC","_",$E164),SentData!$F$2:$G$65536,2,)/VLOOKUP(CONCATENATE($B164,"_",$C164,"_",K$2,"_",$D164,"_",$E164),SentData!$F$2:$G$65536,2,)</f>
        <v>491.45833333333337</v>
      </c>
      <c r="L164" s="642">
        <f>VLOOKUP(CONCATENATE($B164,"_",$C164,"_",L$2,"_","1000 NAC","_",$E164),SentData!$F$2:$G$65536,2,)/VLOOKUP(CONCATENATE($B164,"_",$C164,"_",L$2,"_",$D164,"_",$E164),SentData!$F$2:$G$65536,2,)</f>
        <v>603.90070921985819</v>
      </c>
      <c r="M164" s="643"/>
      <c r="N164" s="644" t="str">
        <f t="shared" si="43"/>
        <v>!!</v>
      </c>
      <c r="O164" s="644" t="str">
        <f t="shared" si="44"/>
        <v>!!</v>
      </c>
      <c r="P164" s="644" t="str">
        <f t="shared" si="45"/>
        <v>!!</v>
      </c>
      <c r="Q164" s="644" t="str">
        <f t="shared" si="46"/>
        <v>!!</v>
      </c>
      <c r="R164" s="644" t="str">
        <f t="shared" si="47"/>
        <v>!!</v>
      </c>
      <c r="S164" s="644">
        <f t="shared" si="48"/>
        <v>1.2287933040505803</v>
      </c>
      <c r="T164" s="643"/>
      <c r="U164" s="652" t="str">
        <f>IF(ISNUMBER(U162),IF(ISNUMBER(U163),U163/U162,F163/U162),IF(ISNUMBER(U163),U163/F162,""))</f>
        <v/>
      </c>
      <c r="V164" s="652" t="str">
        <f>IF(ISNUMBER(V162),IF(ISNUMBER(V163),V163/V162,G163/V162),IF(ISNUMBER(V163),V163/G162,""))</f>
        <v/>
      </c>
      <c r="W164" s="652" t="str">
        <f>IF(ISNUMBER(W162),IF(ISNUMBER(W163),W163/W162,H163/W162),IF(ISNUMBER(W163),W163/H162,""))</f>
        <v/>
      </c>
      <c r="X164" s="652" t="str">
        <f>IF(ISNUMBER(X162),IF(ISNUMBER(X163),X163/X162,I163/X162),IF(ISNUMBER(X163),X163/I162,""))</f>
        <v/>
      </c>
    </row>
    <row r="165" spans="1:24" x14ac:dyDescent="0.2">
      <c r="A165" s="633" t="s">
        <v>180</v>
      </c>
      <c r="B165" s="633" t="str">
        <f>Cover!$G$25</f>
        <v>NL</v>
      </c>
      <c r="C165" s="633" t="s">
        <v>292</v>
      </c>
      <c r="D165" s="633" t="s">
        <v>293</v>
      </c>
      <c r="E165" s="634" t="s">
        <v>122</v>
      </c>
      <c r="F165" s="635">
        <f>IF(ISNUMBER(U165),U165,VLOOKUP(CONCATENATE($B165,"_",$C165,"_",F$2,"_",$D165,"_",$E165),Database!$F$2:$G$65536,2,))</f>
        <v>0</v>
      </c>
      <c r="G165" s="635">
        <f>IF(ISNUMBER(V165),V165,VLOOKUP(CONCATENATE($B165,"_",$C165,"_",G$2,"_",$D165,"_",$E165),Database!$F$2:$G$65536,2,))</f>
        <v>0</v>
      </c>
      <c r="H165" s="635" t="e">
        <f>IF(ISNUMBER(W165),W165,VLOOKUP(CONCATENATE($B165,"_",$C165,"_",H$2,"_",$D165,"_",$E165),Database!$F$2:$G$65536,2,))</f>
        <v>#N/A</v>
      </c>
      <c r="I165" s="635" t="e">
        <f>IF(ISNUMBER(X165),X165,VLOOKUP(CONCATENATE($B165,"_",$C165,"_",I$2,"_",$D165,"_",$E165),Database!$F$2:$G$65536,2,))</f>
        <v>#N/A</v>
      </c>
      <c r="J165" s="635" t="e">
        <f>VLOOKUP(CONCATENATE($B165,"_",$C165,"_",J$2,"_",$D165,"_",$E165),Database!$F$2:$G$65536,2,)</f>
        <v>#N/A</v>
      </c>
      <c r="K165" s="636">
        <f>VLOOKUP(CONCATENATE($B165,"_",$C165,"_",K$2,"_",$D165,"_",$E165),SentData!$F$2:$G$65536,2,)</f>
        <v>304.60000000000002</v>
      </c>
      <c r="L165" s="636">
        <f>VLOOKUP(CONCATENATE($B165,"_",$C165,"_",L$2,"_",$D165,"_",$E165),SentData!$F$2:$G$65536,2,)</f>
        <v>306.39999999999998</v>
      </c>
      <c r="M165" s="637"/>
      <c r="N165" s="638" t="str">
        <f t="shared" si="43"/>
        <v>!!</v>
      </c>
      <c r="O165" s="638" t="str">
        <f t="shared" si="44"/>
        <v>!!</v>
      </c>
      <c r="P165" s="638" t="str">
        <f t="shared" si="45"/>
        <v>!!</v>
      </c>
      <c r="Q165" s="638" t="str">
        <f t="shared" si="46"/>
        <v>!!</v>
      </c>
      <c r="R165" s="638" t="str">
        <f t="shared" si="47"/>
        <v>!!</v>
      </c>
      <c r="S165" s="638">
        <f t="shared" si="48"/>
        <v>1.005909389363099</v>
      </c>
      <c r="T165" s="637"/>
      <c r="U165" s="633"/>
      <c r="V165" s="633"/>
      <c r="W165" s="633"/>
      <c r="X165" s="633"/>
    </row>
    <row r="166" spans="1:24" x14ac:dyDescent="0.2">
      <c r="A166" s="650" t="s">
        <v>179</v>
      </c>
      <c r="B166" s="633" t="str">
        <f>Cover!$G$25</f>
        <v>NL</v>
      </c>
      <c r="C166" s="633" t="s">
        <v>292</v>
      </c>
      <c r="D166" s="633" t="s">
        <v>216</v>
      </c>
      <c r="E166" s="634" t="s">
        <v>122</v>
      </c>
      <c r="F166" s="635">
        <f>IF(ISNUMBER(U166),U166,VLOOKUP(CONCATENATE($B166,"_",$C166,"_",F$2,"_",$D166,"_",$E166),Database!$F$2:$G$65536,2,))</f>
        <v>0</v>
      </c>
      <c r="G166" s="635">
        <f>IF(ISNUMBER(V166),V166,VLOOKUP(CONCATENATE($B166,"_",$C166,"_",G$2,"_",$D166,"_",$E166),Database!$F$2:$G$65536,2,))</f>
        <v>0</v>
      </c>
      <c r="H166" s="635" t="e">
        <f>IF(ISNUMBER(W166),W166,VLOOKUP(CONCATENATE($B166,"_",$C166,"_",H$2,"_",$D166,"_",$E166),Database!$F$2:$G$65536,2,))</f>
        <v>#N/A</v>
      </c>
      <c r="I166" s="635" t="e">
        <f>IF(ISNUMBER(X166),X166,VLOOKUP(CONCATENATE($B166,"_",$C166,"_",I$2,"_",$D166,"_",$E166),Database!$F$2:$G$65536,2,))</f>
        <v>#N/A</v>
      </c>
      <c r="J166" s="635" t="e">
        <f>VLOOKUP(CONCATENATE($B166,"_",$C166,"_",J$2,"_",$D166,"_",$E166),Database!$F$2:$G$65536,2,)</f>
        <v>#N/A</v>
      </c>
      <c r="K166" s="636">
        <f>VLOOKUP(CONCATENATE($B166,"_",$C166,"_",K$2,"_",$D166,"_",$E166),SentData!$F$2:$G$65536,2,)</f>
        <v>188851</v>
      </c>
      <c r="L166" s="636">
        <f>VLOOKUP(CONCATENATE($B166,"_",$C166,"_",L$2,"_",$D166,"_",$E166),SentData!$F$2:$G$65536,2,)</f>
        <v>199141</v>
      </c>
      <c r="M166" s="637"/>
      <c r="N166" s="638" t="str">
        <f t="shared" si="43"/>
        <v>!!</v>
      </c>
      <c r="O166" s="638" t="str">
        <f t="shared" si="44"/>
        <v>!!</v>
      </c>
      <c r="P166" s="638" t="str">
        <f t="shared" si="45"/>
        <v>!!</v>
      </c>
      <c r="Q166" s="638" t="str">
        <f t="shared" si="46"/>
        <v>!!</v>
      </c>
      <c r="R166" s="638" t="str">
        <f t="shared" si="47"/>
        <v>!!</v>
      </c>
      <c r="S166" s="638">
        <f t="shared" si="48"/>
        <v>1.0544874001196711</v>
      </c>
      <c r="T166" s="637"/>
      <c r="U166" s="633"/>
      <c r="V166" s="633"/>
      <c r="W166" s="633"/>
      <c r="X166" s="633"/>
    </row>
    <row r="167" spans="1:24" ht="12" x14ac:dyDescent="0.2">
      <c r="A167" s="639" t="s">
        <v>178</v>
      </c>
      <c r="B167" s="639" t="str">
        <f>Cover!$G$25</f>
        <v>NL</v>
      </c>
      <c r="C167" s="639" t="s">
        <v>292</v>
      </c>
      <c r="D167" s="639" t="s">
        <v>293</v>
      </c>
      <c r="E167" s="640" t="s">
        <v>122</v>
      </c>
      <c r="F167" s="641" t="e">
        <f>IF(ISNUMBER(U167),U167,VLOOKUP(CONCATENATE($B167,"_",$C167,"_",F$2,"_","1000 NAC","_",$E167),Database!$F$2:$G$65536,2,)/VLOOKUP(CONCATENATE($B167,"_",$C167,"_",F$2,"_",$D167,"_",$E167),Database!$F$2:$G$65536,2,))</f>
        <v>#DIV/0!</v>
      </c>
      <c r="G167" s="641" t="e">
        <f>IF(ISNUMBER(V167),V167,VLOOKUP(CONCATENATE($B167,"_",$C167,"_",G$2,"_","1000 NAC","_",$E167),Database!$F$2:$G$65536,2,)/VLOOKUP(CONCATENATE($B167,"_",$C167,"_",G$2,"_",$D167,"_",$E167),Database!$F$2:$G$65536,2,))</f>
        <v>#DIV/0!</v>
      </c>
      <c r="H167" s="641" t="e">
        <f>IF(ISNUMBER(W167),W167,VLOOKUP(CONCATENATE($B167,"_",$C167,"_",H$2,"_","1000 NAC","_",$E167),Database!$F$2:$G$65536,2,)/VLOOKUP(CONCATENATE($B167,"_",$C167,"_",H$2,"_",$D167,"_",$E167),Database!$F$2:$G$65536,2,))</f>
        <v>#N/A</v>
      </c>
      <c r="I167" s="641" t="e">
        <f>IF(ISNUMBER(X167),X167,VLOOKUP(CONCATENATE($B167,"_",$C167,"_",I$2,"_","1000 NAC","_",$E167),Database!$F$2:$G$65536,2,)/VLOOKUP(CONCATENATE($B167,"_",$C167,"_",I$2,"_",$D167,"_",$E167),Database!$F$2:$G$65536,2,))</f>
        <v>#N/A</v>
      </c>
      <c r="J167" s="641" t="e">
        <f>VLOOKUP(CONCATENATE($B167,"_",$C167,"_",J$2,"_","1000 NAC","_",$E167),Database!$F$2:$G$65536,2,)/VLOOKUP(CONCATENATE($B167,"_",$C167,"_",J$2,"_",$D167,"_",$E167),Database!$F$2:$G$65536,2,)</f>
        <v>#N/A</v>
      </c>
      <c r="K167" s="642">
        <f>VLOOKUP(CONCATENATE($B167,"_",$C167,"_",K$2,"_","1000 NAC","_",$E167),SentData!$F$2:$G$65536,2,)/VLOOKUP(CONCATENATE($B167,"_",$C167,"_",K$2,"_",$D167,"_",$E167),SentData!$F$2:$G$65536,2,)</f>
        <v>619.99671700590932</v>
      </c>
      <c r="L167" s="642">
        <f>VLOOKUP(CONCATENATE($B167,"_",$C167,"_",L$2,"_","1000 NAC","_",$E167),SentData!$F$2:$G$65536,2,)/VLOOKUP(CONCATENATE($B167,"_",$C167,"_",L$2,"_",$D167,"_",$E167),SentData!$F$2:$G$65536,2,)</f>
        <v>649.93798955613579</v>
      </c>
      <c r="M167" s="643"/>
      <c r="N167" s="644" t="str">
        <f t="shared" si="43"/>
        <v>!!</v>
      </c>
      <c r="O167" s="644" t="str">
        <f t="shared" si="44"/>
        <v>!!</v>
      </c>
      <c r="P167" s="644" t="str">
        <f t="shared" si="45"/>
        <v>!!</v>
      </c>
      <c r="Q167" s="644" t="str">
        <f t="shared" si="46"/>
        <v>!!</v>
      </c>
      <c r="R167" s="644" t="str">
        <f t="shared" si="47"/>
        <v>!!</v>
      </c>
      <c r="S167" s="644">
        <f t="shared" si="48"/>
        <v>1.0482926307978193</v>
      </c>
      <c r="T167" s="643"/>
      <c r="U167" s="652" t="str">
        <f>IF(ISNUMBER(U165),IF(ISNUMBER(U166),U166/U165,F166/U165),IF(ISNUMBER(U166),U166/F165,""))</f>
        <v/>
      </c>
      <c r="V167" s="652" t="str">
        <f>IF(ISNUMBER(V165),IF(ISNUMBER(V166),V166/V165,G166/V165),IF(ISNUMBER(V166),V166/G165,""))</f>
        <v/>
      </c>
      <c r="W167" s="652" t="str">
        <f>IF(ISNUMBER(W165),IF(ISNUMBER(W166),W166/W165,H166/W165),IF(ISNUMBER(W166),W166/H165,""))</f>
        <v/>
      </c>
      <c r="X167" s="652" t="str">
        <f>IF(ISNUMBER(X165),IF(ISNUMBER(X166),X166/X165,I166/X165),IF(ISNUMBER(X166),X166/I165,""))</f>
        <v/>
      </c>
    </row>
    <row r="168" spans="1:24" x14ac:dyDescent="0.2">
      <c r="A168" s="633" t="s">
        <v>180</v>
      </c>
      <c r="B168" s="633" t="str">
        <f>Cover!$G$25</f>
        <v>NL</v>
      </c>
      <c r="C168" s="633" t="s">
        <v>296</v>
      </c>
      <c r="D168" s="633" t="s">
        <v>293</v>
      </c>
      <c r="E168" s="634" t="s">
        <v>122</v>
      </c>
      <c r="F168" s="635">
        <f>IF(ISNUMBER(U168),U168,VLOOKUP(CONCATENATE($B168,"_",$C168,"_",F$2,"_",$D168,"_",$E168),Database!$F$2:$G$65536,2,))</f>
        <v>0</v>
      </c>
      <c r="G168" s="635">
        <f>IF(ISNUMBER(V168),V168,VLOOKUP(CONCATENATE($B168,"_",$C168,"_",G$2,"_",$D168,"_",$E168),Database!$F$2:$G$65536,2,))</f>
        <v>0</v>
      </c>
      <c r="H168" s="635" t="e">
        <f>IF(ISNUMBER(W168),W168,VLOOKUP(CONCATENATE($B168,"_",$C168,"_",H$2,"_",$D168,"_",$E168),Database!$F$2:$G$65536,2,))</f>
        <v>#N/A</v>
      </c>
      <c r="I168" s="635" t="e">
        <f>IF(ISNUMBER(X168),X168,VLOOKUP(CONCATENATE($B168,"_",$C168,"_",I$2,"_",$D168,"_",$E168),Database!$F$2:$G$65536,2,))</f>
        <v>#N/A</v>
      </c>
      <c r="J168" s="635" t="e">
        <f>VLOOKUP(CONCATENATE($B168,"_",$C168,"_",J$2,"_",$D168,"_",$E168),Database!$F$2:$G$65536,2,)</f>
        <v>#N/A</v>
      </c>
      <c r="K168" s="636">
        <f>VLOOKUP(CONCATENATE($B168,"_",$C168,"_",K$2,"_",$D168,"_",$E168),SentData!$F$2:$G$65536,2,)</f>
        <v>92</v>
      </c>
      <c r="L168" s="636">
        <f>VLOOKUP(CONCATENATE($B168,"_",$C168,"_",L$2,"_",$D168,"_",$E168),SentData!$F$2:$G$65536,2,)</f>
        <v>69.7</v>
      </c>
      <c r="M168" s="637"/>
      <c r="N168" s="638" t="str">
        <f t="shared" si="43"/>
        <v>!!</v>
      </c>
      <c r="O168" s="638" t="str">
        <f t="shared" si="44"/>
        <v>!!</v>
      </c>
      <c r="P168" s="638" t="str">
        <f t="shared" si="45"/>
        <v>!!</v>
      </c>
      <c r="Q168" s="638" t="str">
        <f t="shared" si="46"/>
        <v>!!</v>
      </c>
      <c r="R168" s="638" t="str">
        <f t="shared" si="47"/>
        <v>!!</v>
      </c>
      <c r="S168" s="638">
        <f t="shared" si="48"/>
        <v>0.75760869565217392</v>
      </c>
      <c r="T168" s="637"/>
      <c r="U168" s="633"/>
      <c r="V168" s="633"/>
      <c r="W168" s="633"/>
      <c r="X168" s="633"/>
    </row>
    <row r="169" spans="1:24" x14ac:dyDescent="0.2">
      <c r="A169" s="650" t="s">
        <v>179</v>
      </c>
      <c r="B169" s="633" t="str">
        <f>Cover!$G$25</f>
        <v>NL</v>
      </c>
      <c r="C169" s="633" t="s">
        <v>296</v>
      </c>
      <c r="D169" s="633" t="s">
        <v>216</v>
      </c>
      <c r="E169" s="634" t="s">
        <v>122</v>
      </c>
      <c r="F169" s="635">
        <f>IF(ISNUMBER(U169),U169,VLOOKUP(CONCATENATE($B169,"_",$C169,"_",F$2,"_",$D169,"_",$E169),Database!$F$2:$G$65536,2,))</f>
        <v>0</v>
      </c>
      <c r="G169" s="635">
        <f>IF(ISNUMBER(V169),V169,VLOOKUP(CONCATENATE($B169,"_",$C169,"_",G$2,"_",$D169,"_",$E169),Database!$F$2:$G$65536,2,))</f>
        <v>0</v>
      </c>
      <c r="H169" s="635" t="e">
        <f>IF(ISNUMBER(W169),W169,VLOOKUP(CONCATENATE($B169,"_",$C169,"_",H$2,"_",$D169,"_",$E169),Database!$F$2:$G$65536,2,))</f>
        <v>#N/A</v>
      </c>
      <c r="I169" s="635" t="e">
        <f>IF(ISNUMBER(X169),X169,VLOOKUP(CONCATENATE($B169,"_",$C169,"_",I$2,"_",$D169,"_",$E169),Database!$F$2:$G$65536,2,))</f>
        <v>#N/A</v>
      </c>
      <c r="J169" s="635" t="e">
        <f>VLOOKUP(CONCATENATE($B169,"_",$C169,"_",J$2,"_",$D169,"_",$E169),Database!$F$2:$G$65536,2,)</f>
        <v>#N/A</v>
      </c>
      <c r="K169" s="636">
        <f>VLOOKUP(CONCATENATE($B169,"_",$C169,"_",K$2,"_",$D169,"_",$E169),SentData!$F$2:$G$65536,2,)</f>
        <v>48736</v>
      </c>
      <c r="L169" s="636">
        <f>VLOOKUP(CONCATENATE($B169,"_",$C169,"_",L$2,"_",$D169,"_",$E169),SentData!$F$2:$G$65536,2,)</f>
        <v>56395</v>
      </c>
      <c r="M169" s="637"/>
      <c r="N169" s="638" t="str">
        <f t="shared" si="43"/>
        <v>!!</v>
      </c>
      <c r="O169" s="638" t="str">
        <f t="shared" si="44"/>
        <v>!!</v>
      </c>
      <c r="P169" s="638" t="str">
        <f t="shared" si="45"/>
        <v>!!</v>
      </c>
      <c r="Q169" s="638" t="str">
        <f t="shared" si="46"/>
        <v>!!</v>
      </c>
      <c r="R169" s="638" t="str">
        <f t="shared" si="47"/>
        <v>!!</v>
      </c>
      <c r="S169" s="638">
        <f t="shared" si="48"/>
        <v>1.157152823374918</v>
      </c>
      <c r="T169" s="637"/>
      <c r="U169" s="633"/>
      <c r="V169" s="633"/>
      <c r="W169" s="633"/>
      <c r="X169" s="633"/>
    </row>
    <row r="170" spans="1:24" ht="12" x14ac:dyDescent="0.2">
      <c r="A170" s="639" t="s">
        <v>178</v>
      </c>
      <c r="B170" s="639" t="str">
        <f>Cover!$G$25</f>
        <v>NL</v>
      </c>
      <c r="C170" s="639" t="s">
        <v>296</v>
      </c>
      <c r="D170" s="639" t="s">
        <v>293</v>
      </c>
      <c r="E170" s="640" t="s">
        <v>122</v>
      </c>
      <c r="F170" s="641" t="e">
        <f>IF(ISNUMBER(U170),U170,VLOOKUP(CONCATENATE($B170,"_",$C170,"_",F$2,"_","1000 NAC","_",$E170),Database!$F$2:$G$65536,2,)/VLOOKUP(CONCATENATE($B170,"_",$C170,"_",F$2,"_",$D170,"_",$E170),Database!$F$2:$G$65536,2,))</f>
        <v>#DIV/0!</v>
      </c>
      <c r="G170" s="641" t="e">
        <f>IF(ISNUMBER(V170),V170,VLOOKUP(CONCATENATE($B170,"_",$C170,"_",G$2,"_","1000 NAC","_",$E170),Database!$F$2:$G$65536,2,)/VLOOKUP(CONCATENATE($B170,"_",$C170,"_",G$2,"_",$D170,"_",$E170),Database!$F$2:$G$65536,2,))</f>
        <v>#DIV/0!</v>
      </c>
      <c r="H170" s="641" t="e">
        <f>IF(ISNUMBER(W170),W170,VLOOKUP(CONCATENATE($B170,"_",$C170,"_",H$2,"_","1000 NAC","_",$E170),Database!$F$2:$G$65536,2,)/VLOOKUP(CONCATENATE($B170,"_",$C170,"_",H$2,"_",$D170,"_",$E170),Database!$F$2:$G$65536,2,))</f>
        <v>#N/A</v>
      </c>
      <c r="I170" s="641" t="e">
        <f>IF(ISNUMBER(X170),X170,VLOOKUP(CONCATENATE($B170,"_",$C170,"_",I$2,"_","1000 NAC","_",$E170),Database!$F$2:$G$65536,2,)/VLOOKUP(CONCATENATE($B170,"_",$C170,"_",I$2,"_",$D170,"_",$E170),Database!$F$2:$G$65536,2,))</f>
        <v>#N/A</v>
      </c>
      <c r="J170" s="641" t="e">
        <f>VLOOKUP(CONCATENATE($B170,"_",$C170,"_",J$2,"_","1000 NAC","_",$E170),Database!$F$2:$G$65536,2,)/VLOOKUP(CONCATENATE($B170,"_",$C170,"_",J$2,"_",$D170,"_",$E170),Database!$F$2:$G$65536,2,)</f>
        <v>#N/A</v>
      </c>
      <c r="K170" s="642">
        <f>VLOOKUP(CONCATENATE($B170,"_",$C170,"_",K$2,"_","1000 NAC","_",$E170),SentData!$F$2:$G$65536,2,)/VLOOKUP(CONCATENATE($B170,"_",$C170,"_",K$2,"_",$D170,"_",$E170),SentData!$F$2:$G$65536,2,)</f>
        <v>529.73913043478262</v>
      </c>
      <c r="L170" s="642">
        <f>VLOOKUP(CONCATENATE($B170,"_",$C170,"_",L$2,"_","1000 NAC","_",$E170),SentData!$F$2:$G$65536,2,)/VLOOKUP(CONCATENATE($B170,"_",$C170,"_",L$2,"_",$D170,"_",$E170),SentData!$F$2:$G$65536,2,)</f>
        <v>809.11047345767577</v>
      </c>
      <c r="M170" s="643"/>
      <c r="N170" s="644" t="str">
        <f t="shared" si="43"/>
        <v>!!</v>
      </c>
      <c r="O170" s="644" t="str">
        <f t="shared" si="44"/>
        <v>!!</v>
      </c>
      <c r="P170" s="644" t="str">
        <f t="shared" si="45"/>
        <v>!!</v>
      </c>
      <c r="Q170" s="644" t="str">
        <f t="shared" si="46"/>
        <v>!!</v>
      </c>
      <c r="R170" s="644" t="str">
        <f t="shared" si="47"/>
        <v>!!</v>
      </c>
      <c r="S170" s="644">
        <f t="shared" si="48"/>
        <v>1.5273753192323163</v>
      </c>
      <c r="T170" s="643"/>
      <c r="U170" s="652" t="str">
        <f>IF(ISNUMBER(U168),IF(ISNUMBER(U169),U169/U168,F169/U168),IF(ISNUMBER(U169),U169/F168,""))</f>
        <v/>
      </c>
      <c r="V170" s="652" t="str">
        <f>IF(ISNUMBER(V168),IF(ISNUMBER(V169),V169/V168,G169/V168),IF(ISNUMBER(V169),V169/G168,""))</f>
        <v/>
      </c>
      <c r="W170" s="652" t="str">
        <f>IF(ISNUMBER(W168),IF(ISNUMBER(W169),W169/W168,H169/W168),IF(ISNUMBER(W169),W169/H168,""))</f>
        <v/>
      </c>
      <c r="X170" s="652" t="str">
        <f>IF(ISNUMBER(X168),IF(ISNUMBER(X169),X169/X168,I169/X168),IF(ISNUMBER(X169),X169/I168,""))</f>
        <v/>
      </c>
    </row>
    <row r="171" spans="1:24" x14ac:dyDescent="0.2">
      <c r="A171" s="633" t="s">
        <v>180</v>
      </c>
      <c r="B171" s="633" t="str">
        <f>Cover!$G$25</f>
        <v>NL</v>
      </c>
      <c r="C171" s="633" t="s">
        <v>292</v>
      </c>
      <c r="D171" s="633" t="s">
        <v>293</v>
      </c>
      <c r="E171" s="634" t="s">
        <v>123</v>
      </c>
      <c r="F171" s="635">
        <f>IF(ISNUMBER(U171),U171,VLOOKUP(CONCATENATE($B171,"_",$C171,"_",F$2,"_",$D171,"_",$E171),Database!$F$2:$G$65536,2,))</f>
        <v>0</v>
      </c>
      <c r="G171" s="635">
        <f>IF(ISNUMBER(V171),V171,VLOOKUP(CONCATENATE($B171,"_",$C171,"_",G$2,"_",$D171,"_",$E171),Database!$F$2:$G$65536,2,))</f>
        <v>0</v>
      </c>
      <c r="H171" s="635" t="e">
        <f>IF(ISNUMBER(W171),W171,VLOOKUP(CONCATENATE($B171,"_",$C171,"_",H$2,"_",$D171,"_",$E171),Database!$F$2:$G$65536,2,))</f>
        <v>#N/A</v>
      </c>
      <c r="I171" s="635" t="e">
        <f>IF(ISNUMBER(X171),X171,VLOOKUP(CONCATENATE($B171,"_",$C171,"_",I$2,"_",$D171,"_",$E171),Database!$F$2:$G$65536,2,))</f>
        <v>#N/A</v>
      </c>
      <c r="J171" s="635" t="e">
        <f>VLOOKUP(CONCATENATE($B171,"_",$C171,"_",J$2,"_",$D171,"_",$E171),Database!$F$2:$G$65536,2,)</f>
        <v>#N/A</v>
      </c>
      <c r="K171" s="636">
        <f>VLOOKUP(CONCATENATE($B171,"_",$C171,"_",K$2,"_",$D171,"_",$E171),SentData!$F$2:$G$65536,2,)</f>
        <v>100.6</v>
      </c>
      <c r="L171" s="636">
        <f>VLOOKUP(CONCATENATE($B171,"_",$C171,"_",L$2,"_",$D171,"_",$E171),SentData!$F$2:$G$65536,2,)</f>
        <v>95.9</v>
      </c>
      <c r="M171" s="637"/>
      <c r="N171" s="638" t="str">
        <f t="shared" si="43"/>
        <v>!!</v>
      </c>
      <c r="O171" s="638" t="str">
        <f t="shared" si="44"/>
        <v>!!</v>
      </c>
      <c r="P171" s="638" t="str">
        <f t="shared" si="45"/>
        <v>!!</v>
      </c>
      <c r="Q171" s="638" t="str">
        <f t="shared" si="46"/>
        <v>!!</v>
      </c>
      <c r="R171" s="638" t="str">
        <f t="shared" si="47"/>
        <v>!!</v>
      </c>
      <c r="S171" s="638">
        <f t="shared" si="48"/>
        <v>0.95328031809145142</v>
      </c>
      <c r="T171" s="637"/>
      <c r="U171" s="633"/>
      <c r="V171" s="633"/>
      <c r="W171" s="633"/>
      <c r="X171" s="633"/>
    </row>
    <row r="172" spans="1:24" x14ac:dyDescent="0.2">
      <c r="A172" s="650" t="s">
        <v>179</v>
      </c>
      <c r="B172" s="633" t="str">
        <f>Cover!$G$25</f>
        <v>NL</v>
      </c>
      <c r="C172" s="633" t="s">
        <v>292</v>
      </c>
      <c r="D172" s="633" t="s">
        <v>216</v>
      </c>
      <c r="E172" s="634" t="s">
        <v>123</v>
      </c>
      <c r="F172" s="635">
        <f>IF(ISNUMBER(U172),U172,VLOOKUP(CONCATENATE($B172,"_",$C172,"_",F$2,"_",$D172,"_",$E172),Database!$F$2:$G$65536,2,))</f>
        <v>0</v>
      </c>
      <c r="G172" s="635">
        <f>IF(ISNUMBER(V172),V172,VLOOKUP(CONCATENATE($B172,"_",$C172,"_",G$2,"_",$D172,"_",$E172),Database!$F$2:$G$65536,2,))</f>
        <v>0</v>
      </c>
      <c r="H172" s="635" t="e">
        <f>IF(ISNUMBER(W172),W172,VLOOKUP(CONCATENATE($B172,"_",$C172,"_",H$2,"_",$D172,"_",$E172),Database!$F$2:$G$65536,2,))</f>
        <v>#N/A</v>
      </c>
      <c r="I172" s="635" t="e">
        <f>IF(ISNUMBER(X172),X172,VLOOKUP(CONCATENATE($B172,"_",$C172,"_",I$2,"_",$D172,"_",$E172),Database!$F$2:$G$65536,2,))</f>
        <v>#N/A</v>
      </c>
      <c r="J172" s="635" t="e">
        <f>VLOOKUP(CONCATENATE($B172,"_",$C172,"_",J$2,"_",$D172,"_",$E172),Database!$F$2:$G$65536,2,)</f>
        <v>#N/A</v>
      </c>
      <c r="K172" s="636">
        <f>VLOOKUP(CONCATENATE($B172,"_",$C172,"_",K$2,"_",$D172,"_",$E172),SentData!$F$2:$G$65536,2,)</f>
        <v>75491</v>
      </c>
      <c r="L172" s="636">
        <f>VLOOKUP(CONCATENATE($B172,"_",$C172,"_",L$2,"_",$D172,"_",$E172),SentData!$F$2:$G$65536,2,)</f>
        <v>79878</v>
      </c>
      <c r="M172" s="637"/>
      <c r="N172" s="638" t="str">
        <f t="shared" si="43"/>
        <v>!!</v>
      </c>
      <c r="O172" s="638" t="str">
        <f t="shared" si="44"/>
        <v>!!</v>
      </c>
      <c r="P172" s="638" t="str">
        <f t="shared" si="45"/>
        <v>!!</v>
      </c>
      <c r="Q172" s="638" t="str">
        <f t="shared" si="46"/>
        <v>!!</v>
      </c>
      <c r="R172" s="638" t="str">
        <f t="shared" si="47"/>
        <v>!!</v>
      </c>
      <c r="S172" s="638">
        <f t="shared" si="48"/>
        <v>1.0581128876289889</v>
      </c>
      <c r="T172" s="637"/>
      <c r="U172" s="633"/>
      <c r="V172" s="633"/>
      <c r="W172" s="633"/>
      <c r="X172" s="633"/>
    </row>
    <row r="173" spans="1:24" ht="12" x14ac:dyDescent="0.2">
      <c r="A173" s="639" t="s">
        <v>178</v>
      </c>
      <c r="B173" s="639" t="str">
        <f>Cover!$G$25</f>
        <v>NL</v>
      </c>
      <c r="C173" s="639" t="s">
        <v>292</v>
      </c>
      <c r="D173" s="639" t="s">
        <v>293</v>
      </c>
      <c r="E173" s="640" t="s">
        <v>123</v>
      </c>
      <c r="F173" s="641" t="e">
        <f>IF(ISNUMBER(U173),U173,VLOOKUP(CONCATENATE($B173,"_",$C173,"_",F$2,"_","1000 NAC","_",$E173),Database!$F$2:$G$65536,2,)/VLOOKUP(CONCATENATE($B173,"_",$C173,"_",F$2,"_",$D173,"_",$E173),Database!$F$2:$G$65536,2,))</f>
        <v>#DIV/0!</v>
      </c>
      <c r="G173" s="641" t="e">
        <f>IF(ISNUMBER(V173),V173,VLOOKUP(CONCATENATE($B173,"_",$C173,"_",G$2,"_","1000 NAC","_",$E173),Database!$F$2:$G$65536,2,)/VLOOKUP(CONCATENATE($B173,"_",$C173,"_",G$2,"_",$D173,"_",$E173),Database!$F$2:$G$65536,2,))</f>
        <v>#DIV/0!</v>
      </c>
      <c r="H173" s="641" t="e">
        <f>IF(ISNUMBER(W173),W173,VLOOKUP(CONCATENATE($B173,"_",$C173,"_",H$2,"_","1000 NAC","_",$E173),Database!$F$2:$G$65536,2,)/VLOOKUP(CONCATENATE($B173,"_",$C173,"_",H$2,"_",$D173,"_",$E173),Database!$F$2:$G$65536,2,))</f>
        <v>#N/A</v>
      </c>
      <c r="I173" s="641" t="e">
        <f>IF(ISNUMBER(X173),X173,VLOOKUP(CONCATENATE($B173,"_",$C173,"_",I$2,"_","1000 NAC","_",$E173),Database!$F$2:$G$65536,2,)/VLOOKUP(CONCATENATE($B173,"_",$C173,"_",I$2,"_",$D173,"_",$E173),Database!$F$2:$G$65536,2,))</f>
        <v>#N/A</v>
      </c>
      <c r="J173" s="641" t="e">
        <f>VLOOKUP(CONCATENATE($B173,"_",$C173,"_",J$2,"_","1000 NAC","_",$E173),Database!$F$2:$G$65536,2,)/VLOOKUP(CONCATENATE($B173,"_",$C173,"_",J$2,"_",$D173,"_",$E173),Database!$F$2:$G$65536,2,)</f>
        <v>#N/A</v>
      </c>
      <c r="K173" s="642">
        <f>VLOOKUP(CONCATENATE($B173,"_",$C173,"_",K$2,"_","1000 NAC","_",$E173),SentData!$F$2:$G$65536,2,)/VLOOKUP(CONCATENATE($B173,"_",$C173,"_",K$2,"_",$D173,"_",$E173),SentData!$F$2:$G$65536,2,)</f>
        <v>750.40755467196823</v>
      </c>
      <c r="L173" s="642">
        <f>VLOOKUP(CONCATENATE($B173,"_",$C173,"_",L$2,"_","1000 NAC","_",$E173),SentData!$F$2:$G$65536,2,)/VLOOKUP(CONCATENATE($B173,"_",$C173,"_",L$2,"_",$D173,"_",$E173),SentData!$F$2:$G$65536,2,)</f>
        <v>832.93013555787275</v>
      </c>
      <c r="M173" s="643"/>
      <c r="N173" s="644" t="str">
        <f t="shared" si="43"/>
        <v>!!</v>
      </c>
      <c r="O173" s="644" t="str">
        <f t="shared" si="44"/>
        <v>!!</v>
      </c>
      <c r="P173" s="644" t="str">
        <f t="shared" si="45"/>
        <v>!!</v>
      </c>
      <c r="Q173" s="644" t="str">
        <f t="shared" si="46"/>
        <v>!!</v>
      </c>
      <c r="R173" s="644" t="str">
        <f t="shared" si="47"/>
        <v>!!</v>
      </c>
      <c r="S173" s="644">
        <f t="shared" si="48"/>
        <v>1.1099703492750392</v>
      </c>
      <c r="T173" s="643"/>
      <c r="U173" s="652" t="str">
        <f>IF(ISNUMBER(U171),IF(ISNUMBER(U172),U172/U171,F172/U171),IF(ISNUMBER(U172),U172/F171,""))</f>
        <v/>
      </c>
      <c r="V173" s="652" t="str">
        <f>IF(ISNUMBER(V171),IF(ISNUMBER(V172),V172/V171,G172/V171),IF(ISNUMBER(V172),V172/G171,""))</f>
        <v/>
      </c>
      <c r="W173" s="652" t="str">
        <f>IF(ISNUMBER(W171),IF(ISNUMBER(W172),W172/W171,H172/W171),IF(ISNUMBER(W172),W172/H171,""))</f>
        <v/>
      </c>
      <c r="X173" s="652" t="str">
        <f>IF(ISNUMBER(X171),IF(ISNUMBER(X172),X172/X171,I172/X171),IF(ISNUMBER(X172),X172/I171,""))</f>
        <v/>
      </c>
    </row>
    <row r="174" spans="1:24" x14ac:dyDescent="0.2">
      <c r="A174" s="633" t="s">
        <v>180</v>
      </c>
      <c r="B174" s="633" t="str">
        <f>Cover!$G$25</f>
        <v>NL</v>
      </c>
      <c r="C174" s="633" t="s">
        <v>296</v>
      </c>
      <c r="D174" s="633" t="s">
        <v>293</v>
      </c>
      <c r="E174" s="634" t="s">
        <v>123</v>
      </c>
      <c r="F174" s="635">
        <f>IF(ISNUMBER(U174),U174,VLOOKUP(CONCATENATE($B174,"_",$C174,"_",F$2,"_",$D174,"_",$E174),Database!$F$2:$G$65536,2,))</f>
        <v>0</v>
      </c>
      <c r="G174" s="635">
        <f>IF(ISNUMBER(V174),V174,VLOOKUP(CONCATENATE($B174,"_",$C174,"_",G$2,"_",$D174,"_",$E174),Database!$F$2:$G$65536,2,))</f>
        <v>0</v>
      </c>
      <c r="H174" s="635" t="e">
        <f>IF(ISNUMBER(W174),W174,VLOOKUP(CONCATENATE($B174,"_",$C174,"_",H$2,"_",$D174,"_",$E174),Database!$F$2:$G$65536,2,))</f>
        <v>#N/A</v>
      </c>
      <c r="I174" s="635" t="e">
        <f>IF(ISNUMBER(X174),X174,VLOOKUP(CONCATENATE($B174,"_",$C174,"_",I$2,"_",$D174,"_",$E174),Database!$F$2:$G$65536,2,))</f>
        <v>#N/A</v>
      </c>
      <c r="J174" s="635" t="e">
        <f>VLOOKUP(CONCATENATE($B174,"_",$C174,"_",J$2,"_",$D174,"_",$E174),Database!$F$2:$G$65536,2,)</f>
        <v>#N/A</v>
      </c>
      <c r="K174" s="636">
        <f>VLOOKUP(CONCATENATE($B174,"_",$C174,"_",K$2,"_",$D174,"_",$E174),SentData!$F$2:$G$65536,2,)</f>
        <v>43.1</v>
      </c>
      <c r="L174" s="636">
        <f>VLOOKUP(CONCATENATE($B174,"_",$C174,"_",L$2,"_",$D174,"_",$E174),SentData!$F$2:$G$65536,2,)</f>
        <v>36.200000000000003</v>
      </c>
      <c r="M174" s="637"/>
      <c r="N174" s="638" t="str">
        <f t="shared" si="43"/>
        <v>!!</v>
      </c>
      <c r="O174" s="638" t="str">
        <f t="shared" si="44"/>
        <v>!!</v>
      </c>
      <c r="P174" s="638" t="str">
        <f t="shared" si="45"/>
        <v>!!</v>
      </c>
      <c r="Q174" s="638" t="str">
        <f t="shared" si="46"/>
        <v>!!</v>
      </c>
      <c r="R174" s="638" t="str">
        <f t="shared" si="47"/>
        <v>!!</v>
      </c>
      <c r="S174" s="638">
        <f t="shared" si="48"/>
        <v>0.83990719257540603</v>
      </c>
      <c r="T174" s="637"/>
      <c r="U174" s="633"/>
      <c r="V174" s="633"/>
      <c r="W174" s="633"/>
      <c r="X174" s="633"/>
    </row>
    <row r="175" spans="1:24" x14ac:dyDescent="0.2">
      <c r="A175" s="650" t="s">
        <v>179</v>
      </c>
      <c r="B175" s="633" t="str">
        <f>Cover!$G$25</f>
        <v>NL</v>
      </c>
      <c r="C175" s="633" t="s">
        <v>296</v>
      </c>
      <c r="D175" s="633" t="s">
        <v>216</v>
      </c>
      <c r="E175" s="634" t="s">
        <v>123</v>
      </c>
      <c r="F175" s="635">
        <f>IF(ISNUMBER(U175),U175,VLOOKUP(CONCATENATE($B175,"_",$C175,"_",F$2,"_",$D175,"_",$E175),Database!$F$2:$G$65536,2,))</f>
        <v>0</v>
      </c>
      <c r="G175" s="635">
        <f>IF(ISNUMBER(V175),V175,VLOOKUP(CONCATENATE($B175,"_",$C175,"_",G$2,"_",$D175,"_",$E175),Database!$F$2:$G$65536,2,))</f>
        <v>0</v>
      </c>
      <c r="H175" s="635" t="e">
        <f>IF(ISNUMBER(W175),W175,VLOOKUP(CONCATENATE($B175,"_",$C175,"_",H$2,"_",$D175,"_",$E175),Database!$F$2:$G$65536,2,))</f>
        <v>#N/A</v>
      </c>
      <c r="I175" s="635" t="e">
        <f>IF(ISNUMBER(X175),X175,VLOOKUP(CONCATENATE($B175,"_",$C175,"_",I$2,"_",$D175,"_",$E175),Database!$F$2:$G$65536,2,))</f>
        <v>#N/A</v>
      </c>
      <c r="J175" s="635" t="e">
        <f>VLOOKUP(CONCATENATE($B175,"_",$C175,"_",J$2,"_",$D175,"_",$E175),Database!$F$2:$G$65536,2,)</f>
        <v>#N/A</v>
      </c>
      <c r="K175" s="636">
        <f>VLOOKUP(CONCATENATE($B175,"_",$C175,"_",K$2,"_",$D175,"_",$E175),SentData!$F$2:$G$65536,2,)</f>
        <v>25533</v>
      </c>
      <c r="L175" s="636">
        <f>VLOOKUP(CONCATENATE($B175,"_",$C175,"_",L$2,"_",$D175,"_",$E175),SentData!$F$2:$G$65536,2,)</f>
        <v>30314</v>
      </c>
      <c r="M175" s="637"/>
      <c r="N175" s="638" t="str">
        <f t="shared" si="43"/>
        <v>!!</v>
      </c>
      <c r="O175" s="638" t="str">
        <f t="shared" si="44"/>
        <v>!!</v>
      </c>
      <c r="P175" s="638" t="str">
        <f t="shared" si="45"/>
        <v>!!</v>
      </c>
      <c r="Q175" s="638" t="str">
        <f t="shared" si="46"/>
        <v>!!</v>
      </c>
      <c r="R175" s="638" t="str">
        <f t="shared" si="47"/>
        <v>!!</v>
      </c>
      <c r="S175" s="638">
        <f t="shared" si="48"/>
        <v>1.1872478752986331</v>
      </c>
      <c r="T175" s="637"/>
      <c r="U175" s="633"/>
      <c r="V175" s="633"/>
      <c r="W175" s="633"/>
      <c r="X175" s="633"/>
    </row>
    <row r="176" spans="1:24" ht="12" x14ac:dyDescent="0.2">
      <c r="A176" s="639" t="s">
        <v>178</v>
      </c>
      <c r="B176" s="639" t="str">
        <f>Cover!$G$25</f>
        <v>NL</v>
      </c>
      <c r="C176" s="639" t="s">
        <v>296</v>
      </c>
      <c r="D176" s="639" t="s">
        <v>293</v>
      </c>
      <c r="E176" s="640" t="s">
        <v>123</v>
      </c>
      <c r="F176" s="641" t="e">
        <f>IF(ISNUMBER(U176),U176,VLOOKUP(CONCATENATE($B176,"_",$C176,"_",F$2,"_","1000 NAC","_",$E176),Database!$F$2:$G$65536,2,)/VLOOKUP(CONCATENATE($B176,"_",$C176,"_",F$2,"_",$D176,"_",$E176),Database!$F$2:$G$65536,2,))</f>
        <v>#DIV/0!</v>
      </c>
      <c r="G176" s="641" t="e">
        <f>IF(ISNUMBER(V176),V176,VLOOKUP(CONCATENATE($B176,"_",$C176,"_",G$2,"_","1000 NAC","_",$E176),Database!$F$2:$G$65536,2,)/VLOOKUP(CONCATENATE($B176,"_",$C176,"_",G$2,"_",$D176,"_",$E176),Database!$F$2:$G$65536,2,))</f>
        <v>#DIV/0!</v>
      </c>
      <c r="H176" s="641" t="e">
        <f>IF(ISNUMBER(W176),W176,VLOOKUP(CONCATENATE($B176,"_",$C176,"_",H$2,"_","1000 NAC","_",$E176),Database!$F$2:$G$65536,2,)/VLOOKUP(CONCATENATE($B176,"_",$C176,"_",H$2,"_",$D176,"_",$E176),Database!$F$2:$G$65536,2,))</f>
        <v>#N/A</v>
      </c>
      <c r="I176" s="641" t="e">
        <f>IF(ISNUMBER(X176),X176,VLOOKUP(CONCATENATE($B176,"_",$C176,"_",I$2,"_","1000 NAC","_",$E176),Database!$F$2:$G$65536,2,)/VLOOKUP(CONCATENATE($B176,"_",$C176,"_",I$2,"_",$D176,"_",$E176),Database!$F$2:$G$65536,2,))</f>
        <v>#N/A</v>
      </c>
      <c r="J176" s="641" t="e">
        <f>VLOOKUP(CONCATENATE($B176,"_",$C176,"_",J$2,"_","1000 NAC","_",$E176),Database!$F$2:$G$65536,2,)/VLOOKUP(CONCATENATE($B176,"_",$C176,"_",J$2,"_",$D176,"_",$E176),Database!$F$2:$G$65536,2,)</f>
        <v>#N/A</v>
      </c>
      <c r="K176" s="642">
        <f>VLOOKUP(CONCATENATE($B176,"_",$C176,"_",K$2,"_","1000 NAC","_",$E176),SentData!$F$2:$G$65536,2,)/VLOOKUP(CONCATENATE($B176,"_",$C176,"_",K$2,"_",$D176,"_",$E176),SentData!$F$2:$G$65536,2,)</f>
        <v>592.41299303944311</v>
      </c>
      <c r="L176" s="642">
        <f>VLOOKUP(CONCATENATE($B176,"_",$C176,"_",L$2,"_","1000 NAC","_",$E176),SentData!$F$2:$G$65536,2,)/VLOOKUP(CONCATENATE($B176,"_",$C176,"_",L$2,"_",$D176,"_",$E176),SentData!$F$2:$G$65536,2,)</f>
        <v>837.40331491712698</v>
      </c>
      <c r="M176" s="643"/>
      <c r="N176" s="644" t="str">
        <f t="shared" si="43"/>
        <v>!!</v>
      </c>
      <c r="O176" s="644" t="str">
        <f t="shared" si="44"/>
        <v>!!</v>
      </c>
      <c r="P176" s="644" t="str">
        <f t="shared" si="45"/>
        <v>!!</v>
      </c>
      <c r="Q176" s="644" t="str">
        <f t="shared" si="46"/>
        <v>!!</v>
      </c>
      <c r="R176" s="644" t="str">
        <f t="shared" si="47"/>
        <v>!!</v>
      </c>
      <c r="S176" s="644">
        <f t="shared" si="48"/>
        <v>1.4135465034632897</v>
      </c>
      <c r="T176" s="643"/>
      <c r="U176" s="652" t="str">
        <f>IF(ISNUMBER(U174),IF(ISNUMBER(U175),U175/U174,F175/U174),IF(ISNUMBER(U175),U175/F174,""))</f>
        <v/>
      </c>
      <c r="V176" s="652" t="str">
        <f>IF(ISNUMBER(V174),IF(ISNUMBER(V175),V175/V174,G175/V174),IF(ISNUMBER(V175),V175/G174,""))</f>
        <v/>
      </c>
      <c r="W176" s="652" t="str">
        <f>IF(ISNUMBER(W174),IF(ISNUMBER(W175),W175/W174,H175/W174),IF(ISNUMBER(W175),W175/H174,""))</f>
        <v/>
      </c>
      <c r="X176" s="652" t="str">
        <f>IF(ISNUMBER(X174),IF(ISNUMBER(X175),X175/X174,I175/X174),IF(ISNUMBER(X175),X175/I174,""))</f>
        <v/>
      </c>
    </row>
    <row r="177" spans="1:24" x14ac:dyDescent="0.2">
      <c r="A177" s="633" t="s">
        <v>180</v>
      </c>
      <c r="B177" s="633" t="str">
        <f>Cover!$G$25</f>
        <v>NL</v>
      </c>
      <c r="C177" s="633" t="s">
        <v>292</v>
      </c>
      <c r="D177" s="633" t="s">
        <v>293</v>
      </c>
      <c r="E177" s="634" t="s">
        <v>124</v>
      </c>
      <c r="F177" s="635">
        <f>IF(ISNUMBER(U177),U177,VLOOKUP(CONCATENATE($B177,"_",$C177,"_",F$2,"_",$D177,"_",$E177),Database!$F$2:$G$65536,2,))</f>
        <v>0</v>
      </c>
      <c r="G177" s="635">
        <f>IF(ISNUMBER(V177),V177,VLOOKUP(CONCATENATE($B177,"_",$C177,"_",G$2,"_",$D177,"_",$E177),Database!$F$2:$G$65536,2,))</f>
        <v>0</v>
      </c>
      <c r="H177" s="635" t="e">
        <f>IF(ISNUMBER(W177),W177,VLOOKUP(CONCATENATE($B177,"_",$C177,"_",H$2,"_",$D177,"_",$E177),Database!$F$2:$G$65536,2,))</f>
        <v>#N/A</v>
      </c>
      <c r="I177" s="635" t="e">
        <f>IF(ISNUMBER(X177),X177,VLOOKUP(CONCATENATE($B177,"_",$C177,"_",I$2,"_",$D177,"_",$E177),Database!$F$2:$G$65536,2,))</f>
        <v>#N/A</v>
      </c>
      <c r="J177" s="635" t="e">
        <f>VLOOKUP(CONCATENATE($B177,"_",$C177,"_",J$2,"_",$D177,"_",$E177),Database!$F$2:$G$65536,2,)</f>
        <v>#N/A</v>
      </c>
      <c r="K177" s="636">
        <f>VLOOKUP(CONCATENATE($B177,"_",$C177,"_",K$2,"_",$D177,"_",$E177),SentData!$F$2:$G$65536,2,)</f>
        <v>689.3</v>
      </c>
      <c r="L177" s="636">
        <f>VLOOKUP(CONCATENATE($B177,"_",$C177,"_",L$2,"_",$D177,"_",$E177),SentData!$F$2:$G$65536,2,)</f>
        <v>603.20000000000005</v>
      </c>
      <c r="M177" s="637"/>
      <c r="N177" s="638" t="str">
        <f t="shared" si="43"/>
        <v>!!</v>
      </c>
      <c r="O177" s="638" t="str">
        <f t="shared" si="44"/>
        <v>!!</v>
      </c>
      <c r="P177" s="638" t="str">
        <f t="shared" si="45"/>
        <v>!!</v>
      </c>
      <c r="Q177" s="638" t="str">
        <f t="shared" si="46"/>
        <v>!!</v>
      </c>
      <c r="R177" s="638" t="str">
        <f t="shared" si="47"/>
        <v>!!</v>
      </c>
      <c r="S177" s="638">
        <f t="shared" si="48"/>
        <v>0.87509067169592347</v>
      </c>
      <c r="T177" s="637"/>
      <c r="U177" s="633"/>
      <c r="V177" s="633"/>
      <c r="W177" s="633"/>
      <c r="X177" s="633"/>
    </row>
    <row r="178" spans="1:24" x14ac:dyDescent="0.2">
      <c r="A178" s="650" t="s">
        <v>179</v>
      </c>
      <c r="B178" s="633" t="str">
        <f>Cover!$G$25</f>
        <v>NL</v>
      </c>
      <c r="C178" s="633" t="s">
        <v>292</v>
      </c>
      <c r="D178" s="633" t="s">
        <v>216</v>
      </c>
      <c r="E178" s="634" t="s">
        <v>124</v>
      </c>
      <c r="F178" s="635">
        <f>IF(ISNUMBER(U178),U178,VLOOKUP(CONCATENATE($B178,"_",$C178,"_",F$2,"_",$D178,"_",$E178),Database!$F$2:$G$65536,2,))</f>
        <v>0</v>
      </c>
      <c r="G178" s="635">
        <f>IF(ISNUMBER(V178),V178,VLOOKUP(CONCATENATE($B178,"_",$C178,"_",G$2,"_",$D178,"_",$E178),Database!$F$2:$G$65536,2,))</f>
        <v>0</v>
      </c>
      <c r="H178" s="635" t="e">
        <f>IF(ISNUMBER(W178),W178,VLOOKUP(CONCATENATE($B178,"_",$C178,"_",H$2,"_",$D178,"_",$E178),Database!$F$2:$G$65536,2,))</f>
        <v>#N/A</v>
      </c>
      <c r="I178" s="635" t="e">
        <f>IF(ISNUMBER(X178),X178,VLOOKUP(CONCATENATE($B178,"_",$C178,"_",I$2,"_",$D178,"_",$E178),Database!$F$2:$G$65536,2,))</f>
        <v>#N/A</v>
      </c>
      <c r="J178" s="635" t="e">
        <f>VLOOKUP(CONCATENATE($B178,"_",$C178,"_",J$2,"_",$D178,"_",$E178),Database!$F$2:$G$65536,2,)</f>
        <v>#N/A</v>
      </c>
      <c r="K178" s="636">
        <f>VLOOKUP(CONCATENATE($B178,"_",$C178,"_",K$2,"_",$D178,"_",$E178),SentData!$F$2:$G$65536,2,)</f>
        <v>157062</v>
      </c>
      <c r="L178" s="636">
        <f>VLOOKUP(CONCATENATE($B178,"_",$C178,"_",L$2,"_",$D178,"_",$E178),SentData!$F$2:$G$65536,2,)</f>
        <v>158794</v>
      </c>
      <c r="M178" s="637"/>
      <c r="N178" s="638" t="str">
        <f t="shared" si="43"/>
        <v>!!</v>
      </c>
      <c r="O178" s="638" t="str">
        <f t="shared" si="44"/>
        <v>!!</v>
      </c>
      <c r="P178" s="638" t="str">
        <f t="shared" si="45"/>
        <v>!!</v>
      </c>
      <c r="Q178" s="638" t="str">
        <f t="shared" si="46"/>
        <v>!!</v>
      </c>
      <c r="R178" s="638" t="str">
        <f t="shared" si="47"/>
        <v>!!</v>
      </c>
      <c r="S178" s="638">
        <f t="shared" si="48"/>
        <v>1.0110274923278706</v>
      </c>
      <c r="T178" s="637"/>
      <c r="U178" s="633"/>
      <c r="V178" s="633"/>
      <c r="W178" s="633"/>
      <c r="X178" s="633"/>
    </row>
    <row r="179" spans="1:24" ht="12" x14ac:dyDescent="0.2">
      <c r="A179" s="639" t="s">
        <v>178</v>
      </c>
      <c r="B179" s="639" t="str">
        <f>Cover!$G$25</f>
        <v>NL</v>
      </c>
      <c r="C179" s="639" t="s">
        <v>292</v>
      </c>
      <c r="D179" s="639" t="s">
        <v>293</v>
      </c>
      <c r="E179" s="640" t="s">
        <v>124</v>
      </c>
      <c r="F179" s="641" t="e">
        <f>IF(ISNUMBER(U179),U179,VLOOKUP(CONCATENATE($B179,"_",$C179,"_",F$2,"_","1000 NAC","_",$E179),Database!$F$2:$G$65536,2,)/VLOOKUP(CONCATENATE($B179,"_",$C179,"_",F$2,"_",$D179,"_",$E179),Database!$F$2:$G$65536,2,))</f>
        <v>#DIV/0!</v>
      </c>
      <c r="G179" s="641" t="e">
        <f>IF(ISNUMBER(V179),V179,VLOOKUP(CONCATENATE($B179,"_",$C179,"_",G$2,"_","1000 NAC","_",$E179),Database!$F$2:$G$65536,2,)/VLOOKUP(CONCATENATE($B179,"_",$C179,"_",G$2,"_",$D179,"_",$E179),Database!$F$2:$G$65536,2,))</f>
        <v>#DIV/0!</v>
      </c>
      <c r="H179" s="641" t="e">
        <f>IF(ISNUMBER(W179),W179,VLOOKUP(CONCATENATE($B179,"_",$C179,"_",H$2,"_","1000 NAC","_",$E179),Database!$F$2:$G$65536,2,)/VLOOKUP(CONCATENATE($B179,"_",$C179,"_",H$2,"_",$D179,"_",$E179),Database!$F$2:$G$65536,2,))</f>
        <v>#N/A</v>
      </c>
      <c r="I179" s="641" t="e">
        <f>IF(ISNUMBER(X179),X179,VLOOKUP(CONCATENATE($B179,"_",$C179,"_",I$2,"_","1000 NAC","_",$E179),Database!$F$2:$G$65536,2,)/VLOOKUP(CONCATENATE($B179,"_",$C179,"_",I$2,"_",$D179,"_",$E179),Database!$F$2:$G$65536,2,))</f>
        <v>#N/A</v>
      </c>
      <c r="J179" s="641" t="e">
        <f>VLOOKUP(CONCATENATE($B179,"_",$C179,"_",J$2,"_","1000 NAC","_",$E179),Database!$F$2:$G$65536,2,)/VLOOKUP(CONCATENATE($B179,"_",$C179,"_",J$2,"_",$D179,"_",$E179),Database!$F$2:$G$65536,2,)</f>
        <v>#N/A</v>
      </c>
      <c r="K179" s="642">
        <f>VLOOKUP(CONCATENATE($B179,"_",$C179,"_",K$2,"_","1000 NAC","_",$E179),SentData!$F$2:$G$65536,2,)/VLOOKUP(CONCATENATE($B179,"_",$C179,"_",K$2,"_",$D179,"_",$E179),SentData!$F$2:$G$65536,2,)</f>
        <v>227.8572464819382</v>
      </c>
      <c r="L179" s="642">
        <f>VLOOKUP(CONCATENATE($B179,"_",$C179,"_",L$2,"_","1000 NAC","_",$E179),SentData!$F$2:$G$65536,2,)/VLOOKUP(CONCATENATE($B179,"_",$C179,"_",L$2,"_",$D179,"_",$E179),SentData!$F$2:$G$65536,2,)</f>
        <v>263.2526525198939</v>
      </c>
      <c r="M179" s="643"/>
      <c r="N179" s="644" t="str">
        <f t="shared" si="43"/>
        <v>!!</v>
      </c>
      <c r="O179" s="644" t="str">
        <f t="shared" si="44"/>
        <v>!!</v>
      </c>
      <c r="P179" s="644" t="str">
        <f t="shared" si="45"/>
        <v>!!</v>
      </c>
      <c r="Q179" s="644" t="str">
        <f t="shared" si="46"/>
        <v>!!</v>
      </c>
      <c r="R179" s="644" t="str">
        <f t="shared" si="47"/>
        <v>!!</v>
      </c>
      <c r="S179" s="644">
        <f t="shared" si="48"/>
        <v>1.1553402693328931</v>
      </c>
      <c r="T179" s="643"/>
      <c r="U179" s="652" t="str">
        <f>IF(ISNUMBER(U177),IF(ISNUMBER(U178),U178/U177,F178/U177),IF(ISNUMBER(U178),U178/F177,""))</f>
        <v/>
      </c>
      <c r="V179" s="652" t="str">
        <f>IF(ISNUMBER(V177),IF(ISNUMBER(V178),V178/V177,G178/V177),IF(ISNUMBER(V178),V178/G177,""))</f>
        <v/>
      </c>
      <c r="W179" s="652" t="str">
        <f>IF(ISNUMBER(W177),IF(ISNUMBER(W178),W178/W177,H178/W177),IF(ISNUMBER(W178),W178/H177,""))</f>
        <v/>
      </c>
      <c r="X179" s="652" t="str">
        <f>IF(ISNUMBER(X177),IF(ISNUMBER(X178),X178/X177,I178/X177),IF(ISNUMBER(X178),X178/I177,""))</f>
        <v/>
      </c>
    </row>
    <row r="180" spans="1:24" x14ac:dyDescent="0.2">
      <c r="A180" s="633" t="s">
        <v>180</v>
      </c>
      <c r="B180" s="633" t="str">
        <f>Cover!$G$25</f>
        <v>NL</v>
      </c>
      <c r="C180" s="633" t="s">
        <v>296</v>
      </c>
      <c r="D180" s="633" t="s">
        <v>293</v>
      </c>
      <c r="E180" s="634" t="s">
        <v>124</v>
      </c>
      <c r="F180" s="635">
        <f>IF(ISNUMBER(U180),U180,VLOOKUP(CONCATENATE($B180,"_",$C180,"_",F$2,"_",$D180,"_",$E180),Database!$F$2:$G$65536,2,))</f>
        <v>0</v>
      </c>
      <c r="G180" s="635">
        <f>IF(ISNUMBER(V180),V180,VLOOKUP(CONCATENATE($B180,"_",$C180,"_",G$2,"_",$D180,"_",$E180),Database!$F$2:$G$65536,2,))</f>
        <v>0</v>
      </c>
      <c r="H180" s="635" t="e">
        <f>IF(ISNUMBER(W180),W180,VLOOKUP(CONCATENATE($B180,"_",$C180,"_",H$2,"_",$D180,"_",$E180),Database!$F$2:$G$65536,2,))</f>
        <v>#N/A</v>
      </c>
      <c r="I180" s="635" t="e">
        <f>IF(ISNUMBER(X180),X180,VLOOKUP(CONCATENATE($B180,"_",$C180,"_",I$2,"_",$D180,"_",$E180),Database!$F$2:$G$65536,2,))</f>
        <v>#N/A</v>
      </c>
      <c r="J180" s="635" t="e">
        <f>VLOOKUP(CONCATENATE($B180,"_",$C180,"_",J$2,"_",$D180,"_",$E180),Database!$F$2:$G$65536,2,)</f>
        <v>#N/A</v>
      </c>
      <c r="K180" s="636">
        <f>VLOOKUP(CONCATENATE($B180,"_",$C180,"_",K$2,"_",$D180,"_",$E180),SentData!$F$2:$G$65536,2,)</f>
        <v>128.30000000000001</v>
      </c>
      <c r="L180" s="636">
        <f>VLOOKUP(CONCATENATE($B180,"_",$C180,"_",L$2,"_",$D180,"_",$E180),SentData!$F$2:$G$65536,2,)</f>
        <v>113.7</v>
      </c>
      <c r="M180" s="637"/>
      <c r="N180" s="638" t="str">
        <f t="shared" si="43"/>
        <v>!!</v>
      </c>
      <c r="O180" s="638" t="str">
        <f t="shared" si="44"/>
        <v>!!</v>
      </c>
      <c r="P180" s="638" t="str">
        <f t="shared" si="45"/>
        <v>!!</v>
      </c>
      <c r="Q180" s="638" t="str">
        <f t="shared" si="46"/>
        <v>!!</v>
      </c>
      <c r="R180" s="638" t="str">
        <f t="shared" si="47"/>
        <v>!!</v>
      </c>
      <c r="S180" s="638">
        <f t="shared" si="48"/>
        <v>0.88620420888542473</v>
      </c>
      <c r="T180" s="637"/>
      <c r="U180" s="633"/>
      <c r="V180" s="633"/>
      <c r="W180" s="633"/>
      <c r="X180" s="633"/>
    </row>
    <row r="181" spans="1:24" x14ac:dyDescent="0.2">
      <c r="A181" s="650" t="s">
        <v>179</v>
      </c>
      <c r="B181" s="633" t="str">
        <f>Cover!$G$25</f>
        <v>NL</v>
      </c>
      <c r="C181" s="633" t="s">
        <v>296</v>
      </c>
      <c r="D181" s="633" t="s">
        <v>216</v>
      </c>
      <c r="E181" s="634" t="s">
        <v>124</v>
      </c>
      <c r="F181" s="635">
        <f>IF(ISNUMBER(U181),U181,VLOOKUP(CONCATENATE($B181,"_",$C181,"_",F$2,"_",$D181,"_",$E181),Database!$F$2:$G$65536,2,))</f>
        <v>0</v>
      </c>
      <c r="G181" s="635">
        <f>IF(ISNUMBER(V181),V181,VLOOKUP(CONCATENATE($B181,"_",$C181,"_",G$2,"_",$D181,"_",$E181),Database!$F$2:$G$65536,2,))</f>
        <v>0</v>
      </c>
      <c r="H181" s="635" t="e">
        <f>IF(ISNUMBER(W181),W181,VLOOKUP(CONCATENATE($B181,"_",$C181,"_",H$2,"_",$D181,"_",$E181),Database!$F$2:$G$65536,2,))</f>
        <v>#N/A</v>
      </c>
      <c r="I181" s="635" t="e">
        <f>IF(ISNUMBER(X181),X181,VLOOKUP(CONCATENATE($B181,"_",$C181,"_",I$2,"_",$D181,"_",$E181),Database!$F$2:$G$65536,2,))</f>
        <v>#N/A</v>
      </c>
      <c r="J181" s="635" t="e">
        <f>VLOOKUP(CONCATENATE($B181,"_",$C181,"_",J$2,"_",$D181,"_",$E181),Database!$F$2:$G$65536,2,)</f>
        <v>#N/A</v>
      </c>
      <c r="K181" s="636">
        <f>VLOOKUP(CONCATENATE($B181,"_",$C181,"_",K$2,"_",$D181,"_",$E181),SentData!$F$2:$G$65536,2,)</f>
        <v>29319</v>
      </c>
      <c r="L181" s="636">
        <f>VLOOKUP(CONCATENATE($B181,"_",$C181,"_",L$2,"_",$D181,"_",$E181),SentData!$F$2:$G$65536,2,)</f>
        <v>29630</v>
      </c>
      <c r="M181" s="637"/>
      <c r="N181" s="638" t="str">
        <f t="shared" si="43"/>
        <v>!!</v>
      </c>
      <c r="O181" s="638" t="str">
        <f t="shared" si="44"/>
        <v>!!</v>
      </c>
      <c r="P181" s="638" t="str">
        <f t="shared" si="45"/>
        <v>!!</v>
      </c>
      <c r="Q181" s="638" t="str">
        <f t="shared" si="46"/>
        <v>!!</v>
      </c>
      <c r="R181" s="638" t="str">
        <f t="shared" si="47"/>
        <v>!!</v>
      </c>
      <c r="S181" s="638">
        <f t="shared" si="48"/>
        <v>1.010607455915959</v>
      </c>
      <c r="T181" s="637"/>
      <c r="U181" s="633"/>
      <c r="V181" s="633"/>
      <c r="W181" s="633"/>
      <c r="X181" s="633"/>
    </row>
    <row r="182" spans="1:24" ht="12" x14ac:dyDescent="0.2">
      <c r="A182" s="639" t="s">
        <v>178</v>
      </c>
      <c r="B182" s="639" t="str">
        <f>Cover!$G$25</f>
        <v>NL</v>
      </c>
      <c r="C182" s="639" t="s">
        <v>296</v>
      </c>
      <c r="D182" s="639" t="s">
        <v>293</v>
      </c>
      <c r="E182" s="640" t="s">
        <v>124</v>
      </c>
      <c r="F182" s="641" t="e">
        <f>IF(ISNUMBER(U182),U182,VLOOKUP(CONCATENATE($B182,"_",$C182,"_",F$2,"_","1000 NAC","_",$E182),Database!$F$2:$G$65536,2,)/VLOOKUP(CONCATENATE($B182,"_",$C182,"_",F$2,"_",$D182,"_",$E182),Database!$F$2:$G$65536,2,))</f>
        <v>#DIV/0!</v>
      </c>
      <c r="G182" s="641" t="e">
        <f>IF(ISNUMBER(V182),V182,VLOOKUP(CONCATENATE($B182,"_",$C182,"_",G$2,"_","1000 NAC","_",$E182),Database!$F$2:$G$65536,2,)/VLOOKUP(CONCATENATE($B182,"_",$C182,"_",G$2,"_",$D182,"_",$E182),Database!$F$2:$G$65536,2,))</f>
        <v>#DIV/0!</v>
      </c>
      <c r="H182" s="641" t="e">
        <f>IF(ISNUMBER(W182),W182,VLOOKUP(CONCATENATE($B182,"_",$C182,"_",H$2,"_","1000 NAC","_",$E182),Database!$F$2:$G$65536,2,)/VLOOKUP(CONCATENATE($B182,"_",$C182,"_",H$2,"_",$D182,"_",$E182),Database!$F$2:$G$65536,2,))</f>
        <v>#N/A</v>
      </c>
      <c r="I182" s="641" t="e">
        <f>IF(ISNUMBER(X182),X182,VLOOKUP(CONCATENATE($B182,"_",$C182,"_",I$2,"_","1000 NAC","_",$E182),Database!$F$2:$G$65536,2,)/VLOOKUP(CONCATENATE($B182,"_",$C182,"_",I$2,"_",$D182,"_",$E182),Database!$F$2:$G$65536,2,))</f>
        <v>#N/A</v>
      </c>
      <c r="J182" s="641" t="e">
        <f>VLOOKUP(CONCATENATE($B182,"_",$C182,"_",J$2,"_","1000 NAC","_",$E182),Database!$F$2:$G$65536,2,)/VLOOKUP(CONCATENATE($B182,"_",$C182,"_",J$2,"_",$D182,"_",$E182),Database!$F$2:$G$65536,2,)</f>
        <v>#N/A</v>
      </c>
      <c r="K182" s="642">
        <f>VLOOKUP(CONCATENATE($B182,"_",$C182,"_",K$2,"_","1000 NAC","_",$E182),SentData!$F$2:$G$65536,2,)/VLOOKUP(CONCATENATE($B182,"_",$C182,"_",K$2,"_",$D182,"_",$E182),SentData!$F$2:$G$65536,2,)</f>
        <v>228.51909586905688</v>
      </c>
      <c r="L182" s="642">
        <f>VLOOKUP(CONCATENATE($B182,"_",$C182,"_",L$2,"_","1000 NAC","_",$E182),SentData!$F$2:$G$65536,2,)/VLOOKUP(CONCATENATE($B182,"_",$C182,"_",L$2,"_",$D182,"_",$E182),SentData!$F$2:$G$65536,2,)</f>
        <v>260.59806508355319</v>
      </c>
      <c r="M182" s="643"/>
      <c r="N182" s="644" t="str">
        <f t="shared" si="43"/>
        <v>!!</v>
      </c>
      <c r="O182" s="644" t="str">
        <f t="shared" si="44"/>
        <v>!!</v>
      </c>
      <c r="P182" s="644" t="str">
        <f t="shared" si="45"/>
        <v>!!</v>
      </c>
      <c r="Q182" s="644" t="str">
        <f t="shared" si="46"/>
        <v>!!</v>
      </c>
      <c r="R182" s="644" t="str">
        <f t="shared" si="47"/>
        <v>!!</v>
      </c>
      <c r="S182" s="644">
        <f t="shared" si="48"/>
        <v>1.1403776305542439</v>
      </c>
      <c r="T182" s="643"/>
      <c r="U182" s="652" t="str">
        <f>IF(ISNUMBER(U180),IF(ISNUMBER(U181),U181/U180,F181/U180),IF(ISNUMBER(U181),U181/F180,""))</f>
        <v/>
      </c>
      <c r="V182" s="652" t="str">
        <f>IF(ISNUMBER(V180),IF(ISNUMBER(V181),V181/V180,G181/V180),IF(ISNUMBER(V181),V181/G180,""))</f>
        <v/>
      </c>
      <c r="W182" s="652" t="str">
        <f>IF(ISNUMBER(W180),IF(ISNUMBER(W181),W181/W180,H181/W180),IF(ISNUMBER(W181),W181/H180,""))</f>
        <v/>
      </c>
      <c r="X182" s="652" t="str">
        <f>IF(ISNUMBER(X180),IF(ISNUMBER(X181),X181/X180,I181/X180),IF(ISNUMBER(X181),X181/I180,""))</f>
        <v/>
      </c>
    </row>
    <row r="183" spans="1:24" x14ac:dyDescent="0.2">
      <c r="A183" s="633" t="s">
        <v>180</v>
      </c>
      <c r="B183" s="633" t="str">
        <f>Cover!$G$25</f>
        <v>NL</v>
      </c>
      <c r="C183" s="633" t="s">
        <v>292</v>
      </c>
      <c r="D183" s="633" t="s">
        <v>293</v>
      </c>
      <c r="E183" s="634" t="s">
        <v>125</v>
      </c>
      <c r="F183" s="635">
        <f>IF(ISNUMBER(U183),U183,VLOOKUP(CONCATENATE($B183,"_",$C183,"_",F$2,"_",$D183,"_",$E183),Database!$F$2:$G$65536,2,))</f>
        <v>0</v>
      </c>
      <c r="G183" s="635">
        <f>IF(ISNUMBER(V183),V183,VLOOKUP(CONCATENATE($B183,"_",$C183,"_",G$2,"_",$D183,"_",$E183),Database!$F$2:$G$65536,2,))</f>
        <v>0</v>
      </c>
      <c r="H183" s="635" t="e">
        <f>IF(ISNUMBER(W183),W183,VLOOKUP(CONCATENATE($B183,"_",$C183,"_",H$2,"_",$D183,"_",$E183),Database!$F$2:$G$65536,2,))</f>
        <v>#N/A</v>
      </c>
      <c r="I183" s="635" t="e">
        <f>IF(ISNUMBER(X183),X183,VLOOKUP(CONCATENATE($B183,"_",$C183,"_",I$2,"_",$D183,"_",$E183),Database!$F$2:$G$65536,2,))</f>
        <v>#N/A</v>
      </c>
      <c r="J183" s="635" t="e">
        <f>VLOOKUP(CONCATENATE($B183,"_",$C183,"_",J$2,"_",$D183,"_",$E183),Database!$F$2:$G$65536,2,)</f>
        <v>#N/A</v>
      </c>
      <c r="K183" s="636">
        <f>VLOOKUP(CONCATENATE($B183,"_",$C183,"_",K$2,"_",$D183,"_",$E183),SentData!$F$2:$G$65536,2,)</f>
        <v>157.6</v>
      </c>
      <c r="L183" s="636">
        <f>VLOOKUP(CONCATENATE($B183,"_",$C183,"_",L$2,"_",$D183,"_",$E183),SentData!$F$2:$G$65536,2,)</f>
        <v>143.6</v>
      </c>
      <c r="M183" s="637"/>
      <c r="N183" s="638" t="str">
        <f t="shared" si="43"/>
        <v>!!</v>
      </c>
      <c r="O183" s="638" t="str">
        <f t="shared" si="44"/>
        <v>!!</v>
      </c>
      <c r="P183" s="638" t="str">
        <f t="shared" si="45"/>
        <v>!!</v>
      </c>
      <c r="Q183" s="638" t="str">
        <f t="shared" si="46"/>
        <v>!!</v>
      </c>
      <c r="R183" s="638" t="str">
        <f t="shared" si="47"/>
        <v>!!</v>
      </c>
      <c r="S183" s="638">
        <f t="shared" si="48"/>
        <v>0.91116751269035534</v>
      </c>
      <c r="T183" s="637"/>
      <c r="U183" s="633"/>
      <c r="V183" s="633"/>
      <c r="W183" s="633"/>
      <c r="X183" s="633"/>
    </row>
    <row r="184" spans="1:24" x14ac:dyDescent="0.2">
      <c r="A184" s="650" t="s">
        <v>179</v>
      </c>
      <c r="B184" s="633" t="str">
        <f>Cover!$G$25</f>
        <v>NL</v>
      </c>
      <c r="C184" s="633" t="s">
        <v>292</v>
      </c>
      <c r="D184" s="633" t="s">
        <v>216</v>
      </c>
      <c r="E184" s="634" t="s">
        <v>125</v>
      </c>
      <c r="F184" s="635">
        <f>IF(ISNUMBER(U184),U184,VLOOKUP(CONCATENATE($B184,"_",$C184,"_",F$2,"_",$D184,"_",$E184),Database!$F$2:$G$65536,2,))</f>
        <v>0</v>
      </c>
      <c r="G184" s="635">
        <f>IF(ISNUMBER(V184),V184,VLOOKUP(CONCATENATE($B184,"_",$C184,"_",G$2,"_",$D184,"_",$E184),Database!$F$2:$G$65536,2,))</f>
        <v>0</v>
      </c>
      <c r="H184" s="635" t="e">
        <f>IF(ISNUMBER(W184),W184,VLOOKUP(CONCATENATE($B184,"_",$C184,"_",H$2,"_",$D184,"_",$E184),Database!$F$2:$G$65536,2,))</f>
        <v>#N/A</v>
      </c>
      <c r="I184" s="635" t="e">
        <f>IF(ISNUMBER(X184),X184,VLOOKUP(CONCATENATE($B184,"_",$C184,"_",I$2,"_",$D184,"_",$E184),Database!$F$2:$G$65536,2,))</f>
        <v>#N/A</v>
      </c>
      <c r="J184" s="635" t="e">
        <f>VLOOKUP(CONCATENATE($B184,"_",$C184,"_",J$2,"_",$D184,"_",$E184),Database!$F$2:$G$65536,2,)</f>
        <v>#N/A</v>
      </c>
      <c r="K184" s="636">
        <f>VLOOKUP(CONCATENATE($B184,"_",$C184,"_",K$2,"_",$D184,"_",$E184),SentData!$F$2:$G$65536,2,)</f>
        <v>39651</v>
      </c>
      <c r="L184" s="636">
        <f>VLOOKUP(CONCATENATE($B184,"_",$C184,"_",L$2,"_",$D184,"_",$E184),SentData!$F$2:$G$65536,2,)</f>
        <v>33744</v>
      </c>
      <c r="M184" s="637"/>
      <c r="N184" s="638" t="str">
        <f t="shared" si="43"/>
        <v>!!</v>
      </c>
      <c r="O184" s="638" t="str">
        <f t="shared" si="44"/>
        <v>!!</v>
      </c>
      <c r="P184" s="638" t="str">
        <f t="shared" si="45"/>
        <v>!!</v>
      </c>
      <c r="Q184" s="638" t="str">
        <f t="shared" si="46"/>
        <v>!!</v>
      </c>
      <c r="R184" s="638" t="str">
        <f t="shared" si="47"/>
        <v>!!</v>
      </c>
      <c r="S184" s="638">
        <f t="shared" si="48"/>
        <v>0.85102519482484684</v>
      </c>
      <c r="T184" s="637"/>
      <c r="U184" s="633"/>
      <c r="V184" s="633"/>
      <c r="W184" s="633"/>
      <c r="X184" s="633"/>
    </row>
    <row r="185" spans="1:24" ht="12" x14ac:dyDescent="0.2">
      <c r="A185" s="639" t="s">
        <v>178</v>
      </c>
      <c r="B185" s="639" t="str">
        <f>Cover!$G$25</f>
        <v>NL</v>
      </c>
      <c r="C185" s="639" t="s">
        <v>292</v>
      </c>
      <c r="D185" s="639" t="s">
        <v>293</v>
      </c>
      <c r="E185" s="640" t="s">
        <v>125</v>
      </c>
      <c r="F185" s="641" t="e">
        <f>IF(ISNUMBER(U185),U185,VLOOKUP(CONCATENATE($B185,"_",$C185,"_",F$2,"_","1000 NAC","_",$E185),Database!$F$2:$G$65536,2,)/VLOOKUP(CONCATENATE($B185,"_",$C185,"_",F$2,"_",$D185,"_",$E185),Database!$F$2:$G$65536,2,))</f>
        <v>#DIV/0!</v>
      </c>
      <c r="G185" s="641" t="e">
        <f>IF(ISNUMBER(V185),V185,VLOOKUP(CONCATENATE($B185,"_",$C185,"_",G$2,"_","1000 NAC","_",$E185),Database!$F$2:$G$65536,2,)/VLOOKUP(CONCATENATE($B185,"_",$C185,"_",G$2,"_",$D185,"_",$E185),Database!$F$2:$G$65536,2,))</f>
        <v>#DIV/0!</v>
      </c>
      <c r="H185" s="641" t="e">
        <f>IF(ISNUMBER(W185),W185,VLOOKUP(CONCATENATE($B185,"_",$C185,"_",H$2,"_","1000 NAC","_",$E185),Database!$F$2:$G$65536,2,)/VLOOKUP(CONCATENATE($B185,"_",$C185,"_",H$2,"_",$D185,"_",$E185),Database!$F$2:$G$65536,2,))</f>
        <v>#N/A</v>
      </c>
      <c r="I185" s="641" t="e">
        <f>IF(ISNUMBER(X185),X185,VLOOKUP(CONCATENATE($B185,"_",$C185,"_",I$2,"_","1000 NAC","_",$E185),Database!$F$2:$G$65536,2,)/VLOOKUP(CONCATENATE($B185,"_",$C185,"_",I$2,"_",$D185,"_",$E185),Database!$F$2:$G$65536,2,))</f>
        <v>#N/A</v>
      </c>
      <c r="J185" s="641" t="e">
        <f>VLOOKUP(CONCATENATE($B185,"_",$C185,"_",J$2,"_","1000 NAC","_",$E185),Database!$F$2:$G$65536,2,)/VLOOKUP(CONCATENATE($B185,"_",$C185,"_",J$2,"_",$D185,"_",$E185),Database!$F$2:$G$65536,2,)</f>
        <v>#N/A</v>
      </c>
      <c r="K185" s="642">
        <f>VLOOKUP(CONCATENATE($B185,"_",$C185,"_",K$2,"_","1000 NAC","_",$E185),SentData!$F$2:$G$65536,2,)/VLOOKUP(CONCATENATE($B185,"_",$C185,"_",K$2,"_",$D185,"_",$E185),SentData!$F$2:$G$65536,2,)</f>
        <v>251.59263959390864</v>
      </c>
      <c r="L185" s="642">
        <f>VLOOKUP(CONCATENATE($B185,"_",$C185,"_",L$2,"_","1000 NAC","_",$E185),SentData!$F$2:$G$65536,2,)/VLOOKUP(CONCATENATE($B185,"_",$C185,"_",L$2,"_",$D185,"_",$E185),SentData!$F$2:$G$65536,2,)</f>
        <v>234.98607242339833</v>
      </c>
      <c r="M185" s="643"/>
      <c r="N185" s="644" t="str">
        <f t="shared" si="43"/>
        <v>!!</v>
      </c>
      <c r="O185" s="644" t="str">
        <f t="shared" si="44"/>
        <v>!!</v>
      </c>
      <c r="P185" s="644" t="str">
        <f t="shared" si="45"/>
        <v>!!</v>
      </c>
      <c r="Q185" s="644" t="str">
        <f t="shared" si="46"/>
        <v>!!</v>
      </c>
      <c r="R185" s="644" t="str">
        <f t="shared" si="47"/>
        <v>!!</v>
      </c>
      <c r="S185" s="644">
        <f t="shared" si="48"/>
        <v>0.93399422496097384</v>
      </c>
      <c r="T185" s="643"/>
      <c r="U185" s="652" t="str">
        <f>IF(ISNUMBER(U183),IF(ISNUMBER(U184),U184/U183,F184/U183),IF(ISNUMBER(U184),U184/F183,""))</f>
        <v/>
      </c>
      <c r="V185" s="652" t="str">
        <f>IF(ISNUMBER(V183),IF(ISNUMBER(V184),V184/V183,G184/V183),IF(ISNUMBER(V184),V184/G183,""))</f>
        <v/>
      </c>
      <c r="W185" s="652" t="str">
        <f>IF(ISNUMBER(W183),IF(ISNUMBER(W184),W184/W183,H184/W183),IF(ISNUMBER(W184),W184/H183,""))</f>
        <v/>
      </c>
      <c r="X185" s="652" t="str">
        <f>IF(ISNUMBER(X183),IF(ISNUMBER(X184),X184/X183,I184/X183),IF(ISNUMBER(X184),X184/I183,""))</f>
        <v/>
      </c>
    </row>
    <row r="186" spans="1:24" x14ac:dyDescent="0.2">
      <c r="A186" s="633" t="s">
        <v>180</v>
      </c>
      <c r="B186" s="633" t="str">
        <f>Cover!$G$25</f>
        <v>NL</v>
      </c>
      <c r="C186" s="633" t="s">
        <v>296</v>
      </c>
      <c r="D186" s="633" t="s">
        <v>293</v>
      </c>
      <c r="E186" s="634" t="s">
        <v>125</v>
      </c>
      <c r="F186" s="635">
        <f>IF(ISNUMBER(U186),U186,VLOOKUP(CONCATENATE($B186,"_",$C186,"_",F$2,"_",$D186,"_",$E186),Database!$F$2:$G$65536,2,))</f>
        <v>0</v>
      </c>
      <c r="G186" s="635">
        <f>IF(ISNUMBER(V186),V186,VLOOKUP(CONCATENATE($B186,"_",$C186,"_",G$2,"_",$D186,"_",$E186),Database!$F$2:$G$65536,2,))</f>
        <v>0</v>
      </c>
      <c r="H186" s="635" t="e">
        <f>IF(ISNUMBER(W186),W186,VLOOKUP(CONCATENATE($B186,"_",$C186,"_",H$2,"_",$D186,"_",$E186),Database!$F$2:$G$65536,2,))</f>
        <v>#N/A</v>
      </c>
      <c r="I186" s="635" t="e">
        <f>IF(ISNUMBER(X186),X186,VLOOKUP(CONCATENATE($B186,"_",$C186,"_",I$2,"_",$D186,"_",$E186),Database!$F$2:$G$65536,2,))</f>
        <v>#N/A</v>
      </c>
      <c r="J186" s="635" t="e">
        <f>VLOOKUP(CONCATENATE($B186,"_",$C186,"_",J$2,"_",$D186,"_",$E186),Database!$F$2:$G$65536,2,)</f>
        <v>#N/A</v>
      </c>
      <c r="K186" s="636">
        <f>VLOOKUP(CONCATENATE($B186,"_",$C186,"_",K$2,"_",$D186,"_",$E186),SentData!$F$2:$G$65536,2,)</f>
        <v>14.8</v>
      </c>
      <c r="L186" s="636">
        <f>VLOOKUP(CONCATENATE($B186,"_",$C186,"_",L$2,"_",$D186,"_",$E186),SentData!$F$2:$G$65536,2,)</f>
        <v>11.8</v>
      </c>
      <c r="M186" s="637"/>
      <c r="N186" s="638" t="str">
        <f t="shared" si="43"/>
        <v>!!</v>
      </c>
      <c r="O186" s="638" t="str">
        <f t="shared" si="44"/>
        <v>!!</v>
      </c>
      <c r="P186" s="638" t="str">
        <f t="shared" si="45"/>
        <v>!!</v>
      </c>
      <c r="Q186" s="638" t="str">
        <f t="shared" si="46"/>
        <v>!!</v>
      </c>
      <c r="R186" s="638" t="str">
        <f t="shared" si="47"/>
        <v>!!</v>
      </c>
      <c r="S186" s="638">
        <f t="shared" si="48"/>
        <v>0.79729729729729726</v>
      </c>
      <c r="T186" s="637"/>
      <c r="U186" s="633"/>
      <c r="V186" s="633"/>
      <c r="W186" s="633"/>
      <c r="X186" s="633"/>
    </row>
    <row r="187" spans="1:24" x14ac:dyDescent="0.2">
      <c r="A187" s="650" t="s">
        <v>179</v>
      </c>
      <c r="B187" s="633" t="str">
        <f>Cover!$G$25</f>
        <v>NL</v>
      </c>
      <c r="C187" s="633" t="s">
        <v>296</v>
      </c>
      <c r="D187" s="633" t="s">
        <v>216</v>
      </c>
      <c r="E187" s="634" t="s">
        <v>125</v>
      </c>
      <c r="F187" s="635">
        <f>IF(ISNUMBER(U187),U187,VLOOKUP(CONCATENATE($B187,"_",$C187,"_",F$2,"_",$D187,"_",$E187),Database!$F$2:$G$65536,2,))</f>
        <v>0</v>
      </c>
      <c r="G187" s="635">
        <f>IF(ISNUMBER(V187),V187,VLOOKUP(CONCATENATE($B187,"_",$C187,"_",G$2,"_",$D187,"_",$E187),Database!$F$2:$G$65536,2,))</f>
        <v>0</v>
      </c>
      <c r="H187" s="635" t="e">
        <f>IF(ISNUMBER(W187),W187,VLOOKUP(CONCATENATE($B187,"_",$C187,"_",H$2,"_",$D187,"_",$E187),Database!$F$2:$G$65536,2,))</f>
        <v>#N/A</v>
      </c>
      <c r="I187" s="635" t="e">
        <f>IF(ISNUMBER(X187),X187,VLOOKUP(CONCATENATE($B187,"_",$C187,"_",I$2,"_",$D187,"_",$E187),Database!$F$2:$G$65536,2,))</f>
        <v>#N/A</v>
      </c>
      <c r="J187" s="635" t="e">
        <f>VLOOKUP(CONCATENATE($B187,"_",$C187,"_",J$2,"_",$D187,"_",$E187),Database!$F$2:$G$65536,2,)</f>
        <v>#N/A</v>
      </c>
      <c r="K187" s="636">
        <f>VLOOKUP(CONCATENATE($B187,"_",$C187,"_",K$2,"_",$D187,"_",$E187),SentData!$F$2:$G$65536,2,)</f>
        <v>3863</v>
      </c>
      <c r="L187" s="636">
        <f>VLOOKUP(CONCATENATE($B187,"_",$C187,"_",L$2,"_",$D187,"_",$E187),SentData!$F$2:$G$65536,2,)</f>
        <v>3143</v>
      </c>
      <c r="M187" s="637"/>
      <c r="N187" s="638" t="str">
        <f t="shared" ref="N187:N218" si="49">IF(OR(ISERROR(F187),ISERROR(G187)),"!!",IF(F187=0,"!!",G187/F187))</f>
        <v>!!</v>
      </c>
      <c r="O187" s="638" t="str">
        <f t="shared" ref="O187:O218" si="50">IF(OR(ISERROR(G187),ISERROR(H187)),"!!",IF(G187=0,"!!",H187/G187))</f>
        <v>!!</v>
      </c>
      <c r="P187" s="638" t="str">
        <f t="shared" ref="P187:P218" si="51">IF(OR(ISERROR(H187),ISERROR(I187)),"!!",IF(H187=0,"!!",I187/H187))</f>
        <v>!!</v>
      </c>
      <c r="Q187" s="638" t="str">
        <f t="shared" ref="Q187:Q218" si="52">IF(OR(ISERROR(I187),ISERROR(J187)),"!!",IF(I187=0,"!!",J187/I187))</f>
        <v>!!</v>
      </c>
      <c r="R187" s="638" t="str">
        <f t="shared" ref="R187:R218" si="53">IF(OR(ISERROR(J187),ISERROR(K187)),"!!",IF(J187=0,"!!",K187/J187))</f>
        <v>!!</v>
      </c>
      <c r="S187" s="638">
        <f t="shared" ref="S187:S218" si="54">IF(OR(ISERROR(K187),ISERROR(L187)),"!!",IF(K187=0,"!!",L187/K187))</f>
        <v>0.81361636034170337</v>
      </c>
      <c r="T187" s="637"/>
      <c r="U187" s="633"/>
      <c r="V187" s="633"/>
      <c r="W187" s="633"/>
      <c r="X187" s="633"/>
    </row>
    <row r="188" spans="1:24" ht="12" x14ac:dyDescent="0.2">
      <c r="A188" s="639" t="s">
        <v>178</v>
      </c>
      <c r="B188" s="639" t="str">
        <f>Cover!$G$25</f>
        <v>NL</v>
      </c>
      <c r="C188" s="639" t="s">
        <v>296</v>
      </c>
      <c r="D188" s="639" t="s">
        <v>293</v>
      </c>
      <c r="E188" s="640" t="s">
        <v>125</v>
      </c>
      <c r="F188" s="641" t="e">
        <f>IF(ISNUMBER(U188),U188,VLOOKUP(CONCATENATE($B188,"_",$C188,"_",F$2,"_","1000 NAC","_",$E188),Database!$F$2:$G$65536,2,)/VLOOKUP(CONCATENATE($B188,"_",$C188,"_",F$2,"_",$D188,"_",$E188),Database!$F$2:$G$65536,2,))</f>
        <v>#DIV/0!</v>
      </c>
      <c r="G188" s="641" t="e">
        <f>IF(ISNUMBER(V188),V188,VLOOKUP(CONCATENATE($B188,"_",$C188,"_",G$2,"_","1000 NAC","_",$E188),Database!$F$2:$G$65536,2,)/VLOOKUP(CONCATENATE($B188,"_",$C188,"_",G$2,"_",$D188,"_",$E188),Database!$F$2:$G$65536,2,))</f>
        <v>#DIV/0!</v>
      </c>
      <c r="H188" s="641" t="e">
        <f>IF(ISNUMBER(W188),W188,VLOOKUP(CONCATENATE($B188,"_",$C188,"_",H$2,"_","1000 NAC","_",$E188),Database!$F$2:$G$65536,2,)/VLOOKUP(CONCATENATE($B188,"_",$C188,"_",H$2,"_",$D188,"_",$E188),Database!$F$2:$G$65536,2,))</f>
        <v>#N/A</v>
      </c>
      <c r="I188" s="641" t="e">
        <f>IF(ISNUMBER(X188),X188,VLOOKUP(CONCATENATE($B188,"_",$C188,"_",I$2,"_","1000 NAC","_",$E188),Database!$F$2:$G$65536,2,)/VLOOKUP(CONCATENATE($B188,"_",$C188,"_",I$2,"_",$D188,"_",$E188),Database!$F$2:$G$65536,2,))</f>
        <v>#N/A</v>
      </c>
      <c r="J188" s="641" t="e">
        <f>VLOOKUP(CONCATENATE($B188,"_",$C188,"_",J$2,"_","1000 NAC","_",$E188),Database!$F$2:$G$65536,2,)/VLOOKUP(CONCATENATE($B188,"_",$C188,"_",J$2,"_",$D188,"_",$E188),Database!$F$2:$G$65536,2,)</f>
        <v>#N/A</v>
      </c>
      <c r="K188" s="642">
        <f>VLOOKUP(CONCATENATE($B188,"_",$C188,"_",K$2,"_","1000 NAC","_",$E188),SentData!$F$2:$G$65536,2,)/VLOOKUP(CONCATENATE($B188,"_",$C188,"_",K$2,"_",$D188,"_",$E188),SentData!$F$2:$G$65536,2,)</f>
        <v>261.01351351351349</v>
      </c>
      <c r="L188" s="642">
        <f>VLOOKUP(CONCATENATE($B188,"_",$C188,"_",L$2,"_","1000 NAC","_",$E188),SentData!$F$2:$G$65536,2,)/VLOOKUP(CONCATENATE($B188,"_",$C188,"_",L$2,"_",$D188,"_",$E188),SentData!$F$2:$G$65536,2,)</f>
        <v>266.35593220338984</v>
      </c>
      <c r="M188" s="643"/>
      <c r="N188" s="644" t="str">
        <f t="shared" si="49"/>
        <v>!!</v>
      </c>
      <c r="O188" s="644" t="str">
        <f t="shared" si="50"/>
        <v>!!</v>
      </c>
      <c r="P188" s="644" t="str">
        <f t="shared" si="51"/>
        <v>!!</v>
      </c>
      <c r="Q188" s="644" t="str">
        <f t="shared" si="52"/>
        <v>!!</v>
      </c>
      <c r="R188" s="644" t="str">
        <f t="shared" si="53"/>
        <v>!!</v>
      </c>
      <c r="S188" s="644">
        <f t="shared" si="54"/>
        <v>1.0204679773777297</v>
      </c>
      <c r="T188" s="643"/>
      <c r="U188" s="652" t="str">
        <f>IF(ISNUMBER(U186),IF(ISNUMBER(U187),U187/U186,F187/U186),IF(ISNUMBER(U187),U187/F186,""))</f>
        <v/>
      </c>
      <c r="V188" s="652" t="str">
        <f>IF(ISNUMBER(V186),IF(ISNUMBER(V187),V187/V186,G187/V186),IF(ISNUMBER(V187),V187/G186,""))</f>
        <v/>
      </c>
      <c r="W188" s="652" t="str">
        <f>IF(ISNUMBER(W186),IF(ISNUMBER(W187),W187/W186,H187/W186),IF(ISNUMBER(W187),W187/H186,""))</f>
        <v/>
      </c>
      <c r="X188" s="652" t="str">
        <f>IF(ISNUMBER(X186),IF(ISNUMBER(X187),X187/X186,I187/X186),IF(ISNUMBER(X187),X187/I186,""))</f>
        <v/>
      </c>
    </row>
    <row r="189" spans="1:24" x14ac:dyDescent="0.2">
      <c r="A189" s="633" t="s">
        <v>180</v>
      </c>
      <c r="B189" s="633" t="str">
        <f>Cover!$G$25</f>
        <v>NL</v>
      </c>
      <c r="C189" s="633" t="s">
        <v>292</v>
      </c>
      <c r="D189" s="633" t="s">
        <v>293</v>
      </c>
      <c r="E189" s="634" t="s">
        <v>126</v>
      </c>
      <c r="F189" s="635">
        <f>IF(ISNUMBER(U189),U189,VLOOKUP(CONCATENATE($B189,"_",$C189,"_",F$2,"_",$D189,"_",$E189),Database!$F$2:$G$65536,2,))</f>
        <v>0</v>
      </c>
      <c r="G189" s="635">
        <f>IF(ISNUMBER(V189),V189,VLOOKUP(CONCATENATE($B189,"_",$C189,"_",G$2,"_",$D189,"_",$E189),Database!$F$2:$G$65536,2,))</f>
        <v>0</v>
      </c>
      <c r="H189" s="635" t="e">
        <f>IF(ISNUMBER(W189),W189,VLOOKUP(CONCATENATE($B189,"_",$C189,"_",H$2,"_",$D189,"_",$E189),Database!$F$2:$G$65536,2,))</f>
        <v>#N/A</v>
      </c>
      <c r="I189" s="635" t="e">
        <f>IF(ISNUMBER(X189),X189,VLOOKUP(CONCATENATE($B189,"_",$C189,"_",I$2,"_",$D189,"_",$E189),Database!$F$2:$G$65536,2,))</f>
        <v>#N/A</v>
      </c>
      <c r="J189" s="635" t="e">
        <f>VLOOKUP(CONCATENATE($B189,"_",$C189,"_",J$2,"_",$D189,"_",$E189),Database!$F$2:$G$65536,2,)</f>
        <v>#N/A</v>
      </c>
      <c r="K189" s="636">
        <f>VLOOKUP(CONCATENATE($B189,"_",$C189,"_",K$2,"_",$D189,"_",$E189),SentData!$F$2:$G$65536,2,)</f>
        <v>606.1</v>
      </c>
      <c r="L189" s="636">
        <f>VLOOKUP(CONCATENATE($B189,"_",$C189,"_",L$2,"_",$D189,"_",$E189),SentData!$F$2:$G$65536,2,)</f>
        <v>549.1</v>
      </c>
      <c r="M189" s="637"/>
      <c r="N189" s="638" t="str">
        <f t="shared" si="49"/>
        <v>!!</v>
      </c>
      <c r="O189" s="638" t="str">
        <f t="shared" si="50"/>
        <v>!!</v>
      </c>
      <c r="P189" s="638" t="str">
        <f t="shared" si="51"/>
        <v>!!</v>
      </c>
      <c r="Q189" s="638" t="str">
        <f t="shared" si="52"/>
        <v>!!</v>
      </c>
      <c r="R189" s="638" t="str">
        <f t="shared" si="53"/>
        <v>!!</v>
      </c>
      <c r="S189" s="638">
        <f t="shared" si="54"/>
        <v>0.90595611285266453</v>
      </c>
      <c r="T189" s="637"/>
      <c r="U189" s="633"/>
      <c r="V189" s="633"/>
      <c r="W189" s="633"/>
      <c r="X189" s="633"/>
    </row>
    <row r="190" spans="1:24" x14ac:dyDescent="0.2">
      <c r="A190" s="650" t="s">
        <v>179</v>
      </c>
      <c r="B190" s="633" t="str">
        <f>Cover!$G$25</f>
        <v>NL</v>
      </c>
      <c r="C190" s="633" t="s">
        <v>292</v>
      </c>
      <c r="D190" s="633" t="s">
        <v>216</v>
      </c>
      <c r="E190" s="634" t="s">
        <v>126</v>
      </c>
      <c r="F190" s="635">
        <f>IF(ISNUMBER(U190),U190,VLOOKUP(CONCATENATE($B190,"_",$C190,"_",F$2,"_",$D190,"_",$E190),Database!$F$2:$G$65536,2,))</f>
        <v>0</v>
      </c>
      <c r="G190" s="635">
        <f>IF(ISNUMBER(V190),V190,VLOOKUP(CONCATENATE($B190,"_",$C190,"_",G$2,"_",$D190,"_",$E190),Database!$F$2:$G$65536,2,))</f>
        <v>0</v>
      </c>
      <c r="H190" s="635" t="e">
        <f>IF(ISNUMBER(W190),W190,VLOOKUP(CONCATENATE($B190,"_",$C190,"_",H$2,"_",$D190,"_",$E190),Database!$F$2:$G$65536,2,))</f>
        <v>#N/A</v>
      </c>
      <c r="I190" s="635" t="e">
        <f>IF(ISNUMBER(X190),X190,VLOOKUP(CONCATENATE($B190,"_",$C190,"_",I$2,"_",$D190,"_",$E190),Database!$F$2:$G$65536,2,))</f>
        <v>#N/A</v>
      </c>
      <c r="J190" s="635" t="e">
        <f>VLOOKUP(CONCATENATE($B190,"_",$C190,"_",J$2,"_",$D190,"_",$E190),Database!$F$2:$G$65536,2,)</f>
        <v>#N/A</v>
      </c>
      <c r="K190" s="636">
        <f>VLOOKUP(CONCATENATE($B190,"_",$C190,"_",K$2,"_",$D190,"_",$E190),SentData!$F$2:$G$65536,2,)</f>
        <v>219405</v>
      </c>
      <c r="L190" s="636">
        <f>VLOOKUP(CONCATENATE($B190,"_",$C190,"_",L$2,"_",$D190,"_",$E190),SentData!$F$2:$G$65536,2,)</f>
        <v>225789</v>
      </c>
      <c r="M190" s="637"/>
      <c r="N190" s="638" t="str">
        <f t="shared" si="49"/>
        <v>!!</v>
      </c>
      <c r="O190" s="638" t="str">
        <f t="shared" si="50"/>
        <v>!!</v>
      </c>
      <c r="P190" s="638" t="str">
        <f t="shared" si="51"/>
        <v>!!</v>
      </c>
      <c r="Q190" s="638" t="str">
        <f t="shared" si="52"/>
        <v>!!</v>
      </c>
      <c r="R190" s="638" t="str">
        <f t="shared" si="53"/>
        <v>!!</v>
      </c>
      <c r="S190" s="638">
        <f t="shared" si="54"/>
        <v>1.029096875640938</v>
      </c>
      <c r="T190" s="637"/>
      <c r="U190" s="633"/>
      <c r="V190" s="633"/>
      <c r="W190" s="633"/>
      <c r="X190" s="633"/>
    </row>
    <row r="191" spans="1:24" ht="12" x14ac:dyDescent="0.2">
      <c r="A191" s="639" t="s">
        <v>178</v>
      </c>
      <c r="B191" s="639" t="str">
        <f>Cover!$G$25</f>
        <v>NL</v>
      </c>
      <c r="C191" s="639" t="s">
        <v>292</v>
      </c>
      <c r="D191" s="639" t="s">
        <v>293</v>
      </c>
      <c r="E191" s="640" t="s">
        <v>126</v>
      </c>
      <c r="F191" s="641" t="e">
        <f>IF(ISNUMBER(U191),U191,VLOOKUP(CONCATENATE($B191,"_",$C191,"_",F$2,"_","1000 NAC","_",$E191),Database!$F$2:$G$65536,2,)/VLOOKUP(CONCATENATE($B191,"_",$C191,"_",F$2,"_",$D191,"_",$E191),Database!$F$2:$G$65536,2,))</f>
        <v>#DIV/0!</v>
      </c>
      <c r="G191" s="641" t="e">
        <f>IF(ISNUMBER(V191),V191,VLOOKUP(CONCATENATE($B191,"_",$C191,"_",G$2,"_","1000 NAC","_",$E191),Database!$F$2:$G$65536,2,)/VLOOKUP(CONCATENATE($B191,"_",$C191,"_",G$2,"_",$D191,"_",$E191),Database!$F$2:$G$65536,2,))</f>
        <v>#DIV/0!</v>
      </c>
      <c r="H191" s="641" t="e">
        <f>IF(ISNUMBER(W191),W191,VLOOKUP(CONCATENATE($B191,"_",$C191,"_",H$2,"_","1000 NAC","_",$E191),Database!$F$2:$G$65536,2,)/VLOOKUP(CONCATENATE($B191,"_",$C191,"_",H$2,"_",$D191,"_",$E191),Database!$F$2:$G$65536,2,))</f>
        <v>#N/A</v>
      </c>
      <c r="I191" s="641" t="e">
        <f>IF(ISNUMBER(X191),X191,VLOOKUP(CONCATENATE($B191,"_",$C191,"_",I$2,"_","1000 NAC","_",$E191),Database!$F$2:$G$65536,2,)/VLOOKUP(CONCATENATE($B191,"_",$C191,"_",I$2,"_",$D191,"_",$E191),Database!$F$2:$G$65536,2,))</f>
        <v>#N/A</v>
      </c>
      <c r="J191" s="641" t="e">
        <f>VLOOKUP(CONCATENATE($B191,"_",$C191,"_",J$2,"_","1000 NAC","_",$E191),Database!$F$2:$G$65536,2,)/VLOOKUP(CONCATENATE($B191,"_",$C191,"_",J$2,"_",$D191,"_",$E191),Database!$F$2:$G$65536,2,)</f>
        <v>#N/A</v>
      </c>
      <c r="K191" s="642">
        <f>VLOOKUP(CONCATENATE($B191,"_",$C191,"_",K$2,"_","1000 NAC","_",$E191),SentData!$F$2:$G$65536,2,)/VLOOKUP(CONCATENATE($B191,"_",$C191,"_",K$2,"_",$D191,"_",$E191),SentData!$F$2:$G$65536,2,)</f>
        <v>361.99472034317768</v>
      </c>
      <c r="L191" s="642">
        <f>VLOOKUP(CONCATENATE($B191,"_",$C191,"_",L$2,"_","1000 NAC","_",$E191),SentData!$F$2:$G$65536,2,)/VLOOKUP(CONCATENATE($B191,"_",$C191,"_",L$2,"_",$D191,"_",$E191),SentData!$F$2:$G$65536,2,)</f>
        <v>411.19832453105079</v>
      </c>
      <c r="M191" s="643"/>
      <c r="N191" s="644" t="str">
        <f t="shared" si="49"/>
        <v>!!</v>
      </c>
      <c r="O191" s="644" t="str">
        <f t="shared" si="50"/>
        <v>!!</v>
      </c>
      <c r="P191" s="644" t="str">
        <f t="shared" si="51"/>
        <v>!!</v>
      </c>
      <c r="Q191" s="644" t="str">
        <f t="shared" si="52"/>
        <v>!!</v>
      </c>
      <c r="R191" s="644" t="str">
        <f t="shared" si="53"/>
        <v>!!</v>
      </c>
      <c r="S191" s="644">
        <f t="shared" si="54"/>
        <v>1.1359235409323849</v>
      </c>
      <c r="T191" s="643"/>
      <c r="U191" s="652" t="str">
        <f>IF(ISNUMBER(U189),IF(ISNUMBER(U190),U190/U189,F190/U189),IF(ISNUMBER(U190),U190/F189,""))</f>
        <v/>
      </c>
      <c r="V191" s="652" t="str">
        <f>IF(ISNUMBER(V189),IF(ISNUMBER(V190),V190/V189,G190/V189),IF(ISNUMBER(V190),V190/G189,""))</f>
        <v/>
      </c>
      <c r="W191" s="652" t="str">
        <f>IF(ISNUMBER(W189),IF(ISNUMBER(W190),W190/W189,H190/W189),IF(ISNUMBER(W190),W190/H189,""))</f>
        <v/>
      </c>
      <c r="X191" s="652" t="str">
        <f>IF(ISNUMBER(X189),IF(ISNUMBER(X190),X190/X189,I190/X189),IF(ISNUMBER(X190),X190/I189,""))</f>
        <v/>
      </c>
    </row>
    <row r="192" spans="1:24" x14ac:dyDescent="0.2">
      <c r="A192" s="633" t="s">
        <v>180</v>
      </c>
      <c r="B192" s="633" t="str">
        <f>Cover!$G$25</f>
        <v>NL</v>
      </c>
      <c r="C192" s="633" t="s">
        <v>296</v>
      </c>
      <c r="D192" s="633" t="s">
        <v>293</v>
      </c>
      <c r="E192" s="634" t="s">
        <v>126</v>
      </c>
      <c r="F192" s="635">
        <f>IF(ISNUMBER(U192),U192,VLOOKUP(CONCATENATE($B192,"_",$C192,"_",F$2,"_",$D192,"_",$E192),Database!$F$2:$G$65536,2,))</f>
        <v>0</v>
      </c>
      <c r="G192" s="635">
        <f>IF(ISNUMBER(V192),V192,VLOOKUP(CONCATENATE($B192,"_",$C192,"_",G$2,"_",$D192,"_",$E192),Database!$F$2:$G$65536,2,))</f>
        <v>0</v>
      </c>
      <c r="H192" s="635" t="e">
        <f>IF(ISNUMBER(W192),W192,VLOOKUP(CONCATENATE($B192,"_",$C192,"_",H$2,"_",$D192,"_",$E192),Database!$F$2:$G$65536,2,))</f>
        <v>#N/A</v>
      </c>
      <c r="I192" s="635" t="e">
        <f>IF(ISNUMBER(X192),X192,VLOOKUP(CONCATENATE($B192,"_",$C192,"_",I$2,"_",$D192,"_",$E192),Database!$F$2:$G$65536,2,))</f>
        <v>#N/A</v>
      </c>
      <c r="J192" s="635" t="e">
        <f>VLOOKUP(CONCATENATE($B192,"_",$C192,"_",J$2,"_",$D192,"_",$E192),Database!$F$2:$G$65536,2,)</f>
        <v>#N/A</v>
      </c>
      <c r="K192" s="636">
        <f>VLOOKUP(CONCATENATE($B192,"_",$C192,"_",K$2,"_",$D192,"_",$E192),SentData!$F$2:$G$65536,2,)</f>
        <v>157.99999999999997</v>
      </c>
      <c r="L192" s="636">
        <f>VLOOKUP(CONCATENATE($B192,"_",$C192,"_",L$2,"_",$D192,"_",$E192),SentData!$F$2:$G$65536,2,)</f>
        <v>159.4</v>
      </c>
      <c r="M192" s="637"/>
      <c r="N192" s="638" t="str">
        <f t="shared" si="49"/>
        <v>!!</v>
      </c>
      <c r="O192" s="638" t="str">
        <f t="shared" si="50"/>
        <v>!!</v>
      </c>
      <c r="P192" s="638" t="str">
        <f t="shared" si="51"/>
        <v>!!</v>
      </c>
      <c r="Q192" s="638" t="str">
        <f t="shared" si="52"/>
        <v>!!</v>
      </c>
      <c r="R192" s="638" t="str">
        <f t="shared" si="53"/>
        <v>!!</v>
      </c>
      <c r="S192" s="638">
        <f t="shared" si="54"/>
        <v>1.0088607594936712</v>
      </c>
      <c r="T192" s="637"/>
      <c r="U192" s="633"/>
      <c r="V192" s="633"/>
      <c r="W192" s="633"/>
      <c r="X192" s="633"/>
    </row>
    <row r="193" spans="1:24" x14ac:dyDescent="0.2">
      <c r="A193" s="650" t="s">
        <v>179</v>
      </c>
      <c r="B193" s="633" t="str">
        <f>Cover!$G$25</f>
        <v>NL</v>
      </c>
      <c r="C193" s="633" t="s">
        <v>296</v>
      </c>
      <c r="D193" s="633" t="s">
        <v>216</v>
      </c>
      <c r="E193" s="634" t="s">
        <v>126</v>
      </c>
      <c r="F193" s="635">
        <f>IF(ISNUMBER(U193),U193,VLOOKUP(CONCATENATE($B193,"_",$C193,"_",F$2,"_",$D193,"_",$E193),Database!$F$2:$G$65536,2,))</f>
        <v>0</v>
      </c>
      <c r="G193" s="635">
        <f>IF(ISNUMBER(V193),V193,VLOOKUP(CONCATENATE($B193,"_",$C193,"_",G$2,"_",$D193,"_",$E193),Database!$F$2:$G$65536,2,))</f>
        <v>0</v>
      </c>
      <c r="H193" s="635" t="e">
        <f>IF(ISNUMBER(W193),W193,VLOOKUP(CONCATENATE($B193,"_",$C193,"_",H$2,"_",$D193,"_",$E193),Database!$F$2:$G$65536,2,))</f>
        <v>#N/A</v>
      </c>
      <c r="I193" s="635" t="e">
        <f>IF(ISNUMBER(X193),X193,VLOOKUP(CONCATENATE($B193,"_",$C193,"_",I$2,"_",$D193,"_",$E193),Database!$F$2:$G$65536,2,))</f>
        <v>#N/A</v>
      </c>
      <c r="J193" s="635" t="e">
        <f>VLOOKUP(CONCATENATE($B193,"_",$C193,"_",J$2,"_",$D193,"_",$E193),Database!$F$2:$G$65536,2,)</f>
        <v>#N/A</v>
      </c>
      <c r="K193" s="636">
        <f>VLOOKUP(CONCATENATE($B193,"_",$C193,"_",K$2,"_",$D193,"_",$E193),SentData!$F$2:$G$65536,2,)</f>
        <v>67090</v>
      </c>
      <c r="L193" s="636">
        <f>VLOOKUP(CONCATENATE($B193,"_",$C193,"_",L$2,"_",$D193,"_",$E193),SentData!$F$2:$G$65536,2,)</f>
        <v>72447</v>
      </c>
      <c r="M193" s="637"/>
      <c r="N193" s="638" t="str">
        <f t="shared" si="49"/>
        <v>!!</v>
      </c>
      <c r="O193" s="638" t="str">
        <f t="shared" si="50"/>
        <v>!!</v>
      </c>
      <c r="P193" s="638" t="str">
        <f t="shared" si="51"/>
        <v>!!</v>
      </c>
      <c r="Q193" s="638" t="str">
        <f t="shared" si="52"/>
        <v>!!</v>
      </c>
      <c r="R193" s="638" t="str">
        <f t="shared" si="53"/>
        <v>!!</v>
      </c>
      <c r="S193" s="638">
        <f t="shared" si="54"/>
        <v>1.0798479654195856</v>
      </c>
      <c r="T193" s="637"/>
      <c r="U193" s="633"/>
      <c r="V193" s="633"/>
      <c r="W193" s="633"/>
      <c r="X193" s="633"/>
    </row>
    <row r="194" spans="1:24" ht="12" x14ac:dyDescent="0.2">
      <c r="A194" s="639" t="s">
        <v>178</v>
      </c>
      <c r="B194" s="639" t="str">
        <f>Cover!$G$25</f>
        <v>NL</v>
      </c>
      <c r="C194" s="639" t="s">
        <v>296</v>
      </c>
      <c r="D194" s="639" t="s">
        <v>293</v>
      </c>
      <c r="E194" s="640" t="s">
        <v>126</v>
      </c>
      <c r="F194" s="641" t="e">
        <f>IF(ISNUMBER(U194),U194,VLOOKUP(CONCATENATE($B194,"_",$C194,"_",F$2,"_","1000 NAC","_",$E194),Database!$F$2:$G$65536,2,)/VLOOKUP(CONCATENATE($B194,"_",$C194,"_",F$2,"_",$D194,"_",$E194),Database!$F$2:$G$65536,2,))</f>
        <v>#DIV/0!</v>
      </c>
      <c r="G194" s="641" t="e">
        <f>IF(ISNUMBER(V194),V194,VLOOKUP(CONCATENATE($B194,"_",$C194,"_",G$2,"_","1000 NAC","_",$E194),Database!$F$2:$G$65536,2,)/VLOOKUP(CONCATENATE($B194,"_",$C194,"_",G$2,"_",$D194,"_",$E194),Database!$F$2:$G$65536,2,))</f>
        <v>#DIV/0!</v>
      </c>
      <c r="H194" s="641" t="e">
        <f>IF(ISNUMBER(W194),W194,VLOOKUP(CONCATENATE($B194,"_",$C194,"_",H$2,"_","1000 NAC","_",$E194),Database!$F$2:$G$65536,2,)/VLOOKUP(CONCATENATE($B194,"_",$C194,"_",H$2,"_",$D194,"_",$E194),Database!$F$2:$G$65536,2,))</f>
        <v>#N/A</v>
      </c>
      <c r="I194" s="641" t="e">
        <f>IF(ISNUMBER(X194),X194,VLOOKUP(CONCATENATE($B194,"_",$C194,"_",I$2,"_","1000 NAC","_",$E194),Database!$F$2:$G$65536,2,)/VLOOKUP(CONCATENATE($B194,"_",$C194,"_",I$2,"_",$D194,"_",$E194),Database!$F$2:$G$65536,2,))</f>
        <v>#N/A</v>
      </c>
      <c r="J194" s="641" t="e">
        <f>VLOOKUP(CONCATENATE($B194,"_",$C194,"_",J$2,"_","1000 NAC","_",$E194),Database!$F$2:$G$65536,2,)/VLOOKUP(CONCATENATE($B194,"_",$C194,"_",J$2,"_",$D194,"_",$E194),Database!$F$2:$G$65536,2,)</f>
        <v>#N/A</v>
      </c>
      <c r="K194" s="642">
        <f>VLOOKUP(CONCATENATE($B194,"_",$C194,"_",K$2,"_","1000 NAC","_",$E194),SentData!$F$2:$G$65536,2,)/VLOOKUP(CONCATENATE($B194,"_",$C194,"_",K$2,"_",$D194,"_",$E194),SentData!$F$2:$G$65536,2,)</f>
        <v>424.62025316455703</v>
      </c>
      <c r="L194" s="642">
        <f>VLOOKUP(CONCATENATE($B194,"_",$C194,"_",L$2,"_","1000 NAC","_",$E194),SentData!$F$2:$G$65536,2,)/VLOOKUP(CONCATENATE($B194,"_",$C194,"_",L$2,"_",$D194,"_",$E194),SentData!$F$2:$G$65536,2,)</f>
        <v>454.49811794228356</v>
      </c>
      <c r="M194" s="643"/>
      <c r="N194" s="644" t="str">
        <f t="shared" si="49"/>
        <v>!!</v>
      </c>
      <c r="O194" s="644" t="str">
        <f t="shared" si="50"/>
        <v>!!</v>
      </c>
      <c r="P194" s="644" t="str">
        <f t="shared" si="51"/>
        <v>!!</v>
      </c>
      <c r="Q194" s="644" t="str">
        <f t="shared" si="52"/>
        <v>!!</v>
      </c>
      <c r="R194" s="644" t="str">
        <f t="shared" si="53"/>
        <v>!!</v>
      </c>
      <c r="S194" s="644">
        <f t="shared" si="54"/>
        <v>1.0703637298387358</v>
      </c>
      <c r="T194" s="643"/>
      <c r="U194" s="652" t="str">
        <f>IF(ISNUMBER(U192),IF(ISNUMBER(U193),U193/U192,F193/U192),IF(ISNUMBER(U193),U193/F192,""))</f>
        <v/>
      </c>
      <c r="V194" s="652" t="str">
        <f>IF(ISNUMBER(V192),IF(ISNUMBER(V193),V193/V192,G193/V192),IF(ISNUMBER(V193),V193/G192,""))</f>
        <v/>
      </c>
      <c r="W194" s="652" t="str">
        <f>IF(ISNUMBER(W192),IF(ISNUMBER(W193),W193/W192,H193/W192),IF(ISNUMBER(W193),W193/H192,""))</f>
        <v/>
      </c>
      <c r="X194" s="652" t="str">
        <f>IF(ISNUMBER(X192),IF(ISNUMBER(X193),X193/X192,I193/X192),IF(ISNUMBER(X193),X193/I192,""))</f>
        <v/>
      </c>
    </row>
    <row r="195" spans="1:24" x14ac:dyDescent="0.2">
      <c r="A195" s="633" t="s">
        <v>180</v>
      </c>
      <c r="B195" s="633" t="str">
        <f>Cover!$G$25</f>
        <v>NL</v>
      </c>
      <c r="C195" s="633" t="s">
        <v>292</v>
      </c>
      <c r="D195" s="633" t="s">
        <v>362</v>
      </c>
      <c r="E195" s="634">
        <v>7</v>
      </c>
      <c r="F195" s="635">
        <f>IF(ISNUMBER(U195),U195,VLOOKUP(CONCATENATE($B195,"_",$C195,"_",F$2,"_",$D195,"_",$E195),Database!$F$2:$G$65536,2,))</f>
        <v>0</v>
      </c>
      <c r="G195" s="635">
        <f>IF(ISNUMBER(V195),V195,VLOOKUP(CONCATENATE($B195,"_",$C195,"_",G$2,"_",$D195,"_",$E195),Database!$F$2:$G$65536,2,))</f>
        <v>0</v>
      </c>
      <c r="H195" s="635" t="e">
        <f>IF(ISNUMBER(W195),W195,VLOOKUP(CONCATENATE($B195,"_",$C195,"_",H$2,"_",$D195,"_",$E195),Database!$F$2:$G$65536,2,))</f>
        <v>#N/A</v>
      </c>
      <c r="I195" s="635" t="e">
        <f>IF(ISNUMBER(X195),X195,VLOOKUP(CONCATENATE($B195,"_",$C195,"_",I$2,"_",$D195,"_",$E195),Database!$F$2:$G$65536,2,))</f>
        <v>#N/A</v>
      </c>
      <c r="J195" s="635" t="e">
        <f>VLOOKUP(CONCATENATE($B195,"_",$C195,"_",J$2,"_",$D195,"_",$E195),Database!$F$2:$G$65536,2,)</f>
        <v>#N/A</v>
      </c>
      <c r="K195" s="636">
        <f>VLOOKUP(CONCATENATE($B195,"_",$C195,"_",K$2,"_",$D195,"_",$E195),SentData!$F$2:$G$65536,2,)</f>
        <v>73.2</v>
      </c>
      <c r="L195" s="636">
        <f>VLOOKUP(CONCATENATE($B195,"_",$C195,"_",L$2,"_",$D195,"_",$E195),SentData!$F$2:$G$65536,2,)</f>
        <v>64.5</v>
      </c>
      <c r="M195" s="637"/>
      <c r="N195" s="638" t="str">
        <f t="shared" si="49"/>
        <v>!!</v>
      </c>
      <c r="O195" s="638" t="str">
        <f t="shared" si="50"/>
        <v>!!</v>
      </c>
      <c r="P195" s="638" t="str">
        <f t="shared" si="51"/>
        <v>!!</v>
      </c>
      <c r="Q195" s="638" t="str">
        <f t="shared" si="52"/>
        <v>!!</v>
      </c>
      <c r="R195" s="638" t="str">
        <f t="shared" si="53"/>
        <v>!!</v>
      </c>
      <c r="S195" s="638">
        <f t="shared" si="54"/>
        <v>0.88114754098360648</v>
      </c>
      <c r="T195" s="637"/>
      <c r="U195" s="633"/>
      <c r="V195" s="633"/>
      <c r="W195" s="633"/>
      <c r="X195" s="633"/>
    </row>
    <row r="196" spans="1:24" x14ac:dyDescent="0.2">
      <c r="A196" s="650" t="s">
        <v>179</v>
      </c>
      <c r="B196" s="633" t="str">
        <f>Cover!$G$25</f>
        <v>NL</v>
      </c>
      <c r="C196" s="633" t="s">
        <v>292</v>
      </c>
      <c r="D196" s="633" t="s">
        <v>216</v>
      </c>
      <c r="E196" s="634">
        <v>7</v>
      </c>
      <c r="F196" s="635">
        <f>IF(ISNUMBER(U196),U196,VLOOKUP(CONCATENATE($B196,"_",$C196,"_",F$2,"_",$D196,"_",$E196),Database!$F$2:$G$65536,2,))</f>
        <v>0</v>
      </c>
      <c r="G196" s="635">
        <f>IF(ISNUMBER(V196),V196,VLOOKUP(CONCATENATE($B196,"_",$C196,"_",G$2,"_",$D196,"_",$E196),Database!$F$2:$G$65536,2,))</f>
        <v>0</v>
      </c>
      <c r="H196" s="635" t="e">
        <f>IF(ISNUMBER(W196),W196,VLOOKUP(CONCATENATE($B196,"_",$C196,"_",H$2,"_",$D196,"_",$E196),Database!$F$2:$G$65536,2,))</f>
        <v>#N/A</v>
      </c>
      <c r="I196" s="635" t="e">
        <f>IF(ISNUMBER(X196),X196,VLOOKUP(CONCATENATE($B196,"_",$C196,"_",I$2,"_",$D196,"_",$E196),Database!$F$2:$G$65536,2,))</f>
        <v>#N/A</v>
      </c>
      <c r="J196" s="635" t="e">
        <f>VLOOKUP(CONCATENATE($B196,"_",$C196,"_",J$2,"_",$D196,"_",$E196),Database!$F$2:$G$65536,2,)</f>
        <v>#N/A</v>
      </c>
      <c r="K196" s="636">
        <f>VLOOKUP(CONCATENATE($B196,"_",$C196,"_",K$2,"_",$D196,"_",$E196),SentData!$F$2:$G$65536,2,)</f>
        <v>40073</v>
      </c>
      <c r="L196" s="636">
        <f>VLOOKUP(CONCATENATE($B196,"_",$C196,"_",L$2,"_",$D196,"_",$E196),SentData!$F$2:$G$65536,2,)</f>
        <v>42411</v>
      </c>
      <c r="M196" s="637"/>
      <c r="N196" s="638" t="str">
        <f t="shared" si="49"/>
        <v>!!</v>
      </c>
      <c r="O196" s="638" t="str">
        <f t="shared" si="50"/>
        <v>!!</v>
      </c>
      <c r="P196" s="638" t="str">
        <f t="shared" si="51"/>
        <v>!!</v>
      </c>
      <c r="Q196" s="638" t="str">
        <f t="shared" si="52"/>
        <v>!!</v>
      </c>
      <c r="R196" s="638" t="str">
        <f t="shared" si="53"/>
        <v>!!</v>
      </c>
      <c r="S196" s="638">
        <f t="shared" si="54"/>
        <v>1.0583435230703966</v>
      </c>
      <c r="T196" s="637"/>
      <c r="U196" s="633"/>
      <c r="V196" s="633"/>
      <c r="W196" s="633"/>
      <c r="X196" s="633"/>
    </row>
    <row r="197" spans="1:24" ht="12" x14ac:dyDescent="0.2">
      <c r="A197" s="639" t="s">
        <v>178</v>
      </c>
      <c r="B197" s="639" t="str">
        <f>Cover!$G$25</f>
        <v>NL</v>
      </c>
      <c r="C197" s="639" t="s">
        <v>292</v>
      </c>
      <c r="D197" s="639" t="s">
        <v>362</v>
      </c>
      <c r="E197" s="640">
        <v>7</v>
      </c>
      <c r="F197" s="641" t="e">
        <f>IF(ISNUMBER(U197),U197,VLOOKUP(CONCATENATE($B197,"_",$C197,"_",F$2,"_","1000 NAC","_",$E197),Database!$F$2:$G$65536,2,)/VLOOKUP(CONCATENATE($B197,"_",$C197,"_",F$2,"_",$D197,"_",$E197),Database!$F$2:$G$65536,2,))</f>
        <v>#DIV/0!</v>
      </c>
      <c r="G197" s="641" t="e">
        <f>IF(ISNUMBER(V197),V197,VLOOKUP(CONCATENATE($B197,"_",$C197,"_",G$2,"_","1000 NAC","_",$E197),Database!$F$2:$G$65536,2,)/VLOOKUP(CONCATENATE($B197,"_",$C197,"_",G$2,"_",$D197,"_",$E197),Database!$F$2:$G$65536,2,))</f>
        <v>#DIV/0!</v>
      </c>
      <c r="H197" s="641" t="e">
        <f>IF(ISNUMBER(W197),W197,VLOOKUP(CONCATENATE($B197,"_",$C197,"_",H$2,"_","1000 NAC","_",$E197),Database!$F$2:$G$65536,2,)/VLOOKUP(CONCATENATE($B197,"_",$C197,"_",H$2,"_",$D197,"_",$E197),Database!$F$2:$G$65536,2,))</f>
        <v>#N/A</v>
      </c>
      <c r="I197" s="641" t="e">
        <f>IF(ISNUMBER(X197),X197,VLOOKUP(CONCATENATE($B197,"_",$C197,"_",I$2,"_","1000 NAC","_",$E197),Database!$F$2:$G$65536,2,)/VLOOKUP(CONCATENATE($B197,"_",$C197,"_",I$2,"_",$D197,"_",$E197),Database!$F$2:$G$65536,2,))</f>
        <v>#N/A</v>
      </c>
      <c r="J197" s="641" t="e">
        <f>VLOOKUP(CONCATENATE($B197,"_",$C197,"_",J$2,"_","1000 NAC","_",$E197),Database!$F$2:$G$65536,2,)/VLOOKUP(CONCATENATE($B197,"_",$C197,"_",J$2,"_",$D197,"_",$E197),Database!$F$2:$G$65536,2,)</f>
        <v>#N/A</v>
      </c>
      <c r="K197" s="642">
        <f>VLOOKUP(CONCATENATE($B197,"_",$C197,"_",K$2,"_","1000 NAC","_",$E197),SentData!$F$2:$G$65536,2,)/VLOOKUP(CONCATENATE($B197,"_",$C197,"_",K$2,"_",$D197,"_",$E197),SentData!$F$2:$G$65536,2,)</f>
        <v>547.44535519125679</v>
      </c>
      <c r="L197" s="642">
        <f>VLOOKUP(CONCATENATE($B197,"_",$C197,"_",L$2,"_","1000 NAC","_",$E197),SentData!$F$2:$G$65536,2,)/VLOOKUP(CONCATENATE($B197,"_",$C197,"_",L$2,"_",$D197,"_",$E197),SentData!$F$2:$G$65536,2,)</f>
        <v>657.53488372093022</v>
      </c>
      <c r="M197" s="643"/>
      <c r="N197" s="644" t="str">
        <f t="shared" si="49"/>
        <v>!!</v>
      </c>
      <c r="O197" s="644" t="str">
        <f t="shared" si="50"/>
        <v>!!</v>
      </c>
      <c r="P197" s="644" t="str">
        <f t="shared" si="51"/>
        <v>!!</v>
      </c>
      <c r="Q197" s="644" t="str">
        <f t="shared" si="52"/>
        <v>!!</v>
      </c>
      <c r="R197" s="644" t="str">
        <f t="shared" si="53"/>
        <v>!!</v>
      </c>
      <c r="S197" s="644">
        <f t="shared" si="54"/>
        <v>1.201096835484543</v>
      </c>
      <c r="T197" s="643"/>
      <c r="U197" s="652" t="str">
        <f>IF(ISNUMBER(U195),IF(ISNUMBER(U196),U196/U195,F196/U195),IF(ISNUMBER(U196),U196/F195,""))</f>
        <v/>
      </c>
      <c r="V197" s="652" t="str">
        <f>IF(ISNUMBER(V195),IF(ISNUMBER(V196),V196/V195,G196/V195),IF(ISNUMBER(V196),V196/G195,""))</f>
        <v/>
      </c>
      <c r="W197" s="652" t="str">
        <f>IF(ISNUMBER(W195),IF(ISNUMBER(W196),W196/W195,H196/W195),IF(ISNUMBER(W196),W196/H195,""))</f>
        <v/>
      </c>
      <c r="X197" s="652" t="str">
        <f>IF(ISNUMBER(X195),IF(ISNUMBER(X196),X196/X195,I196/X195),IF(ISNUMBER(X196),X196/I195,""))</f>
        <v/>
      </c>
    </row>
    <row r="198" spans="1:24" x14ac:dyDescent="0.2">
      <c r="A198" s="633" t="s">
        <v>180</v>
      </c>
      <c r="B198" s="633" t="str">
        <f>Cover!$G$25</f>
        <v>NL</v>
      </c>
      <c r="C198" s="633" t="s">
        <v>296</v>
      </c>
      <c r="D198" s="633" t="s">
        <v>362</v>
      </c>
      <c r="E198" s="634">
        <v>7</v>
      </c>
      <c r="F198" s="635">
        <f>IF(ISNUMBER(U198),U198,VLOOKUP(CONCATENATE($B198,"_",$C198,"_",F$2,"_",$D198,"_",$E198),Database!$F$2:$G$65536,2,))</f>
        <v>0</v>
      </c>
      <c r="G198" s="635">
        <f>IF(ISNUMBER(V198),V198,VLOOKUP(CONCATENATE($B198,"_",$C198,"_",G$2,"_",$D198,"_",$E198),Database!$F$2:$G$65536,2,))</f>
        <v>0</v>
      </c>
      <c r="H198" s="635" t="e">
        <f>IF(ISNUMBER(W198),W198,VLOOKUP(CONCATENATE($B198,"_",$C198,"_",H$2,"_",$D198,"_",$E198),Database!$F$2:$G$65536,2,))</f>
        <v>#N/A</v>
      </c>
      <c r="I198" s="635" t="e">
        <f>IF(ISNUMBER(X198),X198,VLOOKUP(CONCATENATE($B198,"_",$C198,"_",I$2,"_",$D198,"_",$E198),Database!$F$2:$G$65536,2,))</f>
        <v>#N/A</v>
      </c>
      <c r="J198" s="635" t="e">
        <f>VLOOKUP(CONCATENATE($B198,"_",$C198,"_",J$2,"_",$D198,"_",$E198),Database!$F$2:$G$65536,2,)</f>
        <v>#N/A</v>
      </c>
      <c r="K198" s="636">
        <f>VLOOKUP(CONCATENATE($B198,"_",$C198,"_",K$2,"_",$D198,"_",$E198),SentData!$F$2:$G$65536,2,)</f>
        <v>7.7</v>
      </c>
      <c r="L198" s="636">
        <f>VLOOKUP(CONCATENATE($B198,"_",$C198,"_",L$2,"_",$D198,"_",$E198),SentData!$F$2:$G$65536,2,)</f>
        <v>10.3</v>
      </c>
      <c r="M198" s="637"/>
      <c r="N198" s="638" t="str">
        <f t="shared" si="49"/>
        <v>!!</v>
      </c>
      <c r="O198" s="638" t="str">
        <f t="shared" si="50"/>
        <v>!!</v>
      </c>
      <c r="P198" s="638" t="str">
        <f t="shared" si="51"/>
        <v>!!</v>
      </c>
      <c r="Q198" s="638" t="str">
        <f t="shared" si="52"/>
        <v>!!</v>
      </c>
      <c r="R198" s="638" t="str">
        <f t="shared" si="53"/>
        <v>!!</v>
      </c>
      <c r="S198" s="638">
        <f t="shared" si="54"/>
        <v>1.3376623376623378</v>
      </c>
      <c r="T198" s="637"/>
      <c r="U198" s="633"/>
      <c r="V198" s="633"/>
      <c r="W198" s="633"/>
      <c r="X198" s="633"/>
    </row>
    <row r="199" spans="1:24" x14ac:dyDescent="0.2">
      <c r="A199" s="650" t="s">
        <v>179</v>
      </c>
      <c r="B199" s="633" t="str">
        <f>Cover!$G$25</f>
        <v>NL</v>
      </c>
      <c r="C199" s="633" t="s">
        <v>296</v>
      </c>
      <c r="D199" s="633" t="s">
        <v>216</v>
      </c>
      <c r="E199" s="634">
        <v>7</v>
      </c>
      <c r="F199" s="635">
        <f>IF(ISNUMBER(U199),U199,VLOOKUP(CONCATENATE($B199,"_",$C199,"_",F$2,"_",$D199,"_",$E199),Database!$F$2:$G$65536,2,))</f>
        <v>0</v>
      </c>
      <c r="G199" s="635">
        <f>IF(ISNUMBER(V199),V199,VLOOKUP(CONCATENATE($B199,"_",$C199,"_",G$2,"_",$D199,"_",$E199),Database!$F$2:$G$65536,2,))</f>
        <v>0</v>
      </c>
      <c r="H199" s="635" t="e">
        <f>IF(ISNUMBER(W199),W199,VLOOKUP(CONCATENATE($B199,"_",$C199,"_",H$2,"_",$D199,"_",$E199),Database!$F$2:$G$65536,2,))</f>
        <v>#N/A</v>
      </c>
      <c r="I199" s="635" t="e">
        <f>IF(ISNUMBER(X199),X199,VLOOKUP(CONCATENATE($B199,"_",$C199,"_",I$2,"_",$D199,"_",$E199),Database!$F$2:$G$65536,2,))</f>
        <v>#N/A</v>
      </c>
      <c r="J199" s="635" t="e">
        <f>VLOOKUP(CONCATENATE($B199,"_",$C199,"_",J$2,"_",$D199,"_",$E199),Database!$F$2:$G$65536,2,)</f>
        <v>#N/A</v>
      </c>
      <c r="K199" s="636">
        <f>VLOOKUP(CONCATENATE($B199,"_",$C199,"_",K$2,"_",$D199,"_",$E199),SentData!$F$2:$G$65536,2,)</f>
        <v>8960</v>
      </c>
      <c r="L199" s="636">
        <f>VLOOKUP(CONCATENATE($B199,"_",$C199,"_",L$2,"_",$D199,"_",$E199),SentData!$F$2:$G$65536,2,)</f>
        <v>11649</v>
      </c>
      <c r="M199" s="637"/>
      <c r="N199" s="638" t="str">
        <f t="shared" si="49"/>
        <v>!!</v>
      </c>
      <c r="O199" s="638" t="str">
        <f t="shared" si="50"/>
        <v>!!</v>
      </c>
      <c r="P199" s="638" t="str">
        <f t="shared" si="51"/>
        <v>!!</v>
      </c>
      <c r="Q199" s="638" t="str">
        <f t="shared" si="52"/>
        <v>!!</v>
      </c>
      <c r="R199" s="638" t="str">
        <f t="shared" si="53"/>
        <v>!!</v>
      </c>
      <c r="S199" s="638">
        <f t="shared" si="54"/>
        <v>1.3001116071428571</v>
      </c>
      <c r="T199" s="637"/>
      <c r="U199" s="633"/>
      <c r="V199" s="633"/>
      <c r="W199" s="633"/>
      <c r="X199" s="633"/>
    </row>
    <row r="200" spans="1:24" ht="12" x14ac:dyDescent="0.2">
      <c r="A200" s="639" t="s">
        <v>178</v>
      </c>
      <c r="B200" s="639" t="str">
        <f>Cover!$G$25</f>
        <v>NL</v>
      </c>
      <c r="C200" s="639" t="s">
        <v>296</v>
      </c>
      <c r="D200" s="639" t="s">
        <v>362</v>
      </c>
      <c r="E200" s="640">
        <v>7</v>
      </c>
      <c r="F200" s="641" t="e">
        <f>IF(ISNUMBER(U200),U200,VLOOKUP(CONCATENATE($B200,"_",$C200,"_",F$2,"_","1000 NAC","_",$E200),Database!$F$2:$G$65536,2,)/VLOOKUP(CONCATENATE($B200,"_",$C200,"_",F$2,"_",$D200,"_",$E200),Database!$F$2:$G$65536,2,))</f>
        <v>#DIV/0!</v>
      </c>
      <c r="G200" s="641" t="e">
        <f>IF(ISNUMBER(V200),V200,VLOOKUP(CONCATENATE($B200,"_",$C200,"_",G$2,"_","1000 NAC","_",$E200),Database!$F$2:$G$65536,2,)/VLOOKUP(CONCATENATE($B200,"_",$C200,"_",G$2,"_",$D200,"_",$E200),Database!$F$2:$G$65536,2,))</f>
        <v>#DIV/0!</v>
      </c>
      <c r="H200" s="641" t="e">
        <f>IF(ISNUMBER(W200),W200,VLOOKUP(CONCATENATE($B200,"_",$C200,"_",H$2,"_","1000 NAC","_",$E200),Database!$F$2:$G$65536,2,)/VLOOKUP(CONCATENATE($B200,"_",$C200,"_",H$2,"_",$D200,"_",$E200),Database!$F$2:$G$65536,2,))</f>
        <v>#N/A</v>
      </c>
      <c r="I200" s="641" t="e">
        <f>IF(ISNUMBER(X200),X200,VLOOKUP(CONCATENATE($B200,"_",$C200,"_",I$2,"_","1000 NAC","_",$E200),Database!$F$2:$G$65536,2,)/VLOOKUP(CONCATENATE($B200,"_",$C200,"_",I$2,"_",$D200,"_",$E200),Database!$F$2:$G$65536,2,))</f>
        <v>#N/A</v>
      </c>
      <c r="J200" s="641" t="e">
        <f>VLOOKUP(CONCATENATE($B200,"_",$C200,"_",J$2,"_","1000 NAC","_",$E200),Database!$F$2:$G$65536,2,)/VLOOKUP(CONCATENATE($B200,"_",$C200,"_",J$2,"_",$D200,"_",$E200),Database!$F$2:$G$65536,2,)</f>
        <v>#N/A</v>
      </c>
      <c r="K200" s="642">
        <f>VLOOKUP(CONCATENATE($B200,"_",$C200,"_",K$2,"_","1000 NAC","_",$E200),SentData!$F$2:$G$65536,2,)/VLOOKUP(CONCATENATE($B200,"_",$C200,"_",K$2,"_",$D200,"_",$E200),SentData!$F$2:$G$65536,2,)</f>
        <v>1163.6363636363635</v>
      </c>
      <c r="L200" s="642">
        <f>VLOOKUP(CONCATENATE($B200,"_",$C200,"_",L$2,"_","1000 NAC","_",$E200),SentData!$F$2:$G$65536,2,)/VLOOKUP(CONCATENATE($B200,"_",$C200,"_",L$2,"_",$D200,"_",$E200),SentData!$F$2:$G$65536,2,)</f>
        <v>1130.9708737864078</v>
      </c>
      <c r="M200" s="643"/>
      <c r="N200" s="644" t="str">
        <f t="shared" si="49"/>
        <v>!!</v>
      </c>
      <c r="O200" s="644" t="str">
        <f t="shared" si="50"/>
        <v>!!</v>
      </c>
      <c r="P200" s="644" t="str">
        <f t="shared" si="51"/>
        <v>!!</v>
      </c>
      <c r="Q200" s="644" t="str">
        <f t="shared" si="52"/>
        <v>!!</v>
      </c>
      <c r="R200" s="644" t="str">
        <f t="shared" si="53"/>
        <v>!!</v>
      </c>
      <c r="S200" s="644">
        <f t="shared" si="54"/>
        <v>0.97192809466019425</v>
      </c>
      <c r="T200" s="643"/>
      <c r="U200" s="652" t="str">
        <f>IF(ISNUMBER(U198),IF(ISNUMBER(U199),U199/U198,F199/U198),IF(ISNUMBER(U199),U199/F198,""))</f>
        <v/>
      </c>
      <c r="V200" s="652" t="str">
        <f>IF(ISNUMBER(V198),IF(ISNUMBER(V199),V199/V198,G199/V198),IF(ISNUMBER(V199),V199/G198,""))</f>
        <v/>
      </c>
      <c r="W200" s="652" t="str">
        <f>IF(ISNUMBER(W198),IF(ISNUMBER(W199),W199/W198,H199/W198),IF(ISNUMBER(W199),W199/H198,""))</f>
        <v/>
      </c>
      <c r="X200" s="652" t="str">
        <f>IF(ISNUMBER(X198),IF(ISNUMBER(X199),X199/X198,I199/X198),IF(ISNUMBER(X199),X199/I198,""))</f>
        <v/>
      </c>
    </row>
    <row r="201" spans="1:24" x14ac:dyDescent="0.2">
      <c r="A201" s="633" t="s">
        <v>180</v>
      </c>
      <c r="B201" s="633" t="str">
        <f>Cover!$G$25</f>
        <v>NL</v>
      </c>
      <c r="C201" s="633" t="s">
        <v>292</v>
      </c>
      <c r="D201" s="633" t="s">
        <v>362</v>
      </c>
      <c r="E201" s="634" t="s">
        <v>127</v>
      </c>
      <c r="F201" s="635">
        <f>IF(ISNUMBER(U201),U201,VLOOKUP(CONCATENATE($B201,"_",$C201,"_",F$2,"_",$D201,"_",$E201),Database!$F$2:$G$65536,2,))</f>
        <v>0</v>
      </c>
      <c r="G201" s="635">
        <f>IF(ISNUMBER(V201),V201,VLOOKUP(CONCATENATE($B201,"_",$C201,"_",G$2,"_",$D201,"_",$E201),Database!$F$2:$G$65536,2,))</f>
        <v>0</v>
      </c>
      <c r="H201" s="635" t="e">
        <f>IF(ISNUMBER(W201),W201,VLOOKUP(CONCATENATE($B201,"_",$C201,"_",H$2,"_",$D201,"_",$E201),Database!$F$2:$G$65536,2,))</f>
        <v>#N/A</v>
      </c>
      <c r="I201" s="635" t="e">
        <f>IF(ISNUMBER(X201),X201,VLOOKUP(CONCATENATE($B201,"_",$C201,"_",I$2,"_",$D201,"_",$E201),Database!$F$2:$G$65536,2,))</f>
        <v>#N/A</v>
      </c>
      <c r="J201" s="635" t="e">
        <f>VLOOKUP(CONCATENATE($B201,"_",$C201,"_",J$2,"_",$D201,"_",$E201),Database!$F$2:$G$65536,2,)</f>
        <v>#N/A</v>
      </c>
      <c r="K201" s="636">
        <f>VLOOKUP(CONCATENATE($B201,"_",$C201,"_",K$2,"_",$D201,"_",$E201),SentData!$F$2:$G$65536,2,)</f>
        <v>462.5</v>
      </c>
      <c r="L201" s="636">
        <f>VLOOKUP(CONCATENATE($B201,"_",$C201,"_",L$2,"_",$D201,"_",$E201),SentData!$F$2:$G$65536,2,)</f>
        <v>412.4</v>
      </c>
      <c r="M201" s="637"/>
      <c r="N201" s="638" t="str">
        <f t="shared" si="49"/>
        <v>!!</v>
      </c>
      <c r="O201" s="638" t="str">
        <f t="shared" si="50"/>
        <v>!!</v>
      </c>
      <c r="P201" s="638" t="str">
        <f t="shared" si="51"/>
        <v>!!</v>
      </c>
      <c r="Q201" s="638" t="str">
        <f t="shared" si="52"/>
        <v>!!</v>
      </c>
      <c r="R201" s="638" t="str">
        <f t="shared" si="53"/>
        <v>!!</v>
      </c>
      <c r="S201" s="638">
        <f t="shared" si="54"/>
        <v>0.89167567567567563</v>
      </c>
      <c r="T201" s="637"/>
      <c r="U201" s="633"/>
      <c r="V201" s="633"/>
      <c r="W201" s="633"/>
      <c r="X201" s="633"/>
    </row>
    <row r="202" spans="1:24" x14ac:dyDescent="0.2">
      <c r="A202" s="650" t="s">
        <v>179</v>
      </c>
      <c r="B202" s="633" t="str">
        <f>Cover!$G$25</f>
        <v>NL</v>
      </c>
      <c r="C202" s="633" t="s">
        <v>292</v>
      </c>
      <c r="D202" s="633" t="s">
        <v>216</v>
      </c>
      <c r="E202" s="634" t="s">
        <v>127</v>
      </c>
      <c r="F202" s="635">
        <f>IF(ISNUMBER(U202),U202,VLOOKUP(CONCATENATE($B202,"_",$C202,"_",F$2,"_",$D202,"_",$E202),Database!$F$2:$G$65536,2,))</f>
        <v>0</v>
      </c>
      <c r="G202" s="635">
        <f>IF(ISNUMBER(V202),V202,VLOOKUP(CONCATENATE($B202,"_",$C202,"_",G$2,"_",$D202,"_",$E202),Database!$F$2:$G$65536,2,))</f>
        <v>0</v>
      </c>
      <c r="H202" s="635" t="e">
        <f>IF(ISNUMBER(W202),W202,VLOOKUP(CONCATENATE($B202,"_",$C202,"_",H$2,"_",$D202,"_",$E202),Database!$F$2:$G$65536,2,))</f>
        <v>#N/A</v>
      </c>
      <c r="I202" s="635" t="e">
        <f>IF(ISNUMBER(X202),X202,VLOOKUP(CONCATENATE($B202,"_",$C202,"_",I$2,"_",$D202,"_",$E202),Database!$F$2:$G$65536,2,))</f>
        <v>#N/A</v>
      </c>
      <c r="J202" s="635" t="e">
        <f>VLOOKUP(CONCATENATE($B202,"_",$C202,"_",J$2,"_",$D202,"_",$E202),Database!$F$2:$G$65536,2,)</f>
        <v>#N/A</v>
      </c>
      <c r="K202" s="636">
        <f>VLOOKUP(CONCATENATE($B202,"_",$C202,"_",K$2,"_",$D202,"_",$E202),SentData!$F$2:$G$65536,2,)</f>
        <v>158724</v>
      </c>
      <c r="L202" s="636">
        <f>VLOOKUP(CONCATENATE($B202,"_",$C202,"_",L$2,"_",$D202,"_",$E202),SentData!$F$2:$G$65536,2,)</f>
        <v>164800</v>
      </c>
      <c r="M202" s="637"/>
      <c r="N202" s="638" t="str">
        <f t="shared" si="49"/>
        <v>!!</v>
      </c>
      <c r="O202" s="638" t="str">
        <f t="shared" si="50"/>
        <v>!!</v>
      </c>
      <c r="P202" s="638" t="str">
        <f t="shared" si="51"/>
        <v>!!</v>
      </c>
      <c r="Q202" s="638" t="str">
        <f t="shared" si="52"/>
        <v>!!</v>
      </c>
      <c r="R202" s="638" t="str">
        <f t="shared" si="53"/>
        <v>!!</v>
      </c>
      <c r="S202" s="638">
        <f t="shared" si="54"/>
        <v>1.0382802852750688</v>
      </c>
      <c r="T202" s="637"/>
      <c r="U202" s="633"/>
      <c r="V202" s="633"/>
      <c r="W202" s="633"/>
      <c r="X202" s="633"/>
    </row>
    <row r="203" spans="1:24" ht="12" x14ac:dyDescent="0.2">
      <c r="A203" s="639" t="s">
        <v>178</v>
      </c>
      <c r="B203" s="639" t="str">
        <f>Cover!$G$25</f>
        <v>NL</v>
      </c>
      <c r="C203" s="639" t="s">
        <v>292</v>
      </c>
      <c r="D203" s="639" t="s">
        <v>362</v>
      </c>
      <c r="E203" s="640" t="s">
        <v>127</v>
      </c>
      <c r="F203" s="641" t="e">
        <f>IF(ISNUMBER(U203),U203,VLOOKUP(CONCATENATE($B203,"_",$C203,"_",F$2,"_","1000 NAC","_",$E203),Database!$F$2:$G$65536,2,)/VLOOKUP(CONCATENATE($B203,"_",$C203,"_",F$2,"_",$D203,"_",$E203),Database!$F$2:$G$65536,2,))</f>
        <v>#DIV/0!</v>
      </c>
      <c r="G203" s="641" t="e">
        <f>IF(ISNUMBER(V203),V203,VLOOKUP(CONCATENATE($B203,"_",$C203,"_",G$2,"_","1000 NAC","_",$E203),Database!$F$2:$G$65536,2,)/VLOOKUP(CONCATENATE($B203,"_",$C203,"_",G$2,"_",$D203,"_",$E203),Database!$F$2:$G$65536,2,))</f>
        <v>#DIV/0!</v>
      </c>
      <c r="H203" s="641" t="e">
        <f>IF(ISNUMBER(W203),W203,VLOOKUP(CONCATENATE($B203,"_",$C203,"_",H$2,"_","1000 NAC","_",$E203),Database!$F$2:$G$65536,2,)/VLOOKUP(CONCATENATE($B203,"_",$C203,"_",H$2,"_",$D203,"_",$E203),Database!$F$2:$G$65536,2,))</f>
        <v>#N/A</v>
      </c>
      <c r="I203" s="641" t="e">
        <f>IF(ISNUMBER(X203),X203,VLOOKUP(CONCATENATE($B203,"_",$C203,"_",I$2,"_","1000 NAC","_",$E203),Database!$F$2:$G$65536,2,)/VLOOKUP(CONCATENATE($B203,"_",$C203,"_",I$2,"_",$D203,"_",$E203),Database!$F$2:$G$65536,2,))</f>
        <v>#N/A</v>
      </c>
      <c r="J203" s="641" t="e">
        <f>VLOOKUP(CONCATENATE($B203,"_",$C203,"_",J$2,"_","1000 NAC","_",$E203),Database!$F$2:$G$65536,2,)/VLOOKUP(CONCATENATE($B203,"_",$C203,"_",J$2,"_",$D203,"_",$E203),Database!$F$2:$G$65536,2,)</f>
        <v>#N/A</v>
      </c>
      <c r="K203" s="642">
        <f>VLOOKUP(CONCATENATE($B203,"_",$C203,"_",K$2,"_","1000 NAC","_",$E203),SentData!$F$2:$G$65536,2,)/VLOOKUP(CONCATENATE($B203,"_",$C203,"_",K$2,"_",$D203,"_",$E203),SentData!$F$2:$G$65536,2,)</f>
        <v>343.187027027027</v>
      </c>
      <c r="L203" s="642">
        <f>VLOOKUP(CONCATENATE($B203,"_",$C203,"_",L$2,"_","1000 NAC","_",$E203),SentData!$F$2:$G$65536,2,)/VLOOKUP(CONCATENATE($B203,"_",$C203,"_",L$2,"_",$D203,"_",$E203),SentData!$F$2:$G$65536,2,)</f>
        <v>399.61202715809895</v>
      </c>
      <c r="M203" s="643"/>
      <c r="N203" s="644" t="str">
        <f t="shared" si="49"/>
        <v>!!</v>
      </c>
      <c r="O203" s="644" t="str">
        <f t="shared" si="50"/>
        <v>!!</v>
      </c>
      <c r="P203" s="644" t="str">
        <f t="shared" si="51"/>
        <v>!!</v>
      </c>
      <c r="Q203" s="644" t="str">
        <f t="shared" si="52"/>
        <v>!!</v>
      </c>
      <c r="R203" s="644" t="str">
        <f t="shared" si="53"/>
        <v>!!</v>
      </c>
      <c r="S203" s="644">
        <f t="shared" si="54"/>
        <v>1.1644147234231796</v>
      </c>
      <c r="T203" s="643"/>
      <c r="U203" s="652" t="str">
        <f>IF(ISNUMBER(U201),IF(ISNUMBER(U202),U202/U201,F202/U201),IF(ISNUMBER(U202),U202/F201,""))</f>
        <v/>
      </c>
      <c r="V203" s="652" t="str">
        <f>IF(ISNUMBER(V201),IF(ISNUMBER(V202),V202/V201,G202/V201),IF(ISNUMBER(V202),V202/G201,""))</f>
        <v/>
      </c>
      <c r="W203" s="652" t="str">
        <f>IF(ISNUMBER(W201),IF(ISNUMBER(W202),W202/W201,H202/W201),IF(ISNUMBER(W202),W202/H201,""))</f>
        <v/>
      </c>
      <c r="X203" s="652" t="str">
        <f>IF(ISNUMBER(X201),IF(ISNUMBER(X202),X202/X201,I202/X201),IF(ISNUMBER(X202),X202/I201,""))</f>
        <v/>
      </c>
    </row>
    <row r="204" spans="1:24" x14ac:dyDescent="0.2">
      <c r="A204" s="633" t="s">
        <v>180</v>
      </c>
      <c r="B204" s="633" t="str">
        <f>Cover!$G$25</f>
        <v>NL</v>
      </c>
      <c r="C204" s="633" t="s">
        <v>296</v>
      </c>
      <c r="D204" s="633" t="s">
        <v>362</v>
      </c>
      <c r="E204" s="634" t="s">
        <v>127</v>
      </c>
      <c r="F204" s="635">
        <f>IF(ISNUMBER(U204),U204,VLOOKUP(CONCATENATE($B204,"_",$C204,"_",F$2,"_",$D204,"_",$E204),Database!$F$2:$G$65536,2,))</f>
        <v>0</v>
      </c>
      <c r="G204" s="635">
        <f>IF(ISNUMBER(V204),V204,VLOOKUP(CONCATENATE($B204,"_",$C204,"_",G$2,"_",$D204,"_",$E204),Database!$F$2:$G$65536,2,))</f>
        <v>0</v>
      </c>
      <c r="H204" s="635" t="e">
        <f>IF(ISNUMBER(W204),W204,VLOOKUP(CONCATENATE($B204,"_",$C204,"_",H$2,"_",$D204,"_",$E204),Database!$F$2:$G$65536,2,))</f>
        <v>#N/A</v>
      </c>
      <c r="I204" s="635" t="e">
        <f>IF(ISNUMBER(X204),X204,VLOOKUP(CONCATENATE($B204,"_",$C204,"_",I$2,"_",$D204,"_",$E204),Database!$F$2:$G$65536,2,))</f>
        <v>#N/A</v>
      </c>
      <c r="J204" s="635" t="e">
        <f>VLOOKUP(CONCATENATE($B204,"_",$C204,"_",J$2,"_",$D204,"_",$E204),Database!$F$2:$G$65536,2,)</f>
        <v>#N/A</v>
      </c>
      <c r="K204" s="636">
        <f>VLOOKUP(CONCATENATE($B204,"_",$C204,"_",K$2,"_",$D204,"_",$E204),SentData!$F$2:$G$65536,2,)</f>
        <v>143.1</v>
      </c>
      <c r="L204" s="636">
        <f>VLOOKUP(CONCATENATE($B204,"_",$C204,"_",L$2,"_",$D204,"_",$E204),SentData!$F$2:$G$65536,2,)</f>
        <v>142.9</v>
      </c>
      <c r="M204" s="637"/>
      <c r="N204" s="638" t="str">
        <f t="shared" si="49"/>
        <v>!!</v>
      </c>
      <c r="O204" s="638" t="str">
        <f t="shared" si="50"/>
        <v>!!</v>
      </c>
      <c r="P204" s="638" t="str">
        <f t="shared" si="51"/>
        <v>!!</v>
      </c>
      <c r="Q204" s="638" t="str">
        <f t="shared" si="52"/>
        <v>!!</v>
      </c>
      <c r="R204" s="638" t="str">
        <f t="shared" si="53"/>
        <v>!!</v>
      </c>
      <c r="S204" s="638">
        <f t="shared" si="54"/>
        <v>0.99860237596086665</v>
      </c>
      <c r="T204" s="637"/>
      <c r="U204" s="633"/>
      <c r="V204" s="633"/>
      <c r="W204" s="633"/>
      <c r="X204" s="633"/>
    </row>
    <row r="205" spans="1:24" x14ac:dyDescent="0.2">
      <c r="A205" s="650" t="s">
        <v>179</v>
      </c>
      <c r="B205" s="633" t="str">
        <f>Cover!$G$25</f>
        <v>NL</v>
      </c>
      <c r="C205" s="633" t="s">
        <v>296</v>
      </c>
      <c r="D205" s="633" t="s">
        <v>216</v>
      </c>
      <c r="E205" s="634" t="s">
        <v>127</v>
      </c>
      <c r="F205" s="635">
        <f>IF(ISNUMBER(U205),U205,VLOOKUP(CONCATENATE($B205,"_",$C205,"_",F$2,"_",$D205,"_",$E205),Database!$F$2:$G$65536,2,))</f>
        <v>0</v>
      </c>
      <c r="G205" s="635">
        <f>IF(ISNUMBER(V205),V205,VLOOKUP(CONCATENATE($B205,"_",$C205,"_",G$2,"_",$D205,"_",$E205),Database!$F$2:$G$65536,2,))</f>
        <v>0</v>
      </c>
      <c r="H205" s="635" t="e">
        <f>IF(ISNUMBER(W205),W205,VLOOKUP(CONCATENATE($B205,"_",$C205,"_",H$2,"_",$D205,"_",$E205),Database!$F$2:$G$65536,2,))</f>
        <v>#N/A</v>
      </c>
      <c r="I205" s="635" t="e">
        <f>IF(ISNUMBER(X205),X205,VLOOKUP(CONCATENATE($B205,"_",$C205,"_",I$2,"_",$D205,"_",$E205),Database!$F$2:$G$65536,2,))</f>
        <v>#N/A</v>
      </c>
      <c r="J205" s="635" t="e">
        <f>VLOOKUP(CONCATENATE($B205,"_",$C205,"_",J$2,"_",$D205,"_",$E205),Database!$F$2:$G$65536,2,)</f>
        <v>#N/A</v>
      </c>
      <c r="K205" s="636">
        <f>VLOOKUP(CONCATENATE($B205,"_",$C205,"_",K$2,"_",$D205,"_",$E205),SentData!$F$2:$G$65536,2,)</f>
        <v>55236</v>
      </c>
      <c r="L205" s="636">
        <f>VLOOKUP(CONCATENATE($B205,"_",$C205,"_",L$2,"_",$D205,"_",$E205),SentData!$F$2:$G$65536,2,)</f>
        <v>56951</v>
      </c>
      <c r="M205" s="637"/>
      <c r="N205" s="638" t="str">
        <f t="shared" si="49"/>
        <v>!!</v>
      </c>
      <c r="O205" s="638" t="str">
        <f t="shared" si="50"/>
        <v>!!</v>
      </c>
      <c r="P205" s="638" t="str">
        <f t="shared" si="51"/>
        <v>!!</v>
      </c>
      <c r="Q205" s="638" t="str">
        <f t="shared" si="52"/>
        <v>!!</v>
      </c>
      <c r="R205" s="638" t="str">
        <f t="shared" si="53"/>
        <v>!!</v>
      </c>
      <c r="S205" s="638">
        <f t="shared" si="54"/>
        <v>1.0310485914982983</v>
      </c>
      <c r="T205" s="637"/>
      <c r="U205" s="633"/>
      <c r="V205" s="633"/>
      <c r="W205" s="633"/>
      <c r="X205" s="633"/>
    </row>
    <row r="206" spans="1:24" ht="12" x14ac:dyDescent="0.2">
      <c r="A206" s="639" t="s">
        <v>178</v>
      </c>
      <c r="B206" s="639" t="str">
        <f>Cover!$G$25</f>
        <v>NL</v>
      </c>
      <c r="C206" s="639" t="s">
        <v>296</v>
      </c>
      <c r="D206" s="639" t="s">
        <v>362</v>
      </c>
      <c r="E206" s="640" t="s">
        <v>127</v>
      </c>
      <c r="F206" s="641" t="e">
        <f>IF(ISNUMBER(U206),U206,VLOOKUP(CONCATENATE($B206,"_",$C206,"_",F$2,"_","1000 NAC","_",$E206),Database!$F$2:$G$65536,2,)/VLOOKUP(CONCATENATE($B206,"_",$C206,"_",F$2,"_",$D206,"_",$E206),Database!$F$2:$G$65536,2,))</f>
        <v>#DIV/0!</v>
      </c>
      <c r="G206" s="641" t="e">
        <f>IF(ISNUMBER(V206),V206,VLOOKUP(CONCATENATE($B206,"_",$C206,"_",G$2,"_","1000 NAC","_",$E206),Database!$F$2:$G$65536,2,)/VLOOKUP(CONCATENATE($B206,"_",$C206,"_",G$2,"_",$D206,"_",$E206),Database!$F$2:$G$65536,2,))</f>
        <v>#DIV/0!</v>
      </c>
      <c r="H206" s="641" t="e">
        <f>IF(ISNUMBER(W206),W206,VLOOKUP(CONCATENATE($B206,"_",$C206,"_",H$2,"_","1000 NAC","_",$E206),Database!$F$2:$G$65536,2,)/VLOOKUP(CONCATENATE($B206,"_",$C206,"_",H$2,"_",$D206,"_",$E206),Database!$F$2:$G$65536,2,))</f>
        <v>#N/A</v>
      </c>
      <c r="I206" s="641" t="e">
        <f>IF(ISNUMBER(X206),X206,VLOOKUP(CONCATENATE($B206,"_",$C206,"_",I$2,"_","1000 NAC","_",$E206),Database!$F$2:$G$65536,2,)/VLOOKUP(CONCATENATE($B206,"_",$C206,"_",I$2,"_",$D206,"_",$E206),Database!$F$2:$G$65536,2,))</f>
        <v>#N/A</v>
      </c>
      <c r="J206" s="641" t="e">
        <f>VLOOKUP(CONCATENATE($B206,"_",$C206,"_",J$2,"_","1000 NAC","_",$E206),Database!$F$2:$G$65536,2,)/VLOOKUP(CONCATENATE($B206,"_",$C206,"_",J$2,"_",$D206,"_",$E206),Database!$F$2:$G$65536,2,)</f>
        <v>#N/A</v>
      </c>
      <c r="K206" s="642">
        <f>VLOOKUP(CONCATENATE($B206,"_",$C206,"_",K$2,"_","1000 NAC","_",$E206),SentData!$F$2:$G$65536,2,)/VLOOKUP(CONCATENATE($B206,"_",$C206,"_",K$2,"_",$D206,"_",$E206),SentData!$F$2:$G$65536,2,)</f>
        <v>385.99580712788264</v>
      </c>
      <c r="L206" s="642">
        <f>VLOOKUP(CONCATENATE($B206,"_",$C206,"_",L$2,"_","1000 NAC","_",$E206),SentData!$F$2:$G$65536,2,)/VLOOKUP(CONCATENATE($B206,"_",$C206,"_",L$2,"_",$D206,"_",$E206),SentData!$F$2:$G$65536,2,)</f>
        <v>398.5374387683695</v>
      </c>
      <c r="M206" s="643"/>
      <c r="N206" s="644" t="str">
        <f t="shared" si="49"/>
        <v>!!</v>
      </c>
      <c r="O206" s="644" t="str">
        <f t="shared" si="50"/>
        <v>!!</v>
      </c>
      <c r="P206" s="644" t="str">
        <f t="shared" si="51"/>
        <v>!!</v>
      </c>
      <c r="Q206" s="644" t="str">
        <f t="shared" si="52"/>
        <v>!!</v>
      </c>
      <c r="R206" s="644" t="str">
        <f t="shared" si="53"/>
        <v>!!</v>
      </c>
      <c r="S206" s="644">
        <f t="shared" si="54"/>
        <v>1.0324916266158604</v>
      </c>
      <c r="T206" s="643"/>
      <c r="U206" s="652" t="str">
        <f>IF(ISNUMBER(U204),IF(ISNUMBER(U205),U205/U204,F205/U204),IF(ISNUMBER(U205),U205/F204,""))</f>
        <v/>
      </c>
      <c r="V206" s="652" t="str">
        <f>IF(ISNUMBER(V204),IF(ISNUMBER(V205),V205/V204,G205/V204),IF(ISNUMBER(V205),V205/G204,""))</f>
        <v/>
      </c>
      <c r="W206" s="652" t="str">
        <f>IF(ISNUMBER(W204),IF(ISNUMBER(W205),W205/W204,H205/W204),IF(ISNUMBER(W205),W205/H204,""))</f>
        <v/>
      </c>
      <c r="X206" s="652" t="str">
        <f>IF(ISNUMBER(X204),IF(ISNUMBER(X205),X205/X204,I205/X204),IF(ISNUMBER(X205),X205/I204,""))</f>
        <v/>
      </c>
    </row>
    <row r="207" spans="1:24" x14ac:dyDescent="0.2">
      <c r="A207" s="633" t="s">
        <v>180</v>
      </c>
      <c r="B207" s="633" t="str">
        <f>Cover!$G$25</f>
        <v>NL</v>
      </c>
      <c r="C207" s="633" t="s">
        <v>292</v>
      </c>
      <c r="D207" s="633" t="s">
        <v>362</v>
      </c>
      <c r="E207" s="634" t="s">
        <v>128</v>
      </c>
      <c r="F207" s="635">
        <f>IF(ISNUMBER(U207),U207,VLOOKUP(CONCATENATE($B207,"_",$C207,"_",F$2,"_",$D207,"_",$E207),Database!$F$2:$G$65536,2,))</f>
        <v>0</v>
      </c>
      <c r="G207" s="635">
        <f>IF(ISNUMBER(V207),V207,VLOOKUP(CONCATENATE($B207,"_",$C207,"_",G$2,"_",$D207,"_",$E207),Database!$F$2:$G$65536,2,))</f>
        <v>0</v>
      </c>
      <c r="H207" s="635" t="e">
        <f>IF(ISNUMBER(W207),W207,VLOOKUP(CONCATENATE($B207,"_",$C207,"_",H$2,"_",$D207,"_",$E207),Database!$F$2:$G$65536,2,))</f>
        <v>#N/A</v>
      </c>
      <c r="I207" s="635" t="e">
        <f>IF(ISNUMBER(X207),X207,VLOOKUP(CONCATENATE($B207,"_",$C207,"_",I$2,"_",$D207,"_",$E207),Database!$F$2:$G$65536,2,))</f>
        <v>#N/A</v>
      </c>
      <c r="J207" s="635" t="e">
        <f>VLOOKUP(CONCATENATE($B207,"_",$C207,"_",J$2,"_",$D207,"_",$E207),Database!$F$2:$G$65536,2,)</f>
        <v>#N/A</v>
      </c>
      <c r="K207" s="636">
        <f>VLOOKUP(CONCATENATE($B207,"_",$C207,"_",K$2,"_",$D207,"_",$E207),SentData!$F$2:$G$65536,2,)</f>
        <v>70.400000000000006</v>
      </c>
      <c r="L207" s="636">
        <f>VLOOKUP(CONCATENATE($B207,"_",$C207,"_",L$2,"_",$D207,"_",$E207),SentData!$F$2:$G$65536,2,)</f>
        <v>72.2</v>
      </c>
      <c r="M207" s="637"/>
      <c r="N207" s="638" t="str">
        <f t="shared" si="49"/>
        <v>!!</v>
      </c>
      <c r="O207" s="638" t="str">
        <f t="shared" si="50"/>
        <v>!!</v>
      </c>
      <c r="P207" s="638" t="str">
        <f t="shared" si="51"/>
        <v>!!</v>
      </c>
      <c r="Q207" s="638" t="str">
        <f t="shared" si="52"/>
        <v>!!</v>
      </c>
      <c r="R207" s="638" t="str">
        <f t="shared" si="53"/>
        <v>!!</v>
      </c>
      <c r="S207" s="638">
        <f t="shared" si="54"/>
        <v>1.0255681818181819</v>
      </c>
      <c r="T207" s="637"/>
      <c r="U207" s="633"/>
      <c r="V207" s="633"/>
      <c r="W207" s="633"/>
      <c r="X207" s="633"/>
    </row>
    <row r="208" spans="1:24" x14ac:dyDescent="0.2">
      <c r="A208" s="650" t="s">
        <v>179</v>
      </c>
      <c r="B208" s="633" t="str">
        <f>Cover!$G$25</f>
        <v>NL</v>
      </c>
      <c r="C208" s="633" t="s">
        <v>292</v>
      </c>
      <c r="D208" s="633" t="s">
        <v>216</v>
      </c>
      <c r="E208" s="634" t="s">
        <v>128</v>
      </c>
      <c r="F208" s="635">
        <f>IF(ISNUMBER(U208),U208,VLOOKUP(CONCATENATE($B208,"_",$C208,"_",F$2,"_",$D208,"_",$E208),Database!$F$2:$G$65536,2,))</f>
        <v>0</v>
      </c>
      <c r="G208" s="635">
        <f>IF(ISNUMBER(V208),V208,VLOOKUP(CONCATENATE($B208,"_",$C208,"_",G$2,"_",$D208,"_",$E208),Database!$F$2:$G$65536,2,))</f>
        <v>0</v>
      </c>
      <c r="H208" s="635" t="e">
        <f>IF(ISNUMBER(W208),W208,VLOOKUP(CONCATENATE($B208,"_",$C208,"_",H$2,"_",$D208,"_",$E208),Database!$F$2:$G$65536,2,))</f>
        <v>#N/A</v>
      </c>
      <c r="I208" s="635" t="e">
        <f>IF(ISNUMBER(X208),X208,VLOOKUP(CONCATENATE($B208,"_",$C208,"_",I$2,"_",$D208,"_",$E208),Database!$F$2:$G$65536,2,))</f>
        <v>#N/A</v>
      </c>
      <c r="J208" s="635" t="e">
        <f>VLOOKUP(CONCATENATE($B208,"_",$C208,"_",J$2,"_",$D208,"_",$E208),Database!$F$2:$G$65536,2,)</f>
        <v>#N/A</v>
      </c>
      <c r="K208" s="636">
        <f>VLOOKUP(CONCATENATE($B208,"_",$C208,"_",K$2,"_",$D208,"_",$E208),SentData!$F$2:$G$65536,2,)</f>
        <v>20608</v>
      </c>
      <c r="L208" s="636">
        <f>VLOOKUP(CONCATENATE($B208,"_",$C208,"_",L$2,"_",$D208,"_",$E208),SentData!$F$2:$G$65536,2,)</f>
        <v>18578</v>
      </c>
      <c r="M208" s="637"/>
      <c r="N208" s="638" t="str">
        <f t="shared" si="49"/>
        <v>!!</v>
      </c>
      <c r="O208" s="638" t="str">
        <f t="shared" si="50"/>
        <v>!!</v>
      </c>
      <c r="P208" s="638" t="str">
        <f t="shared" si="51"/>
        <v>!!</v>
      </c>
      <c r="Q208" s="638" t="str">
        <f t="shared" si="52"/>
        <v>!!</v>
      </c>
      <c r="R208" s="638" t="str">
        <f t="shared" si="53"/>
        <v>!!</v>
      </c>
      <c r="S208" s="638">
        <f t="shared" si="54"/>
        <v>0.90149456521739135</v>
      </c>
      <c r="T208" s="637"/>
      <c r="U208" s="633"/>
      <c r="V208" s="633"/>
      <c r="W208" s="633"/>
      <c r="X208" s="633"/>
    </row>
    <row r="209" spans="1:24" ht="12" x14ac:dyDescent="0.2">
      <c r="A209" s="639" t="s">
        <v>178</v>
      </c>
      <c r="B209" s="639" t="str">
        <f>Cover!$G$25</f>
        <v>NL</v>
      </c>
      <c r="C209" s="639" t="s">
        <v>292</v>
      </c>
      <c r="D209" s="639" t="s">
        <v>362</v>
      </c>
      <c r="E209" s="640" t="s">
        <v>128</v>
      </c>
      <c r="F209" s="641" t="e">
        <f>IF(ISNUMBER(U209),U209,VLOOKUP(CONCATENATE($B209,"_",$C209,"_",F$2,"_","1000 NAC","_",$E209),Database!$F$2:$G$65536,2,)/VLOOKUP(CONCATENATE($B209,"_",$C209,"_",F$2,"_",$D209,"_",$E209),Database!$F$2:$G$65536,2,))</f>
        <v>#DIV/0!</v>
      </c>
      <c r="G209" s="641" t="e">
        <f>IF(ISNUMBER(V209),V209,VLOOKUP(CONCATENATE($B209,"_",$C209,"_",G$2,"_","1000 NAC","_",$E209),Database!$F$2:$G$65536,2,)/VLOOKUP(CONCATENATE($B209,"_",$C209,"_",G$2,"_",$D209,"_",$E209),Database!$F$2:$G$65536,2,))</f>
        <v>#DIV/0!</v>
      </c>
      <c r="H209" s="641" t="e">
        <f>IF(ISNUMBER(W209),W209,VLOOKUP(CONCATENATE($B209,"_",$C209,"_",H$2,"_","1000 NAC","_",$E209),Database!$F$2:$G$65536,2,)/VLOOKUP(CONCATENATE($B209,"_",$C209,"_",H$2,"_",$D209,"_",$E209),Database!$F$2:$G$65536,2,))</f>
        <v>#N/A</v>
      </c>
      <c r="I209" s="641" t="e">
        <f>IF(ISNUMBER(X209),X209,VLOOKUP(CONCATENATE($B209,"_",$C209,"_",I$2,"_","1000 NAC","_",$E209),Database!$F$2:$G$65536,2,)/VLOOKUP(CONCATENATE($B209,"_",$C209,"_",I$2,"_",$D209,"_",$E209),Database!$F$2:$G$65536,2,))</f>
        <v>#N/A</v>
      </c>
      <c r="J209" s="641" t="e">
        <f>VLOOKUP(CONCATENATE($B209,"_",$C209,"_",J$2,"_","1000 NAC","_",$E209),Database!$F$2:$G$65536,2,)/VLOOKUP(CONCATENATE($B209,"_",$C209,"_",J$2,"_",$D209,"_",$E209),Database!$F$2:$G$65536,2,)</f>
        <v>#N/A</v>
      </c>
      <c r="K209" s="642">
        <f>VLOOKUP(CONCATENATE($B209,"_",$C209,"_",K$2,"_","1000 NAC","_",$E209),SentData!$F$2:$G$65536,2,)/VLOOKUP(CONCATENATE($B209,"_",$C209,"_",K$2,"_",$D209,"_",$E209),SentData!$F$2:$G$65536,2,)</f>
        <v>292.72727272727269</v>
      </c>
      <c r="L209" s="642">
        <f>VLOOKUP(CONCATENATE($B209,"_",$C209,"_",L$2,"_","1000 NAC","_",$E209),SentData!$F$2:$G$65536,2,)/VLOOKUP(CONCATENATE($B209,"_",$C209,"_",L$2,"_",$D209,"_",$E209),SentData!$F$2:$G$65536,2,)</f>
        <v>257.3130193905817</v>
      </c>
      <c r="M209" s="643"/>
      <c r="N209" s="644" t="str">
        <f t="shared" si="49"/>
        <v>!!</v>
      </c>
      <c r="O209" s="644" t="str">
        <f t="shared" si="50"/>
        <v>!!</v>
      </c>
      <c r="P209" s="644" t="str">
        <f t="shared" si="51"/>
        <v>!!</v>
      </c>
      <c r="Q209" s="644" t="str">
        <f t="shared" si="52"/>
        <v>!!</v>
      </c>
      <c r="R209" s="644" t="str">
        <f t="shared" si="53"/>
        <v>!!</v>
      </c>
      <c r="S209" s="644">
        <f t="shared" si="54"/>
        <v>0.87901963145850903</v>
      </c>
      <c r="T209" s="643"/>
      <c r="U209" s="652" t="str">
        <f>IF(ISNUMBER(U207),IF(ISNUMBER(U208),U208/U207,F208/U207),IF(ISNUMBER(U208),U208/F207,""))</f>
        <v/>
      </c>
      <c r="V209" s="652" t="str">
        <f>IF(ISNUMBER(V207),IF(ISNUMBER(V208),V208/V207,G208/V207),IF(ISNUMBER(V208),V208/G207,""))</f>
        <v/>
      </c>
      <c r="W209" s="652" t="str">
        <f>IF(ISNUMBER(W207),IF(ISNUMBER(W208),W208/W207,H208/W207),IF(ISNUMBER(W208),W208/H207,""))</f>
        <v/>
      </c>
      <c r="X209" s="652" t="str">
        <f>IF(ISNUMBER(X207),IF(ISNUMBER(X208),X208/X207,I208/X207),IF(ISNUMBER(X208),X208/I207,""))</f>
        <v/>
      </c>
    </row>
    <row r="210" spans="1:24" x14ac:dyDescent="0.2">
      <c r="A210" s="633" t="s">
        <v>180</v>
      </c>
      <c r="B210" s="633" t="str">
        <f>Cover!$G$25</f>
        <v>NL</v>
      </c>
      <c r="C210" s="633" t="s">
        <v>296</v>
      </c>
      <c r="D210" s="633" t="s">
        <v>362</v>
      </c>
      <c r="E210" s="634" t="s">
        <v>128</v>
      </c>
      <c r="F210" s="635">
        <f>IF(ISNUMBER(U210),U210,VLOOKUP(CONCATENATE($B210,"_",$C210,"_",F$2,"_",$D210,"_",$E210),Database!$F$2:$G$65536,2,))</f>
        <v>0</v>
      </c>
      <c r="G210" s="635">
        <f>IF(ISNUMBER(V210),V210,VLOOKUP(CONCATENATE($B210,"_",$C210,"_",G$2,"_",$D210,"_",$E210),Database!$F$2:$G$65536,2,))</f>
        <v>0</v>
      </c>
      <c r="H210" s="635" t="e">
        <f>IF(ISNUMBER(W210),W210,VLOOKUP(CONCATENATE($B210,"_",$C210,"_",H$2,"_",$D210,"_",$E210),Database!$F$2:$G$65536,2,))</f>
        <v>#N/A</v>
      </c>
      <c r="I210" s="635" t="e">
        <f>IF(ISNUMBER(X210),X210,VLOOKUP(CONCATENATE($B210,"_",$C210,"_",I$2,"_",$D210,"_",$E210),Database!$F$2:$G$65536,2,))</f>
        <v>#N/A</v>
      </c>
      <c r="J210" s="635" t="e">
        <f>VLOOKUP(CONCATENATE($B210,"_",$C210,"_",J$2,"_",$D210,"_",$E210),Database!$F$2:$G$65536,2,)</f>
        <v>#N/A</v>
      </c>
      <c r="K210" s="636">
        <f>VLOOKUP(CONCATENATE($B210,"_",$C210,"_",K$2,"_",$D210,"_",$E210),SentData!$F$2:$G$65536,2,)</f>
        <v>7.2</v>
      </c>
      <c r="L210" s="636">
        <f>VLOOKUP(CONCATENATE($B210,"_",$C210,"_",L$2,"_",$D210,"_",$E210),SentData!$F$2:$G$65536,2,)</f>
        <v>6.2</v>
      </c>
      <c r="M210" s="637"/>
      <c r="N210" s="638" t="str">
        <f t="shared" si="49"/>
        <v>!!</v>
      </c>
      <c r="O210" s="638" t="str">
        <f t="shared" si="50"/>
        <v>!!</v>
      </c>
      <c r="P210" s="638" t="str">
        <f t="shared" si="51"/>
        <v>!!</v>
      </c>
      <c r="Q210" s="638" t="str">
        <f t="shared" si="52"/>
        <v>!!</v>
      </c>
      <c r="R210" s="638" t="str">
        <f t="shared" si="53"/>
        <v>!!</v>
      </c>
      <c r="S210" s="638">
        <f t="shared" si="54"/>
        <v>0.86111111111111116</v>
      </c>
      <c r="T210" s="637"/>
      <c r="U210" s="633"/>
      <c r="V210" s="633"/>
      <c r="W210" s="633"/>
      <c r="X210" s="633"/>
    </row>
    <row r="211" spans="1:24" x14ac:dyDescent="0.2">
      <c r="A211" s="650" t="s">
        <v>179</v>
      </c>
      <c r="B211" s="633" t="str">
        <f>Cover!$G$25</f>
        <v>NL</v>
      </c>
      <c r="C211" s="633" t="s">
        <v>296</v>
      </c>
      <c r="D211" s="633" t="s">
        <v>216</v>
      </c>
      <c r="E211" s="634" t="s">
        <v>128</v>
      </c>
      <c r="F211" s="635">
        <f>IF(ISNUMBER(U211),U211,VLOOKUP(CONCATENATE($B211,"_",$C211,"_",F$2,"_",$D211,"_",$E211),Database!$F$2:$G$65536,2,))</f>
        <v>0</v>
      </c>
      <c r="G211" s="635">
        <f>IF(ISNUMBER(V211),V211,VLOOKUP(CONCATENATE($B211,"_",$C211,"_",G$2,"_",$D211,"_",$E211),Database!$F$2:$G$65536,2,))</f>
        <v>0</v>
      </c>
      <c r="H211" s="635" t="e">
        <f>IF(ISNUMBER(W211),W211,VLOOKUP(CONCATENATE($B211,"_",$C211,"_",H$2,"_",$D211,"_",$E211),Database!$F$2:$G$65536,2,))</f>
        <v>#N/A</v>
      </c>
      <c r="I211" s="635" t="e">
        <f>IF(ISNUMBER(X211),X211,VLOOKUP(CONCATENATE($B211,"_",$C211,"_",I$2,"_",$D211,"_",$E211),Database!$F$2:$G$65536,2,))</f>
        <v>#N/A</v>
      </c>
      <c r="J211" s="635" t="e">
        <f>VLOOKUP(CONCATENATE($B211,"_",$C211,"_",J$2,"_",$D211,"_",$E211),Database!$F$2:$G$65536,2,)</f>
        <v>#N/A</v>
      </c>
      <c r="K211" s="636">
        <f>VLOOKUP(CONCATENATE($B211,"_",$C211,"_",K$2,"_",$D211,"_",$E211),SentData!$F$2:$G$65536,2,)</f>
        <v>2894</v>
      </c>
      <c r="L211" s="636">
        <f>VLOOKUP(CONCATENATE($B211,"_",$C211,"_",L$2,"_",$D211,"_",$E211),SentData!$F$2:$G$65536,2,)</f>
        <v>3847</v>
      </c>
      <c r="M211" s="637"/>
      <c r="N211" s="638" t="str">
        <f t="shared" si="49"/>
        <v>!!</v>
      </c>
      <c r="O211" s="638" t="str">
        <f t="shared" si="50"/>
        <v>!!</v>
      </c>
      <c r="P211" s="638" t="str">
        <f t="shared" si="51"/>
        <v>!!</v>
      </c>
      <c r="Q211" s="638" t="str">
        <f t="shared" si="52"/>
        <v>!!</v>
      </c>
      <c r="R211" s="638" t="str">
        <f t="shared" si="53"/>
        <v>!!</v>
      </c>
      <c r="S211" s="638">
        <f t="shared" si="54"/>
        <v>1.32930200414651</v>
      </c>
      <c r="T211" s="637"/>
      <c r="U211" s="633"/>
      <c r="V211" s="633"/>
      <c r="W211" s="633"/>
      <c r="X211" s="633"/>
    </row>
    <row r="212" spans="1:24" ht="12" x14ac:dyDescent="0.2">
      <c r="A212" s="639" t="s">
        <v>178</v>
      </c>
      <c r="B212" s="639" t="str">
        <f>Cover!$G$25</f>
        <v>NL</v>
      </c>
      <c r="C212" s="639" t="s">
        <v>296</v>
      </c>
      <c r="D212" s="639" t="s">
        <v>362</v>
      </c>
      <c r="E212" s="640" t="s">
        <v>128</v>
      </c>
      <c r="F212" s="641" t="e">
        <f>IF(ISNUMBER(U212),U212,VLOOKUP(CONCATENATE($B212,"_",$C212,"_",F$2,"_","1000 NAC","_",$E212),Database!$F$2:$G$65536,2,)/VLOOKUP(CONCATENATE($B212,"_",$C212,"_",F$2,"_",$D212,"_",$E212),Database!$F$2:$G$65536,2,))</f>
        <v>#DIV/0!</v>
      </c>
      <c r="G212" s="641" t="e">
        <f>IF(ISNUMBER(V212),V212,VLOOKUP(CONCATENATE($B212,"_",$C212,"_",G$2,"_","1000 NAC","_",$E212),Database!$F$2:$G$65536,2,)/VLOOKUP(CONCATENATE($B212,"_",$C212,"_",G$2,"_",$D212,"_",$E212),Database!$F$2:$G$65536,2,))</f>
        <v>#DIV/0!</v>
      </c>
      <c r="H212" s="641" t="e">
        <f>IF(ISNUMBER(W212),W212,VLOOKUP(CONCATENATE($B212,"_",$C212,"_",H$2,"_","1000 NAC","_",$E212),Database!$F$2:$G$65536,2,)/VLOOKUP(CONCATENATE($B212,"_",$C212,"_",H$2,"_",$D212,"_",$E212),Database!$F$2:$G$65536,2,))</f>
        <v>#N/A</v>
      </c>
      <c r="I212" s="641" t="e">
        <f>IF(ISNUMBER(X212),X212,VLOOKUP(CONCATENATE($B212,"_",$C212,"_",I$2,"_","1000 NAC","_",$E212),Database!$F$2:$G$65536,2,)/VLOOKUP(CONCATENATE($B212,"_",$C212,"_",I$2,"_",$D212,"_",$E212),Database!$F$2:$G$65536,2,))</f>
        <v>#N/A</v>
      </c>
      <c r="J212" s="641" t="e">
        <f>VLOOKUP(CONCATENATE($B212,"_",$C212,"_",J$2,"_","1000 NAC","_",$E212),Database!$F$2:$G$65536,2,)/VLOOKUP(CONCATENATE($B212,"_",$C212,"_",J$2,"_",$D212,"_",$E212),Database!$F$2:$G$65536,2,)</f>
        <v>#N/A</v>
      </c>
      <c r="K212" s="642">
        <f>VLOOKUP(CONCATENATE($B212,"_",$C212,"_",K$2,"_","1000 NAC","_",$E212),SentData!$F$2:$G$65536,2,)/VLOOKUP(CONCATENATE($B212,"_",$C212,"_",K$2,"_",$D212,"_",$E212),SentData!$F$2:$G$65536,2,)</f>
        <v>401.94444444444446</v>
      </c>
      <c r="L212" s="642">
        <f>VLOOKUP(CONCATENATE($B212,"_",$C212,"_",L$2,"_","1000 NAC","_",$E212),SentData!$F$2:$G$65536,2,)/VLOOKUP(CONCATENATE($B212,"_",$C212,"_",L$2,"_",$D212,"_",$E212),SentData!$F$2:$G$65536,2,)</f>
        <v>620.48387096774195</v>
      </c>
      <c r="M212" s="643"/>
      <c r="N212" s="644" t="str">
        <f t="shared" si="49"/>
        <v>!!</v>
      </c>
      <c r="O212" s="644" t="str">
        <f t="shared" si="50"/>
        <v>!!</v>
      </c>
      <c r="P212" s="644" t="str">
        <f t="shared" si="51"/>
        <v>!!</v>
      </c>
      <c r="Q212" s="644" t="str">
        <f t="shared" si="52"/>
        <v>!!</v>
      </c>
      <c r="R212" s="644" t="str">
        <f t="shared" si="53"/>
        <v>!!</v>
      </c>
      <c r="S212" s="644">
        <f t="shared" si="54"/>
        <v>1.5437055532023987</v>
      </c>
      <c r="T212" s="643"/>
      <c r="U212" s="652" t="str">
        <f>IF(ISNUMBER(U210),IF(ISNUMBER(U211),U211/U210,F211/U210),IF(ISNUMBER(U211),U211/F210,""))</f>
        <v/>
      </c>
      <c r="V212" s="652" t="str">
        <f>IF(ISNUMBER(V210),IF(ISNUMBER(V211),V211/V210,G211/V210),IF(ISNUMBER(V211),V211/G210,""))</f>
        <v/>
      </c>
      <c r="W212" s="652" t="str">
        <f>IF(ISNUMBER(W210),IF(ISNUMBER(W211),W211/W210,H211/W210),IF(ISNUMBER(W211),W211/H210,""))</f>
        <v/>
      </c>
      <c r="X212" s="652" t="str">
        <f>IF(ISNUMBER(X210),IF(ISNUMBER(X211),X211/X210,I211/X210),IF(ISNUMBER(X211),X211/I210,""))</f>
        <v/>
      </c>
    </row>
    <row r="213" spans="1:24" x14ac:dyDescent="0.2">
      <c r="A213" s="633" t="s">
        <v>180</v>
      </c>
      <c r="B213" s="633" t="str">
        <f>Cover!$G$25</f>
        <v>NL</v>
      </c>
      <c r="C213" s="633" t="s">
        <v>292</v>
      </c>
      <c r="D213" s="633" t="s">
        <v>362</v>
      </c>
      <c r="E213" s="634" t="s">
        <v>129</v>
      </c>
      <c r="F213" s="635">
        <f>IF(ISNUMBER(U213),U213,VLOOKUP(CONCATENATE($B213,"_",$C213,"_",F$2,"_",$D213,"_",$E213),Database!$F$2:$G$65536,2,))</f>
        <v>0</v>
      </c>
      <c r="G213" s="635">
        <f>IF(ISNUMBER(V213),V213,VLOOKUP(CONCATENATE($B213,"_",$C213,"_",G$2,"_",$D213,"_",$E213),Database!$F$2:$G$65536,2,))</f>
        <v>0</v>
      </c>
      <c r="H213" s="635" t="e">
        <f>IF(ISNUMBER(W213),W213,VLOOKUP(CONCATENATE($B213,"_",$C213,"_",H$2,"_",$D213,"_",$E213),Database!$F$2:$G$65536,2,))</f>
        <v>#N/A</v>
      </c>
      <c r="I213" s="635" t="e">
        <f>IF(ISNUMBER(X213),X213,VLOOKUP(CONCATENATE($B213,"_",$C213,"_",I$2,"_",$D213,"_",$E213),Database!$F$2:$G$65536,2,))</f>
        <v>#N/A</v>
      </c>
      <c r="J213" s="635" t="e">
        <f>VLOOKUP(CONCATENATE($B213,"_",$C213,"_",J$2,"_",$D213,"_",$E213),Database!$F$2:$G$65536,2,)</f>
        <v>#N/A</v>
      </c>
      <c r="K213" s="636">
        <f>VLOOKUP(CONCATENATE($B213,"_",$C213,"_",K$2,"_",$D213,"_",$E213),SentData!$F$2:$G$65536,2,)</f>
        <v>1676.0000000000002</v>
      </c>
      <c r="L213" s="636">
        <f>VLOOKUP(CONCATENATE($B213,"_",$C213,"_",L$2,"_",$D213,"_",$E213),SentData!$F$2:$G$65536,2,)</f>
        <v>1486.2500000000002</v>
      </c>
      <c r="M213" s="637"/>
      <c r="N213" s="638" t="str">
        <f t="shared" si="49"/>
        <v>!!</v>
      </c>
      <c r="O213" s="638" t="str">
        <f t="shared" si="50"/>
        <v>!!</v>
      </c>
      <c r="P213" s="638" t="str">
        <f t="shared" si="51"/>
        <v>!!</v>
      </c>
      <c r="Q213" s="638" t="str">
        <f t="shared" si="52"/>
        <v>!!</v>
      </c>
      <c r="R213" s="638" t="str">
        <f t="shared" si="53"/>
        <v>!!</v>
      </c>
      <c r="S213" s="638">
        <f t="shared" si="54"/>
        <v>0.88678400954653935</v>
      </c>
      <c r="T213" s="637"/>
      <c r="U213" s="633"/>
      <c r="V213" s="633"/>
      <c r="W213" s="633"/>
      <c r="X213" s="633"/>
    </row>
    <row r="214" spans="1:24" x14ac:dyDescent="0.2">
      <c r="A214" s="650" t="s">
        <v>179</v>
      </c>
      <c r="B214" s="633" t="str">
        <f>Cover!$G$25</f>
        <v>NL</v>
      </c>
      <c r="C214" s="633" t="s">
        <v>292</v>
      </c>
      <c r="D214" s="633" t="s">
        <v>216</v>
      </c>
      <c r="E214" s="634" t="s">
        <v>129</v>
      </c>
      <c r="F214" s="635">
        <f>IF(ISNUMBER(U214),U214,VLOOKUP(CONCATENATE($B214,"_",$C214,"_",F$2,"_",$D214,"_",$E214),Database!$F$2:$G$65536,2,))</f>
        <v>0</v>
      </c>
      <c r="G214" s="635">
        <f>IF(ISNUMBER(V214),V214,VLOOKUP(CONCATENATE($B214,"_",$C214,"_",G$2,"_",$D214,"_",$E214),Database!$F$2:$G$65536,2,))</f>
        <v>0</v>
      </c>
      <c r="H214" s="635" t="e">
        <f>IF(ISNUMBER(W214),W214,VLOOKUP(CONCATENATE($B214,"_",$C214,"_",H$2,"_",$D214,"_",$E214),Database!$F$2:$G$65536,2,))</f>
        <v>#N/A</v>
      </c>
      <c r="I214" s="635" t="e">
        <f>IF(ISNUMBER(X214),X214,VLOOKUP(CONCATENATE($B214,"_",$C214,"_",I$2,"_",$D214,"_",$E214),Database!$F$2:$G$65536,2,))</f>
        <v>#N/A</v>
      </c>
      <c r="J214" s="635" t="e">
        <f>VLOOKUP(CONCATENATE($B214,"_",$C214,"_",J$2,"_",$D214,"_",$E214),Database!$F$2:$G$65536,2,)</f>
        <v>#N/A</v>
      </c>
      <c r="K214" s="636">
        <f>VLOOKUP(CONCATENATE($B214,"_",$C214,"_",K$2,"_",$D214,"_",$E214),SentData!$F$2:$G$65536,2,)</f>
        <v>1054509</v>
      </c>
      <c r="L214" s="636">
        <f>VLOOKUP(CONCATENATE($B214,"_",$C214,"_",L$2,"_",$D214,"_",$E214),SentData!$F$2:$G$65536,2,)</f>
        <v>863611</v>
      </c>
      <c r="M214" s="637"/>
      <c r="N214" s="638" t="str">
        <f t="shared" si="49"/>
        <v>!!</v>
      </c>
      <c r="O214" s="638" t="str">
        <f t="shared" si="50"/>
        <v>!!</v>
      </c>
      <c r="P214" s="638" t="str">
        <f t="shared" si="51"/>
        <v>!!</v>
      </c>
      <c r="Q214" s="638" t="str">
        <f t="shared" si="52"/>
        <v>!!</v>
      </c>
      <c r="R214" s="638" t="str">
        <f t="shared" si="53"/>
        <v>!!</v>
      </c>
      <c r="S214" s="638">
        <f t="shared" si="54"/>
        <v>0.8189697764552033</v>
      </c>
      <c r="T214" s="637"/>
      <c r="U214" s="633"/>
      <c r="V214" s="633"/>
      <c r="W214" s="633"/>
      <c r="X214" s="633"/>
    </row>
    <row r="215" spans="1:24" ht="12" x14ac:dyDescent="0.2">
      <c r="A215" s="639" t="s">
        <v>178</v>
      </c>
      <c r="B215" s="639" t="str">
        <f>Cover!$G$25</f>
        <v>NL</v>
      </c>
      <c r="C215" s="639" t="s">
        <v>292</v>
      </c>
      <c r="D215" s="639" t="s">
        <v>362</v>
      </c>
      <c r="E215" s="640" t="s">
        <v>129</v>
      </c>
      <c r="F215" s="641" t="e">
        <f>IF(ISNUMBER(U215),U215,VLOOKUP(CONCATENATE($B215,"_",$C215,"_",F$2,"_","1000 NAC","_",$E215),Database!$F$2:$G$65536,2,)/VLOOKUP(CONCATENATE($B215,"_",$C215,"_",F$2,"_",$D215,"_",$E215),Database!$F$2:$G$65536,2,))</f>
        <v>#DIV/0!</v>
      </c>
      <c r="G215" s="641" t="e">
        <f>IF(ISNUMBER(V215),V215,VLOOKUP(CONCATENATE($B215,"_",$C215,"_",G$2,"_","1000 NAC","_",$E215),Database!$F$2:$G$65536,2,)/VLOOKUP(CONCATENATE($B215,"_",$C215,"_",G$2,"_",$D215,"_",$E215),Database!$F$2:$G$65536,2,))</f>
        <v>#DIV/0!</v>
      </c>
      <c r="H215" s="641" t="e">
        <f>IF(ISNUMBER(W215),W215,VLOOKUP(CONCATENATE($B215,"_",$C215,"_",H$2,"_","1000 NAC","_",$E215),Database!$F$2:$G$65536,2,)/VLOOKUP(CONCATENATE($B215,"_",$C215,"_",H$2,"_",$D215,"_",$E215),Database!$F$2:$G$65536,2,))</f>
        <v>#N/A</v>
      </c>
      <c r="I215" s="641" t="e">
        <f>IF(ISNUMBER(X215),X215,VLOOKUP(CONCATENATE($B215,"_",$C215,"_",I$2,"_","1000 NAC","_",$E215),Database!$F$2:$G$65536,2,)/VLOOKUP(CONCATENATE($B215,"_",$C215,"_",I$2,"_",$D215,"_",$E215),Database!$F$2:$G$65536,2,))</f>
        <v>#N/A</v>
      </c>
      <c r="J215" s="641" t="e">
        <f>VLOOKUP(CONCATENATE($B215,"_",$C215,"_",J$2,"_","1000 NAC","_",$E215),Database!$F$2:$G$65536,2,)/VLOOKUP(CONCATENATE($B215,"_",$C215,"_",J$2,"_",$D215,"_",$E215),Database!$F$2:$G$65536,2,)</f>
        <v>#N/A</v>
      </c>
      <c r="K215" s="642">
        <f>VLOOKUP(CONCATENATE($B215,"_",$C215,"_",K$2,"_","1000 NAC","_",$E215),SentData!$F$2:$G$65536,2,)/VLOOKUP(CONCATENATE($B215,"_",$C215,"_",K$2,"_",$D215,"_",$E215),SentData!$F$2:$G$65536,2,)</f>
        <v>629.18198090692113</v>
      </c>
      <c r="L215" s="642">
        <f>VLOOKUP(CONCATENATE($B215,"_",$C215,"_",L$2,"_","1000 NAC","_",$E215),SentData!$F$2:$G$65536,2,)/VLOOKUP(CONCATENATE($B215,"_",$C215,"_",L$2,"_",$D215,"_",$E215),SentData!$F$2:$G$65536,2,)</f>
        <v>581.06711522287628</v>
      </c>
      <c r="M215" s="643"/>
      <c r="N215" s="644" t="str">
        <f t="shared" si="49"/>
        <v>!!</v>
      </c>
      <c r="O215" s="644" t="str">
        <f t="shared" si="50"/>
        <v>!!</v>
      </c>
      <c r="P215" s="644" t="str">
        <f t="shared" si="51"/>
        <v>!!</v>
      </c>
      <c r="Q215" s="644" t="str">
        <f t="shared" si="52"/>
        <v>!!</v>
      </c>
      <c r="R215" s="644" t="str">
        <f t="shared" si="53"/>
        <v>!!</v>
      </c>
      <c r="S215" s="644">
        <f t="shared" si="54"/>
        <v>0.92352790266706197</v>
      </c>
      <c r="T215" s="643"/>
      <c r="U215" s="652" t="str">
        <f>IF(ISNUMBER(U213),IF(ISNUMBER(U214),U214/U213,F214/U213),IF(ISNUMBER(U214),U214/F213,""))</f>
        <v/>
      </c>
      <c r="V215" s="652" t="str">
        <f>IF(ISNUMBER(V213),IF(ISNUMBER(V214),V214/V213,G214/V213),IF(ISNUMBER(V214),V214/G213,""))</f>
        <v/>
      </c>
      <c r="W215" s="652" t="str">
        <f>IF(ISNUMBER(W213),IF(ISNUMBER(W214),W214/W213,H214/W213),IF(ISNUMBER(W214),W214/H213,""))</f>
        <v/>
      </c>
      <c r="X215" s="652" t="str">
        <f>IF(ISNUMBER(X213),IF(ISNUMBER(X214),X214/X213,I214/X213),IF(ISNUMBER(X214),X214/I213,""))</f>
        <v/>
      </c>
    </row>
    <row r="216" spans="1:24" x14ac:dyDescent="0.2">
      <c r="A216" s="633" t="s">
        <v>180</v>
      </c>
      <c r="B216" s="633" t="str">
        <f>Cover!$G$25</f>
        <v>NL</v>
      </c>
      <c r="C216" s="633" t="s">
        <v>296</v>
      </c>
      <c r="D216" s="633" t="s">
        <v>362</v>
      </c>
      <c r="E216" s="634" t="s">
        <v>129</v>
      </c>
      <c r="F216" s="635">
        <f>IF(ISNUMBER(U216),U216,VLOOKUP(CONCATENATE($B216,"_",$C216,"_",F$2,"_",$D216,"_",$E216),Database!$F$2:$G$65536,2,))</f>
        <v>0</v>
      </c>
      <c r="G216" s="635">
        <f>IF(ISNUMBER(V216),V216,VLOOKUP(CONCATENATE($B216,"_",$C216,"_",G$2,"_",$D216,"_",$E216),Database!$F$2:$G$65536,2,))</f>
        <v>0</v>
      </c>
      <c r="H216" s="635" t="e">
        <f>IF(ISNUMBER(W216),W216,VLOOKUP(CONCATENATE($B216,"_",$C216,"_",H$2,"_",$D216,"_",$E216),Database!$F$2:$G$65536,2,))</f>
        <v>#N/A</v>
      </c>
      <c r="I216" s="635" t="e">
        <f>IF(ISNUMBER(X216),X216,VLOOKUP(CONCATENATE($B216,"_",$C216,"_",I$2,"_",$D216,"_",$E216),Database!$F$2:$G$65536,2,))</f>
        <v>#N/A</v>
      </c>
      <c r="J216" s="635" t="e">
        <f>VLOOKUP(CONCATENATE($B216,"_",$C216,"_",J$2,"_",$D216,"_",$E216),Database!$F$2:$G$65536,2,)</f>
        <v>#N/A</v>
      </c>
      <c r="K216" s="636">
        <f>VLOOKUP(CONCATENATE($B216,"_",$C216,"_",K$2,"_",$D216,"_",$E216),SentData!$F$2:$G$65536,2,)</f>
        <v>1008.1000000000001</v>
      </c>
      <c r="L216" s="636">
        <f>VLOOKUP(CONCATENATE($B216,"_",$C216,"_",L$2,"_",$D216,"_",$E216),SentData!$F$2:$G$65536,2,)</f>
        <v>803.7</v>
      </c>
      <c r="M216" s="637"/>
      <c r="N216" s="638" t="str">
        <f t="shared" si="49"/>
        <v>!!</v>
      </c>
      <c r="O216" s="638" t="str">
        <f t="shared" si="50"/>
        <v>!!</v>
      </c>
      <c r="P216" s="638" t="str">
        <f t="shared" si="51"/>
        <v>!!</v>
      </c>
      <c r="Q216" s="638" t="str">
        <f t="shared" si="52"/>
        <v>!!</v>
      </c>
      <c r="R216" s="638" t="str">
        <f t="shared" si="53"/>
        <v>!!</v>
      </c>
      <c r="S216" s="638">
        <f t="shared" si="54"/>
        <v>0.79724233706973513</v>
      </c>
      <c r="T216" s="637"/>
      <c r="U216" s="633"/>
      <c r="V216" s="633"/>
      <c r="W216" s="633"/>
      <c r="X216" s="633"/>
    </row>
    <row r="217" spans="1:24" x14ac:dyDescent="0.2">
      <c r="A217" s="650" t="s">
        <v>179</v>
      </c>
      <c r="B217" s="633" t="str">
        <f>Cover!$G$25</f>
        <v>NL</v>
      </c>
      <c r="C217" s="633" t="s">
        <v>296</v>
      </c>
      <c r="D217" s="633" t="s">
        <v>216</v>
      </c>
      <c r="E217" s="634" t="s">
        <v>129</v>
      </c>
      <c r="F217" s="635">
        <f>IF(ISNUMBER(U217),U217,VLOOKUP(CONCATENATE($B217,"_",$C217,"_",F$2,"_",$D217,"_",$E217),Database!$F$2:$G$65536,2,))</f>
        <v>0</v>
      </c>
      <c r="G217" s="635">
        <f>IF(ISNUMBER(V217),V217,VLOOKUP(CONCATENATE($B217,"_",$C217,"_",G$2,"_",$D217,"_",$E217),Database!$F$2:$G$65536,2,))</f>
        <v>0</v>
      </c>
      <c r="H217" s="635" t="e">
        <f>IF(ISNUMBER(W217),W217,VLOOKUP(CONCATENATE($B217,"_",$C217,"_",H$2,"_",$D217,"_",$E217),Database!$F$2:$G$65536,2,))</f>
        <v>#N/A</v>
      </c>
      <c r="I217" s="635" t="e">
        <f>IF(ISNUMBER(X217),X217,VLOOKUP(CONCATENATE($B217,"_",$C217,"_",I$2,"_",$D217,"_",$E217),Database!$F$2:$G$65536,2,))</f>
        <v>#N/A</v>
      </c>
      <c r="J217" s="635" t="e">
        <f>VLOOKUP(CONCATENATE($B217,"_",$C217,"_",J$2,"_",$D217,"_",$E217),Database!$F$2:$G$65536,2,)</f>
        <v>#N/A</v>
      </c>
      <c r="K217" s="636">
        <f>VLOOKUP(CONCATENATE($B217,"_",$C217,"_",K$2,"_",$D217,"_",$E217),SentData!$F$2:$G$65536,2,)</f>
        <v>673625</v>
      </c>
      <c r="L217" s="636">
        <f>VLOOKUP(CONCATENATE($B217,"_",$C217,"_",L$2,"_",$D217,"_",$E217),SentData!$F$2:$G$65536,2,)</f>
        <v>456266</v>
      </c>
      <c r="M217" s="637"/>
      <c r="N217" s="638" t="str">
        <f t="shared" si="49"/>
        <v>!!</v>
      </c>
      <c r="O217" s="638" t="str">
        <f t="shared" si="50"/>
        <v>!!</v>
      </c>
      <c r="P217" s="638" t="str">
        <f t="shared" si="51"/>
        <v>!!</v>
      </c>
      <c r="Q217" s="638" t="str">
        <f t="shared" si="52"/>
        <v>!!</v>
      </c>
      <c r="R217" s="638" t="str">
        <f t="shared" si="53"/>
        <v>!!</v>
      </c>
      <c r="S217" s="638">
        <f t="shared" si="54"/>
        <v>0.67732937465206899</v>
      </c>
      <c r="T217" s="637"/>
      <c r="U217" s="633"/>
      <c r="V217" s="633"/>
      <c r="W217" s="633"/>
      <c r="X217" s="633"/>
    </row>
    <row r="218" spans="1:24" ht="12" x14ac:dyDescent="0.2">
      <c r="A218" s="639" t="s">
        <v>178</v>
      </c>
      <c r="B218" s="639" t="str">
        <f>Cover!$G$25</f>
        <v>NL</v>
      </c>
      <c r="C218" s="639" t="s">
        <v>296</v>
      </c>
      <c r="D218" s="639" t="s">
        <v>362</v>
      </c>
      <c r="E218" s="640" t="s">
        <v>129</v>
      </c>
      <c r="F218" s="641" t="e">
        <f>IF(ISNUMBER(U218),U218,VLOOKUP(CONCATENATE($B218,"_",$C218,"_",F$2,"_","1000 NAC","_",$E218),Database!$F$2:$G$65536,2,)/VLOOKUP(CONCATENATE($B218,"_",$C218,"_",F$2,"_",$D218,"_",$E218),Database!$F$2:$G$65536,2,))</f>
        <v>#DIV/0!</v>
      </c>
      <c r="G218" s="641" t="e">
        <f>IF(ISNUMBER(V218),V218,VLOOKUP(CONCATENATE($B218,"_",$C218,"_",G$2,"_","1000 NAC","_",$E218),Database!$F$2:$G$65536,2,)/VLOOKUP(CONCATENATE($B218,"_",$C218,"_",G$2,"_",$D218,"_",$E218),Database!$F$2:$G$65536,2,))</f>
        <v>#DIV/0!</v>
      </c>
      <c r="H218" s="641" t="e">
        <f>IF(ISNUMBER(W218),W218,VLOOKUP(CONCATENATE($B218,"_",$C218,"_",H$2,"_","1000 NAC","_",$E218),Database!$F$2:$G$65536,2,)/VLOOKUP(CONCATENATE($B218,"_",$C218,"_",H$2,"_",$D218,"_",$E218),Database!$F$2:$G$65536,2,))</f>
        <v>#N/A</v>
      </c>
      <c r="I218" s="641" t="e">
        <f>IF(ISNUMBER(X218),X218,VLOOKUP(CONCATENATE($B218,"_",$C218,"_",I$2,"_","1000 NAC","_",$E218),Database!$F$2:$G$65536,2,)/VLOOKUP(CONCATENATE($B218,"_",$C218,"_",I$2,"_",$D218,"_",$E218),Database!$F$2:$G$65536,2,))</f>
        <v>#N/A</v>
      </c>
      <c r="J218" s="641" t="e">
        <f>VLOOKUP(CONCATENATE($B218,"_",$C218,"_",J$2,"_","1000 NAC","_",$E218),Database!$F$2:$G$65536,2,)/VLOOKUP(CONCATENATE($B218,"_",$C218,"_",J$2,"_",$D218,"_",$E218),Database!$F$2:$G$65536,2,)</f>
        <v>#N/A</v>
      </c>
      <c r="K218" s="642">
        <f>VLOOKUP(CONCATENATE($B218,"_",$C218,"_",K$2,"_","1000 NAC","_",$E218),SentData!$F$2:$G$65536,2,)/VLOOKUP(CONCATENATE($B218,"_",$C218,"_",K$2,"_",$D218,"_",$E218),SentData!$F$2:$G$65536,2,)</f>
        <v>668.21247892074189</v>
      </c>
      <c r="L218" s="642">
        <f>VLOOKUP(CONCATENATE($B218,"_",$C218,"_",L$2,"_","1000 NAC","_",$E218),SentData!$F$2:$G$65536,2,)/VLOOKUP(CONCATENATE($B218,"_",$C218,"_",L$2,"_",$D218,"_",$E218),SentData!$F$2:$G$65536,2,)</f>
        <v>567.7068557919622</v>
      </c>
      <c r="M218" s="643"/>
      <c r="N218" s="644" t="str">
        <f t="shared" si="49"/>
        <v>!!</v>
      </c>
      <c r="O218" s="644" t="str">
        <f t="shared" si="50"/>
        <v>!!</v>
      </c>
      <c r="P218" s="644" t="str">
        <f t="shared" si="51"/>
        <v>!!</v>
      </c>
      <c r="Q218" s="644" t="str">
        <f t="shared" si="52"/>
        <v>!!</v>
      </c>
      <c r="R218" s="644" t="str">
        <f t="shared" si="53"/>
        <v>!!</v>
      </c>
      <c r="S218" s="644">
        <f t="shared" si="54"/>
        <v>0.84959032298961168</v>
      </c>
      <c r="T218" s="643"/>
      <c r="U218" s="652" t="str">
        <f>IF(ISNUMBER(U216),IF(ISNUMBER(U217),U217/U216,F217/U216),IF(ISNUMBER(U217),U217/F216,""))</f>
        <v/>
      </c>
      <c r="V218" s="652" t="str">
        <f>IF(ISNUMBER(V216),IF(ISNUMBER(V217),V217/V216,G217/V216),IF(ISNUMBER(V217),V217/G216,""))</f>
        <v/>
      </c>
      <c r="W218" s="652" t="str">
        <f>IF(ISNUMBER(W216),IF(ISNUMBER(W217),W217/W216,H217/W216),IF(ISNUMBER(W217),W217/H216,""))</f>
        <v/>
      </c>
      <c r="X218" s="652" t="str">
        <f>IF(ISNUMBER(X216),IF(ISNUMBER(X217),X217/X216,I217/X216),IF(ISNUMBER(X217),X217/I216,""))</f>
        <v/>
      </c>
    </row>
    <row r="219" spans="1:24" x14ac:dyDescent="0.2">
      <c r="A219" s="633" t="s">
        <v>180</v>
      </c>
      <c r="B219" s="633" t="str">
        <f>Cover!$G$25</f>
        <v>NL</v>
      </c>
      <c r="C219" s="633" t="s">
        <v>292</v>
      </c>
      <c r="D219" s="633" t="s">
        <v>362</v>
      </c>
      <c r="E219" s="634" t="s">
        <v>130</v>
      </c>
      <c r="F219" s="635">
        <f>IF(ISNUMBER(U219),U219,VLOOKUP(CONCATENATE($B219,"_",$C219,"_",F$2,"_",$D219,"_",$E219),Database!$F$2:$G$65536,2,))</f>
        <v>0</v>
      </c>
      <c r="G219" s="635">
        <f>IF(ISNUMBER(V219),V219,VLOOKUP(CONCATENATE($B219,"_",$C219,"_",G$2,"_",$D219,"_",$E219),Database!$F$2:$G$65536,2,))</f>
        <v>0</v>
      </c>
      <c r="H219" s="635" t="e">
        <f>IF(ISNUMBER(W219),W219,VLOOKUP(CONCATENATE($B219,"_",$C219,"_",H$2,"_",$D219,"_",$E219),Database!$F$2:$G$65536,2,))</f>
        <v>#N/A</v>
      </c>
      <c r="I219" s="635" t="e">
        <f>IF(ISNUMBER(X219),X219,VLOOKUP(CONCATENATE($B219,"_",$C219,"_",I$2,"_",$D219,"_",$E219),Database!$F$2:$G$65536,2,))</f>
        <v>#N/A</v>
      </c>
      <c r="J219" s="635" t="e">
        <f>VLOOKUP(CONCATENATE($B219,"_",$C219,"_",J$2,"_",$D219,"_",$E219),Database!$F$2:$G$65536,2,)</f>
        <v>#N/A</v>
      </c>
      <c r="K219" s="636">
        <f>VLOOKUP(CONCATENATE($B219,"_",$C219,"_",K$2,"_",$D219,"_",$E219),SentData!$F$2:$G$65536,2,)</f>
        <v>189.2</v>
      </c>
      <c r="L219" s="636">
        <f>VLOOKUP(CONCATENATE($B219,"_",$C219,"_",L$2,"_",$D219,"_",$E219),SentData!$F$2:$G$65536,2,)</f>
        <v>177.4</v>
      </c>
      <c r="M219" s="637"/>
      <c r="N219" s="638" t="str">
        <f t="shared" ref="N219:N254" si="55">IF(OR(ISERROR(F219),ISERROR(G219)),"!!",IF(F219=0,"!!",G219/F219))</f>
        <v>!!</v>
      </c>
      <c r="O219" s="638" t="str">
        <f t="shared" ref="O219:O254" si="56">IF(OR(ISERROR(G219),ISERROR(H219)),"!!",IF(G219=0,"!!",H219/G219))</f>
        <v>!!</v>
      </c>
      <c r="P219" s="638" t="str">
        <f t="shared" ref="P219:P254" si="57">IF(OR(ISERROR(H219),ISERROR(I219)),"!!",IF(H219=0,"!!",I219/H219))</f>
        <v>!!</v>
      </c>
      <c r="Q219" s="638" t="str">
        <f t="shared" ref="Q219:Q254" si="58">IF(OR(ISERROR(I219),ISERROR(J219)),"!!",IF(I219=0,"!!",J219/I219))</f>
        <v>!!</v>
      </c>
      <c r="R219" s="638" t="str">
        <f t="shared" ref="R219:R254" si="59">IF(OR(ISERROR(J219),ISERROR(K219)),"!!",IF(J219=0,"!!",K219/J219))</f>
        <v>!!</v>
      </c>
      <c r="S219" s="638">
        <f t="shared" ref="S219:S254" si="60">IF(OR(ISERROR(K219),ISERROR(L219)),"!!",IF(K219=0,"!!",L219/K219))</f>
        <v>0.93763213530655398</v>
      </c>
      <c r="T219" s="637"/>
      <c r="U219" s="633"/>
      <c r="V219" s="633"/>
      <c r="W219" s="633"/>
      <c r="X219" s="633"/>
    </row>
    <row r="220" spans="1:24" x14ac:dyDescent="0.2">
      <c r="A220" s="650" t="s">
        <v>179</v>
      </c>
      <c r="B220" s="633" t="str">
        <f>Cover!$G$25</f>
        <v>NL</v>
      </c>
      <c r="C220" s="633" t="s">
        <v>292</v>
      </c>
      <c r="D220" s="633" t="s">
        <v>216</v>
      </c>
      <c r="E220" s="634" t="s">
        <v>130</v>
      </c>
      <c r="F220" s="635">
        <f>IF(ISNUMBER(U220),U220,VLOOKUP(CONCATENATE($B220,"_",$C220,"_",F$2,"_",$D220,"_",$E220),Database!$F$2:$G$65536,2,))</f>
        <v>0</v>
      </c>
      <c r="G220" s="635">
        <f>IF(ISNUMBER(V220),V220,VLOOKUP(CONCATENATE($B220,"_",$C220,"_",G$2,"_",$D220,"_",$E220),Database!$F$2:$G$65536,2,))</f>
        <v>0</v>
      </c>
      <c r="H220" s="635" t="e">
        <f>IF(ISNUMBER(W220),W220,VLOOKUP(CONCATENATE($B220,"_",$C220,"_",H$2,"_",$D220,"_",$E220),Database!$F$2:$G$65536,2,))</f>
        <v>#N/A</v>
      </c>
      <c r="I220" s="635" t="e">
        <f>IF(ISNUMBER(X220),X220,VLOOKUP(CONCATENATE($B220,"_",$C220,"_",I$2,"_",$D220,"_",$E220),Database!$F$2:$G$65536,2,))</f>
        <v>#N/A</v>
      </c>
      <c r="J220" s="635" t="e">
        <f>VLOOKUP(CONCATENATE($B220,"_",$C220,"_",J$2,"_",$D220,"_",$E220),Database!$F$2:$G$65536,2,)</f>
        <v>#N/A</v>
      </c>
      <c r="K220" s="636">
        <f>VLOOKUP(CONCATENATE($B220,"_",$C220,"_",K$2,"_",$D220,"_",$E220),SentData!$F$2:$G$65536,2,)</f>
        <v>78111</v>
      </c>
      <c r="L220" s="636">
        <f>VLOOKUP(CONCATENATE($B220,"_",$C220,"_",L$2,"_",$D220,"_",$E220),SentData!$F$2:$G$65536,2,)</f>
        <v>79792</v>
      </c>
      <c r="M220" s="637"/>
      <c r="N220" s="638" t="str">
        <f t="shared" si="55"/>
        <v>!!</v>
      </c>
      <c r="O220" s="638" t="str">
        <f t="shared" si="56"/>
        <v>!!</v>
      </c>
      <c r="P220" s="638" t="str">
        <f t="shared" si="57"/>
        <v>!!</v>
      </c>
      <c r="Q220" s="638" t="str">
        <f t="shared" si="58"/>
        <v>!!</v>
      </c>
      <c r="R220" s="638" t="str">
        <f t="shared" si="59"/>
        <v>!!</v>
      </c>
      <c r="S220" s="638">
        <f t="shared" si="60"/>
        <v>1.021520656501645</v>
      </c>
      <c r="T220" s="637"/>
      <c r="U220" s="633"/>
      <c r="V220" s="633"/>
      <c r="W220" s="633"/>
      <c r="X220" s="633"/>
    </row>
    <row r="221" spans="1:24" ht="12" x14ac:dyDescent="0.2">
      <c r="A221" s="639" t="s">
        <v>178</v>
      </c>
      <c r="B221" s="639" t="str">
        <f>Cover!$G$25</f>
        <v>NL</v>
      </c>
      <c r="C221" s="639" t="s">
        <v>292</v>
      </c>
      <c r="D221" s="639" t="s">
        <v>362</v>
      </c>
      <c r="E221" s="640" t="s">
        <v>130</v>
      </c>
      <c r="F221" s="641" t="e">
        <f>IF(ISNUMBER(U221),U221,VLOOKUP(CONCATENATE($B221,"_",$C221,"_",F$2,"_","1000 NAC","_",$E221),Database!$F$2:$G$65536,2,)/VLOOKUP(CONCATENATE($B221,"_",$C221,"_",F$2,"_",$D221,"_",$E221),Database!$F$2:$G$65536,2,))</f>
        <v>#DIV/0!</v>
      </c>
      <c r="G221" s="641" t="e">
        <f>IF(ISNUMBER(V221),V221,VLOOKUP(CONCATENATE($B221,"_",$C221,"_",G$2,"_","1000 NAC","_",$E221),Database!$F$2:$G$65536,2,)/VLOOKUP(CONCATENATE($B221,"_",$C221,"_",G$2,"_",$D221,"_",$E221),Database!$F$2:$G$65536,2,))</f>
        <v>#DIV/0!</v>
      </c>
      <c r="H221" s="641" t="e">
        <f>IF(ISNUMBER(W221),W221,VLOOKUP(CONCATENATE($B221,"_",$C221,"_",H$2,"_","1000 NAC","_",$E221),Database!$F$2:$G$65536,2,)/VLOOKUP(CONCATENATE($B221,"_",$C221,"_",H$2,"_",$D221,"_",$E221),Database!$F$2:$G$65536,2,))</f>
        <v>#N/A</v>
      </c>
      <c r="I221" s="641" t="e">
        <f>IF(ISNUMBER(X221),X221,VLOOKUP(CONCATENATE($B221,"_",$C221,"_",I$2,"_","1000 NAC","_",$E221),Database!$F$2:$G$65536,2,)/VLOOKUP(CONCATENATE($B221,"_",$C221,"_",I$2,"_",$D221,"_",$E221),Database!$F$2:$G$65536,2,))</f>
        <v>#N/A</v>
      </c>
      <c r="J221" s="641" t="e">
        <f>VLOOKUP(CONCATENATE($B221,"_",$C221,"_",J$2,"_","1000 NAC","_",$E221),Database!$F$2:$G$65536,2,)/VLOOKUP(CONCATENATE($B221,"_",$C221,"_",J$2,"_",$D221,"_",$E221),Database!$F$2:$G$65536,2,)</f>
        <v>#N/A</v>
      </c>
      <c r="K221" s="642">
        <f>VLOOKUP(CONCATENATE($B221,"_",$C221,"_",K$2,"_","1000 NAC","_",$E221),SentData!$F$2:$G$65536,2,)/VLOOKUP(CONCATENATE($B221,"_",$C221,"_",K$2,"_",$D221,"_",$E221),SentData!$F$2:$G$65536,2,)</f>
        <v>412.84883720930236</v>
      </c>
      <c r="L221" s="642">
        <f>VLOOKUP(CONCATENATE($B221,"_",$C221,"_",L$2,"_","1000 NAC","_",$E221),SentData!$F$2:$G$65536,2,)/VLOOKUP(CONCATENATE($B221,"_",$C221,"_",L$2,"_",$D221,"_",$E221),SentData!$F$2:$G$65536,2,)</f>
        <v>449.78579481397969</v>
      </c>
      <c r="M221" s="643"/>
      <c r="N221" s="644" t="str">
        <f t="shared" si="55"/>
        <v>!!</v>
      </c>
      <c r="O221" s="644" t="str">
        <f t="shared" si="56"/>
        <v>!!</v>
      </c>
      <c r="P221" s="644" t="str">
        <f t="shared" si="57"/>
        <v>!!</v>
      </c>
      <c r="Q221" s="644" t="str">
        <f t="shared" si="58"/>
        <v>!!</v>
      </c>
      <c r="R221" s="644" t="str">
        <f t="shared" si="59"/>
        <v>!!</v>
      </c>
      <c r="S221" s="644">
        <f t="shared" si="60"/>
        <v>1.0894684792001761</v>
      </c>
      <c r="T221" s="643"/>
      <c r="U221" s="652" t="str">
        <f>IF(ISNUMBER(U219),IF(ISNUMBER(U220),U220/U219,F220/U219),IF(ISNUMBER(U220),U220/F219,""))</f>
        <v/>
      </c>
      <c r="V221" s="652" t="str">
        <f>IF(ISNUMBER(V219),IF(ISNUMBER(V220),V220/V219,G220/V219),IF(ISNUMBER(V220),V220/G219,""))</f>
        <v/>
      </c>
      <c r="W221" s="652" t="str">
        <f>IF(ISNUMBER(W219),IF(ISNUMBER(W220),W220/W219,H220/W219),IF(ISNUMBER(W220),W220/H219,""))</f>
        <v/>
      </c>
      <c r="X221" s="652" t="str">
        <f>IF(ISNUMBER(X219),IF(ISNUMBER(X220),X220/X219,I220/X219),IF(ISNUMBER(X220),X220/I219,""))</f>
        <v/>
      </c>
    </row>
    <row r="222" spans="1:24" x14ac:dyDescent="0.2">
      <c r="A222" s="633" t="s">
        <v>180</v>
      </c>
      <c r="B222" s="633" t="str">
        <f>Cover!$G$25</f>
        <v>NL</v>
      </c>
      <c r="C222" s="633" t="s">
        <v>296</v>
      </c>
      <c r="D222" s="633" t="s">
        <v>362</v>
      </c>
      <c r="E222" s="634" t="s">
        <v>130</v>
      </c>
      <c r="F222" s="635">
        <f>IF(ISNUMBER(U222),U222,VLOOKUP(CONCATENATE($B222,"_",$C222,"_",F$2,"_",$D222,"_",$E222),Database!$F$2:$G$65536,2,))</f>
        <v>0</v>
      </c>
      <c r="G222" s="635">
        <f>IF(ISNUMBER(V222),V222,VLOOKUP(CONCATENATE($B222,"_",$C222,"_",G$2,"_",$D222,"_",$E222),Database!$F$2:$G$65536,2,))</f>
        <v>0</v>
      </c>
      <c r="H222" s="635" t="e">
        <f>IF(ISNUMBER(W222),W222,VLOOKUP(CONCATENATE($B222,"_",$C222,"_",H$2,"_",$D222,"_",$E222),Database!$F$2:$G$65536,2,))</f>
        <v>#N/A</v>
      </c>
      <c r="I222" s="635" t="e">
        <f>IF(ISNUMBER(X222),X222,VLOOKUP(CONCATENATE($B222,"_",$C222,"_",I$2,"_",$D222,"_",$E222),Database!$F$2:$G$65536,2,))</f>
        <v>#N/A</v>
      </c>
      <c r="J222" s="635" t="e">
        <f>VLOOKUP(CONCATENATE($B222,"_",$C222,"_",J$2,"_",$D222,"_",$E222),Database!$F$2:$G$65536,2,)</f>
        <v>#N/A</v>
      </c>
      <c r="K222" s="636">
        <f>VLOOKUP(CONCATENATE($B222,"_",$C222,"_",K$2,"_",$D222,"_",$E222),SentData!$F$2:$G$65536,2,)</f>
        <v>69.2</v>
      </c>
      <c r="L222" s="636">
        <f>VLOOKUP(CONCATENATE($B222,"_",$C222,"_",L$2,"_",$D222,"_",$E222),SentData!$F$2:$G$65536,2,)</f>
        <v>77.7</v>
      </c>
      <c r="M222" s="637"/>
      <c r="N222" s="638" t="str">
        <f t="shared" si="55"/>
        <v>!!</v>
      </c>
      <c r="O222" s="638" t="str">
        <f t="shared" si="56"/>
        <v>!!</v>
      </c>
      <c r="P222" s="638" t="str">
        <f t="shared" si="57"/>
        <v>!!</v>
      </c>
      <c r="Q222" s="638" t="str">
        <f t="shared" si="58"/>
        <v>!!</v>
      </c>
      <c r="R222" s="638" t="str">
        <f t="shared" si="59"/>
        <v>!!</v>
      </c>
      <c r="S222" s="638">
        <f t="shared" si="60"/>
        <v>1.1228323699421965</v>
      </c>
      <c r="T222" s="637"/>
      <c r="U222" s="633"/>
      <c r="V222" s="633"/>
      <c r="W222" s="633"/>
      <c r="X222" s="633"/>
    </row>
    <row r="223" spans="1:24" x14ac:dyDescent="0.2">
      <c r="A223" s="650" t="s">
        <v>179</v>
      </c>
      <c r="B223" s="633" t="str">
        <f>Cover!$G$25</f>
        <v>NL</v>
      </c>
      <c r="C223" s="633" t="s">
        <v>296</v>
      </c>
      <c r="D223" s="633" t="s">
        <v>216</v>
      </c>
      <c r="E223" s="634" t="s">
        <v>130</v>
      </c>
      <c r="F223" s="635">
        <f>IF(ISNUMBER(U223),U223,VLOOKUP(CONCATENATE($B223,"_",$C223,"_",F$2,"_",$D223,"_",$E223),Database!$F$2:$G$65536,2,))</f>
        <v>0</v>
      </c>
      <c r="G223" s="635">
        <f>IF(ISNUMBER(V223),V223,VLOOKUP(CONCATENATE($B223,"_",$C223,"_",G$2,"_",$D223,"_",$E223),Database!$F$2:$G$65536,2,))</f>
        <v>0</v>
      </c>
      <c r="H223" s="635" t="e">
        <f>IF(ISNUMBER(W223),W223,VLOOKUP(CONCATENATE($B223,"_",$C223,"_",H$2,"_",$D223,"_",$E223),Database!$F$2:$G$65536,2,))</f>
        <v>#N/A</v>
      </c>
      <c r="I223" s="635" t="e">
        <f>IF(ISNUMBER(X223),X223,VLOOKUP(CONCATENATE($B223,"_",$C223,"_",I$2,"_",$D223,"_",$E223),Database!$F$2:$G$65536,2,))</f>
        <v>#N/A</v>
      </c>
      <c r="J223" s="635" t="e">
        <f>VLOOKUP(CONCATENATE($B223,"_",$C223,"_",J$2,"_",$D223,"_",$E223),Database!$F$2:$G$65536,2,)</f>
        <v>#N/A</v>
      </c>
      <c r="K223" s="636">
        <f>VLOOKUP(CONCATENATE($B223,"_",$C223,"_",K$2,"_",$D223,"_",$E223),SentData!$F$2:$G$65536,2,)</f>
        <v>32656</v>
      </c>
      <c r="L223" s="636">
        <f>VLOOKUP(CONCATENATE($B223,"_",$C223,"_",L$2,"_",$D223,"_",$E223),SentData!$F$2:$G$65536,2,)</f>
        <v>38294</v>
      </c>
      <c r="M223" s="637"/>
      <c r="N223" s="638" t="str">
        <f t="shared" si="55"/>
        <v>!!</v>
      </c>
      <c r="O223" s="638" t="str">
        <f t="shared" si="56"/>
        <v>!!</v>
      </c>
      <c r="P223" s="638" t="str">
        <f t="shared" si="57"/>
        <v>!!</v>
      </c>
      <c r="Q223" s="638" t="str">
        <f t="shared" si="58"/>
        <v>!!</v>
      </c>
      <c r="R223" s="638" t="str">
        <f t="shared" si="59"/>
        <v>!!</v>
      </c>
      <c r="S223" s="638">
        <f t="shared" si="60"/>
        <v>1.1726482116609505</v>
      </c>
      <c r="T223" s="637"/>
      <c r="U223" s="633"/>
      <c r="V223" s="633"/>
      <c r="W223" s="633"/>
      <c r="X223" s="633"/>
    </row>
    <row r="224" spans="1:24" ht="12" x14ac:dyDescent="0.2">
      <c r="A224" s="639" t="s">
        <v>178</v>
      </c>
      <c r="B224" s="639" t="str">
        <f>Cover!$G$25</f>
        <v>NL</v>
      </c>
      <c r="C224" s="639" t="s">
        <v>296</v>
      </c>
      <c r="D224" s="639" t="s">
        <v>362</v>
      </c>
      <c r="E224" s="640" t="s">
        <v>130</v>
      </c>
      <c r="F224" s="641" t="e">
        <f>IF(ISNUMBER(U224),U224,VLOOKUP(CONCATENATE($B224,"_",$C224,"_",F$2,"_","1000 NAC","_",$E224),Database!$F$2:$G$65536,2,)/VLOOKUP(CONCATENATE($B224,"_",$C224,"_",F$2,"_",$D224,"_",$E224),Database!$F$2:$G$65536,2,))</f>
        <v>#DIV/0!</v>
      </c>
      <c r="G224" s="641" t="e">
        <f>IF(ISNUMBER(V224),V224,VLOOKUP(CONCATENATE($B224,"_",$C224,"_",G$2,"_","1000 NAC","_",$E224),Database!$F$2:$G$65536,2,)/VLOOKUP(CONCATENATE($B224,"_",$C224,"_",G$2,"_",$D224,"_",$E224),Database!$F$2:$G$65536,2,))</f>
        <v>#DIV/0!</v>
      </c>
      <c r="H224" s="641" t="e">
        <f>IF(ISNUMBER(W224),W224,VLOOKUP(CONCATENATE($B224,"_",$C224,"_",H$2,"_","1000 NAC","_",$E224),Database!$F$2:$G$65536,2,)/VLOOKUP(CONCATENATE($B224,"_",$C224,"_",H$2,"_",$D224,"_",$E224),Database!$F$2:$G$65536,2,))</f>
        <v>#N/A</v>
      </c>
      <c r="I224" s="641" t="e">
        <f>IF(ISNUMBER(X224),X224,VLOOKUP(CONCATENATE($B224,"_",$C224,"_",I$2,"_","1000 NAC","_",$E224),Database!$F$2:$G$65536,2,)/VLOOKUP(CONCATENATE($B224,"_",$C224,"_",I$2,"_",$D224,"_",$E224),Database!$F$2:$G$65536,2,))</f>
        <v>#N/A</v>
      </c>
      <c r="J224" s="641" t="e">
        <f>VLOOKUP(CONCATENATE($B224,"_",$C224,"_",J$2,"_","1000 NAC","_",$E224),Database!$F$2:$G$65536,2,)/VLOOKUP(CONCATENATE($B224,"_",$C224,"_",J$2,"_",$D224,"_",$E224),Database!$F$2:$G$65536,2,)</f>
        <v>#N/A</v>
      </c>
      <c r="K224" s="642">
        <f>VLOOKUP(CONCATENATE($B224,"_",$C224,"_",K$2,"_","1000 NAC","_",$E224),SentData!$F$2:$G$65536,2,)/VLOOKUP(CONCATENATE($B224,"_",$C224,"_",K$2,"_",$D224,"_",$E224),SentData!$F$2:$G$65536,2,)</f>
        <v>471.90751445086704</v>
      </c>
      <c r="L224" s="642">
        <f>VLOOKUP(CONCATENATE($B224,"_",$C224,"_",L$2,"_","1000 NAC","_",$E224),SentData!$F$2:$G$65536,2,)/VLOOKUP(CONCATENATE($B224,"_",$C224,"_",L$2,"_",$D224,"_",$E224),SentData!$F$2:$G$65536,2,)</f>
        <v>492.84427284427284</v>
      </c>
      <c r="M224" s="643"/>
      <c r="N224" s="644" t="str">
        <f t="shared" si="55"/>
        <v>!!</v>
      </c>
      <c r="O224" s="644" t="str">
        <f t="shared" si="56"/>
        <v>!!</v>
      </c>
      <c r="P224" s="644" t="str">
        <f t="shared" si="57"/>
        <v>!!</v>
      </c>
      <c r="Q224" s="644" t="str">
        <f t="shared" si="58"/>
        <v>!!</v>
      </c>
      <c r="R224" s="644" t="str">
        <f t="shared" si="59"/>
        <v>!!</v>
      </c>
      <c r="S224" s="644">
        <f t="shared" si="60"/>
        <v>1.0443662322643215</v>
      </c>
      <c r="T224" s="643"/>
      <c r="U224" s="652" t="str">
        <f>IF(ISNUMBER(U222),IF(ISNUMBER(U223),U223/U222,F223/U222),IF(ISNUMBER(U223),U223/F222,""))</f>
        <v/>
      </c>
      <c r="V224" s="652" t="str">
        <f>IF(ISNUMBER(V222),IF(ISNUMBER(V223),V223/V222,G223/V222),IF(ISNUMBER(V223),V223/G222,""))</f>
        <v/>
      </c>
      <c r="W224" s="652" t="str">
        <f>IF(ISNUMBER(W222),IF(ISNUMBER(W223),W223/W222,H223/W222),IF(ISNUMBER(W223),W223/H222,""))</f>
        <v/>
      </c>
      <c r="X224" s="652" t="str">
        <f>IF(ISNUMBER(X222),IF(ISNUMBER(X223),X223/X222,I223/X222),IF(ISNUMBER(X223),X223/I222,""))</f>
        <v/>
      </c>
    </row>
    <row r="225" spans="1:24" x14ac:dyDescent="0.2">
      <c r="A225" s="633" t="s">
        <v>180</v>
      </c>
      <c r="B225" s="633" t="str">
        <f>Cover!$G$25</f>
        <v>NL</v>
      </c>
      <c r="C225" s="633" t="s">
        <v>292</v>
      </c>
      <c r="D225" s="633" t="s">
        <v>362</v>
      </c>
      <c r="E225" s="634" t="s">
        <v>131</v>
      </c>
      <c r="F225" s="635">
        <f>IF(ISNUMBER(U225),U225,VLOOKUP(CONCATENATE($B225,"_",$C225,"_",F$2,"_",$D225,"_",$E225),Database!$F$2:$G$65536,2,))</f>
        <v>0</v>
      </c>
      <c r="G225" s="635">
        <f>IF(ISNUMBER(V225),V225,VLOOKUP(CONCATENATE($B225,"_",$C225,"_",G$2,"_",$D225,"_",$E225),Database!$F$2:$G$65536,2,))</f>
        <v>0</v>
      </c>
      <c r="H225" s="635" t="e">
        <f>IF(ISNUMBER(W225),W225,VLOOKUP(CONCATENATE($B225,"_",$C225,"_",H$2,"_",$D225,"_",$E225),Database!$F$2:$G$65536,2,))</f>
        <v>#N/A</v>
      </c>
      <c r="I225" s="635" t="e">
        <f>IF(ISNUMBER(X225),X225,VLOOKUP(CONCATENATE($B225,"_",$C225,"_",I$2,"_",$D225,"_",$E225),Database!$F$2:$G$65536,2,))</f>
        <v>#N/A</v>
      </c>
      <c r="J225" s="635" t="e">
        <f>VLOOKUP(CONCATENATE($B225,"_",$C225,"_",J$2,"_",$D225,"_",$E225),Database!$F$2:$G$65536,2,)</f>
        <v>#N/A</v>
      </c>
      <c r="K225" s="636">
        <f>VLOOKUP(CONCATENATE($B225,"_",$C225,"_",K$2,"_",$D225,"_",$E225),SentData!$F$2:$G$65536,2,)</f>
        <v>1469.3000000000002</v>
      </c>
      <c r="L225" s="636">
        <f>VLOOKUP(CONCATENATE($B225,"_",$C225,"_",L$2,"_",$D225,"_",$E225),SentData!$F$2:$G$65536,2,)</f>
        <v>1288.9000000000001</v>
      </c>
      <c r="M225" s="637"/>
      <c r="N225" s="638" t="str">
        <f t="shared" si="55"/>
        <v>!!</v>
      </c>
      <c r="O225" s="638" t="str">
        <f t="shared" si="56"/>
        <v>!!</v>
      </c>
      <c r="P225" s="638" t="str">
        <f t="shared" si="57"/>
        <v>!!</v>
      </c>
      <c r="Q225" s="638" t="str">
        <f t="shared" si="58"/>
        <v>!!</v>
      </c>
      <c r="R225" s="638" t="str">
        <f t="shared" si="59"/>
        <v>!!</v>
      </c>
      <c r="S225" s="638">
        <f t="shared" si="60"/>
        <v>0.87722044510991626</v>
      </c>
      <c r="T225" s="637"/>
      <c r="U225" s="633"/>
      <c r="V225" s="633"/>
      <c r="W225" s="633"/>
      <c r="X225" s="633"/>
    </row>
    <row r="226" spans="1:24" x14ac:dyDescent="0.2">
      <c r="A226" s="650" t="s">
        <v>179</v>
      </c>
      <c r="B226" s="633" t="str">
        <f>Cover!$G$25</f>
        <v>NL</v>
      </c>
      <c r="C226" s="633" t="s">
        <v>292</v>
      </c>
      <c r="D226" s="633" t="s">
        <v>216</v>
      </c>
      <c r="E226" s="634" t="s">
        <v>131</v>
      </c>
      <c r="F226" s="635">
        <f>IF(ISNUMBER(U226),U226,VLOOKUP(CONCATENATE($B226,"_",$C226,"_",F$2,"_",$D226,"_",$E226),Database!$F$2:$G$65536,2,))</f>
        <v>0</v>
      </c>
      <c r="G226" s="635">
        <f>IF(ISNUMBER(V226),V226,VLOOKUP(CONCATENATE($B226,"_",$C226,"_",G$2,"_",$D226,"_",$E226),Database!$F$2:$G$65536,2,))</f>
        <v>0</v>
      </c>
      <c r="H226" s="635" t="e">
        <f>IF(ISNUMBER(W226),W226,VLOOKUP(CONCATENATE($B226,"_",$C226,"_",H$2,"_",$D226,"_",$E226),Database!$F$2:$G$65536,2,))</f>
        <v>#N/A</v>
      </c>
      <c r="I226" s="635" t="e">
        <f>IF(ISNUMBER(X226),X226,VLOOKUP(CONCATENATE($B226,"_",$C226,"_",I$2,"_",$D226,"_",$E226),Database!$F$2:$G$65536,2,))</f>
        <v>#N/A</v>
      </c>
      <c r="J226" s="635" t="e">
        <f>VLOOKUP(CONCATENATE($B226,"_",$C226,"_",J$2,"_",$D226,"_",$E226),Database!$F$2:$G$65536,2,)</f>
        <v>#N/A</v>
      </c>
      <c r="K226" s="636">
        <f>VLOOKUP(CONCATENATE($B226,"_",$C226,"_",K$2,"_",$D226,"_",$E226),SentData!$F$2:$G$65536,2,)</f>
        <v>954994</v>
      </c>
      <c r="L226" s="636">
        <f>VLOOKUP(CONCATENATE($B226,"_",$C226,"_",L$2,"_",$D226,"_",$E226),SentData!$F$2:$G$65536,2,)</f>
        <v>759341</v>
      </c>
      <c r="M226" s="637"/>
      <c r="N226" s="638" t="str">
        <f t="shared" si="55"/>
        <v>!!</v>
      </c>
      <c r="O226" s="638" t="str">
        <f t="shared" si="56"/>
        <v>!!</v>
      </c>
      <c r="P226" s="638" t="str">
        <f t="shared" si="57"/>
        <v>!!</v>
      </c>
      <c r="Q226" s="638" t="str">
        <f t="shared" si="58"/>
        <v>!!</v>
      </c>
      <c r="R226" s="638" t="str">
        <f t="shared" si="59"/>
        <v>!!</v>
      </c>
      <c r="S226" s="638">
        <f t="shared" si="60"/>
        <v>0.79512646152750699</v>
      </c>
      <c r="T226" s="637"/>
      <c r="U226" s="633"/>
      <c r="V226" s="633"/>
      <c r="W226" s="633"/>
      <c r="X226" s="633"/>
    </row>
    <row r="227" spans="1:24" ht="12" x14ac:dyDescent="0.2">
      <c r="A227" s="639" t="s">
        <v>178</v>
      </c>
      <c r="B227" s="639" t="str">
        <f>Cover!$G$25</f>
        <v>NL</v>
      </c>
      <c r="C227" s="639" t="s">
        <v>292</v>
      </c>
      <c r="D227" s="639" t="s">
        <v>362</v>
      </c>
      <c r="E227" s="640" t="s">
        <v>131</v>
      </c>
      <c r="F227" s="641" t="e">
        <f>IF(ISNUMBER(U227),U227,VLOOKUP(CONCATENATE($B227,"_",$C227,"_",F$2,"_","1000 NAC","_",$E227),Database!$F$2:$G$65536,2,)/VLOOKUP(CONCATENATE($B227,"_",$C227,"_",F$2,"_",$D227,"_",$E227),Database!$F$2:$G$65536,2,))</f>
        <v>#DIV/0!</v>
      </c>
      <c r="G227" s="641" t="e">
        <f>IF(ISNUMBER(V227),V227,VLOOKUP(CONCATENATE($B227,"_",$C227,"_",G$2,"_","1000 NAC","_",$E227),Database!$F$2:$G$65536,2,)/VLOOKUP(CONCATENATE($B227,"_",$C227,"_",G$2,"_",$D227,"_",$E227),Database!$F$2:$G$65536,2,))</f>
        <v>#DIV/0!</v>
      </c>
      <c r="H227" s="641" t="e">
        <f>IF(ISNUMBER(W227),W227,VLOOKUP(CONCATENATE($B227,"_",$C227,"_",H$2,"_","1000 NAC","_",$E227),Database!$F$2:$G$65536,2,)/VLOOKUP(CONCATENATE($B227,"_",$C227,"_",H$2,"_",$D227,"_",$E227),Database!$F$2:$G$65536,2,))</f>
        <v>#N/A</v>
      </c>
      <c r="I227" s="641" t="e">
        <f>IF(ISNUMBER(X227),X227,VLOOKUP(CONCATENATE($B227,"_",$C227,"_",I$2,"_","1000 NAC","_",$E227),Database!$F$2:$G$65536,2,)/VLOOKUP(CONCATENATE($B227,"_",$C227,"_",I$2,"_",$D227,"_",$E227),Database!$F$2:$G$65536,2,))</f>
        <v>#N/A</v>
      </c>
      <c r="J227" s="641" t="e">
        <f>VLOOKUP(CONCATENATE($B227,"_",$C227,"_",J$2,"_","1000 NAC","_",$E227),Database!$F$2:$G$65536,2,)/VLOOKUP(CONCATENATE($B227,"_",$C227,"_",J$2,"_",$D227,"_",$E227),Database!$F$2:$G$65536,2,)</f>
        <v>#N/A</v>
      </c>
      <c r="K227" s="642">
        <f>VLOOKUP(CONCATENATE($B227,"_",$C227,"_",K$2,"_","1000 NAC","_",$E227),SentData!$F$2:$G$65536,2,)/VLOOKUP(CONCATENATE($B227,"_",$C227,"_",K$2,"_",$D227,"_",$E227),SentData!$F$2:$G$65536,2,)</f>
        <v>649.96528959368402</v>
      </c>
      <c r="L227" s="642">
        <f>VLOOKUP(CONCATENATE($B227,"_",$C227,"_",L$2,"_","1000 NAC","_",$E227),SentData!$F$2:$G$65536,2,)/VLOOKUP(CONCATENATE($B227,"_",$C227,"_",L$2,"_",$D227,"_",$E227),SentData!$F$2:$G$65536,2,)</f>
        <v>589.13880052758157</v>
      </c>
      <c r="M227" s="643"/>
      <c r="N227" s="644" t="str">
        <f t="shared" si="55"/>
        <v>!!</v>
      </c>
      <c r="O227" s="644" t="str">
        <f t="shared" si="56"/>
        <v>!!</v>
      </c>
      <c r="P227" s="644" t="str">
        <f t="shared" si="57"/>
        <v>!!</v>
      </c>
      <c r="Q227" s="644" t="str">
        <f t="shared" si="58"/>
        <v>!!</v>
      </c>
      <c r="R227" s="644" t="str">
        <f t="shared" si="59"/>
        <v>!!</v>
      </c>
      <c r="S227" s="644">
        <f t="shared" si="60"/>
        <v>0.90641578859676153</v>
      </c>
      <c r="T227" s="643"/>
      <c r="U227" s="652" t="str">
        <f>IF(ISNUMBER(U225),IF(ISNUMBER(U226),U226/U225,F226/U225),IF(ISNUMBER(U226),U226/F225,""))</f>
        <v/>
      </c>
      <c r="V227" s="652" t="str">
        <f>IF(ISNUMBER(V225),IF(ISNUMBER(V226),V226/V225,G226/V225),IF(ISNUMBER(V226),V226/G225,""))</f>
        <v/>
      </c>
      <c r="W227" s="652" t="str">
        <f>IF(ISNUMBER(W225),IF(ISNUMBER(W226),W226/W225,H226/W225),IF(ISNUMBER(W226),W226/H225,""))</f>
        <v/>
      </c>
      <c r="X227" s="652" t="str">
        <f>IF(ISNUMBER(X225),IF(ISNUMBER(X226),X226/X225,I226/X225),IF(ISNUMBER(X226),X226/I225,""))</f>
        <v/>
      </c>
    </row>
    <row r="228" spans="1:24" x14ac:dyDescent="0.2">
      <c r="A228" s="633" t="s">
        <v>180</v>
      </c>
      <c r="B228" s="633" t="str">
        <f>Cover!$G$25</f>
        <v>NL</v>
      </c>
      <c r="C228" s="633" t="s">
        <v>296</v>
      </c>
      <c r="D228" s="633" t="s">
        <v>362</v>
      </c>
      <c r="E228" s="634" t="s">
        <v>131</v>
      </c>
      <c r="F228" s="635">
        <f>IF(ISNUMBER(U228),U228,VLOOKUP(CONCATENATE($B228,"_",$C228,"_",F$2,"_",$D228,"_",$E228),Database!$F$2:$G$65536,2,))</f>
        <v>0</v>
      </c>
      <c r="G228" s="635">
        <f>IF(ISNUMBER(V228),V228,VLOOKUP(CONCATENATE($B228,"_",$C228,"_",G$2,"_",$D228,"_",$E228),Database!$F$2:$G$65536,2,))</f>
        <v>0</v>
      </c>
      <c r="H228" s="635" t="e">
        <f>IF(ISNUMBER(W228),W228,VLOOKUP(CONCATENATE($B228,"_",$C228,"_",H$2,"_",$D228,"_",$E228),Database!$F$2:$G$65536,2,))</f>
        <v>#N/A</v>
      </c>
      <c r="I228" s="635" t="e">
        <f>IF(ISNUMBER(X228),X228,VLOOKUP(CONCATENATE($B228,"_",$C228,"_",I$2,"_",$D228,"_",$E228),Database!$F$2:$G$65536,2,))</f>
        <v>#N/A</v>
      </c>
      <c r="J228" s="635" t="e">
        <f>VLOOKUP(CONCATENATE($B228,"_",$C228,"_",J$2,"_",$D228,"_",$E228),Database!$F$2:$G$65536,2,)</f>
        <v>#N/A</v>
      </c>
      <c r="K228" s="636">
        <f>VLOOKUP(CONCATENATE($B228,"_",$C228,"_",K$2,"_",$D228,"_",$E228),SentData!$F$2:$G$65536,2,)</f>
        <v>938.7</v>
      </c>
      <c r="L228" s="636">
        <f>VLOOKUP(CONCATENATE($B228,"_",$C228,"_",L$2,"_",$D228,"_",$E228),SentData!$F$2:$G$65536,2,)</f>
        <v>725.7</v>
      </c>
      <c r="M228" s="637"/>
      <c r="N228" s="638" t="str">
        <f t="shared" si="55"/>
        <v>!!</v>
      </c>
      <c r="O228" s="638" t="str">
        <f t="shared" si="56"/>
        <v>!!</v>
      </c>
      <c r="P228" s="638" t="str">
        <f t="shared" si="57"/>
        <v>!!</v>
      </c>
      <c r="Q228" s="638" t="str">
        <f t="shared" si="58"/>
        <v>!!</v>
      </c>
      <c r="R228" s="638" t="str">
        <f t="shared" si="59"/>
        <v>!!</v>
      </c>
      <c r="S228" s="638">
        <f t="shared" si="60"/>
        <v>0.77309044423138384</v>
      </c>
      <c r="T228" s="637"/>
      <c r="U228" s="633"/>
      <c r="V228" s="633"/>
      <c r="W228" s="633"/>
      <c r="X228" s="633"/>
    </row>
    <row r="229" spans="1:24" x14ac:dyDescent="0.2">
      <c r="A229" s="650" t="s">
        <v>179</v>
      </c>
      <c r="B229" s="633" t="str">
        <f>Cover!$G$25</f>
        <v>NL</v>
      </c>
      <c r="C229" s="633" t="s">
        <v>296</v>
      </c>
      <c r="D229" s="633" t="s">
        <v>216</v>
      </c>
      <c r="E229" s="634" t="s">
        <v>131</v>
      </c>
      <c r="F229" s="635">
        <f>IF(ISNUMBER(U229),U229,VLOOKUP(CONCATENATE($B229,"_",$C229,"_",F$2,"_",$D229,"_",$E229),Database!$F$2:$G$65536,2,))</f>
        <v>0</v>
      </c>
      <c r="G229" s="635">
        <f>IF(ISNUMBER(V229),V229,VLOOKUP(CONCATENATE($B229,"_",$C229,"_",G$2,"_",$D229,"_",$E229),Database!$F$2:$G$65536,2,))</f>
        <v>0</v>
      </c>
      <c r="H229" s="635" t="e">
        <f>IF(ISNUMBER(W229),W229,VLOOKUP(CONCATENATE($B229,"_",$C229,"_",H$2,"_",$D229,"_",$E229),Database!$F$2:$G$65536,2,))</f>
        <v>#N/A</v>
      </c>
      <c r="I229" s="635" t="e">
        <f>IF(ISNUMBER(X229),X229,VLOOKUP(CONCATENATE($B229,"_",$C229,"_",I$2,"_",$D229,"_",$E229),Database!$F$2:$G$65536,2,))</f>
        <v>#N/A</v>
      </c>
      <c r="J229" s="635" t="e">
        <f>VLOOKUP(CONCATENATE($B229,"_",$C229,"_",J$2,"_",$D229,"_",$E229),Database!$F$2:$G$65536,2,)</f>
        <v>#N/A</v>
      </c>
      <c r="K229" s="636">
        <f>VLOOKUP(CONCATENATE($B229,"_",$C229,"_",K$2,"_",$D229,"_",$E229),SentData!$F$2:$G$65536,2,)</f>
        <v>640645</v>
      </c>
      <c r="L229" s="636">
        <f>VLOOKUP(CONCATENATE($B229,"_",$C229,"_",L$2,"_",$D229,"_",$E229),SentData!$F$2:$G$65536,2,)</f>
        <v>417794</v>
      </c>
      <c r="M229" s="637"/>
      <c r="N229" s="638" t="str">
        <f t="shared" si="55"/>
        <v>!!</v>
      </c>
      <c r="O229" s="638" t="str">
        <f t="shared" si="56"/>
        <v>!!</v>
      </c>
      <c r="P229" s="638" t="str">
        <f t="shared" si="57"/>
        <v>!!</v>
      </c>
      <c r="Q229" s="638" t="str">
        <f t="shared" si="58"/>
        <v>!!</v>
      </c>
      <c r="R229" s="638" t="str">
        <f t="shared" si="59"/>
        <v>!!</v>
      </c>
      <c r="S229" s="638">
        <f t="shared" si="60"/>
        <v>0.65214588422605346</v>
      </c>
      <c r="T229" s="637"/>
      <c r="U229" s="633"/>
      <c r="V229" s="633"/>
      <c r="W229" s="633"/>
      <c r="X229" s="633"/>
    </row>
    <row r="230" spans="1:24" ht="12" x14ac:dyDescent="0.2">
      <c r="A230" s="639" t="s">
        <v>178</v>
      </c>
      <c r="B230" s="639" t="str">
        <f>Cover!$G$25</f>
        <v>NL</v>
      </c>
      <c r="C230" s="639" t="s">
        <v>296</v>
      </c>
      <c r="D230" s="639" t="s">
        <v>362</v>
      </c>
      <c r="E230" s="640" t="s">
        <v>131</v>
      </c>
      <c r="F230" s="641" t="e">
        <f>IF(ISNUMBER(U230),U230,VLOOKUP(CONCATENATE($B230,"_",$C230,"_",F$2,"_","1000 NAC","_",$E230),Database!$F$2:$G$65536,2,)/VLOOKUP(CONCATENATE($B230,"_",$C230,"_",F$2,"_",$D230,"_",$E230),Database!$F$2:$G$65536,2,))</f>
        <v>#DIV/0!</v>
      </c>
      <c r="G230" s="641" t="e">
        <f>IF(ISNUMBER(V230),V230,VLOOKUP(CONCATENATE($B230,"_",$C230,"_",G$2,"_","1000 NAC","_",$E230),Database!$F$2:$G$65536,2,)/VLOOKUP(CONCATENATE($B230,"_",$C230,"_",G$2,"_",$D230,"_",$E230),Database!$F$2:$G$65536,2,))</f>
        <v>#DIV/0!</v>
      </c>
      <c r="H230" s="641" t="e">
        <f>IF(ISNUMBER(W230),W230,VLOOKUP(CONCATENATE($B230,"_",$C230,"_",H$2,"_","1000 NAC","_",$E230),Database!$F$2:$G$65536,2,)/VLOOKUP(CONCATENATE($B230,"_",$C230,"_",H$2,"_",$D230,"_",$E230),Database!$F$2:$G$65536,2,))</f>
        <v>#N/A</v>
      </c>
      <c r="I230" s="641" t="e">
        <f>IF(ISNUMBER(X230),X230,VLOOKUP(CONCATENATE($B230,"_",$C230,"_",I$2,"_","1000 NAC","_",$E230),Database!$F$2:$G$65536,2,)/VLOOKUP(CONCATENATE($B230,"_",$C230,"_",I$2,"_",$D230,"_",$E230),Database!$F$2:$G$65536,2,))</f>
        <v>#N/A</v>
      </c>
      <c r="J230" s="641" t="e">
        <f>VLOOKUP(CONCATENATE($B230,"_",$C230,"_",J$2,"_","1000 NAC","_",$E230),Database!$F$2:$G$65536,2,)/VLOOKUP(CONCATENATE($B230,"_",$C230,"_",J$2,"_",$D230,"_",$E230),Database!$F$2:$G$65536,2,)</f>
        <v>#N/A</v>
      </c>
      <c r="K230" s="642">
        <f>VLOOKUP(CONCATENATE($B230,"_",$C230,"_",K$2,"_","1000 NAC","_",$E230),SentData!$F$2:$G$65536,2,)/VLOOKUP(CONCATENATE($B230,"_",$C230,"_",K$2,"_",$D230,"_",$E230),SentData!$F$2:$G$65536,2,)</f>
        <v>682.48109087035255</v>
      </c>
      <c r="L230" s="642">
        <f>VLOOKUP(CONCATENATE($B230,"_",$C230,"_",L$2,"_","1000 NAC","_",$E230),SentData!$F$2:$G$65536,2,)/VLOOKUP(CONCATENATE($B230,"_",$C230,"_",L$2,"_",$D230,"_",$E230),SentData!$F$2:$G$65536,2,)</f>
        <v>575.71172660879142</v>
      </c>
      <c r="M230" s="643"/>
      <c r="N230" s="644" t="str">
        <f t="shared" si="55"/>
        <v>!!</v>
      </c>
      <c r="O230" s="644" t="str">
        <f t="shared" si="56"/>
        <v>!!</v>
      </c>
      <c r="P230" s="644" t="str">
        <f t="shared" si="57"/>
        <v>!!</v>
      </c>
      <c r="Q230" s="644" t="str">
        <f t="shared" si="58"/>
        <v>!!</v>
      </c>
      <c r="R230" s="644" t="str">
        <f t="shared" si="59"/>
        <v>!!</v>
      </c>
      <c r="S230" s="644">
        <f t="shared" si="60"/>
        <v>0.84355703668595328</v>
      </c>
      <c r="T230" s="643"/>
      <c r="U230" s="652" t="str">
        <f>IF(ISNUMBER(U228),IF(ISNUMBER(U229),U229/U228,F229/U228),IF(ISNUMBER(U229),U229/F228,""))</f>
        <v/>
      </c>
      <c r="V230" s="652" t="str">
        <f>IF(ISNUMBER(V228),IF(ISNUMBER(V229),V229/V228,G229/V228),IF(ISNUMBER(V229),V229/G228,""))</f>
        <v/>
      </c>
      <c r="W230" s="652" t="str">
        <f>IF(ISNUMBER(W228),IF(ISNUMBER(W229),W229/W228,H229/W228),IF(ISNUMBER(W229),W229/H228,""))</f>
        <v/>
      </c>
      <c r="X230" s="652" t="str">
        <f>IF(ISNUMBER(X228),IF(ISNUMBER(X229),X229/X228,I229/X228),IF(ISNUMBER(X229),X229/I228,""))</f>
        <v/>
      </c>
    </row>
    <row r="231" spans="1:24" x14ac:dyDescent="0.2">
      <c r="A231" s="633" t="s">
        <v>180</v>
      </c>
      <c r="B231" s="633" t="str">
        <f>Cover!$G$25</f>
        <v>NL</v>
      </c>
      <c r="C231" s="633" t="s">
        <v>292</v>
      </c>
      <c r="D231" s="633" t="s">
        <v>362</v>
      </c>
      <c r="E231" s="634" t="s">
        <v>132</v>
      </c>
      <c r="F231" s="635">
        <f>IF(ISNUMBER(U231),U231,VLOOKUP(CONCATENATE($B231,"_",$C231,"_",F$2,"_",$D231,"_",$E231),Database!$F$2:$G$65536,2,))</f>
        <v>0</v>
      </c>
      <c r="G231" s="635">
        <f>IF(ISNUMBER(V231),V231,VLOOKUP(CONCATENATE($B231,"_",$C231,"_",G$2,"_",$D231,"_",$E231),Database!$F$2:$G$65536,2,))</f>
        <v>0</v>
      </c>
      <c r="H231" s="635" t="e">
        <f>IF(ISNUMBER(W231),W231,VLOOKUP(CONCATENATE($B231,"_",$C231,"_",H$2,"_",$D231,"_",$E231),Database!$F$2:$G$65536,2,))</f>
        <v>#N/A</v>
      </c>
      <c r="I231" s="635" t="e">
        <f>IF(ISNUMBER(X231),X231,VLOOKUP(CONCATENATE($B231,"_",$C231,"_",I$2,"_",$D231,"_",$E231),Database!$F$2:$G$65536,2,))</f>
        <v>#N/A</v>
      </c>
      <c r="J231" s="635" t="e">
        <f>VLOOKUP(CONCATENATE($B231,"_",$C231,"_",J$2,"_",$D231,"_",$E231),Database!$F$2:$G$65536,2,)</f>
        <v>#N/A</v>
      </c>
      <c r="K231" s="636">
        <f>VLOOKUP(CONCATENATE($B231,"_",$C231,"_",K$2,"_",$D231,"_",$E231),SentData!$F$2:$G$65536,2,)</f>
        <v>1467.9</v>
      </c>
      <c r="L231" s="636">
        <f>VLOOKUP(CONCATENATE($B231,"_",$C231,"_",L$2,"_",$D231,"_",$E231),SentData!$F$2:$G$65536,2,)</f>
        <v>1286.5</v>
      </c>
      <c r="M231" s="637"/>
      <c r="N231" s="638" t="str">
        <f t="shared" si="55"/>
        <v>!!</v>
      </c>
      <c r="O231" s="638" t="str">
        <f t="shared" si="56"/>
        <v>!!</v>
      </c>
      <c r="P231" s="638" t="str">
        <f t="shared" si="57"/>
        <v>!!</v>
      </c>
      <c r="Q231" s="638" t="str">
        <f t="shared" si="58"/>
        <v>!!</v>
      </c>
      <c r="R231" s="638" t="str">
        <f t="shared" si="59"/>
        <v>!!</v>
      </c>
      <c r="S231" s="638">
        <f t="shared" si="60"/>
        <v>0.87642209959806516</v>
      </c>
      <c r="T231" s="637"/>
      <c r="U231" s="633"/>
      <c r="V231" s="633"/>
      <c r="W231" s="633"/>
      <c r="X231" s="633"/>
    </row>
    <row r="232" spans="1:24" x14ac:dyDescent="0.2">
      <c r="A232" s="650" t="s">
        <v>179</v>
      </c>
      <c r="B232" s="633" t="str">
        <f>Cover!$G$25</f>
        <v>NL</v>
      </c>
      <c r="C232" s="633" t="s">
        <v>292</v>
      </c>
      <c r="D232" s="633" t="s">
        <v>216</v>
      </c>
      <c r="E232" s="634" t="s">
        <v>132</v>
      </c>
      <c r="F232" s="635">
        <f>IF(ISNUMBER(U232),U232,VLOOKUP(CONCATENATE($B232,"_",$C232,"_",F$2,"_",$D232,"_",$E232),Database!$F$2:$G$65536,2,))</f>
        <v>0</v>
      </c>
      <c r="G232" s="635">
        <f>IF(ISNUMBER(V232),V232,VLOOKUP(CONCATENATE($B232,"_",$C232,"_",G$2,"_",$D232,"_",$E232),Database!$F$2:$G$65536,2,))</f>
        <v>0</v>
      </c>
      <c r="H232" s="635" t="e">
        <f>IF(ISNUMBER(W232),W232,VLOOKUP(CONCATENATE($B232,"_",$C232,"_",H$2,"_",$D232,"_",$E232),Database!$F$2:$G$65536,2,))</f>
        <v>#N/A</v>
      </c>
      <c r="I232" s="635" t="e">
        <f>IF(ISNUMBER(X232),X232,VLOOKUP(CONCATENATE($B232,"_",$C232,"_",I$2,"_",$D232,"_",$E232),Database!$F$2:$G$65536,2,))</f>
        <v>#N/A</v>
      </c>
      <c r="J232" s="635" t="e">
        <f>VLOOKUP(CONCATENATE($B232,"_",$C232,"_",J$2,"_",$D232,"_",$E232),Database!$F$2:$G$65536,2,)</f>
        <v>#N/A</v>
      </c>
      <c r="K232" s="636">
        <f>VLOOKUP(CONCATENATE($B232,"_",$C232,"_",K$2,"_",$D232,"_",$E232),SentData!$F$2:$G$65536,2,)</f>
        <v>952564</v>
      </c>
      <c r="L232" s="636">
        <f>VLOOKUP(CONCATENATE($B232,"_",$C232,"_",L$2,"_",$D232,"_",$E232),SentData!$F$2:$G$65536,2,)</f>
        <v>755373</v>
      </c>
      <c r="M232" s="637"/>
      <c r="N232" s="638" t="str">
        <f t="shared" si="55"/>
        <v>!!</v>
      </c>
      <c r="O232" s="638" t="str">
        <f t="shared" si="56"/>
        <v>!!</v>
      </c>
      <c r="P232" s="638" t="str">
        <f t="shared" si="57"/>
        <v>!!</v>
      </c>
      <c r="Q232" s="638" t="str">
        <f t="shared" si="58"/>
        <v>!!</v>
      </c>
      <c r="R232" s="638" t="str">
        <f t="shared" si="59"/>
        <v>!!</v>
      </c>
      <c r="S232" s="638">
        <f t="shared" si="60"/>
        <v>0.79298923746855854</v>
      </c>
      <c r="T232" s="637"/>
      <c r="U232" s="633"/>
      <c r="V232" s="633"/>
      <c r="W232" s="633"/>
      <c r="X232" s="633"/>
    </row>
    <row r="233" spans="1:24" ht="12" x14ac:dyDescent="0.2">
      <c r="A233" s="639" t="s">
        <v>178</v>
      </c>
      <c r="B233" s="639" t="str">
        <f>Cover!$G$25</f>
        <v>NL</v>
      </c>
      <c r="C233" s="639" t="s">
        <v>292</v>
      </c>
      <c r="D233" s="639" t="s">
        <v>362</v>
      </c>
      <c r="E233" s="640" t="s">
        <v>132</v>
      </c>
      <c r="F233" s="641" t="e">
        <f>IF(ISNUMBER(U233),U233,VLOOKUP(CONCATENATE($B233,"_",$C233,"_",F$2,"_","1000 NAC","_",$E233),Database!$F$2:$G$65536,2,)/VLOOKUP(CONCATENATE($B233,"_",$C233,"_",F$2,"_",$D233,"_",$E233),Database!$F$2:$G$65536,2,))</f>
        <v>#DIV/0!</v>
      </c>
      <c r="G233" s="641" t="e">
        <f>IF(ISNUMBER(V233),V233,VLOOKUP(CONCATENATE($B233,"_",$C233,"_",G$2,"_","1000 NAC","_",$E233),Database!$F$2:$G$65536,2,)/VLOOKUP(CONCATENATE($B233,"_",$C233,"_",G$2,"_",$D233,"_",$E233),Database!$F$2:$G$65536,2,))</f>
        <v>#DIV/0!</v>
      </c>
      <c r="H233" s="641" t="e">
        <f>IF(ISNUMBER(W233),W233,VLOOKUP(CONCATENATE($B233,"_",$C233,"_",H$2,"_","1000 NAC","_",$E233),Database!$F$2:$G$65536,2,)/VLOOKUP(CONCATENATE($B233,"_",$C233,"_",H$2,"_",$D233,"_",$E233),Database!$F$2:$G$65536,2,))</f>
        <v>#N/A</v>
      </c>
      <c r="I233" s="641" t="e">
        <f>IF(ISNUMBER(X233),X233,VLOOKUP(CONCATENATE($B233,"_",$C233,"_",I$2,"_","1000 NAC","_",$E233),Database!$F$2:$G$65536,2,)/VLOOKUP(CONCATENATE($B233,"_",$C233,"_",I$2,"_",$D233,"_",$E233),Database!$F$2:$G$65536,2,))</f>
        <v>#N/A</v>
      </c>
      <c r="J233" s="641" t="e">
        <f>VLOOKUP(CONCATENATE($B233,"_",$C233,"_",J$2,"_","1000 NAC","_",$E233),Database!$F$2:$G$65536,2,)/VLOOKUP(CONCATENATE($B233,"_",$C233,"_",J$2,"_",$D233,"_",$E233),Database!$F$2:$G$65536,2,)</f>
        <v>#N/A</v>
      </c>
      <c r="K233" s="642">
        <f>VLOOKUP(CONCATENATE($B233,"_",$C233,"_",K$2,"_","1000 NAC","_",$E233),SentData!$F$2:$G$65536,2,)/VLOOKUP(CONCATENATE($B233,"_",$C233,"_",K$2,"_",$D233,"_",$E233),SentData!$F$2:$G$65536,2,)</f>
        <v>648.9297636078752</v>
      </c>
      <c r="L233" s="642">
        <f>VLOOKUP(CONCATENATE($B233,"_",$C233,"_",L$2,"_","1000 NAC","_",$E233),SentData!$F$2:$G$65536,2,)/VLOOKUP(CONCATENATE($B233,"_",$C233,"_",L$2,"_",$D233,"_",$E233),SentData!$F$2:$G$65536,2,)</f>
        <v>587.15351729498639</v>
      </c>
      <c r="M233" s="643"/>
      <c r="N233" s="644" t="str">
        <f t="shared" si="55"/>
        <v>!!</v>
      </c>
      <c r="O233" s="644" t="str">
        <f t="shared" si="56"/>
        <v>!!</v>
      </c>
      <c r="P233" s="644" t="str">
        <f t="shared" si="57"/>
        <v>!!</v>
      </c>
      <c r="Q233" s="644" t="str">
        <f t="shared" si="58"/>
        <v>!!</v>
      </c>
      <c r="R233" s="644" t="str">
        <f t="shared" si="59"/>
        <v>!!</v>
      </c>
      <c r="S233" s="644">
        <f t="shared" si="60"/>
        <v>0.90480287732615394</v>
      </c>
      <c r="T233" s="643"/>
      <c r="U233" s="652" t="str">
        <f>IF(ISNUMBER(U231),IF(ISNUMBER(U232),U232/U231,F232/U231),IF(ISNUMBER(U232),U232/F231,""))</f>
        <v/>
      </c>
      <c r="V233" s="652" t="str">
        <f>IF(ISNUMBER(V231),IF(ISNUMBER(V232),V232/V231,G232/V231),IF(ISNUMBER(V232),V232/G231,""))</f>
        <v/>
      </c>
      <c r="W233" s="652" t="str">
        <f>IF(ISNUMBER(W231),IF(ISNUMBER(W232),W232/W231,H232/W231),IF(ISNUMBER(W232),W232/H231,""))</f>
        <v/>
      </c>
      <c r="X233" s="652" t="str">
        <f>IF(ISNUMBER(X231),IF(ISNUMBER(X232),X232/X231,I232/X231),IF(ISNUMBER(X232),X232/I231,""))</f>
        <v/>
      </c>
    </row>
    <row r="234" spans="1:24" x14ac:dyDescent="0.2">
      <c r="A234" s="633" t="s">
        <v>180</v>
      </c>
      <c r="B234" s="633" t="str">
        <f>Cover!$G$25</f>
        <v>NL</v>
      </c>
      <c r="C234" s="633" t="s">
        <v>296</v>
      </c>
      <c r="D234" s="633" t="s">
        <v>362</v>
      </c>
      <c r="E234" s="634" t="s">
        <v>132</v>
      </c>
      <c r="F234" s="635">
        <f>IF(ISNUMBER(U234),U234,VLOOKUP(CONCATENATE($B234,"_",$C234,"_",F$2,"_",$D234,"_",$E234),Database!$F$2:$G$65536,2,))</f>
        <v>0</v>
      </c>
      <c r="G234" s="635">
        <f>IF(ISNUMBER(V234),V234,VLOOKUP(CONCATENATE($B234,"_",$C234,"_",G$2,"_",$D234,"_",$E234),Database!$F$2:$G$65536,2,))</f>
        <v>0</v>
      </c>
      <c r="H234" s="635" t="e">
        <f>IF(ISNUMBER(W234),W234,VLOOKUP(CONCATENATE($B234,"_",$C234,"_",H$2,"_",$D234,"_",$E234),Database!$F$2:$G$65536,2,))</f>
        <v>#N/A</v>
      </c>
      <c r="I234" s="635" t="e">
        <f>IF(ISNUMBER(X234),X234,VLOOKUP(CONCATENATE($B234,"_",$C234,"_",I$2,"_",$D234,"_",$E234),Database!$F$2:$G$65536,2,))</f>
        <v>#N/A</v>
      </c>
      <c r="J234" s="635" t="e">
        <f>VLOOKUP(CONCATENATE($B234,"_",$C234,"_",J$2,"_",$D234,"_",$E234),Database!$F$2:$G$65536,2,)</f>
        <v>#N/A</v>
      </c>
      <c r="K234" s="636">
        <f>VLOOKUP(CONCATENATE($B234,"_",$C234,"_",K$2,"_",$D234,"_",$E234),SentData!$F$2:$G$65536,2,)</f>
        <v>938.6</v>
      </c>
      <c r="L234" s="636">
        <f>VLOOKUP(CONCATENATE($B234,"_",$C234,"_",L$2,"_",$D234,"_",$E234),SentData!$F$2:$G$65536,2,)</f>
        <v>725.2</v>
      </c>
      <c r="M234" s="637"/>
      <c r="N234" s="638" t="str">
        <f t="shared" si="55"/>
        <v>!!</v>
      </c>
      <c r="O234" s="638" t="str">
        <f t="shared" si="56"/>
        <v>!!</v>
      </c>
      <c r="P234" s="638" t="str">
        <f t="shared" si="57"/>
        <v>!!</v>
      </c>
      <c r="Q234" s="638" t="str">
        <f t="shared" si="58"/>
        <v>!!</v>
      </c>
      <c r="R234" s="638" t="str">
        <f t="shared" si="59"/>
        <v>!!</v>
      </c>
      <c r="S234" s="638">
        <f t="shared" si="60"/>
        <v>0.77264010227999147</v>
      </c>
      <c r="T234" s="637"/>
      <c r="U234" s="633"/>
      <c r="V234" s="633"/>
      <c r="W234" s="633"/>
      <c r="X234" s="633"/>
    </row>
    <row r="235" spans="1:24" x14ac:dyDescent="0.2">
      <c r="A235" s="650" t="s">
        <v>179</v>
      </c>
      <c r="B235" s="633" t="str">
        <f>Cover!$G$25</f>
        <v>NL</v>
      </c>
      <c r="C235" s="633" t="s">
        <v>296</v>
      </c>
      <c r="D235" s="633" t="s">
        <v>216</v>
      </c>
      <c r="E235" s="634" t="s">
        <v>132</v>
      </c>
      <c r="F235" s="635">
        <f>IF(ISNUMBER(U235),U235,VLOOKUP(CONCATENATE($B235,"_",$C235,"_",F$2,"_",$D235,"_",$E235),Database!$F$2:$G$65536,2,))</f>
        <v>0</v>
      </c>
      <c r="G235" s="635">
        <f>IF(ISNUMBER(V235),V235,VLOOKUP(CONCATENATE($B235,"_",$C235,"_",G$2,"_",$D235,"_",$E235),Database!$F$2:$G$65536,2,))</f>
        <v>0</v>
      </c>
      <c r="H235" s="635" t="e">
        <f>IF(ISNUMBER(W235),W235,VLOOKUP(CONCATENATE($B235,"_",$C235,"_",H$2,"_",$D235,"_",$E235),Database!$F$2:$G$65536,2,))</f>
        <v>#N/A</v>
      </c>
      <c r="I235" s="635" t="e">
        <f>IF(ISNUMBER(X235),X235,VLOOKUP(CONCATENATE($B235,"_",$C235,"_",I$2,"_",$D235,"_",$E235),Database!$F$2:$G$65536,2,))</f>
        <v>#N/A</v>
      </c>
      <c r="J235" s="635" t="e">
        <f>VLOOKUP(CONCATENATE($B235,"_",$C235,"_",J$2,"_",$D235,"_",$E235),Database!$F$2:$G$65536,2,)</f>
        <v>#N/A</v>
      </c>
      <c r="K235" s="636">
        <f>VLOOKUP(CONCATENATE($B235,"_",$C235,"_",K$2,"_",$D235,"_",$E235),SentData!$F$2:$G$65536,2,)</f>
        <v>640364</v>
      </c>
      <c r="L235" s="636">
        <f>VLOOKUP(CONCATENATE($B235,"_",$C235,"_",L$2,"_",$D235,"_",$E235),SentData!$F$2:$G$65536,2,)</f>
        <v>416821</v>
      </c>
      <c r="M235" s="637"/>
      <c r="N235" s="638" t="str">
        <f t="shared" si="55"/>
        <v>!!</v>
      </c>
      <c r="O235" s="638" t="str">
        <f t="shared" si="56"/>
        <v>!!</v>
      </c>
      <c r="P235" s="638" t="str">
        <f t="shared" si="57"/>
        <v>!!</v>
      </c>
      <c r="Q235" s="638" t="str">
        <f t="shared" si="58"/>
        <v>!!</v>
      </c>
      <c r="R235" s="638" t="str">
        <f t="shared" si="59"/>
        <v>!!</v>
      </c>
      <c r="S235" s="638">
        <f t="shared" si="60"/>
        <v>0.65091260595536293</v>
      </c>
      <c r="T235" s="637"/>
      <c r="U235" s="633"/>
      <c r="V235" s="633"/>
      <c r="W235" s="633"/>
      <c r="X235" s="633"/>
    </row>
    <row r="236" spans="1:24" ht="12" x14ac:dyDescent="0.2">
      <c r="A236" s="639" t="s">
        <v>178</v>
      </c>
      <c r="B236" s="639" t="str">
        <f>Cover!$G$25</f>
        <v>NL</v>
      </c>
      <c r="C236" s="639" t="s">
        <v>296</v>
      </c>
      <c r="D236" s="639" t="s">
        <v>362</v>
      </c>
      <c r="E236" s="640" t="s">
        <v>132</v>
      </c>
      <c r="F236" s="641" t="e">
        <f>IF(ISNUMBER(U236),U236,VLOOKUP(CONCATENATE($B236,"_",$C236,"_",F$2,"_","1000 NAC","_",$E236),Database!$F$2:$G$65536,2,)/VLOOKUP(CONCATENATE($B236,"_",$C236,"_",F$2,"_",$D236,"_",$E236),Database!$F$2:$G$65536,2,))</f>
        <v>#DIV/0!</v>
      </c>
      <c r="G236" s="641" t="e">
        <f>IF(ISNUMBER(V236),V236,VLOOKUP(CONCATENATE($B236,"_",$C236,"_",G$2,"_","1000 NAC","_",$E236),Database!$F$2:$G$65536,2,)/VLOOKUP(CONCATENATE($B236,"_",$C236,"_",G$2,"_",$D236,"_",$E236),Database!$F$2:$G$65536,2,))</f>
        <v>#DIV/0!</v>
      </c>
      <c r="H236" s="641" t="e">
        <f>IF(ISNUMBER(W236),W236,VLOOKUP(CONCATENATE($B236,"_",$C236,"_",H$2,"_","1000 NAC","_",$E236),Database!$F$2:$G$65536,2,)/VLOOKUP(CONCATENATE($B236,"_",$C236,"_",H$2,"_",$D236,"_",$E236),Database!$F$2:$G$65536,2,))</f>
        <v>#N/A</v>
      </c>
      <c r="I236" s="641" t="e">
        <f>IF(ISNUMBER(X236),X236,VLOOKUP(CONCATENATE($B236,"_",$C236,"_",I$2,"_","1000 NAC","_",$E236),Database!$F$2:$G$65536,2,)/VLOOKUP(CONCATENATE($B236,"_",$C236,"_",I$2,"_",$D236,"_",$E236),Database!$F$2:$G$65536,2,))</f>
        <v>#N/A</v>
      </c>
      <c r="J236" s="641" t="e">
        <f>VLOOKUP(CONCATENATE($B236,"_",$C236,"_",J$2,"_","1000 NAC","_",$E236),Database!$F$2:$G$65536,2,)/VLOOKUP(CONCATENATE($B236,"_",$C236,"_",J$2,"_",$D236,"_",$E236),Database!$F$2:$G$65536,2,)</f>
        <v>#N/A</v>
      </c>
      <c r="K236" s="642">
        <f>VLOOKUP(CONCATENATE($B236,"_",$C236,"_",K$2,"_","1000 NAC","_",$E236),SentData!$F$2:$G$65536,2,)/VLOOKUP(CONCATENATE($B236,"_",$C236,"_",K$2,"_",$D236,"_",$E236),SentData!$F$2:$G$65536,2,)</f>
        <v>682.25442147879824</v>
      </c>
      <c r="L236" s="642">
        <f>VLOOKUP(CONCATENATE($B236,"_",$C236,"_",L$2,"_","1000 NAC","_",$E236),SentData!$F$2:$G$65536,2,)/VLOOKUP(CONCATENATE($B236,"_",$C236,"_",L$2,"_",$D236,"_",$E236),SentData!$F$2:$G$65536,2,)</f>
        <v>574.76696083838942</v>
      </c>
      <c r="M236" s="643"/>
      <c r="N236" s="644" t="str">
        <f t="shared" si="55"/>
        <v>!!</v>
      </c>
      <c r="O236" s="644" t="str">
        <f t="shared" si="56"/>
        <v>!!</v>
      </c>
      <c r="P236" s="644" t="str">
        <f t="shared" si="57"/>
        <v>!!</v>
      </c>
      <c r="Q236" s="644" t="str">
        <f t="shared" si="58"/>
        <v>!!</v>
      </c>
      <c r="R236" s="644" t="str">
        <f t="shared" si="59"/>
        <v>!!</v>
      </c>
      <c r="S236" s="644">
        <f t="shared" si="60"/>
        <v>0.84245252613031385</v>
      </c>
      <c r="T236" s="643"/>
      <c r="U236" s="652" t="str">
        <f>IF(ISNUMBER(U234),IF(ISNUMBER(U235),U235/U234,F235/U234),IF(ISNUMBER(U235),U235/F234,""))</f>
        <v/>
      </c>
      <c r="V236" s="652" t="str">
        <f>IF(ISNUMBER(V234),IF(ISNUMBER(V235),V235/V234,G235/V234),IF(ISNUMBER(V235),V235/G234,""))</f>
        <v/>
      </c>
      <c r="W236" s="652" t="str">
        <f>IF(ISNUMBER(W234),IF(ISNUMBER(W235),W235/W234,H235/W234),IF(ISNUMBER(W235),W235/H234,""))</f>
        <v/>
      </c>
      <c r="X236" s="652" t="str">
        <f>IF(ISNUMBER(X234),IF(ISNUMBER(X235),X235/X234,I235/X234),IF(ISNUMBER(X235),X235/I234,""))</f>
        <v/>
      </c>
    </row>
    <row r="237" spans="1:24" x14ac:dyDescent="0.2">
      <c r="A237" s="633" t="s">
        <v>180</v>
      </c>
      <c r="B237" s="633" t="str">
        <f>Cover!$G$25</f>
        <v>NL</v>
      </c>
      <c r="C237" s="633" t="s">
        <v>292</v>
      </c>
      <c r="D237" s="633" t="s">
        <v>362</v>
      </c>
      <c r="E237" s="634" t="s">
        <v>133</v>
      </c>
      <c r="F237" s="635">
        <f>IF(ISNUMBER(U237),U237,VLOOKUP(CONCATENATE($B237,"_",$C237,"_",F$2,"_",$D237,"_",$E237),Database!$F$2:$G$65536,2,))</f>
        <v>0</v>
      </c>
      <c r="G237" s="635">
        <f>IF(ISNUMBER(V237),V237,VLOOKUP(CONCATENATE($B237,"_",$C237,"_",G$2,"_",$D237,"_",$E237),Database!$F$2:$G$65536,2,))</f>
        <v>0</v>
      </c>
      <c r="H237" s="635" t="e">
        <f>IF(ISNUMBER(W237),W237,VLOOKUP(CONCATENATE($B237,"_",$C237,"_",H$2,"_",$D237,"_",$E237),Database!$F$2:$G$65536,2,))</f>
        <v>#N/A</v>
      </c>
      <c r="I237" s="635" t="e">
        <f>IF(ISNUMBER(X237),X237,VLOOKUP(CONCATENATE($B237,"_",$C237,"_",I$2,"_",$D237,"_",$E237),Database!$F$2:$G$65536,2,))</f>
        <v>#N/A</v>
      </c>
      <c r="J237" s="635" t="e">
        <f>VLOOKUP(CONCATENATE($B237,"_",$C237,"_",J$2,"_",$D237,"_",$E237),Database!$F$2:$G$65536,2,)</f>
        <v>#N/A</v>
      </c>
      <c r="K237" s="636">
        <f>VLOOKUP(CONCATENATE($B237,"_",$C237,"_",K$2,"_",$D237,"_",$E237),SentData!$F$2:$G$65536,2,)</f>
        <v>1464</v>
      </c>
      <c r="L237" s="636">
        <f>VLOOKUP(CONCATENATE($B237,"_",$C237,"_",L$2,"_",$D237,"_",$E237),SentData!$F$2:$G$65536,2,)</f>
        <v>1285.2</v>
      </c>
      <c r="M237" s="637"/>
      <c r="N237" s="638" t="str">
        <f t="shared" si="55"/>
        <v>!!</v>
      </c>
      <c r="O237" s="638" t="str">
        <f t="shared" si="56"/>
        <v>!!</v>
      </c>
      <c r="P237" s="638" t="str">
        <f t="shared" si="57"/>
        <v>!!</v>
      </c>
      <c r="Q237" s="638" t="str">
        <f t="shared" si="58"/>
        <v>!!</v>
      </c>
      <c r="R237" s="638" t="str">
        <f t="shared" si="59"/>
        <v>!!</v>
      </c>
      <c r="S237" s="638">
        <f t="shared" si="60"/>
        <v>0.87786885245901647</v>
      </c>
      <c r="T237" s="637"/>
      <c r="U237" s="633"/>
      <c r="V237" s="633"/>
      <c r="W237" s="633"/>
      <c r="X237" s="633"/>
    </row>
    <row r="238" spans="1:24" x14ac:dyDescent="0.2">
      <c r="A238" s="650" t="s">
        <v>179</v>
      </c>
      <c r="B238" s="633" t="str">
        <f>Cover!$G$25</f>
        <v>NL</v>
      </c>
      <c r="C238" s="633" t="s">
        <v>292</v>
      </c>
      <c r="D238" s="633" t="s">
        <v>216</v>
      </c>
      <c r="E238" s="634" t="s">
        <v>133</v>
      </c>
      <c r="F238" s="635">
        <f>IF(ISNUMBER(U238),U238,VLOOKUP(CONCATENATE($B238,"_",$C238,"_",F$2,"_",$D238,"_",$E238),Database!$F$2:$G$65536,2,))</f>
        <v>0</v>
      </c>
      <c r="G238" s="635">
        <f>IF(ISNUMBER(V238),V238,VLOOKUP(CONCATENATE($B238,"_",$C238,"_",G$2,"_",$D238,"_",$E238),Database!$F$2:$G$65536,2,))</f>
        <v>0</v>
      </c>
      <c r="H238" s="635" t="e">
        <f>IF(ISNUMBER(W238),W238,VLOOKUP(CONCATENATE($B238,"_",$C238,"_",H$2,"_",$D238,"_",$E238),Database!$F$2:$G$65536,2,))</f>
        <v>#N/A</v>
      </c>
      <c r="I238" s="635" t="e">
        <f>IF(ISNUMBER(X238),X238,VLOOKUP(CONCATENATE($B238,"_",$C238,"_",I$2,"_",$D238,"_",$E238),Database!$F$2:$G$65536,2,))</f>
        <v>#N/A</v>
      </c>
      <c r="J238" s="635" t="e">
        <f>VLOOKUP(CONCATENATE($B238,"_",$C238,"_",J$2,"_",$D238,"_",$E238),Database!$F$2:$G$65536,2,)</f>
        <v>#N/A</v>
      </c>
      <c r="K238" s="636">
        <f>VLOOKUP(CONCATENATE($B238,"_",$C238,"_",K$2,"_",$D238,"_",$E238),SentData!$F$2:$G$65536,2,)</f>
        <v>949440</v>
      </c>
      <c r="L238" s="636">
        <f>VLOOKUP(CONCATENATE($B238,"_",$C238,"_",L$2,"_",$D238,"_",$E238),SentData!$F$2:$G$65536,2,)</f>
        <v>754470</v>
      </c>
      <c r="M238" s="637"/>
      <c r="N238" s="638" t="str">
        <f t="shared" si="55"/>
        <v>!!</v>
      </c>
      <c r="O238" s="638" t="str">
        <f t="shared" si="56"/>
        <v>!!</v>
      </c>
      <c r="P238" s="638" t="str">
        <f t="shared" si="57"/>
        <v>!!</v>
      </c>
      <c r="Q238" s="638" t="str">
        <f t="shared" si="58"/>
        <v>!!</v>
      </c>
      <c r="R238" s="638" t="str">
        <f t="shared" si="59"/>
        <v>!!</v>
      </c>
      <c r="S238" s="638">
        <f t="shared" si="60"/>
        <v>0.79464737108190087</v>
      </c>
      <c r="T238" s="637"/>
      <c r="U238" s="633"/>
      <c r="V238" s="633"/>
      <c r="W238" s="633"/>
      <c r="X238" s="633"/>
    </row>
    <row r="239" spans="1:24" ht="12" x14ac:dyDescent="0.2">
      <c r="A239" s="639" t="s">
        <v>178</v>
      </c>
      <c r="B239" s="639" t="str">
        <f>Cover!$G$25</f>
        <v>NL</v>
      </c>
      <c r="C239" s="639" t="s">
        <v>292</v>
      </c>
      <c r="D239" s="639" t="s">
        <v>362</v>
      </c>
      <c r="E239" s="640" t="s">
        <v>133</v>
      </c>
      <c r="F239" s="641" t="e">
        <f>IF(ISNUMBER(U239),U239,VLOOKUP(CONCATENATE($B239,"_",$C239,"_",F$2,"_","1000 NAC","_",$E239),Database!$F$2:$G$65536,2,)/VLOOKUP(CONCATENATE($B239,"_",$C239,"_",F$2,"_",$D239,"_",$E239),Database!$F$2:$G$65536,2,))</f>
        <v>#DIV/0!</v>
      </c>
      <c r="G239" s="641" t="e">
        <f>IF(ISNUMBER(V239),V239,VLOOKUP(CONCATENATE($B239,"_",$C239,"_",G$2,"_","1000 NAC","_",$E239),Database!$F$2:$G$65536,2,)/VLOOKUP(CONCATENATE($B239,"_",$C239,"_",G$2,"_",$D239,"_",$E239),Database!$F$2:$G$65536,2,))</f>
        <v>#DIV/0!</v>
      </c>
      <c r="H239" s="641" t="e">
        <f>IF(ISNUMBER(W239),W239,VLOOKUP(CONCATENATE($B239,"_",$C239,"_",H$2,"_","1000 NAC","_",$E239),Database!$F$2:$G$65536,2,)/VLOOKUP(CONCATENATE($B239,"_",$C239,"_",H$2,"_",$D239,"_",$E239),Database!$F$2:$G$65536,2,))</f>
        <v>#N/A</v>
      </c>
      <c r="I239" s="641" t="e">
        <f>IF(ISNUMBER(X239),X239,VLOOKUP(CONCATENATE($B239,"_",$C239,"_",I$2,"_","1000 NAC","_",$E239),Database!$F$2:$G$65536,2,)/VLOOKUP(CONCATENATE($B239,"_",$C239,"_",I$2,"_",$D239,"_",$E239),Database!$F$2:$G$65536,2,))</f>
        <v>#N/A</v>
      </c>
      <c r="J239" s="641" t="e">
        <f>VLOOKUP(CONCATENATE($B239,"_",$C239,"_",J$2,"_","1000 NAC","_",$E239),Database!$F$2:$G$65536,2,)/VLOOKUP(CONCATENATE($B239,"_",$C239,"_",J$2,"_",$D239,"_",$E239),Database!$F$2:$G$65536,2,)</f>
        <v>#N/A</v>
      </c>
      <c r="K239" s="642">
        <f>VLOOKUP(CONCATENATE($B239,"_",$C239,"_",K$2,"_","1000 NAC","_",$E239),SentData!$F$2:$G$65536,2,)/VLOOKUP(CONCATENATE($B239,"_",$C239,"_",K$2,"_",$D239,"_",$E239),SentData!$F$2:$G$65536,2,)</f>
        <v>648.52459016393448</v>
      </c>
      <c r="L239" s="642">
        <f>VLOOKUP(CONCATENATE($B239,"_",$C239,"_",L$2,"_","1000 NAC","_",$E239),SentData!$F$2:$G$65536,2,)/VLOOKUP(CONCATENATE($B239,"_",$C239,"_",L$2,"_",$D239,"_",$E239),SentData!$F$2:$G$65536,2,)</f>
        <v>587.04481792717081</v>
      </c>
      <c r="M239" s="643"/>
      <c r="N239" s="644" t="str">
        <f t="shared" si="55"/>
        <v>!!</v>
      </c>
      <c r="O239" s="644" t="str">
        <f t="shared" si="56"/>
        <v>!!</v>
      </c>
      <c r="P239" s="644" t="str">
        <f t="shared" si="57"/>
        <v>!!</v>
      </c>
      <c r="Q239" s="644" t="str">
        <f t="shared" si="58"/>
        <v>!!</v>
      </c>
      <c r="R239" s="644" t="str">
        <f t="shared" si="59"/>
        <v>!!</v>
      </c>
      <c r="S239" s="644">
        <f t="shared" si="60"/>
        <v>0.90520055342662831</v>
      </c>
      <c r="T239" s="643"/>
      <c r="U239" s="652" t="str">
        <f>IF(ISNUMBER(U237),IF(ISNUMBER(U238),U238/U237,F238/U237),IF(ISNUMBER(U238),U238/F237,""))</f>
        <v/>
      </c>
      <c r="V239" s="652" t="str">
        <f>IF(ISNUMBER(V237),IF(ISNUMBER(V238),V238/V237,G238/V237),IF(ISNUMBER(V238),V238/G237,""))</f>
        <v/>
      </c>
      <c r="W239" s="652" t="str">
        <f>IF(ISNUMBER(W237),IF(ISNUMBER(W238),W238/W237,H238/W237),IF(ISNUMBER(W238),W238/H237,""))</f>
        <v/>
      </c>
      <c r="X239" s="652" t="str">
        <f>IF(ISNUMBER(X237),IF(ISNUMBER(X238),X238/X237,I238/X237),IF(ISNUMBER(X238),X238/I237,""))</f>
        <v/>
      </c>
    </row>
    <row r="240" spans="1:24" x14ac:dyDescent="0.2">
      <c r="A240" s="633" t="s">
        <v>180</v>
      </c>
      <c r="B240" s="633" t="str">
        <f>Cover!$G$25</f>
        <v>NL</v>
      </c>
      <c r="C240" s="633" t="s">
        <v>296</v>
      </c>
      <c r="D240" s="633" t="s">
        <v>362</v>
      </c>
      <c r="E240" s="634" t="s">
        <v>133</v>
      </c>
      <c r="F240" s="635">
        <f>IF(ISNUMBER(U240),U240,VLOOKUP(CONCATENATE($B240,"_",$C240,"_",F$2,"_",$D240,"_",$E240),Database!$F$2:$G$65536,2,))</f>
        <v>0</v>
      </c>
      <c r="G240" s="635">
        <f>IF(ISNUMBER(V240),V240,VLOOKUP(CONCATENATE($B240,"_",$C240,"_",G$2,"_",$D240,"_",$E240),Database!$F$2:$G$65536,2,))</f>
        <v>0</v>
      </c>
      <c r="H240" s="635" t="e">
        <f>IF(ISNUMBER(W240),W240,VLOOKUP(CONCATENATE($B240,"_",$C240,"_",H$2,"_",$D240,"_",$E240),Database!$F$2:$G$65536,2,))</f>
        <v>#N/A</v>
      </c>
      <c r="I240" s="635" t="e">
        <f>IF(ISNUMBER(X240),X240,VLOOKUP(CONCATENATE($B240,"_",$C240,"_",I$2,"_",$D240,"_",$E240),Database!$F$2:$G$65536,2,))</f>
        <v>#N/A</v>
      </c>
      <c r="J240" s="635" t="e">
        <f>VLOOKUP(CONCATENATE($B240,"_",$C240,"_",J$2,"_",$D240,"_",$E240),Database!$F$2:$G$65536,2,)</f>
        <v>#N/A</v>
      </c>
      <c r="K240" s="636">
        <f>VLOOKUP(CONCATENATE($B240,"_",$C240,"_",K$2,"_",$D240,"_",$E240),SentData!$F$2:$G$65536,2,)</f>
        <v>938.5</v>
      </c>
      <c r="L240" s="636">
        <f>VLOOKUP(CONCATENATE($B240,"_",$C240,"_",L$2,"_",$D240,"_",$E240),SentData!$F$2:$G$65536,2,)</f>
        <v>725.1</v>
      </c>
      <c r="M240" s="637"/>
      <c r="N240" s="638" t="str">
        <f t="shared" si="55"/>
        <v>!!</v>
      </c>
      <c r="O240" s="638" t="str">
        <f t="shared" si="56"/>
        <v>!!</v>
      </c>
      <c r="P240" s="638" t="str">
        <f t="shared" si="57"/>
        <v>!!</v>
      </c>
      <c r="Q240" s="638" t="str">
        <f t="shared" si="58"/>
        <v>!!</v>
      </c>
      <c r="R240" s="638" t="str">
        <f t="shared" si="59"/>
        <v>!!</v>
      </c>
      <c r="S240" s="638">
        <f t="shared" si="60"/>
        <v>0.77261587639850826</v>
      </c>
      <c r="T240" s="637"/>
      <c r="U240" s="633"/>
      <c r="V240" s="633"/>
      <c r="W240" s="633"/>
      <c r="X240" s="633"/>
    </row>
    <row r="241" spans="1:24" x14ac:dyDescent="0.2">
      <c r="A241" s="650" t="s">
        <v>179</v>
      </c>
      <c r="B241" s="633" t="str">
        <f>Cover!$G$25</f>
        <v>NL</v>
      </c>
      <c r="C241" s="633" t="s">
        <v>296</v>
      </c>
      <c r="D241" s="633" t="s">
        <v>216</v>
      </c>
      <c r="E241" s="634" t="s">
        <v>133</v>
      </c>
      <c r="F241" s="635">
        <f>IF(ISNUMBER(U241),U241,VLOOKUP(CONCATENATE($B241,"_",$C241,"_",F$2,"_",$D241,"_",$E241),Database!$F$2:$G$65536,2,))</f>
        <v>0</v>
      </c>
      <c r="G241" s="635">
        <f>IF(ISNUMBER(V241),V241,VLOOKUP(CONCATENATE($B241,"_",$C241,"_",G$2,"_",$D241,"_",$E241),Database!$F$2:$G$65536,2,))</f>
        <v>0</v>
      </c>
      <c r="H241" s="635" t="e">
        <f>IF(ISNUMBER(W241),W241,VLOOKUP(CONCATENATE($B241,"_",$C241,"_",H$2,"_",$D241,"_",$E241),Database!$F$2:$G$65536,2,))</f>
        <v>#N/A</v>
      </c>
      <c r="I241" s="635" t="e">
        <f>IF(ISNUMBER(X241),X241,VLOOKUP(CONCATENATE($B241,"_",$C241,"_",I$2,"_",$D241,"_",$E241),Database!$F$2:$G$65536,2,))</f>
        <v>#N/A</v>
      </c>
      <c r="J241" s="635" t="e">
        <f>VLOOKUP(CONCATENATE($B241,"_",$C241,"_",J$2,"_",$D241,"_",$E241),Database!$F$2:$G$65536,2,)</f>
        <v>#N/A</v>
      </c>
      <c r="K241" s="636">
        <f>VLOOKUP(CONCATENATE($B241,"_",$C241,"_",K$2,"_",$D241,"_",$E241),SentData!$F$2:$G$65536,2,)</f>
        <v>639743</v>
      </c>
      <c r="L241" s="636">
        <f>VLOOKUP(CONCATENATE($B241,"_",$C241,"_",L$2,"_",$D241,"_",$E241),SentData!$F$2:$G$65536,2,)</f>
        <v>416768</v>
      </c>
      <c r="M241" s="637"/>
      <c r="N241" s="638" t="str">
        <f t="shared" si="55"/>
        <v>!!</v>
      </c>
      <c r="O241" s="638" t="str">
        <f t="shared" si="56"/>
        <v>!!</v>
      </c>
      <c r="P241" s="638" t="str">
        <f t="shared" si="57"/>
        <v>!!</v>
      </c>
      <c r="Q241" s="638" t="str">
        <f t="shared" si="58"/>
        <v>!!</v>
      </c>
      <c r="R241" s="638" t="str">
        <f t="shared" si="59"/>
        <v>!!</v>
      </c>
      <c r="S241" s="638">
        <f t="shared" si="60"/>
        <v>0.65146160254977392</v>
      </c>
      <c r="T241" s="637"/>
      <c r="U241" s="633"/>
      <c r="V241" s="633"/>
      <c r="W241" s="633"/>
      <c r="X241" s="633"/>
    </row>
    <row r="242" spans="1:24" ht="12" x14ac:dyDescent="0.2">
      <c r="A242" s="639" t="s">
        <v>178</v>
      </c>
      <c r="B242" s="639" t="str">
        <f>Cover!$G$25</f>
        <v>NL</v>
      </c>
      <c r="C242" s="639" t="s">
        <v>296</v>
      </c>
      <c r="D242" s="639" t="s">
        <v>362</v>
      </c>
      <c r="E242" s="640" t="s">
        <v>133</v>
      </c>
      <c r="F242" s="641" t="e">
        <f>IF(ISNUMBER(U242),U242,VLOOKUP(CONCATENATE($B242,"_",$C242,"_",F$2,"_","1000 NAC","_",$E242),Database!$F$2:$G$65536,2,)/VLOOKUP(CONCATENATE($B242,"_",$C242,"_",F$2,"_",$D242,"_",$E242),Database!$F$2:$G$65536,2,))</f>
        <v>#DIV/0!</v>
      </c>
      <c r="G242" s="641" t="e">
        <f>IF(ISNUMBER(V242),V242,VLOOKUP(CONCATENATE($B242,"_",$C242,"_",G$2,"_","1000 NAC","_",$E242),Database!$F$2:$G$65536,2,)/VLOOKUP(CONCATENATE($B242,"_",$C242,"_",G$2,"_",$D242,"_",$E242),Database!$F$2:$G$65536,2,))</f>
        <v>#DIV/0!</v>
      </c>
      <c r="H242" s="641" t="e">
        <f>IF(ISNUMBER(W242),W242,VLOOKUP(CONCATENATE($B242,"_",$C242,"_",H$2,"_","1000 NAC","_",$E242),Database!$F$2:$G$65536,2,)/VLOOKUP(CONCATENATE($B242,"_",$C242,"_",H$2,"_",$D242,"_",$E242),Database!$F$2:$G$65536,2,))</f>
        <v>#N/A</v>
      </c>
      <c r="I242" s="641" t="e">
        <f>IF(ISNUMBER(X242),X242,VLOOKUP(CONCATENATE($B242,"_",$C242,"_",I$2,"_","1000 NAC","_",$E242),Database!$F$2:$G$65536,2,)/VLOOKUP(CONCATENATE($B242,"_",$C242,"_",I$2,"_",$D242,"_",$E242),Database!$F$2:$G$65536,2,))</f>
        <v>#N/A</v>
      </c>
      <c r="J242" s="641" t="e">
        <f>VLOOKUP(CONCATENATE($B242,"_",$C242,"_",J$2,"_","1000 NAC","_",$E242),Database!$F$2:$G$65536,2,)/VLOOKUP(CONCATENATE($B242,"_",$C242,"_",J$2,"_",$D242,"_",$E242),Database!$F$2:$G$65536,2,)</f>
        <v>#N/A</v>
      </c>
      <c r="K242" s="642">
        <f>VLOOKUP(CONCATENATE($B242,"_",$C242,"_",K$2,"_","1000 NAC","_",$E242),SentData!$F$2:$G$65536,2,)/VLOOKUP(CONCATENATE($B242,"_",$C242,"_",K$2,"_",$D242,"_",$E242),SentData!$F$2:$G$65536,2,)</f>
        <v>681.66542354821524</v>
      </c>
      <c r="L242" s="642">
        <f>VLOOKUP(CONCATENATE($B242,"_",$C242,"_",L$2,"_","1000 NAC","_",$E242),SentData!$F$2:$G$65536,2,)/VLOOKUP(CONCATENATE($B242,"_",$C242,"_",L$2,"_",$D242,"_",$E242),SentData!$F$2:$G$65536,2,)</f>
        <v>574.77313474003586</v>
      </c>
      <c r="M242" s="643"/>
      <c r="N242" s="644" t="str">
        <f t="shared" si="55"/>
        <v>!!</v>
      </c>
      <c r="O242" s="644" t="str">
        <f t="shared" si="56"/>
        <v>!!</v>
      </c>
      <c r="P242" s="644" t="str">
        <f t="shared" si="57"/>
        <v>!!</v>
      </c>
      <c r="Q242" s="644" t="str">
        <f t="shared" si="58"/>
        <v>!!</v>
      </c>
      <c r="R242" s="644" t="str">
        <f t="shared" si="59"/>
        <v>!!</v>
      </c>
      <c r="S242" s="644">
        <f t="shared" si="60"/>
        <v>0.84318951040265178</v>
      </c>
      <c r="T242" s="643"/>
      <c r="U242" s="652" t="str">
        <f>IF(ISNUMBER(U240),IF(ISNUMBER(U241),U241/U240,F241/U240),IF(ISNUMBER(U241),U241/F240,""))</f>
        <v/>
      </c>
      <c r="V242" s="652" t="str">
        <f>IF(ISNUMBER(V240),IF(ISNUMBER(V241),V241/V240,G241/V240),IF(ISNUMBER(V241),V241/G240,""))</f>
        <v/>
      </c>
      <c r="W242" s="652" t="str">
        <f>IF(ISNUMBER(W240),IF(ISNUMBER(W241),W241/W240,H241/W240),IF(ISNUMBER(W241),W241/H240,""))</f>
        <v/>
      </c>
      <c r="X242" s="652" t="str">
        <f>IF(ISNUMBER(X240),IF(ISNUMBER(X241),X241/X240,I241/X240),IF(ISNUMBER(X241),X241/I240,""))</f>
        <v/>
      </c>
    </row>
    <row r="243" spans="1:24" x14ac:dyDescent="0.2">
      <c r="A243" s="633" t="s">
        <v>180</v>
      </c>
      <c r="B243" s="633" t="str">
        <f>Cover!$G$25</f>
        <v>NL</v>
      </c>
      <c r="C243" s="633" t="s">
        <v>292</v>
      </c>
      <c r="D243" s="633" t="s">
        <v>362</v>
      </c>
      <c r="E243" s="634" t="s">
        <v>134</v>
      </c>
      <c r="F243" s="635">
        <f>IF(ISNUMBER(U243),U243,VLOOKUP(CONCATENATE($B243,"_",$C243,"_",F$2,"_",$D243,"_",$E243),Database!$F$2:$G$65536,2,))</f>
        <v>0</v>
      </c>
      <c r="G243" s="635">
        <f>IF(ISNUMBER(V243),V243,VLOOKUP(CONCATENATE($B243,"_",$C243,"_",G$2,"_",$D243,"_",$E243),Database!$F$2:$G$65536,2,))</f>
        <v>0</v>
      </c>
      <c r="H243" s="635" t="e">
        <f>IF(ISNUMBER(W243),W243,VLOOKUP(CONCATENATE($B243,"_",$C243,"_",H$2,"_",$D243,"_",$E243),Database!$F$2:$G$65536,2,))</f>
        <v>#N/A</v>
      </c>
      <c r="I243" s="635" t="e">
        <f>IF(ISNUMBER(X243),X243,VLOOKUP(CONCATENATE($B243,"_",$C243,"_",I$2,"_",$D243,"_",$E243),Database!$F$2:$G$65536,2,))</f>
        <v>#N/A</v>
      </c>
      <c r="J243" s="635" t="e">
        <f>VLOOKUP(CONCATENATE($B243,"_",$C243,"_",J$2,"_",$D243,"_",$E243),Database!$F$2:$G$65536,2,)</f>
        <v>#N/A</v>
      </c>
      <c r="K243" s="636">
        <f>VLOOKUP(CONCATENATE($B243,"_",$C243,"_",K$2,"_",$D243,"_",$E243),SentData!$F$2:$G$65536,2,)</f>
        <v>1.4</v>
      </c>
      <c r="L243" s="636">
        <f>VLOOKUP(CONCATENATE($B243,"_",$C243,"_",L$2,"_",$D243,"_",$E243),SentData!$F$2:$G$65536,2,)</f>
        <v>2.4</v>
      </c>
      <c r="M243" s="637"/>
      <c r="N243" s="638" t="str">
        <f t="shared" si="55"/>
        <v>!!</v>
      </c>
      <c r="O243" s="638" t="str">
        <f t="shared" si="56"/>
        <v>!!</v>
      </c>
      <c r="P243" s="638" t="str">
        <f t="shared" si="57"/>
        <v>!!</v>
      </c>
      <c r="Q243" s="638" t="str">
        <f t="shared" si="58"/>
        <v>!!</v>
      </c>
      <c r="R243" s="638" t="str">
        <f t="shared" si="59"/>
        <v>!!</v>
      </c>
      <c r="S243" s="638">
        <f t="shared" si="60"/>
        <v>1.7142857142857144</v>
      </c>
      <c r="T243" s="637"/>
      <c r="U243" s="633"/>
      <c r="V243" s="633"/>
      <c r="W243" s="633"/>
      <c r="X243" s="633"/>
    </row>
    <row r="244" spans="1:24" x14ac:dyDescent="0.2">
      <c r="A244" s="650" t="s">
        <v>179</v>
      </c>
      <c r="B244" s="633" t="str">
        <f>Cover!$G$25</f>
        <v>NL</v>
      </c>
      <c r="C244" s="633" t="s">
        <v>292</v>
      </c>
      <c r="D244" s="633" t="s">
        <v>216</v>
      </c>
      <c r="E244" s="634" t="s">
        <v>134</v>
      </c>
      <c r="F244" s="635">
        <f>IF(ISNUMBER(U244),U244,VLOOKUP(CONCATENATE($B244,"_",$C244,"_",F$2,"_",$D244,"_",$E244),Database!$F$2:$G$65536,2,))</f>
        <v>0</v>
      </c>
      <c r="G244" s="635">
        <f>IF(ISNUMBER(V244),V244,VLOOKUP(CONCATENATE($B244,"_",$C244,"_",G$2,"_",$D244,"_",$E244),Database!$F$2:$G$65536,2,))</f>
        <v>0</v>
      </c>
      <c r="H244" s="635" t="e">
        <f>IF(ISNUMBER(W244),W244,VLOOKUP(CONCATENATE($B244,"_",$C244,"_",H$2,"_",$D244,"_",$E244),Database!$F$2:$G$65536,2,))</f>
        <v>#N/A</v>
      </c>
      <c r="I244" s="635" t="e">
        <f>IF(ISNUMBER(X244),X244,VLOOKUP(CONCATENATE($B244,"_",$C244,"_",I$2,"_",$D244,"_",$E244),Database!$F$2:$G$65536,2,))</f>
        <v>#N/A</v>
      </c>
      <c r="J244" s="635" t="e">
        <f>VLOOKUP(CONCATENATE($B244,"_",$C244,"_",J$2,"_",$D244,"_",$E244),Database!$F$2:$G$65536,2,)</f>
        <v>#N/A</v>
      </c>
      <c r="K244" s="636">
        <f>VLOOKUP(CONCATENATE($B244,"_",$C244,"_",K$2,"_",$D244,"_",$E244),SentData!$F$2:$G$65536,2,)</f>
        <v>2430</v>
      </c>
      <c r="L244" s="636">
        <f>VLOOKUP(CONCATENATE($B244,"_",$C244,"_",L$2,"_",$D244,"_",$E244),SentData!$F$2:$G$65536,2,)</f>
        <v>3968</v>
      </c>
      <c r="M244" s="637"/>
      <c r="N244" s="638" t="str">
        <f t="shared" si="55"/>
        <v>!!</v>
      </c>
      <c r="O244" s="638" t="str">
        <f t="shared" si="56"/>
        <v>!!</v>
      </c>
      <c r="P244" s="638" t="str">
        <f t="shared" si="57"/>
        <v>!!</v>
      </c>
      <c r="Q244" s="638" t="str">
        <f t="shared" si="58"/>
        <v>!!</v>
      </c>
      <c r="R244" s="638" t="str">
        <f t="shared" si="59"/>
        <v>!!</v>
      </c>
      <c r="S244" s="638">
        <f t="shared" si="60"/>
        <v>1.6329218106995884</v>
      </c>
      <c r="T244" s="637"/>
      <c r="U244" s="633"/>
      <c r="V244" s="633"/>
      <c r="W244" s="633"/>
      <c r="X244" s="633"/>
    </row>
    <row r="245" spans="1:24" ht="12" x14ac:dyDescent="0.2">
      <c r="A245" s="639" t="s">
        <v>178</v>
      </c>
      <c r="B245" s="639" t="str">
        <f>Cover!$G$25</f>
        <v>NL</v>
      </c>
      <c r="C245" s="639" t="s">
        <v>292</v>
      </c>
      <c r="D245" s="639" t="s">
        <v>362</v>
      </c>
      <c r="E245" s="640" t="s">
        <v>134</v>
      </c>
      <c r="F245" s="641" t="e">
        <f>IF(ISNUMBER(U245),U245,VLOOKUP(CONCATENATE($B245,"_",$C245,"_",F$2,"_","1000 NAC","_",$E245),Database!$F$2:$G$65536,2,)/VLOOKUP(CONCATENATE($B245,"_",$C245,"_",F$2,"_",$D245,"_",$E245),Database!$F$2:$G$65536,2,))</f>
        <v>#DIV/0!</v>
      </c>
      <c r="G245" s="641" t="e">
        <f>IF(ISNUMBER(V245),V245,VLOOKUP(CONCATENATE($B245,"_",$C245,"_",G$2,"_","1000 NAC","_",$E245),Database!$F$2:$G$65536,2,)/VLOOKUP(CONCATENATE($B245,"_",$C245,"_",G$2,"_",$D245,"_",$E245),Database!$F$2:$G$65536,2,))</f>
        <v>#DIV/0!</v>
      </c>
      <c r="H245" s="641" t="e">
        <f>IF(ISNUMBER(W245),W245,VLOOKUP(CONCATENATE($B245,"_",$C245,"_",H$2,"_","1000 NAC","_",$E245),Database!$F$2:$G$65536,2,)/VLOOKUP(CONCATENATE($B245,"_",$C245,"_",H$2,"_",$D245,"_",$E245),Database!$F$2:$G$65536,2,))</f>
        <v>#N/A</v>
      </c>
      <c r="I245" s="641" t="e">
        <f>IF(ISNUMBER(X245),X245,VLOOKUP(CONCATENATE($B245,"_",$C245,"_",I$2,"_","1000 NAC","_",$E245),Database!$F$2:$G$65536,2,)/VLOOKUP(CONCATENATE($B245,"_",$C245,"_",I$2,"_",$D245,"_",$E245),Database!$F$2:$G$65536,2,))</f>
        <v>#N/A</v>
      </c>
      <c r="J245" s="641" t="e">
        <f>VLOOKUP(CONCATENATE($B245,"_",$C245,"_",J$2,"_","1000 NAC","_",$E245),Database!$F$2:$G$65536,2,)/VLOOKUP(CONCATENATE($B245,"_",$C245,"_",J$2,"_",$D245,"_",$E245),Database!$F$2:$G$65536,2,)</f>
        <v>#N/A</v>
      </c>
      <c r="K245" s="642">
        <f>VLOOKUP(CONCATENATE($B245,"_",$C245,"_",K$2,"_","1000 NAC","_",$E245),SentData!$F$2:$G$65536,2,)/VLOOKUP(CONCATENATE($B245,"_",$C245,"_",K$2,"_",$D245,"_",$E245),SentData!$F$2:$G$65536,2,)</f>
        <v>1735.7142857142858</v>
      </c>
      <c r="L245" s="642">
        <f>VLOOKUP(CONCATENATE($B245,"_",$C245,"_",L$2,"_","1000 NAC","_",$E245),SentData!$F$2:$G$65536,2,)/VLOOKUP(CONCATENATE($B245,"_",$C245,"_",L$2,"_",$D245,"_",$E245),SentData!$F$2:$G$65536,2,)</f>
        <v>1653.3333333333335</v>
      </c>
      <c r="M245" s="643"/>
      <c r="N245" s="644" t="str">
        <f t="shared" si="55"/>
        <v>!!</v>
      </c>
      <c r="O245" s="644" t="str">
        <f t="shared" si="56"/>
        <v>!!</v>
      </c>
      <c r="P245" s="644" t="str">
        <f t="shared" si="57"/>
        <v>!!</v>
      </c>
      <c r="Q245" s="644" t="str">
        <f t="shared" si="58"/>
        <v>!!</v>
      </c>
      <c r="R245" s="644" t="str">
        <f t="shared" si="59"/>
        <v>!!</v>
      </c>
      <c r="S245" s="644">
        <f t="shared" si="60"/>
        <v>0.95253772290809335</v>
      </c>
      <c r="T245" s="643"/>
      <c r="U245" s="652" t="str">
        <f>IF(ISNUMBER(U243),IF(ISNUMBER(U244),U244/U243,F244/U243),IF(ISNUMBER(U244),U244/F243,""))</f>
        <v/>
      </c>
      <c r="V245" s="652" t="str">
        <f>IF(ISNUMBER(V243),IF(ISNUMBER(V244),V244/V243,G244/V243),IF(ISNUMBER(V244),V244/G243,""))</f>
        <v/>
      </c>
      <c r="W245" s="652" t="str">
        <f>IF(ISNUMBER(W243),IF(ISNUMBER(W244),W244/W243,H244/W243),IF(ISNUMBER(W244),W244/H243,""))</f>
        <v/>
      </c>
      <c r="X245" s="652" t="str">
        <f>IF(ISNUMBER(X243),IF(ISNUMBER(X244),X244/X243,I244/X243),IF(ISNUMBER(X244),X244/I243,""))</f>
        <v/>
      </c>
    </row>
    <row r="246" spans="1:24" x14ac:dyDescent="0.2">
      <c r="A246" s="633" t="s">
        <v>180</v>
      </c>
      <c r="B246" s="633" t="str">
        <f>Cover!$G$25</f>
        <v>NL</v>
      </c>
      <c r="C246" s="633" t="s">
        <v>296</v>
      </c>
      <c r="D246" s="633" t="s">
        <v>362</v>
      </c>
      <c r="E246" s="634" t="s">
        <v>134</v>
      </c>
      <c r="F246" s="635">
        <f>IF(ISNUMBER(U246),U246,VLOOKUP(CONCATENATE($B246,"_",$C246,"_",F$2,"_",$D246,"_",$E246),Database!$F$2:$G$65536,2,))</f>
        <v>0</v>
      </c>
      <c r="G246" s="635">
        <f>IF(ISNUMBER(V246),V246,VLOOKUP(CONCATENATE($B246,"_",$C246,"_",G$2,"_",$D246,"_",$E246),Database!$F$2:$G$65536,2,))</f>
        <v>0</v>
      </c>
      <c r="H246" s="635" t="e">
        <f>IF(ISNUMBER(W246),W246,VLOOKUP(CONCATENATE($B246,"_",$C246,"_",H$2,"_",$D246,"_",$E246),Database!$F$2:$G$65536,2,))</f>
        <v>#N/A</v>
      </c>
      <c r="I246" s="635" t="e">
        <f>IF(ISNUMBER(X246),X246,VLOOKUP(CONCATENATE($B246,"_",$C246,"_",I$2,"_",$D246,"_",$E246),Database!$F$2:$G$65536,2,))</f>
        <v>#N/A</v>
      </c>
      <c r="J246" s="635" t="e">
        <f>VLOOKUP(CONCATENATE($B246,"_",$C246,"_",J$2,"_",$D246,"_",$E246),Database!$F$2:$G$65536,2,)</f>
        <v>#N/A</v>
      </c>
      <c r="K246" s="636">
        <f>VLOOKUP(CONCATENATE($B246,"_",$C246,"_",K$2,"_",$D246,"_",$E246),SentData!$F$2:$G$65536,2,)</f>
        <v>0.1</v>
      </c>
      <c r="L246" s="636">
        <f>VLOOKUP(CONCATENATE($B246,"_",$C246,"_",L$2,"_",$D246,"_",$E246),SentData!$F$2:$G$65536,2,)</f>
        <v>0.5</v>
      </c>
      <c r="M246" s="637"/>
      <c r="N246" s="638" t="str">
        <f t="shared" si="55"/>
        <v>!!</v>
      </c>
      <c r="O246" s="638" t="str">
        <f t="shared" si="56"/>
        <v>!!</v>
      </c>
      <c r="P246" s="638" t="str">
        <f t="shared" si="57"/>
        <v>!!</v>
      </c>
      <c r="Q246" s="638" t="str">
        <f t="shared" si="58"/>
        <v>!!</v>
      </c>
      <c r="R246" s="638" t="str">
        <f t="shared" si="59"/>
        <v>!!</v>
      </c>
      <c r="S246" s="638">
        <f t="shared" si="60"/>
        <v>5</v>
      </c>
      <c r="T246" s="637"/>
      <c r="U246" s="633"/>
      <c r="V246" s="633"/>
      <c r="W246" s="633"/>
      <c r="X246" s="633"/>
    </row>
    <row r="247" spans="1:24" x14ac:dyDescent="0.2">
      <c r="A247" s="650" t="s">
        <v>179</v>
      </c>
      <c r="B247" s="633" t="str">
        <f>Cover!$G$25</f>
        <v>NL</v>
      </c>
      <c r="C247" s="633" t="s">
        <v>296</v>
      </c>
      <c r="D247" s="633" t="s">
        <v>216</v>
      </c>
      <c r="E247" s="634" t="s">
        <v>134</v>
      </c>
      <c r="F247" s="635">
        <f>IF(ISNUMBER(U247),U247,VLOOKUP(CONCATENATE($B247,"_",$C247,"_",F$2,"_",$D247,"_",$E247),Database!$F$2:$G$65536,2,))</f>
        <v>0</v>
      </c>
      <c r="G247" s="635">
        <f>IF(ISNUMBER(V247),V247,VLOOKUP(CONCATENATE($B247,"_",$C247,"_",G$2,"_",$D247,"_",$E247),Database!$F$2:$G$65536,2,))</f>
        <v>0</v>
      </c>
      <c r="H247" s="635" t="e">
        <f>IF(ISNUMBER(W247),W247,VLOOKUP(CONCATENATE($B247,"_",$C247,"_",H$2,"_",$D247,"_",$E247),Database!$F$2:$G$65536,2,))</f>
        <v>#N/A</v>
      </c>
      <c r="I247" s="635" t="e">
        <f>IF(ISNUMBER(X247),X247,VLOOKUP(CONCATENATE($B247,"_",$C247,"_",I$2,"_",$D247,"_",$E247),Database!$F$2:$G$65536,2,))</f>
        <v>#N/A</v>
      </c>
      <c r="J247" s="635" t="e">
        <f>VLOOKUP(CONCATENATE($B247,"_",$C247,"_",J$2,"_",$D247,"_",$E247),Database!$F$2:$G$65536,2,)</f>
        <v>#N/A</v>
      </c>
      <c r="K247" s="636">
        <f>VLOOKUP(CONCATENATE($B247,"_",$C247,"_",K$2,"_",$D247,"_",$E247),SentData!$F$2:$G$65536,2,)</f>
        <v>281</v>
      </c>
      <c r="L247" s="636">
        <f>VLOOKUP(CONCATENATE($B247,"_",$C247,"_",L$2,"_",$D247,"_",$E247),SentData!$F$2:$G$65536,2,)</f>
        <v>973</v>
      </c>
      <c r="M247" s="637"/>
      <c r="N247" s="638" t="str">
        <f t="shared" si="55"/>
        <v>!!</v>
      </c>
      <c r="O247" s="638" t="str">
        <f t="shared" si="56"/>
        <v>!!</v>
      </c>
      <c r="P247" s="638" t="str">
        <f t="shared" si="57"/>
        <v>!!</v>
      </c>
      <c r="Q247" s="638" t="str">
        <f t="shared" si="58"/>
        <v>!!</v>
      </c>
      <c r="R247" s="638" t="str">
        <f t="shared" si="59"/>
        <v>!!</v>
      </c>
      <c r="S247" s="638">
        <f t="shared" si="60"/>
        <v>3.4626334519572954</v>
      </c>
      <c r="T247" s="637"/>
      <c r="U247" s="633"/>
      <c r="V247" s="633"/>
      <c r="W247" s="633"/>
      <c r="X247" s="633"/>
    </row>
    <row r="248" spans="1:24" ht="12" x14ac:dyDescent="0.2">
      <c r="A248" s="639" t="s">
        <v>178</v>
      </c>
      <c r="B248" s="639" t="str">
        <f>Cover!$G$25</f>
        <v>NL</v>
      </c>
      <c r="C248" s="639" t="s">
        <v>296</v>
      </c>
      <c r="D248" s="639" t="s">
        <v>362</v>
      </c>
      <c r="E248" s="640" t="s">
        <v>134</v>
      </c>
      <c r="F248" s="641" t="e">
        <f>IF(ISNUMBER(U248),U248,VLOOKUP(CONCATENATE($B248,"_",$C248,"_",F$2,"_","1000 NAC","_",$E248),Database!$F$2:$G$65536,2,)/VLOOKUP(CONCATENATE($B248,"_",$C248,"_",F$2,"_",$D248,"_",$E248),Database!$F$2:$G$65536,2,))</f>
        <v>#DIV/0!</v>
      </c>
      <c r="G248" s="641" t="e">
        <f>IF(ISNUMBER(V248),V248,VLOOKUP(CONCATENATE($B248,"_",$C248,"_",G$2,"_","1000 NAC","_",$E248),Database!$F$2:$G$65536,2,)/VLOOKUP(CONCATENATE($B248,"_",$C248,"_",G$2,"_",$D248,"_",$E248),Database!$F$2:$G$65536,2,))</f>
        <v>#DIV/0!</v>
      </c>
      <c r="H248" s="641" t="e">
        <f>IF(ISNUMBER(W248),W248,VLOOKUP(CONCATENATE($B248,"_",$C248,"_",H$2,"_","1000 NAC","_",$E248),Database!$F$2:$G$65536,2,)/VLOOKUP(CONCATENATE($B248,"_",$C248,"_",H$2,"_",$D248,"_",$E248),Database!$F$2:$G$65536,2,))</f>
        <v>#N/A</v>
      </c>
      <c r="I248" s="641" t="e">
        <f>IF(ISNUMBER(X248),X248,VLOOKUP(CONCATENATE($B248,"_",$C248,"_",I$2,"_","1000 NAC","_",$E248),Database!$F$2:$G$65536,2,)/VLOOKUP(CONCATENATE($B248,"_",$C248,"_",I$2,"_",$D248,"_",$E248),Database!$F$2:$G$65536,2,))</f>
        <v>#N/A</v>
      </c>
      <c r="J248" s="641" t="e">
        <f>VLOOKUP(CONCATENATE($B248,"_",$C248,"_",J$2,"_","1000 NAC","_",$E248),Database!$F$2:$G$65536,2,)/VLOOKUP(CONCATENATE($B248,"_",$C248,"_",J$2,"_",$D248,"_",$E248),Database!$F$2:$G$65536,2,)</f>
        <v>#N/A</v>
      </c>
      <c r="K248" s="642">
        <f>VLOOKUP(CONCATENATE($B248,"_",$C248,"_",K$2,"_","1000 NAC","_",$E248),SentData!$F$2:$G$65536,2,)/VLOOKUP(CONCATENATE($B248,"_",$C248,"_",K$2,"_",$D248,"_",$E248),SentData!$F$2:$G$65536,2,)</f>
        <v>2810</v>
      </c>
      <c r="L248" s="642">
        <f>VLOOKUP(CONCATENATE($B248,"_",$C248,"_",L$2,"_","1000 NAC","_",$E248),SentData!$F$2:$G$65536,2,)/VLOOKUP(CONCATENATE($B248,"_",$C248,"_",L$2,"_",$D248,"_",$E248),SentData!$F$2:$G$65536,2,)</f>
        <v>1946</v>
      </c>
      <c r="M248" s="643"/>
      <c r="N248" s="644" t="str">
        <f t="shared" si="55"/>
        <v>!!</v>
      </c>
      <c r="O248" s="644" t="str">
        <f t="shared" si="56"/>
        <v>!!</v>
      </c>
      <c r="P248" s="644" t="str">
        <f t="shared" si="57"/>
        <v>!!</v>
      </c>
      <c r="Q248" s="644" t="str">
        <f t="shared" si="58"/>
        <v>!!</v>
      </c>
      <c r="R248" s="644" t="str">
        <f t="shared" si="59"/>
        <v>!!</v>
      </c>
      <c r="S248" s="644">
        <f t="shared" si="60"/>
        <v>0.69252669039145909</v>
      </c>
      <c r="T248" s="643"/>
      <c r="U248" s="652" t="str">
        <f>IF(ISNUMBER(U246),IF(ISNUMBER(U247),U247/U246,F247/U246),IF(ISNUMBER(U247),U247/F246,""))</f>
        <v/>
      </c>
      <c r="V248" s="652" t="str">
        <f>IF(ISNUMBER(V246),IF(ISNUMBER(V247),V247/V246,G247/V246),IF(ISNUMBER(V247),V247/G246,""))</f>
        <v/>
      </c>
      <c r="W248" s="652" t="str">
        <f>IF(ISNUMBER(W246),IF(ISNUMBER(W247),W247/W246,H247/W246),IF(ISNUMBER(W247),W247/H246,""))</f>
        <v/>
      </c>
      <c r="X248" s="652" t="str">
        <f>IF(ISNUMBER(X246),IF(ISNUMBER(X247),X247/X246,I247/X246),IF(ISNUMBER(X247),X247/I246,""))</f>
        <v/>
      </c>
    </row>
    <row r="249" spans="1:24" x14ac:dyDescent="0.2">
      <c r="A249" s="633" t="s">
        <v>180</v>
      </c>
      <c r="B249" s="633" t="str">
        <f>Cover!$G$25</f>
        <v>NL</v>
      </c>
      <c r="C249" s="633" t="s">
        <v>292</v>
      </c>
      <c r="D249" s="633" t="s">
        <v>362</v>
      </c>
      <c r="E249" s="634">
        <v>8</v>
      </c>
      <c r="F249" s="635">
        <f>IF(ISNUMBER(U249),U249,VLOOKUP(CONCATENATE($B249,"_",$C249,"_",F$2,"_",$D249,"_",$E249),Database!$F$2:$G$65536,2,))</f>
        <v>0</v>
      </c>
      <c r="G249" s="635">
        <f>IF(ISNUMBER(V249),V249,VLOOKUP(CONCATENATE($B249,"_",$C249,"_",G$2,"_",$D249,"_",$E249),Database!$F$2:$G$65536,2,))</f>
        <v>0</v>
      </c>
      <c r="H249" s="635" t="e">
        <f>IF(ISNUMBER(W249),W249,VLOOKUP(CONCATENATE($B249,"_",$C249,"_",H$2,"_",$D249,"_",$E249),Database!$F$2:$G$65536,2,))</f>
        <v>#N/A</v>
      </c>
      <c r="I249" s="635" t="e">
        <f>IF(ISNUMBER(X249),X249,VLOOKUP(CONCATENATE($B249,"_",$C249,"_",I$2,"_",$D249,"_",$E249),Database!$F$2:$G$65536,2,))</f>
        <v>#N/A</v>
      </c>
      <c r="J249" s="635" t="e">
        <f>VLOOKUP(CONCATENATE($B249,"_",$C249,"_",J$2,"_",$D249,"_",$E249),Database!$F$2:$G$65536,2,)</f>
        <v>#N/A</v>
      </c>
      <c r="K249" s="636">
        <f>VLOOKUP(CONCATENATE($B249,"_",$C249,"_",K$2,"_",$D249,"_",$E249),SentData!$F$2:$G$65536,2,)</f>
        <v>17.5</v>
      </c>
      <c r="L249" s="636">
        <f>VLOOKUP(CONCATENATE($B249,"_",$C249,"_",L$2,"_",$D249,"_",$E249),SentData!$F$2:$G$65536,2,)</f>
        <v>19.95</v>
      </c>
      <c r="M249" s="637"/>
      <c r="N249" s="638" t="str">
        <f t="shared" si="55"/>
        <v>!!</v>
      </c>
      <c r="O249" s="638" t="str">
        <f t="shared" si="56"/>
        <v>!!</v>
      </c>
      <c r="P249" s="638" t="str">
        <f t="shared" si="57"/>
        <v>!!</v>
      </c>
      <c r="Q249" s="638" t="str">
        <f t="shared" si="58"/>
        <v>!!</v>
      </c>
      <c r="R249" s="638" t="str">
        <f t="shared" si="59"/>
        <v>!!</v>
      </c>
      <c r="S249" s="638">
        <f t="shared" si="60"/>
        <v>1.1399999999999999</v>
      </c>
      <c r="T249" s="637"/>
      <c r="U249" s="633"/>
      <c r="V249" s="633"/>
      <c r="W249" s="633"/>
      <c r="X249" s="633"/>
    </row>
    <row r="250" spans="1:24" x14ac:dyDescent="0.2">
      <c r="A250" s="650" t="s">
        <v>179</v>
      </c>
      <c r="B250" s="633" t="str">
        <f>Cover!$G$25</f>
        <v>NL</v>
      </c>
      <c r="C250" s="633" t="s">
        <v>292</v>
      </c>
      <c r="D250" s="633" t="s">
        <v>216</v>
      </c>
      <c r="E250" s="634">
        <v>8</v>
      </c>
      <c r="F250" s="635">
        <f>IF(ISNUMBER(U250),U250,VLOOKUP(CONCATENATE($B250,"_",$C250,"_",F$2,"_",$D250,"_",$E250),Database!$F$2:$G$65536,2,))</f>
        <v>0</v>
      </c>
      <c r="G250" s="635">
        <f>IF(ISNUMBER(V250),V250,VLOOKUP(CONCATENATE($B250,"_",$C250,"_",G$2,"_",$D250,"_",$E250),Database!$F$2:$G$65536,2,))</f>
        <v>0</v>
      </c>
      <c r="H250" s="635" t="e">
        <f>IF(ISNUMBER(W250),W250,VLOOKUP(CONCATENATE($B250,"_",$C250,"_",H$2,"_",$D250,"_",$E250),Database!$F$2:$G$65536,2,))</f>
        <v>#N/A</v>
      </c>
      <c r="I250" s="635" t="e">
        <f>IF(ISNUMBER(X250),X250,VLOOKUP(CONCATENATE($B250,"_",$C250,"_",I$2,"_",$D250,"_",$E250),Database!$F$2:$G$65536,2,))</f>
        <v>#N/A</v>
      </c>
      <c r="J250" s="635" t="e">
        <f>VLOOKUP(CONCATENATE($B250,"_",$C250,"_",J$2,"_",$D250,"_",$E250),Database!$F$2:$G$65536,2,)</f>
        <v>#N/A</v>
      </c>
      <c r="K250" s="636">
        <f>VLOOKUP(CONCATENATE($B250,"_",$C250,"_",K$2,"_",$D250,"_",$E250),SentData!$F$2:$G$65536,2,)</f>
        <v>21404</v>
      </c>
      <c r="L250" s="636">
        <f>VLOOKUP(CONCATENATE($B250,"_",$C250,"_",L$2,"_",$D250,"_",$E250),SentData!$F$2:$G$65536,2,)</f>
        <v>24478</v>
      </c>
      <c r="M250" s="637"/>
      <c r="N250" s="638" t="str">
        <f t="shared" si="55"/>
        <v>!!</v>
      </c>
      <c r="O250" s="638" t="str">
        <f t="shared" si="56"/>
        <v>!!</v>
      </c>
      <c r="P250" s="638" t="str">
        <f t="shared" si="57"/>
        <v>!!</v>
      </c>
      <c r="Q250" s="638" t="str">
        <f t="shared" si="58"/>
        <v>!!</v>
      </c>
      <c r="R250" s="638" t="str">
        <f t="shared" si="59"/>
        <v>!!</v>
      </c>
      <c r="S250" s="638">
        <f t="shared" si="60"/>
        <v>1.1436180153242386</v>
      </c>
      <c r="T250" s="637"/>
      <c r="U250" s="633"/>
      <c r="V250" s="633"/>
      <c r="W250" s="633"/>
      <c r="X250" s="633"/>
    </row>
    <row r="251" spans="1:24" ht="12" x14ac:dyDescent="0.2">
      <c r="A251" s="639" t="s">
        <v>178</v>
      </c>
      <c r="B251" s="639" t="str">
        <f>Cover!$G$25</f>
        <v>NL</v>
      </c>
      <c r="C251" s="639" t="s">
        <v>292</v>
      </c>
      <c r="D251" s="639" t="s">
        <v>362</v>
      </c>
      <c r="E251" s="640">
        <v>8</v>
      </c>
      <c r="F251" s="641" t="e">
        <f>IF(ISNUMBER(U251),U251,VLOOKUP(CONCATENATE($B251,"_",$C251,"_",F$2,"_","1000 NAC","_",$E251),Database!$F$2:$G$65536,2,)/VLOOKUP(CONCATENATE($B251,"_",$C251,"_",F$2,"_",$D251,"_",$E251),Database!$F$2:$G$65536,2,))</f>
        <v>#DIV/0!</v>
      </c>
      <c r="G251" s="641" t="e">
        <f>IF(ISNUMBER(V251),V251,VLOOKUP(CONCATENATE($B251,"_",$C251,"_",G$2,"_","1000 NAC","_",$E251),Database!$F$2:$G$65536,2,)/VLOOKUP(CONCATENATE($B251,"_",$C251,"_",G$2,"_",$D251,"_",$E251),Database!$F$2:$G$65536,2,))</f>
        <v>#DIV/0!</v>
      </c>
      <c r="H251" s="641" t="e">
        <f>IF(ISNUMBER(W251),W251,VLOOKUP(CONCATENATE($B251,"_",$C251,"_",H$2,"_","1000 NAC","_",$E251),Database!$F$2:$G$65536,2,)/VLOOKUP(CONCATENATE($B251,"_",$C251,"_",H$2,"_",$D251,"_",$E251),Database!$F$2:$G$65536,2,))</f>
        <v>#N/A</v>
      </c>
      <c r="I251" s="641" t="e">
        <f>IF(ISNUMBER(X251),X251,VLOOKUP(CONCATENATE($B251,"_",$C251,"_",I$2,"_","1000 NAC","_",$E251),Database!$F$2:$G$65536,2,)/VLOOKUP(CONCATENATE($B251,"_",$C251,"_",I$2,"_",$D251,"_",$E251),Database!$F$2:$G$65536,2,))</f>
        <v>#N/A</v>
      </c>
      <c r="J251" s="641" t="e">
        <f>VLOOKUP(CONCATENATE($B251,"_",$C251,"_",J$2,"_","1000 NAC","_",$E251),Database!$F$2:$G$65536,2,)/VLOOKUP(CONCATENATE($B251,"_",$C251,"_",J$2,"_",$D251,"_",$E251),Database!$F$2:$G$65536,2,)</f>
        <v>#N/A</v>
      </c>
      <c r="K251" s="642">
        <f>VLOOKUP(CONCATENATE($B251,"_",$C251,"_",K$2,"_","1000 NAC","_",$E251),SentData!$F$2:$G$65536,2,)/VLOOKUP(CONCATENATE($B251,"_",$C251,"_",K$2,"_",$D251,"_",$E251),SentData!$F$2:$G$65536,2,)</f>
        <v>1223.0857142857142</v>
      </c>
      <c r="L251" s="642">
        <f>VLOOKUP(CONCATENATE($B251,"_",$C251,"_",L$2,"_","1000 NAC","_",$E251),SentData!$F$2:$G$65536,2,)/VLOOKUP(CONCATENATE($B251,"_",$C251,"_",L$2,"_",$D251,"_",$E251),SentData!$F$2:$G$65536,2,)</f>
        <v>1226.9674185463659</v>
      </c>
      <c r="M251" s="643"/>
      <c r="N251" s="644" t="str">
        <f t="shared" si="55"/>
        <v>!!</v>
      </c>
      <c r="O251" s="644" t="str">
        <f t="shared" si="56"/>
        <v>!!</v>
      </c>
      <c r="P251" s="644" t="str">
        <f t="shared" si="57"/>
        <v>!!</v>
      </c>
      <c r="Q251" s="644" t="str">
        <f t="shared" si="58"/>
        <v>!!</v>
      </c>
      <c r="R251" s="644" t="str">
        <f t="shared" si="59"/>
        <v>!!</v>
      </c>
      <c r="S251" s="644">
        <f t="shared" si="60"/>
        <v>1.0031736976528409</v>
      </c>
      <c r="T251" s="643"/>
      <c r="U251" s="652" t="str">
        <f>IF(ISNUMBER(U249),IF(ISNUMBER(U250),U250/U249,F250/U249),IF(ISNUMBER(U250),U250/F249,""))</f>
        <v/>
      </c>
      <c r="V251" s="652" t="str">
        <f>IF(ISNUMBER(V249),IF(ISNUMBER(V250),V250/V249,G250/V249),IF(ISNUMBER(V250),V250/G249,""))</f>
        <v/>
      </c>
      <c r="W251" s="652" t="str">
        <f>IF(ISNUMBER(W249),IF(ISNUMBER(W250),W250/W249,H250/W249),IF(ISNUMBER(W250),W250/H249,""))</f>
        <v/>
      </c>
      <c r="X251" s="652" t="str">
        <f>IF(ISNUMBER(X249),IF(ISNUMBER(X250),X250/X249,I250/X249),IF(ISNUMBER(X250),X250/I249,""))</f>
        <v/>
      </c>
    </row>
    <row r="252" spans="1:24" x14ac:dyDescent="0.2">
      <c r="A252" s="633" t="s">
        <v>180</v>
      </c>
      <c r="B252" s="633" t="str">
        <f>Cover!$G$25</f>
        <v>NL</v>
      </c>
      <c r="C252" s="633" t="s">
        <v>296</v>
      </c>
      <c r="D252" s="633" t="s">
        <v>362</v>
      </c>
      <c r="E252" s="634">
        <v>8</v>
      </c>
      <c r="F252" s="635">
        <f>IF(ISNUMBER(U252),U252,VLOOKUP(CONCATENATE($B252,"_",$C252,"_",F$2,"_",$D252,"_",$E252),Database!$F$2:$G$65536,2,))</f>
        <v>0</v>
      </c>
      <c r="G252" s="635">
        <f>IF(ISNUMBER(V252),V252,VLOOKUP(CONCATENATE($B252,"_",$C252,"_",G$2,"_",$D252,"_",$E252),Database!$F$2:$G$65536,2,))</f>
        <v>0</v>
      </c>
      <c r="H252" s="635" t="e">
        <f>IF(ISNUMBER(W252),W252,VLOOKUP(CONCATENATE($B252,"_",$C252,"_",H$2,"_",$D252,"_",$E252),Database!$F$2:$G$65536,2,))</f>
        <v>#N/A</v>
      </c>
      <c r="I252" s="635" t="e">
        <f>IF(ISNUMBER(X252),X252,VLOOKUP(CONCATENATE($B252,"_",$C252,"_",I$2,"_",$D252,"_",$E252),Database!$F$2:$G$65536,2,))</f>
        <v>#N/A</v>
      </c>
      <c r="J252" s="635" t="e">
        <f>VLOOKUP(CONCATENATE($B252,"_",$C252,"_",J$2,"_",$D252,"_",$E252),Database!$F$2:$G$65536,2,)</f>
        <v>#N/A</v>
      </c>
      <c r="K252" s="636">
        <f>VLOOKUP(CONCATENATE($B252,"_",$C252,"_",K$2,"_",$D252,"_",$E252),SentData!$F$2:$G$65536,2,)</f>
        <v>0.2</v>
      </c>
      <c r="L252" s="636">
        <f>VLOOKUP(CONCATENATE($B252,"_",$C252,"_",L$2,"_",$D252,"_",$E252),SentData!$F$2:$G$65536,2,)</f>
        <v>0.3</v>
      </c>
      <c r="M252" s="637"/>
      <c r="N252" s="638" t="str">
        <f t="shared" si="55"/>
        <v>!!</v>
      </c>
      <c r="O252" s="638" t="str">
        <f t="shared" si="56"/>
        <v>!!</v>
      </c>
      <c r="P252" s="638" t="str">
        <f t="shared" si="57"/>
        <v>!!</v>
      </c>
      <c r="Q252" s="638" t="str">
        <f t="shared" si="58"/>
        <v>!!</v>
      </c>
      <c r="R252" s="638" t="str">
        <f t="shared" si="59"/>
        <v>!!</v>
      </c>
      <c r="S252" s="638">
        <f t="shared" si="60"/>
        <v>1.4999999999999998</v>
      </c>
      <c r="T252" s="637"/>
      <c r="U252" s="633"/>
      <c r="V252" s="633"/>
      <c r="W252" s="633"/>
      <c r="X252" s="633"/>
    </row>
    <row r="253" spans="1:24" x14ac:dyDescent="0.2">
      <c r="A253" s="650" t="s">
        <v>179</v>
      </c>
      <c r="B253" s="633" t="str">
        <f>Cover!$G$25</f>
        <v>NL</v>
      </c>
      <c r="C253" s="633" t="s">
        <v>296</v>
      </c>
      <c r="D253" s="633" t="s">
        <v>216</v>
      </c>
      <c r="E253" s="634">
        <v>8</v>
      </c>
      <c r="F253" s="635">
        <f>IF(ISNUMBER(U253),U253,VLOOKUP(CONCATENATE($B253,"_",$C253,"_",F$2,"_",$D253,"_",$E253),Database!$F$2:$G$65536,2,))</f>
        <v>0</v>
      </c>
      <c r="G253" s="635">
        <f>IF(ISNUMBER(V253),V253,VLOOKUP(CONCATENATE($B253,"_",$C253,"_",G$2,"_",$D253,"_",$E253),Database!$F$2:$G$65536,2,))</f>
        <v>0</v>
      </c>
      <c r="H253" s="635" t="e">
        <f>IF(ISNUMBER(W253),W253,VLOOKUP(CONCATENATE($B253,"_",$C253,"_",H$2,"_",$D253,"_",$E253),Database!$F$2:$G$65536,2,))</f>
        <v>#N/A</v>
      </c>
      <c r="I253" s="635" t="e">
        <f>IF(ISNUMBER(X253),X253,VLOOKUP(CONCATENATE($B253,"_",$C253,"_",I$2,"_",$D253,"_",$E253),Database!$F$2:$G$65536,2,))</f>
        <v>#N/A</v>
      </c>
      <c r="J253" s="635" t="e">
        <f>VLOOKUP(CONCATENATE($B253,"_",$C253,"_",J$2,"_",$D253,"_",$E253),Database!$F$2:$G$65536,2,)</f>
        <v>#N/A</v>
      </c>
      <c r="K253" s="636">
        <f>VLOOKUP(CONCATENATE($B253,"_",$C253,"_",K$2,"_",$D253,"_",$E253),SentData!$F$2:$G$65536,2,)</f>
        <v>324</v>
      </c>
      <c r="L253" s="636">
        <f>VLOOKUP(CONCATENATE($B253,"_",$C253,"_",L$2,"_",$D253,"_",$E253),SentData!$F$2:$G$65536,2,)</f>
        <v>178</v>
      </c>
      <c r="M253" s="637"/>
      <c r="N253" s="638" t="str">
        <f t="shared" si="55"/>
        <v>!!</v>
      </c>
      <c r="O253" s="638" t="str">
        <f t="shared" si="56"/>
        <v>!!</v>
      </c>
      <c r="P253" s="638" t="str">
        <f t="shared" si="57"/>
        <v>!!</v>
      </c>
      <c r="Q253" s="638" t="str">
        <f t="shared" si="58"/>
        <v>!!</v>
      </c>
      <c r="R253" s="638" t="str">
        <f t="shared" si="59"/>
        <v>!!</v>
      </c>
      <c r="S253" s="638">
        <f t="shared" si="60"/>
        <v>0.54938271604938271</v>
      </c>
      <c r="T253" s="637"/>
      <c r="U253" s="633"/>
      <c r="V253" s="633"/>
      <c r="W253" s="633"/>
      <c r="X253" s="633"/>
    </row>
    <row r="254" spans="1:24" ht="12" x14ac:dyDescent="0.2">
      <c r="A254" s="639" t="s">
        <v>178</v>
      </c>
      <c r="B254" s="639" t="str">
        <f>Cover!$G$25</f>
        <v>NL</v>
      </c>
      <c r="C254" s="639" t="s">
        <v>296</v>
      </c>
      <c r="D254" s="639" t="s">
        <v>362</v>
      </c>
      <c r="E254" s="640">
        <v>8</v>
      </c>
      <c r="F254" s="641" t="e">
        <f>IF(ISNUMBER(U254),U254,VLOOKUP(CONCATENATE($B254,"_",$C254,"_",F$2,"_","1000 NAC","_",$E254),Database!$F$2:$G$65536,2,)/VLOOKUP(CONCATENATE($B254,"_",$C254,"_",F$2,"_",$D254,"_",$E254),Database!$F$2:$G$65536,2,))</f>
        <v>#DIV/0!</v>
      </c>
      <c r="G254" s="641" t="e">
        <f>IF(ISNUMBER(V254),V254,VLOOKUP(CONCATENATE($B254,"_",$C254,"_",G$2,"_","1000 NAC","_",$E254),Database!$F$2:$G$65536,2,)/VLOOKUP(CONCATENATE($B254,"_",$C254,"_",G$2,"_",$D254,"_",$E254),Database!$F$2:$G$65536,2,))</f>
        <v>#DIV/0!</v>
      </c>
      <c r="H254" s="641" t="e">
        <f>IF(ISNUMBER(W254),W254,VLOOKUP(CONCATENATE($B254,"_",$C254,"_",H$2,"_","1000 NAC","_",$E254),Database!$F$2:$G$65536,2,)/VLOOKUP(CONCATENATE($B254,"_",$C254,"_",H$2,"_",$D254,"_",$E254),Database!$F$2:$G$65536,2,))</f>
        <v>#N/A</v>
      </c>
      <c r="I254" s="641" t="e">
        <f>IF(ISNUMBER(X254),X254,VLOOKUP(CONCATENATE($B254,"_",$C254,"_",I$2,"_","1000 NAC","_",$E254),Database!$F$2:$G$65536,2,)/VLOOKUP(CONCATENATE($B254,"_",$C254,"_",I$2,"_",$D254,"_",$E254),Database!$F$2:$G$65536,2,))</f>
        <v>#N/A</v>
      </c>
      <c r="J254" s="641" t="e">
        <f>VLOOKUP(CONCATENATE($B254,"_",$C254,"_",J$2,"_","1000 NAC","_",$E254),Database!$F$2:$G$65536,2,)/VLOOKUP(CONCATENATE($B254,"_",$C254,"_",J$2,"_",$D254,"_",$E254),Database!$F$2:$G$65536,2,)</f>
        <v>#N/A</v>
      </c>
      <c r="K254" s="642">
        <f>VLOOKUP(CONCATENATE($B254,"_",$C254,"_",K$2,"_","1000 NAC","_",$E254),SentData!$F$2:$G$65536,2,)/VLOOKUP(CONCATENATE($B254,"_",$C254,"_",K$2,"_",$D254,"_",$E254),SentData!$F$2:$G$65536,2,)</f>
        <v>1620</v>
      </c>
      <c r="L254" s="642">
        <f>VLOOKUP(CONCATENATE($B254,"_",$C254,"_",L$2,"_","1000 NAC","_",$E254),SentData!$F$2:$G$65536,2,)/VLOOKUP(CONCATENATE($B254,"_",$C254,"_",L$2,"_",$D254,"_",$E254),SentData!$F$2:$G$65536,2,)</f>
        <v>593.33333333333337</v>
      </c>
      <c r="M254" s="643"/>
      <c r="N254" s="644" t="str">
        <f t="shared" si="55"/>
        <v>!!</v>
      </c>
      <c r="O254" s="644" t="str">
        <f t="shared" si="56"/>
        <v>!!</v>
      </c>
      <c r="P254" s="644" t="str">
        <f t="shared" si="57"/>
        <v>!!</v>
      </c>
      <c r="Q254" s="644" t="str">
        <f t="shared" si="58"/>
        <v>!!</v>
      </c>
      <c r="R254" s="644" t="str">
        <f t="shared" si="59"/>
        <v>!!</v>
      </c>
      <c r="S254" s="644">
        <f t="shared" si="60"/>
        <v>0.36625514403292181</v>
      </c>
      <c r="T254" s="643"/>
      <c r="U254" s="652" t="str">
        <f>IF(ISNUMBER(U252),IF(ISNUMBER(U253),U253/U252,F253/U252),IF(ISNUMBER(U253),U253/F252,""))</f>
        <v/>
      </c>
      <c r="V254" s="652" t="str">
        <f>IF(ISNUMBER(V252),IF(ISNUMBER(V253),V253/V252,G253/V252),IF(ISNUMBER(V253),V253/G252,""))</f>
        <v/>
      </c>
      <c r="W254" s="652" t="str">
        <f>IF(ISNUMBER(W252),IF(ISNUMBER(W253),W253/W252,H253/W252),IF(ISNUMBER(W253),W253/H252,""))</f>
        <v/>
      </c>
      <c r="X254" s="652" t="str">
        <f>IF(ISNUMBER(X252),IF(ISNUMBER(X253),X253/X252,I253/X252),IF(ISNUMBER(X253),X253/I252,""))</f>
        <v/>
      </c>
    </row>
    <row r="255" spans="1:24" x14ac:dyDescent="0.2">
      <c r="A255" s="633" t="s">
        <v>180</v>
      </c>
      <c r="B255" s="633" t="str">
        <f>Cover!$G$25</f>
        <v>NL</v>
      </c>
      <c r="C255" s="633" t="s">
        <v>292</v>
      </c>
      <c r="D255" s="633" t="s">
        <v>362</v>
      </c>
      <c r="E255" s="634" t="s">
        <v>135</v>
      </c>
      <c r="F255" s="635">
        <f>IF(ISNUMBER(U255),U255,VLOOKUP(CONCATENATE($B255,"_",$C255,"_",F$2,"_",$D255,"_",$E255),Database!$F$2:$G$65536,2,))</f>
        <v>0</v>
      </c>
      <c r="G255" s="635">
        <f>IF(ISNUMBER(V255),V255,VLOOKUP(CONCATENATE($B255,"_",$C255,"_",G$2,"_",$D255,"_",$E255),Database!$F$2:$G$65536,2,))</f>
        <v>0</v>
      </c>
      <c r="H255" s="635" t="e">
        <f>IF(ISNUMBER(W255),W255,VLOOKUP(CONCATENATE($B255,"_",$C255,"_",H$2,"_",$D255,"_",$E255),Database!$F$2:$G$65536,2,))</f>
        <v>#N/A</v>
      </c>
      <c r="I255" s="635" t="e">
        <f>IF(ISNUMBER(X255),X255,VLOOKUP(CONCATENATE($B255,"_",$C255,"_",I$2,"_",$D255,"_",$E255),Database!$F$2:$G$65536,2,))</f>
        <v>#N/A</v>
      </c>
      <c r="J255" s="635" t="e">
        <f>VLOOKUP(CONCATENATE($B255,"_",$C255,"_",J$2,"_",$D255,"_",$E255),Database!$F$2:$G$65536,2,)</f>
        <v>#N/A</v>
      </c>
      <c r="K255" s="636">
        <f>VLOOKUP(CONCATENATE($B255,"_",$C255,"_",K$2,"_",$D255,"_",$E255),SentData!$F$2:$G$65536,2,)</f>
        <v>26.099999999999998</v>
      </c>
      <c r="L255" s="636">
        <f>VLOOKUP(CONCATENATE($B255,"_",$C255,"_",L$2,"_",$D255,"_",$E255),SentData!$F$2:$G$65536,2,)</f>
        <v>29.6</v>
      </c>
      <c r="M255" s="637"/>
      <c r="N255" s="638" t="str">
        <f t="shared" ref="N255:N266" si="61">IF(OR(ISERROR(F255),ISERROR(G255)),"!!",IF(F255=0,"!!",G255/F255))</f>
        <v>!!</v>
      </c>
      <c r="O255" s="638" t="str">
        <f t="shared" ref="O255:O266" si="62">IF(OR(ISERROR(G255),ISERROR(H255)),"!!",IF(G255=0,"!!",H255/G255))</f>
        <v>!!</v>
      </c>
      <c r="P255" s="638" t="str">
        <f t="shared" ref="P255:P266" si="63">IF(OR(ISERROR(H255),ISERROR(I255)),"!!",IF(H255=0,"!!",I255/H255))</f>
        <v>!!</v>
      </c>
      <c r="Q255" s="638" t="str">
        <f t="shared" ref="Q255:Q266" si="64">IF(OR(ISERROR(I255),ISERROR(J255)),"!!",IF(I255=0,"!!",J255/I255))</f>
        <v>!!</v>
      </c>
      <c r="R255" s="638" t="str">
        <f t="shared" ref="R255:R266" si="65">IF(OR(ISERROR(J255),ISERROR(K255)),"!!",IF(J255=0,"!!",K255/J255))</f>
        <v>!!</v>
      </c>
      <c r="S255" s="638">
        <f t="shared" ref="S255:S266" si="66">IF(OR(ISERROR(K255),ISERROR(L255)),"!!",IF(K255=0,"!!",L255/K255))</f>
        <v>1.1340996168582378</v>
      </c>
      <c r="T255" s="637"/>
      <c r="U255" s="633"/>
      <c r="V255" s="633"/>
      <c r="W255" s="633"/>
      <c r="X255" s="633"/>
    </row>
    <row r="256" spans="1:24" x14ac:dyDescent="0.2">
      <c r="A256" s="650" t="s">
        <v>179</v>
      </c>
      <c r="B256" s="633" t="str">
        <f>Cover!$G$25</f>
        <v>NL</v>
      </c>
      <c r="C256" s="633" t="s">
        <v>292</v>
      </c>
      <c r="D256" s="633" t="s">
        <v>216</v>
      </c>
      <c r="E256" s="634" t="s">
        <v>135</v>
      </c>
      <c r="F256" s="635">
        <f>IF(ISNUMBER(U256),U256,VLOOKUP(CONCATENATE($B256,"_",$C256,"_",F$2,"_",$D256,"_",$E256),Database!$F$2:$G$65536,2,))</f>
        <v>0</v>
      </c>
      <c r="G256" s="635">
        <f>IF(ISNUMBER(V256),V256,VLOOKUP(CONCATENATE($B256,"_",$C256,"_",G$2,"_",$D256,"_",$E256),Database!$F$2:$G$65536,2,))</f>
        <v>0</v>
      </c>
      <c r="H256" s="635" t="e">
        <f>IF(ISNUMBER(W256),W256,VLOOKUP(CONCATENATE($B256,"_",$C256,"_",H$2,"_",$D256,"_",$E256),Database!$F$2:$G$65536,2,))</f>
        <v>#N/A</v>
      </c>
      <c r="I256" s="635" t="e">
        <f>IF(ISNUMBER(X256),X256,VLOOKUP(CONCATENATE($B256,"_",$C256,"_",I$2,"_",$D256,"_",$E256),Database!$F$2:$G$65536,2,))</f>
        <v>#N/A</v>
      </c>
      <c r="J256" s="635" t="e">
        <f>VLOOKUP(CONCATENATE($B256,"_",$C256,"_",J$2,"_",$D256,"_",$E256),Database!$F$2:$G$65536,2,)</f>
        <v>#N/A</v>
      </c>
      <c r="K256" s="636">
        <f>VLOOKUP(CONCATENATE($B256,"_",$C256,"_",K$2,"_",$D256,"_",$E256),SentData!$F$2:$G$65536,2,)</f>
        <v>45605</v>
      </c>
      <c r="L256" s="636">
        <f>VLOOKUP(CONCATENATE($B256,"_",$C256,"_",L$2,"_",$D256,"_",$E256),SentData!$F$2:$G$65536,2,)</f>
        <v>60740</v>
      </c>
      <c r="M256" s="637"/>
      <c r="N256" s="638" t="str">
        <f t="shared" si="61"/>
        <v>!!</v>
      </c>
      <c r="O256" s="638" t="str">
        <f t="shared" si="62"/>
        <v>!!</v>
      </c>
      <c r="P256" s="638" t="str">
        <f t="shared" si="63"/>
        <v>!!</v>
      </c>
      <c r="Q256" s="638" t="str">
        <f t="shared" si="64"/>
        <v>!!</v>
      </c>
      <c r="R256" s="638" t="str">
        <f t="shared" si="65"/>
        <v>!!</v>
      </c>
      <c r="S256" s="638">
        <f t="shared" si="66"/>
        <v>1.3318715053173995</v>
      </c>
      <c r="T256" s="637"/>
      <c r="U256" s="633"/>
      <c r="V256" s="633"/>
      <c r="W256" s="633"/>
      <c r="X256" s="633"/>
    </row>
    <row r="257" spans="1:24" ht="12" x14ac:dyDescent="0.2">
      <c r="A257" s="639" t="s">
        <v>178</v>
      </c>
      <c r="B257" s="639" t="str">
        <f>Cover!$G$25</f>
        <v>NL</v>
      </c>
      <c r="C257" s="639" t="s">
        <v>292</v>
      </c>
      <c r="D257" s="639" t="s">
        <v>362</v>
      </c>
      <c r="E257" s="640" t="s">
        <v>135</v>
      </c>
      <c r="F257" s="641" t="e">
        <f>IF(ISNUMBER(U257),U257,VLOOKUP(CONCATENATE($B257,"_",$C257,"_",F$2,"_","1000 NAC","_",$E257),Database!$F$2:$G$65536,2,)/VLOOKUP(CONCATENATE($B257,"_",$C257,"_",F$2,"_",$D257,"_",$E257),Database!$F$2:$G$65536,2,))</f>
        <v>#DIV/0!</v>
      </c>
      <c r="G257" s="641" t="e">
        <f>IF(ISNUMBER(V257),V257,VLOOKUP(CONCATENATE($B257,"_",$C257,"_",G$2,"_","1000 NAC","_",$E257),Database!$F$2:$G$65536,2,)/VLOOKUP(CONCATENATE($B257,"_",$C257,"_",G$2,"_",$D257,"_",$E257),Database!$F$2:$G$65536,2,))</f>
        <v>#DIV/0!</v>
      </c>
      <c r="H257" s="641" t="e">
        <f>IF(ISNUMBER(W257),W257,VLOOKUP(CONCATENATE($B257,"_",$C257,"_",H$2,"_","1000 NAC","_",$E257),Database!$F$2:$G$65536,2,)/VLOOKUP(CONCATENATE($B257,"_",$C257,"_",H$2,"_",$D257,"_",$E257),Database!$F$2:$G$65536,2,))</f>
        <v>#N/A</v>
      </c>
      <c r="I257" s="641" t="e">
        <f>IF(ISNUMBER(X257),X257,VLOOKUP(CONCATENATE($B257,"_",$C257,"_",I$2,"_","1000 NAC","_",$E257),Database!$F$2:$G$65536,2,)/VLOOKUP(CONCATENATE($B257,"_",$C257,"_",I$2,"_",$D257,"_",$E257),Database!$F$2:$G$65536,2,))</f>
        <v>#N/A</v>
      </c>
      <c r="J257" s="641" t="e">
        <f>VLOOKUP(CONCATENATE($B257,"_",$C257,"_",J$2,"_","1000 NAC","_",$E257),Database!$F$2:$G$65536,2,)/VLOOKUP(CONCATENATE($B257,"_",$C257,"_",J$2,"_",$D257,"_",$E257),Database!$F$2:$G$65536,2,)</f>
        <v>#N/A</v>
      </c>
      <c r="K257" s="642">
        <f>VLOOKUP(CONCATENATE($B257,"_",$C257,"_",K$2,"_","1000 NAC","_",$E257),SentData!$F$2:$G$65536,2,)/VLOOKUP(CONCATENATE($B257,"_",$C257,"_",K$2,"_",$D257,"_",$E257),SentData!$F$2:$G$65536,2,)</f>
        <v>1747.3180076628355</v>
      </c>
      <c r="L257" s="642">
        <f>VLOOKUP(CONCATENATE($B257,"_",$C257,"_",L$2,"_","1000 NAC","_",$E257),SentData!$F$2:$G$65536,2,)/VLOOKUP(CONCATENATE($B257,"_",$C257,"_",L$2,"_",$D257,"_",$E257),SentData!$F$2:$G$65536,2,)</f>
        <v>2052.0270270270271</v>
      </c>
      <c r="M257" s="643"/>
      <c r="N257" s="644" t="str">
        <f t="shared" si="61"/>
        <v>!!</v>
      </c>
      <c r="O257" s="644" t="str">
        <f t="shared" si="62"/>
        <v>!!</v>
      </c>
      <c r="P257" s="644" t="str">
        <f t="shared" si="63"/>
        <v>!!</v>
      </c>
      <c r="Q257" s="644" t="str">
        <f t="shared" si="64"/>
        <v>!!</v>
      </c>
      <c r="R257" s="644" t="str">
        <f t="shared" si="65"/>
        <v>!!</v>
      </c>
      <c r="S257" s="644">
        <f t="shared" si="66"/>
        <v>1.1743866989454095</v>
      </c>
      <c r="T257" s="643"/>
      <c r="U257" s="652" t="str">
        <f>IF(ISNUMBER(U255),IF(ISNUMBER(U256),U256/U255,F256/U255),IF(ISNUMBER(U256),U256/F255,""))</f>
        <v/>
      </c>
      <c r="V257" s="652" t="str">
        <f>IF(ISNUMBER(V255),IF(ISNUMBER(V256),V256/V255,G256/V255),IF(ISNUMBER(V256),V256/G255,""))</f>
        <v/>
      </c>
      <c r="W257" s="652" t="str">
        <f>IF(ISNUMBER(W255),IF(ISNUMBER(W256),W256/W255,H256/W255),IF(ISNUMBER(W256),W256/H255,""))</f>
        <v/>
      </c>
      <c r="X257" s="652" t="str">
        <f>IF(ISNUMBER(X255),IF(ISNUMBER(X256),X256/X255,I256/X255),IF(ISNUMBER(X256),X256/I255,""))</f>
        <v/>
      </c>
    </row>
    <row r="258" spans="1:24" x14ac:dyDescent="0.2">
      <c r="A258" s="633" t="s">
        <v>180</v>
      </c>
      <c r="B258" s="633" t="str">
        <f>Cover!$G$25</f>
        <v>NL</v>
      </c>
      <c r="C258" s="633" t="s">
        <v>296</v>
      </c>
      <c r="D258" s="633" t="s">
        <v>362</v>
      </c>
      <c r="E258" s="634" t="s">
        <v>135</v>
      </c>
      <c r="F258" s="635">
        <f>IF(ISNUMBER(U258),U258,VLOOKUP(CONCATENATE($B258,"_",$C258,"_",F$2,"_",$D258,"_",$E258),Database!$F$2:$G$65536,2,))</f>
        <v>0</v>
      </c>
      <c r="G258" s="635">
        <f>IF(ISNUMBER(V258),V258,VLOOKUP(CONCATENATE($B258,"_",$C258,"_",G$2,"_",$D258,"_",$E258),Database!$F$2:$G$65536,2,))</f>
        <v>0</v>
      </c>
      <c r="H258" s="635" t="e">
        <f>IF(ISNUMBER(W258),W258,VLOOKUP(CONCATENATE($B258,"_",$C258,"_",H$2,"_",$D258,"_",$E258),Database!$F$2:$G$65536,2,))</f>
        <v>#N/A</v>
      </c>
      <c r="I258" s="635" t="e">
        <f>IF(ISNUMBER(X258),X258,VLOOKUP(CONCATENATE($B258,"_",$C258,"_",I$2,"_",$D258,"_",$E258),Database!$F$2:$G$65536,2,))</f>
        <v>#N/A</v>
      </c>
      <c r="J258" s="635" t="e">
        <f>VLOOKUP(CONCATENATE($B258,"_",$C258,"_",J$2,"_",$D258,"_",$E258),Database!$F$2:$G$65536,2,)</f>
        <v>#N/A</v>
      </c>
      <c r="K258" s="636">
        <f>VLOOKUP(CONCATENATE($B258,"_",$C258,"_",K$2,"_",$D258,"_",$E258),SentData!$F$2:$G$65536,2,)</f>
        <v>10.899999999999999</v>
      </c>
      <c r="L258" s="636">
        <f>VLOOKUP(CONCATENATE($B258,"_",$C258,"_",L$2,"_",$D258,"_",$E258),SentData!$F$2:$G$65536,2,)</f>
        <v>5</v>
      </c>
      <c r="M258" s="637"/>
      <c r="N258" s="638" t="str">
        <f t="shared" si="61"/>
        <v>!!</v>
      </c>
      <c r="O258" s="638" t="str">
        <f t="shared" si="62"/>
        <v>!!</v>
      </c>
      <c r="P258" s="638" t="str">
        <f t="shared" si="63"/>
        <v>!!</v>
      </c>
      <c r="Q258" s="638" t="str">
        <f t="shared" si="64"/>
        <v>!!</v>
      </c>
      <c r="R258" s="638" t="str">
        <f t="shared" si="65"/>
        <v>!!</v>
      </c>
      <c r="S258" s="638">
        <f t="shared" si="66"/>
        <v>0.45871559633027531</v>
      </c>
      <c r="T258" s="637"/>
      <c r="U258" s="633"/>
      <c r="V258" s="633"/>
      <c r="W258" s="633"/>
      <c r="X258" s="633"/>
    </row>
    <row r="259" spans="1:24" x14ac:dyDescent="0.2">
      <c r="A259" s="650" t="s">
        <v>179</v>
      </c>
      <c r="B259" s="633" t="str">
        <f>Cover!$G$25</f>
        <v>NL</v>
      </c>
      <c r="C259" s="633" t="s">
        <v>296</v>
      </c>
      <c r="D259" s="633" t="s">
        <v>216</v>
      </c>
      <c r="E259" s="634" t="s">
        <v>135</v>
      </c>
      <c r="F259" s="635">
        <f>IF(ISNUMBER(U259),U259,VLOOKUP(CONCATENATE($B259,"_",$C259,"_",F$2,"_",$D259,"_",$E259),Database!$F$2:$G$65536,2,))</f>
        <v>0</v>
      </c>
      <c r="G259" s="635">
        <f>IF(ISNUMBER(V259),V259,VLOOKUP(CONCATENATE($B259,"_",$C259,"_",G$2,"_",$D259,"_",$E259),Database!$F$2:$G$65536,2,))</f>
        <v>0</v>
      </c>
      <c r="H259" s="635" t="e">
        <f>IF(ISNUMBER(W259),W259,VLOOKUP(CONCATENATE($B259,"_",$C259,"_",H$2,"_",$D259,"_",$E259),Database!$F$2:$G$65536,2,))</f>
        <v>#N/A</v>
      </c>
      <c r="I259" s="635" t="e">
        <f>IF(ISNUMBER(X259),X259,VLOOKUP(CONCATENATE($B259,"_",$C259,"_",I$2,"_",$D259,"_",$E259),Database!$F$2:$G$65536,2,))</f>
        <v>#N/A</v>
      </c>
      <c r="J259" s="635" t="e">
        <f>VLOOKUP(CONCATENATE($B259,"_",$C259,"_",J$2,"_",$D259,"_",$E259),Database!$F$2:$G$65536,2,)</f>
        <v>#N/A</v>
      </c>
      <c r="K259" s="636">
        <f>VLOOKUP(CONCATENATE($B259,"_",$C259,"_",K$2,"_",$D259,"_",$E259),SentData!$F$2:$G$65536,2,)</f>
        <v>9470</v>
      </c>
      <c r="L259" s="636">
        <f>VLOOKUP(CONCATENATE($B259,"_",$C259,"_",L$2,"_",$D259,"_",$E259),SentData!$F$2:$G$65536,2,)</f>
        <v>8966</v>
      </c>
      <c r="M259" s="637"/>
      <c r="N259" s="638" t="str">
        <f t="shared" si="61"/>
        <v>!!</v>
      </c>
      <c r="O259" s="638" t="str">
        <f t="shared" si="62"/>
        <v>!!</v>
      </c>
      <c r="P259" s="638" t="str">
        <f t="shared" si="63"/>
        <v>!!</v>
      </c>
      <c r="Q259" s="638" t="str">
        <f t="shared" si="64"/>
        <v>!!</v>
      </c>
      <c r="R259" s="638" t="str">
        <f t="shared" si="65"/>
        <v>!!</v>
      </c>
      <c r="S259" s="638">
        <f t="shared" si="66"/>
        <v>0.94677930306230196</v>
      </c>
      <c r="T259" s="637"/>
      <c r="U259" s="633"/>
      <c r="V259" s="633"/>
      <c r="W259" s="633"/>
      <c r="X259" s="633"/>
    </row>
    <row r="260" spans="1:24" ht="12" x14ac:dyDescent="0.2">
      <c r="A260" s="639" t="s">
        <v>178</v>
      </c>
      <c r="B260" s="639" t="str">
        <f>Cover!$G$25</f>
        <v>NL</v>
      </c>
      <c r="C260" s="639" t="s">
        <v>296</v>
      </c>
      <c r="D260" s="639" t="s">
        <v>362</v>
      </c>
      <c r="E260" s="640" t="s">
        <v>135</v>
      </c>
      <c r="F260" s="641" t="e">
        <f>IF(ISNUMBER(U260),U260,VLOOKUP(CONCATENATE($B260,"_",$C260,"_",F$2,"_","1000 NAC","_",$E260),Database!$F$2:$G$65536,2,)/VLOOKUP(CONCATENATE($B260,"_",$C260,"_",F$2,"_",$D260,"_",$E260),Database!$F$2:$G$65536,2,))</f>
        <v>#DIV/0!</v>
      </c>
      <c r="G260" s="641" t="e">
        <f>IF(ISNUMBER(V260),V260,VLOOKUP(CONCATENATE($B260,"_",$C260,"_",G$2,"_","1000 NAC","_",$E260),Database!$F$2:$G$65536,2,)/VLOOKUP(CONCATENATE($B260,"_",$C260,"_",G$2,"_",$D260,"_",$E260),Database!$F$2:$G$65536,2,))</f>
        <v>#DIV/0!</v>
      </c>
      <c r="H260" s="641" t="e">
        <f>IF(ISNUMBER(W260),W260,VLOOKUP(CONCATENATE($B260,"_",$C260,"_",H$2,"_","1000 NAC","_",$E260),Database!$F$2:$G$65536,2,)/VLOOKUP(CONCATENATE($B260,"_",$C260,"_",H$2,"_",$D260,"_",$E260),Database!$F$2:$G$65536,2,))</f>
        <v>#N/A</v>
      </c>
      <c r="I260" s="641" t="e">
        <f>IF(ISNUMBER(X260),X260,VLOOKUP(CONCATENATE($B260,"_",$C260,"_",I$2,"_","1000 NAC","_",$E260),Database!$F$2:$G$65536,2,)/VLOOKUP(CONCATENATE($B260,"_",$C260,"_",I$2,"_",$D260,"_",$E260),Database!$F$2:$G$65536,2,))</f>
        <v>#N/A</v>
      </c>
      <c r="J260" s="641" t="e">
        <f>VLOOKUP(CONCATENATE($B260,"_",$C260,"_",J$2,"_","1000 NAC","_",$E260),Database!$F$2:$G$65536,2,)/VLOOKUP(CONCATENATE($B260,"_",$C260,"_",J$2,"_",$D260,"_",$E260),Database!$F$2:$G$65536,2,)</f>
        <v>#N/A</v>
      </c>
      <c r="K260" s="642">
        <f>VLOOKUP(CONCATENATE($B260,"_",$C260,"_",K$2,"_","1000 NAC","_",$E260),SentData!$F$2:$G$65536,2,)/VLOOKUP(CONCATENATE($B260,"_",$C260,"_",K$2,"_",$D260,"_",$E260),SentData!$F$2:$G$65536,2,)</f>
        <v>868.80733944954136</v>
      </c>
      <c r="L260" s="642">
        <f>VLOOKUP(CONCATENATE($B260,"_",$C260,"_",L$2,"_","1000 NAC","_",$E260),SentData!$F$2:$G$65536,2,)/VLOOKUP(CONCATENATE($B260,"_",$C260,"_",L$2,"_",$D260,"_",$E260),SentData!$F$2:$G$65536,2,)</f>
        <v>1793.2</v>
      </c>
      <c r="M260" s="643"/>
      <c r="N260" s="644" t="str">
        <f t="shared" si="61"/>
        <v>!!</v>
      </c>
      <c r="O260" s="644" t="str">
        <f t="shared" si="62"/>
        <v>!!</v>
      </c>
      <c r="P260" s="644" t="str">
        <f t="shared" si="63"/>
        <v>!!</v>
      </c>
      <c r="Q260" s="644" t="str">
        <f t="shared" si="64"/>
        <v>!!</v>
      </c>
      <c r="R260" s="644" t="str">
        <f t="shared" si="65"/>
        <v>!!</v>
      </c>
      <c r="S260" s="644">
        <f t="shared" si="66"/>
        <v>2.0639788806758181</v>
      </c>
      <c r="T260" s="643"/>
      <c r="U260" s="652" t="str">
        <f>IF(ISNUMBER(U258),IF(ISNUMBER(U259),U259/U258,F259/U258),IF(ISNUMBER(U259),U259/F258,""))</f>
        <v/>
      </c>
      <c r="V260" s="652" t="str">
        <f>IF(ISNUMBER(V258),IF(ISNUMBER(V259),V259/V258,G259/V258),IF(ISNUMBER(V259),V259/G258,""))</f>
        <v/>
      </c>
      <c r="W260" s="652" t="str">
        <f>IF(ISNUMBER(W258),IF(ISNUMBER(W259),W259/W258,H259/W258),IF(ISNUMBER(W259),W259/H258,""))</f>
        <v/>
      </c>
      <c r="X260" s="652" t="str">
        <f>IF(ISNUMBER(X258),IF(ISNUMBER(X259),X259/X258,I259/X258),IF(ISNUMBER(X259),X259/I258,""))</f>
        <v/>
      </c>
    </row>
    <row r="261" spans="1:24" x14ac:dyDescent="0.2">
      <c r="A261" s="633" t="s">
        <v>180</v>
      </c>
      <c r="B261" s="633" t="str">
        <f>Cover!$G$25</f>
        <v>NL</v>
      </c>
      <c r="C261" s="633" t="s">
        <v>292</v>
      </c>
      <c r="D261" s="633" t="s">
        <v>362</v>
      </c>
      <c r="E261" s="634" t="s">
        <v>136</v>
      </c>
      <c r="F261" s="635">
        <f>IF(ISNUMBER(U261),U261,VLOOKUP(CONCATENATE($B261,"_",$C261,"_",F$2,"_",$D261,"_",$E261),Database!$F$2:$G$65536,2,))</f>
        <v>0</v>
      </c>
      <c r="G261" s="635">
        <f>IF(ISNUMBER(V261),V261,VLOOKUP(CONCATENATE($B261,"_",$C261,"_",G$2,"_",$D261,"_",$E261),Database!$F$2:$G$65536,2,))</f>
        <v>0</v>
      </c>
      <c r="H261" s="635" t="e">
        <f>IF(ISNUMBER(W261),W261,VLOOKUP(CONCATENATE($B261,"_",$C261,"_",H$2,"_",$D261,"_",$E261),Database!$F$2:$G$65536,2,))</f>
        <v>#N/A</v>
      </c>
      <c r="I261" s="635" t="e">
        <f>IF(ISNUMBER(X261),X261,VLOOKUP(CONCATENATE($B261,"_",$C261,"_",I$2,"_",$D261,"_",$E261),Database!$F$2:$G$65536,2,))</f>
        <v>#N/A</v>
      </c>
      <c r="J261" s="635" t="e">
        <f>VLOOKUP(CONCATENATE($B261,"_",$C261,"_",J$2,"_",$D261,"_",$E261),Database!$F$2:$G$65536,2,)</f>
        <v>#N/A</v>
      </c>
      <c r="K261" s="636">
        <f>VLOOKUP(CONCATENATE($B261,"_",$C261,"_",K$2,"_",$D261,"_",$E261),SentData!$F$2:$G$65536,2,)</f>
        <v>25.9</v>
      </c>
      <c r="L261" s="636">
        <f>VLOOKUP(CONCATENATE($B261,"_",$C261,"_",L$2,"_",$D261,"_",$E261),SentData!$F$2:$G$65536,2,)</f>
        <v>25.1</v>
      </c>
      <c r="M261" s="637"/>
      <c r="N261" s="638" t="str">
        <f t="shared" si="61"/>
        <v>!!</v>
      </c>
      <c r="O261" s="638" t="str">
        <f t="shared" si="62"/>
        <v>!!</v>
      </c>
      <c r="P261" s="638" t="str">
        <f t="shared" si="63"/>
        <v>!!</v>
      </c>
      <c r="Q261" s="638" t="str">
        <f t="shared" si="64"/>
        <v>!!</v>
      </c>
      <c r="R261" s="638" t="str">
        <f t="shared" si="65"/>
        <v>!!</v>
      </c>
      <c r="S261" s="638">
        <f t="shared" si="66"/>
        <v>0.96911196911196917</v>
      </c>
      <c r="T261" s="637"/>
      <c r="U261" s="633"/>
      <c r="V261" s="633"/>
      <c r="W261" s="633"/>
      <c r="X261" s="633"/>
    </row>
    <row r="262" spans="1:24" x14ac:dyDescent="0.2">
      <c r="A262" s="650" t="s">
        <v>179</v>
      </c>
      <c r="B262" s="633" t="str">
        <f>Cover!$G$25</f>
        <v>NL</v>
      </c>
      <c r="C262" s="633" t="s">
        <v>292</v>
      </c>
      <c r="D262" s="633" t="s">
        <v>216</v>
      </c>
      <c r="E262" s="634" t="s">
        <v>136</v>
      </c>
      <c r="F262" s="635">
        <f>IF(ISNUMBER(U262),U262,VLOOKUP(CONCATENATE($B262,"_",$C262,"_",F$2,"_",$D262,"_",$E262),Database!$F$2:$G$65536,2,))</f>
        <v>0</v>
      </c>
      <c r="G262" s="635">
        <f>IF(ISNUMBER(V262),V262,VLOOKUP(CONCATENATE($B262,"_",$C262,"_",G$2,"_",$D262,"_",$E262),Database!$F$2:$G$65536,2,))</f>
        <v>0</v>
      </c>
      <c r="H262" s="635" t="e">
        <f>IF(ISNUMBER(W262),W262,VLOOKUP(CONCATENATE($B262,"_",$C262,"_",H$2,"_",$D262,"_",$E262),Database!$F$2:$G$65536,2,))</f>
        <v>#N/A</v>
      </c>
      <c r="I262" s="635" t="e">
        <f>IF(ISNUMBER(X262),X262,VLOOKUP(CONCATENATE($B262,"_",$C262,"_",I$2,"_",$D262,"_",$E262),Database!$F$2:$G$65536,2,))</f>
        <v>#N/A</v>
      </c>
      <c r="J262" s="635" t="e">
        <f>VLOOKUP(CONCATENATE($B262,"_",$C262,"_",J$2,"_",$D262,"_",$E262),Database!$F$2:$G$65536,2,)</f>
        <v>#N/A</v>
      </c>
      <c r="K262" s="636">
        <f>VLOOKUP(CONCATENATE($B262,"_",$C262,"_",K$2,"_",$D262,"_",$E262),SentData!$F$2:$G$65536,2,)</f>
        <v>45413</v>
      </c>
      <c r="L262" s="636">
        <f>VLOOKUP(CONCATENATE($B262,"_",$C262,"_",L$2,"_",$D262,"_",$E262),SentData!$F$2:$G$65536,2,)</f>
        <v>58589</v>
      </c>
      <c r="M262" s="637"/>
      <c r="N262" s="638" t="str">
        <f t="shared" si="61"/>
        <v>!!</v>
      </c>
      <c r="O262" s="638" t="str">
        <f t="shared" si="62"/>
        <v>!!</v>
      </c>
      <c r="P262" s="638" t="str">
        <f t="shared" si="63"/>
        <v>!!</v>
      </c>
      <c r="Q262" s="638" t="str">
        <f t="shared" si="64"/>
        <v>!!</v>
      </c>
      <c r="R262" s="638" t="str">
        <f t="shared" si="65"/>
        <v>!!</v>
      </c>
      <c r="S262" s="638">
        <f t="shared" si="66"/>
        <v>1.2901371853874442</v>
      </c>
      <c r="T262" s="637"/>
      <c r="U262" s="633"/>
      <c r="V262" s="633"/>
      <c r="W262" s="633"/>
      <c r="X262" s="633"/>
    </row>
    <row r="263" spans="1:24" ht="12" x14ac:dyDescent="0.2">
      <c r="A263" s="639" t="s">
        <v>178</v>
      </c>
      <c r="B263" s="639" t="str">
        <f>Cover!$G$25</f>
        <v>NL</v>
      </c>
      <c r="C263" s="639" t="s">
        <v>292</v>
      </c>
      <c r="D263" s="639" t="s">
        <v>362</v>
      </c>
      <c r="E263" s="640" t="s">
        <v>136</v>
      </c>
      <c r="F263" s="641" t="e">
        <f>IF(ISNUMBER(U263),U263,VLOOKUP(CONCATENATE($B263,"_",$C263,"_",F$2,"_","1000 NAC","_",$E263),Database!$F$2:$G$65536,2,)/VLOOKUP(CONCATENATE($B263,"_",$C263,"_",F$2,"_",$D263,"_",$E263),Database!$F$2:$G$65536,2,))</f>
        <v>#DIV/0!</v>
      </c>
      <c r="G263" s="641" t="e">
        <f>IF(ISNUMBER(V263),V263,VLOOKUP(CONCATENATE($B263,"_",$C263,"_",G$2,"_","1000 NAC","_",$E263),Database!$F$2:$G$65536,2,)/VLOOKUP(CONCATENATE($B263,"_",$C263,"_",G$2,"_",$D263,"_",$E263),Database!$F$2:$G$65536,2,))</f>
        <v>#DIV/0!</v>
      </c>
      <c r="H263" s="641" t="e">
        <f>IF(ISNUMBER(W263),W263,VLOOKUP(CONCATENATE($B263,"_",$C263,"_",H$2,"_","1000 NAC","_",$E263),Database!$F$2:$G$65536,2,)/VLOOKUP(CONCATENATE($B263,"_",$C263,"_",H$2,"_",$D263,"_",$E263),Database!$F$2:$G$65536,2,))</f>
        <v>#N/A</v>
      </c>
      <c r="I263" s="641" t="e">
        <f>IF(ISNUMBER(X263),X263,VLOOKUP(CONCATENATE($B263,"_",$C263,"_",I$2,"_","1000 NAC","_",$E263),Database!$F$2:$G$65536,2,)/VLOOKUP(CONCATENATE($B263,"_",$C263,"_",I$2,"_",$D263,"_",$E263),Database!$F$2:$G$65536,2,))</f>
        <v>#N/A</v>
      </c>
      <c r="J263" s="641" t="e">
        <f>VLOOKUP(CONCATENATE($B263,"_",$C263,"_",J$2,"_","1000 NAC","_",$E263),Database!$F$2:$G$65536,2,)/VLOOKUP(CONCATENATE($B263,"_",$C263,"_",J$2,"_",$D263,"_",$E263),Database!$F$2:$G$65536,2,)</f>
        <v>#N/A</v>
      </c>
      <c r="K263" s="642">
        <f>VLOOKUP(CONCATENATE($B263,"_",$C263,"_",K$2,"_","1000 NAC","_",$E263),SentData!$F$2:$G$65536,2,)/VLOOKUP(CONCATENATE($B263,"_",$C263,"_",K$2,"_",$D263,"_",$E263),SentData!$F$2:$G$65536,2,)</f>
        <v>1753.3976833976835</v>
      </c>
      <c r="L263" s="642">
        <f>VLOOKUP(CONCATENATE($B263,"_",$C263,"_",L$2,"_","1000 NAC","_",$E263),SentData!$F$2:$G$65536,2,)/VLOOKUP(CONCATENATE($B263,"_",$C263,"_",L$2,"_",$D263,"_",$E263),SentData!$F$2:$G$65536,2,)</f>
        <v>2334.2231075697209</v>
      </c>
      <c r="M263" s="643"/>
      <c r="N263" s="644" t="str">
        <f t="shared" si="61"/>
        <v>!!</v>
      </c>
      <c r="O263" s="644" t="str">
        <f t="shared" si="62"/>
        <v>!!</v>
      </c>
      <c r="P263" s="644" t="str">
        <f t="shared" si="63"/>
        <v>!!</v>
      </c>
      <c r="Q263" s="644" t="str">
        <f t="shared" si="64"/>
        <v>!!</v>
      </c>
      <c r="R263" s="644" t="str">
        <f t="shared" si="65"/>
        <v>!!</v>
      </c>
      <c r="S263" s="644">
        <f t="shared" si="66"/>
        <v>1.3312570956786771</v>
      </c>
      <c r="T263" s="643"/>
      <c r="U263" s="652" t="str">
        <f>IF(ISNUMBER(U261),IF(ISNUMBER(U262),U262/U261,F262/U261),IF(ISNUMBER(U262),U262/F261,""))</f>
        <v/>
      </c>
      <c r="V263" s="652" t="str">
        <f>IF(ISNUMBER(V261),IF(ISNUMBER(V262),V262/V261,G262/V261),IF(ISNUMBER(V262),V262/G261,""))</f>
        <v/>
      </c>
      <c r="W263" s="652" t="str">
        <f>IF(ISNUMBER(W261),IF(ISNUMBER(W262),W262/W261,H262/W261),IF(ISNUMBER(W262),W262/H261,""))</f>
        <v/>
      </c>
      <c r="X263" s="652" t="str">
        <f>IF(ISNUMBER(X261),IF(ISNUMBER(X262),X262/X261,I262/X261),IF(ISNUMBER(X262),X262/I261,""))</f>
        <v/>
      </c>
    </row>
    <row r="264" spans="1:24" x14ac:dyDescent="0.2">
      <c r="A264" s="353" t="s">
        <v>180</v>
      </c>
      <c r="B264" s="353" t="str">
        <f>Cover!$G$25</f>
        <v>NL</v>
      </c>
      <c r="C264" s="353" t="s">
        <v>296</v>
      </c>
      <c r="D264" s="353" t="s">
        <v>362</v>
      </c>
      <c r="E264" s="354" t="s">
        <v>136</v>
      </c>
      <c r="F264" s="635">
        <f>IF(ISNUMBER(U264),U264,VLOOKUP(CONCATENATE($B264,"_",$C264,"_",F$2,"_",$D264,"_",$E264),Database!$F$2:$G$65536,2,))</f>
        <v>0</v>
      </c>
      <c r="G264" s="635">
        <f>IF(ISNUMBER(V264),V264,VLOOKUP(CONCATENATE($B264,"_",$C264,"_",G$2,"_",$D264,"_",$E264),Database!$F$2:$G$65536,2,))</f>
        <v>0</v>
      </c>
      <c r="H264" s="635" t="e">
        <f>IF(ISNUMBER(W264),W264,VLOOKUP(CONCATENATE($B264,"_",$C264,"_",H$2,"_",$D264,"_",$E264),Database!$F$2:$G$65536,2,))</f>
        <v>#N/A</v>
      </c>
      <c r="I264" s="635" t="e">
        <f>IF(ISNUMBER(X264),X264,VLOOKUP(CONCATENATE($B264,"_",$C264,"_",I$2,"_",$D264,"_",$E264),Database!$F$2:$G$65536,2,))</f>
        <v>#N/A</v>
      </c>
      <c r="J264" s="364" t="e">
        <f>VLOOKUP(CONCATENATE($B264,"_",$C264,"_",J$2,"_",$D264,"_",$E264),Database!$F$2:$G$65536,2,)</f>
        <v>#N/A</v>
      </c>
      <c r="K264" s="360">
        <f>VLOOKUP(CONCATENATE($B264,"_",$C264,"_",K$2,"_",$D264,"_",$E264),SentData!$F$2:$G$65536,2,)</f>
        <v>6.3</v>
      </c>
      <c r="L264" s="360">
        <f>VLOOKUP(CONCATENATE($B264,"_",$C264,"_",L$2,"_",$D264,"_",$E264),SentData!$F$2:$G$65536,2,)</f>
        <v>4.2</v>
      </c>
      <c r="M264" s="355"/>
      <c r="N264" s="356" t="str">
        <f t="shared" si="61"/>
        <v>!!</v>
      </c>
      <c r="O264" s="356" t="str">
        <f t="shared" si="62"/>
        <v>!!</v>
      </c>
      <c r="P264" s="356" t="str">
        <f t="shared" si="63"/>
        <v>!!</v>
      </c>
      <c r="Q264" s="356" t="str">
        <f t="shared" si="64"/>
        <v>!!</v>
      </c>
      <c r="R264" s="356" t="str">
        <f t="shared" si="65"/>
        <v>!!</v>
      </c>
      <c r="S264" s="356">
        <f t="shared" si="66"/>
        <v>0.66666666666666674</v>
      </c>
      <c r="T264" s="355"/>
    </row>
    <row r="265" spans="1:24" x14ac:dyDescent="0.2">
      <c r="A265" s="365" t="s">
        <v>179</v>
      </c>
      <c r="B265" s="353" t="str">
        <f>Cover!$G$25</f>
        <v>NL</v>
      </c>
      <c r="C265" s="353" t="s">
        <v>296</v>
      </c>
      <c r="D265" s="353" t="s">
        <v>216</v>
      </c>
      <c r="E265" s="354" t="s">
        <v>136</v>
      </c>
      <c r="F265" s="635">
        <f>IF(ISNUMBER(U265),U265,VLOOKUP(CONCATENATE($B265,"_",$C265,"_",F$2,"_",$D265,"_",$E265),Database!$F$2:$G$65536,2,))</f>
        <v>0</v>
      </c>
      <c r="G265" s="635">
        <f>IF(ISNUMBER(V265),V265,VLOOKUP(CONCATENATE($B265,"_",$C265,"_",G$2,"_",$D265,"_",$E265),Database!$F$2:$G$65536,2,))</f>
        <v>0</v>
      </c>
      <c r="H265" s="635" t="e">
        <f>IF(ISNUMBER(W265),W265,VLOOKUP(CONCATENATE($B265,"_",$C265,"_",H$2,"_",$D265,"_",$E265),Database!$F$2:$G$65536,2,))</f>
        <v>#N/A</v>
      </c>
      <c r="I265" s="635" t="e">
        <f>IF(ISNUMBER(X265),X265,VLOOKUP(CONCATENATE($B265,"_",$C265,"_",I$2,"_",$D265,"_",$E265),Database!$F$2:$G$65536,2,))</f>
        <v>#N/A</v>
      </c>
      <c r="J265" s="364" t="e">
        <f>VLOOKUP(CONCATENATE($B265,"_",$C265,"_",J$2,"_",$D265,"_",$E265),Database!$F$2:$G$65536,2,)</f>
        <v>#N/A</v>
      </c>
      <c r="K265" s="360">
        <f>VLOOKUP(CONCATENATE($B265,"_",$C265,"_",K$2,"_",$D265,"_",$E265),SentData!$F$2:$G$65536,2,)</f>
        <v>8533</v>
      </c>
      <c r="L265" s="360">
        <f>VLOOKUP(CONCATENATE($B265,"_",$C265,"_",L$2,"_",$D265,"_",$E265),SentData!$F$2:$G$65536,2,)</f>
        <v>8491</v>
      </c>
      <c r="M265" s="355"/>
      <c r="N265" s="356" t="str">
        <f t="shared" si="61"/>
        <v>!!</v>
      </c>
      <c r="O265" s="356" t="str">
        <f t="shared" si="62"/>
        <v>!!</v>
      </c>
      <c r="P265" s="356" t="str">
        <f t="shared" si="63"/>
        <v>!!</v>
      </c>
      <c r="Q265" s="356" t="str">
        <f t="shared" si="64"/>
        <v>!!</v>
      </c>
      <c r="R265" s="356" t="str">
        <f t="shared" si="65"/>
        <v>!!</v>
      </c>
      <c r="S265" s="356">
        <f t="shared" si="66"/>
        <v>0.99507793273174738</v>
      </c>
      <c r="T265" s="355"/>
    </row>
    <row r="266" spans="1:24" ht="12" x14ac:dyDescent="0.2">
      <c r="A266" s="353" t="s">
        <v>178</v>
      </c>
      <c r="B266" s="353" t="str">
        <f>Cover!$G$25</f>
        <v>NL</v>
      </c>
      <c r="C266" s="353" t="s">
        <v>296</v>
      </c>
      <c r="D266" s="353" t="s">
        <v>362</v>
      </c>
      <c r="E266" s="354" t="s">
        <v>136</v>
      </c>
      <c r="F266" s="641" t="e">
        <f>IF(ISNUMBER(U266),U266,VLOOKUP(CONCATENATE($B266,"_",$C266,"_",F$2,"_","1000 NAC","_",$E266),Database!$F$2:$G$65536,2,)/VLOOKUP(CONCATENATE($B266,"_",$C266,"_",F$2,"_",$D266,"_",$E266),Database!$F$2:$G$65536,2,))</f>
        <v>#DIV/0!</v>
      </c>
      <c r="G266" s="641" t="e">
        <f>IF(ISNUMBER(V266),V266,VLOOKUP(CONCATENATE($B266,"_",$C266,"_",G$2,"_","1000 NAC","_",$E266),Database!$F$2:$G$65536,2,)/VLOOKUP(CONCATENATE($B266,"_",$C266,"_",G$2,"_",$D266,"_",$E266),Database!$F$2:$G$65536,2,))</f>
        <v>#DIV/0!</v>
      </c>
      <c r="H266" s="641" t="e">
        <f>IF(ISNUMBER(W266),W266,VLOOKUP(CONCATENATE($B266,"_",$C266,"_",H$2,"_","1000 NAC","_",$E266),Database!$F$2:$G$65536,2,)/VLOOKUP(CONCATENATE($B266,"_",$C266,"_",H$2,"_",$D266,"_",$E266),Database!$F$2:$G$65536,2,))</f>
        <v>#N/A</v>
      </c>
      <c r="I266" s="641" t="e">
        <f>IF(ISNUMBER(X266),X266,VLOOKUP(CONCATENATE($B266,"_",$C266,"_",I$2,"_","1000 NAC","_",$E266),Database!$F$2:$G$65536,2,)/VLOOKUP(CONCATENATE($B266,"_",$C266,"_",I$2,"_",$D266,"_",$E266),Database!$F$2:$G$65536,2,))</f>
        <v>#N/A</v>
      </c>
      <c r="J266" s="364" t="e">
        <f>VLOOKUP(CONCATENATE($B266,"_",$C266,"_",J$2,"_","1000 NAC","_",$E266),Database!$F$2:$G$65536,2,)/VLOOKUP(CONCATENATE($B266,"_",$C266,"_",J$2,"_",$D266,"_",$E266),Database!$F$2:$G$65536,2,)</f>
        <v>#N/A</v>
      </c>
      <c r="K266" s="360">
        <f>VLOOKUP(CONCATENATE($B266,"_",$C266,"_",K$2,"_","1000 NAC","_",$E266),SentData!$F$2:$G$65536,2,)/VLOOKUP(CONCATENATE($B266,"_",$C266,"_",K$2,"_",$D266,"_",$E266),SentData!$F$2:$G$65536,2,)</f>
        <v>1354.4444444444446</v>
      </c>
      <c r="L266" s="360">
        <f>VLOOKUP(CONCATENATE($B266,"_",$C266,"_",L$2,"_","1000 NAC","_",$E266),SentData!$F$2:$G$65536,2,)/VLOOKUP(CONCATENATE($B266,"_",$C266,"_",L$2,"_",$D266,"_",$E266),SentData!$F$2:$G$65536,2,)</f>
        <v>2021.6666666666665</v>
      </c>
      <c r="M266" s="355"/>
      <c r="N266" s="356" t="str">
        <f t="shared" si="61"/>
        <v>!!</v>
      </c>
      <c r="O266" s="356" t="str">
        <f t="shared" si="62"/>
        <v>!!</v>
      </c>
      <c r="P266" s="356" t="str">
        <f t="shared" si="63"/>
        <v>!!</v>
      </c>
      <c r="Q266" s="356" t="str">
        <f t="shared" si="64"/>
        <v>!!</v>
      </c>
      <c r="R266" s="356" t="str">
        <f t="shared" si="65"/>
        <v>!!</v>
      </c>
      <c r="S266" s="356">
        <f t="shared" si="66"/>
        <v>1.4926168990976207</v>
      </c>
      <c r="T266" s="355"/>
      <c r="U266" s="652" t="str">
        <f>IF(ISNUMBER(U264),IF(ISNUMBER(U265),U265/U264,F265/U264),IF(ISNUMBER(U265),U265/F264,""))</f>
        <v/>
      </c>
      <c r="V266" s="652" t="str">
        <f>IF(ISNUMBER(V264),IF(ISNUMBER(V265),V265/V264,G265/V264),IF(ISNUMBER(V265),V265/G264,""))</f>
        <v/>
      </c>
      <c r="W266" s="652" t="str">
        <f>IF(ISNUMBER(W264),IF(ISNUMBER(W265),W265/W264,H265/W264),IF(ISNUMBER(W265),W265/H264,""))</f>
        <v/>
      </c>
      <c r="X266" s="652" t="str">
        <f>IF(ISNUMBER(X264),IF(ISNUMBER(X265),X265/X264,I265/X264),IF(ISNUMBER(X265),X265/I264,""))</f>
        <v/>
      </c>
    </row>
    <row r="267" spans="1:24" x14ac:dyDescent="0.2">
      <c r="A267" s="633" t="s">
        <v>180</v>
      </c>
      <c r="B267" s="633" t="str">
        <f>Cover!$G$25</f>
        <v>NL</v>
      </c>
      <c r="C267" s="633" t="s">
        <v>292</v>
      </c>
      <c r="D267" s="633" t="s">
        <v>362</v>
      </c>
      <c r="E267" s="634">
        <v>9</v>
      </c>
      <c r="F267" s="635">
        <f>IF(ISNUMBER(U267),U267,VLOOKUP(CONCATENATE($B267,"_",$C267,"_",F$2,"_",$D267,"_",$E267),Database!$F$2:$G$65536,2,))</f>
        <v>0</v>
      </c>
      <c r="G267" s="635">
        <f>IF(ISNUMBER(V267),V267,VLOOKUP(CONCATENATE($B267,"_",$C267,"_",G$2,"_",$D267,"_",$E267),Database!$F$2:$G$65536,2,))</f>
        <v>0</v>
      </c>
      <c r="H267" s="635" t="e">
        <f>IF(ISNUMBER(W267),W267,VLOOKUP(CONCATENATE($B267,"_",$C267,"_",H$2,"_",$D267,"_",$E267),Database!$F$2:$G$65536,2,))</f>
        <v>#N/A</v>
      </c>
      <c r="I267" s="635" t="e">
        <f>IF(ISNUMBER(X267),X267,VLOOKUP(CONCATENATE($B267,"_",$C267,"_",I$2,"_",$D267,"_",$E267),Database!$F$2:$G$65536,2,))</f>
        <v>#N/A</v>
      </c>
      <c r="J267" s="635" t="e">
        <f>VLOOKUP(CONCATENATE($B267,"_",$C267,"_",J$2,"_",$D267,"_",$E267),Database!$F$2:$G$65536,2,)</f>
        <v>#N/A</v>
      </c>
      <c r="K267" s="636">
        <f>VLOOKUP(CONCATENATE($B267,"_",$C267,"_",K$2,"_",$D267,"_",$E267),SentData!$F$2:$G$65536,2,)</f>
        <v>0.2</v>
      </c>
      <c r="L267" s="636">
        <f>VLOOKUP(CONCATENATE($B267,"_",$C267,"_",L$2,"_",$D267,"_",$E267),SentData!$F$2:$G$65536,2,)</f>
        <v>4.5</v>
      </c>
      <c r="M267" s="637"/>
      <c r="N267" s="638" t="str">
        <f t="shared" ref="N267:N278" si="67">IF(OR(ISERROR(F267),ISERROR(G267)),"!!",IF(F267=0,"!!",G267/F267))</f>
        <v>!!</v>
      </c>
      <c r="O267" s="638" t="str">
        <f t="shared" ref="O267:O278" si="68">IF(OR(ISERROR(G267),ISERROR(H267)),"!!",IF(G267=0,"!!",H267/G267))</f>
        <v>!!</v>
      </c>
      <c r="P267" s="638" t="str">
        <f t="shared" ref="P267:P278" si="69">IF(OR(ISERROR(H267),ISERROR(I267)),"!!",IF(H267=0,"!!",I267/H267))</f>
        <v>!!</v>
      </c>
      <c r="Q267" s="638" t="str">
        <f t="shared" ref="Q267:Q278" si="70">IF(OR(ISERROR(I267),ISERROR(J267)),"!!",IF(I267=0,"!!",J267/I267))</f>
        <v>!!</v>
      </c>
      <c r="R267" s="638" t="str">
        <f t="shared" ref="R267:R278" si="71">IF(OR(ISERROR(J267),ISERROR(K267)),"!!",IF(J267=0,"!!",K267/J267))</f>
        <v>!!</v>
      </c>
      <c r="S267" s="638">
        <f t="shared" ref="S267:S278" si="72">IF(OR(ISERROR(K267),ISERROR(L267)),"!!",IF(K267=0,"!!",L267/K267))</f>
        <v>22.5</v>
      </c>
      <c r="T267" s="637"/>
      <c r="U267" s="633"/>
      <c r="V267" s="633"/>
      <c r="W267" s="633"/>
      <c r="X267" s="633"/>
    </row>
    <row r="268" spans="1:24" x14ac:dyDescent="0.2">
      <c r="A268" s="650" t="s">
        <v>179</v>
      </c>
      <c r="B268" s="633" t="str">
        <f>Cover!$G$25</f>
        <v>NL</v>
      </c>
      <c r="C268" s="633" t="s">
        <v>292</v>
      </c>
      <c r="D268" s="633" t="s">
        <v>216</v>
      </c>
      <c r="E268" s="634">
        <v>9</v>
      </c>
      <c r="F268" s="635">
        <f>IF(ISNUMBER(U268),U268,VLOOKUP(CONCATENATE($B268,"_",$C268,"_",F$2,"_",$D268,"_",$E268),Database!$F$2:$G$65536,2,))</f>
        <v>0</v>
      </c>
      <c r="G268" s="635">
        <f>IF(ISNUMBER(V268),V268,VLOOKUP(CONCATENATE($B268,"_",$C268,"_",G$2,"_",$D268,"_",$E268),Database!$F$2:$G$65536,2,))</f>
        <v>0</v>
      </c>
      <c r="H268" s="635" t="e">
        <f>IF(ISNUMBER(W268),W268,VLOOKUP(CONCATENATE($B268,"_",$C268,"_",H$2,"_",$D268,"_",$E268),Database!$F$2:$G$65536,2,))</f>
        <v>#N/A</v>
      </c>
      <c r="I268" s="635" t="e">
        <f>IF(ISNUMBER(X268),X268,VLOOKUP(CONCATENATE($B268,"_",$C268,"_",I$2,"_",$D268,"_",$E268),Database!$F$2:$G$65536,2,))</f>
        <v>#N/A</v>
      </c>
      <c r="J268" s="635" t="e">
        <f>VLOOKUP(CONCATENATE($B268,"_",$C268,"_",J$2,"_",$D268,"_",$E268),Database!$F$2:$G$65536,2,)</f>
        <v>#N/A</v>
      </c>
      <c r="K268" s="636">
        <f>VLOOKUP(CONCATENATE($B268,"_",$C268,"_",K$2,"_",$D268,"_",$E268),SentData!$F$2:$G$65536,2,)</f>
        <v>192</v>
      </c>
      <c r="L268" s="636">
        <f>VLOOKUP(CONCATENATE($B268,"_",$C268,"_",L$2,"_",$D268,"_",$E268),SentData!$F$2:$G$65536,2,)</f>
        <v>2151</v>
      </c>
      <c r="M268" s="637"/>
      <c r="N268" s="638" t="str">
        <f t="shared" si="67"/>
        <v>!!</v>
      </c>
      <c r="O268" s="638" t="str">
        <f t="shared" si="68"/>
        <v>!!</v>
      </c>
      <c r="P268" s="638" t="str">
        <f t="shared" si="69"/>
        <v>!!</v>
      </c>
      <c r="Q268" s="638" t="str">
        <f t="shared" si="70"/>
        <v>!!</v>
      </c>
      <c r="R268" s="638" t="str">
        <f t="shared" si="71"/>
        <v>!!</v>
      </c>
      <c r="S268" s="638">
        <f t="shared" si="72"/>
        <v>11.203125</v>
      </c>
      <c r="T268" s="637"/>
      <c r="U268" s="633"/>
      <c r="V268" s="633"/>
      <c r="W268" s="633"/>
      <c r="X268" s="633"/>
    </row>
    <row r="269" spans="1:24" ht="12" x14ac:dyDescent="0.2">
      <c r="A269" s="639" t="s">
        <v>178</v>
      </c>
      <c r="B269" s="639" t="str">
        <f>Cover!$G$25</f>
        <v>NL</v>
      </c>
      <c r="C269" s="639" t="s">
        <v>292</v>
      </c>
      <c r="D269" s="639" t="s">
        <v>362</v>
      </c>
      <c r="E269" s="640">
        <v>9</v>
      </c>
      <c r="F269" s="641" t="e">
        <f>IF(ISNUMBER(U269),U269,VLOOKUP(CONCATENATE($B269,"_",$C269,"_",F$2,"_","1000 NAC","_",$E269),Database!$F$2:$G$65536,2,)/VLOOKUP(CONCATENATE($B269,"_",$C269,"_",F$2,"_",$D269,"_",$E269),Database!$F$2:$G$65536,2,))</f>
        <v>#DIV/0!</v>
      </c>
      <c r="G269" s="641" t="e">
        <f>IF(ISNUMBER(V269),V269,VLOOKUP(CONCATENATE($B269,"_",$C269,"_",G$2,"_","1000 NAC","_",$E269),Database!$F$2:$G$65536,2,)/VLOOKUP(CONCATENATE($B269,"_",$C269,"_",G$2,"_",$D269,"_",$E269),Database!$F$2:$G$65536,2,))</f>
        <v>#DIV/0!</v>
      </c>
      <c r="H269" s="641" t="e">
        <f>IF(ISNUMBER(W269),W269,VLOOKUP(CONCATENATE($B269,"_",$C269,"_",H$2,"_","1000 NAC","_",$E269),Database!$F$2:$G$65536,2,)/VLOOKUP(CONCATENATE($B269,"_",$C269,"_",H$2,"_",$D269,"_",$E269),Database!$F$2:$G$65536,2,))</f>
        <v>#N/A</v>
      </c>
      <c r="I269" s="641" t="e">
        <f>IF(ISNUMBER(X269),X269,VLOOKUP(CONCATENATE($B269,"_",$C269,"_",I$2,"_","1000 NAC","_",$E269),Database!$F$2:$G$65536,2,)/VLOOKUP(CONCATENATE($B269,"_",$C269,"_",I$2,"_",$D269,"_",$E269),Database!$F$2:$G$65536,2,))</f>
        <v>#N/A</v>
      </c>
      <c r="J269" s="641" t="e">
        <f>VLOOKUP(CONCATENATE($B269,"_",$C269,"_",J$2,"_","1000 NAC","_",$E269),Database!$F$2:$G$65536,2,)/VLOOKUP(CONCATENATE($B269,"_",$C269,"_",J$2,"_",$D269,"_",$E269),Database!$F$2:$G$65536,2,)</f>
        <v>#N/A</v>
      </c>
      <c r="K269" s="642">
        <f>VLOOKUP(CONCATENATE($B269,"_",$C269,"_",K$2,"_","1000 NAC","_",$E269),SentData!$F$2:$G$65536,2,)/VLOOKUP(CONCATENATE($B269,"_",$C269,"_",K$2,"_",$D269,"_",$E269),SentData!$F$2:$G$65536,2,)</f>
        <v>960</v>
      </c>
      <c r="L269" s="642">
        <f>VLOOKUP(CONCATENATE($B269,"_",$C269,"_",L$2,"_","1000 NAC","_",$E269),SentData!$F$2:$G$65536,2,)/VLOOKUP(CONCATENATE($B269,"_",$C269,"_",L$2,"_",$D269,"_",$E269),SentData!$F$2:$G$65536,2,)</f>
        <v>478</v>
      </c>
      <c r="M269" s="643"/>
      <c r="N269" s="644" t="str">
        <f t="shared" si="67"/>
        <v>!!</v>
      </c>
      <c r="O269" s="644" t="str">
        <f t="shared" si="68"/>
        <v>!!</v>
      </c>
      <c r="P269" s="644" t="str">
        <f t="shared" si="69"/>
        <v>!!</v>
      </c>
      <c r="Q269" s="644" t="str">
        <f t="shared" si="70"/>
        <v>!!</v>
      </c>
      <c r="R269" s="644" t="str">
        <f t="shared" si="71"/>
        <v>!!</v>
      </c>
      <c r="S269" s="644">
        <f t="shared" si="72"/>
        <v>0.49791666666666667</v>
      </c>
      <c r="T269" s="643"/>
      <c r="U269" s="652" t="str">
        <f>IF(ISNUMBER(U267),IF(ISNUMBER(U268),U268/U267,F268/U267),IF(ISNUMBER(U268),U268/F267,""))</f>
        <v/>
      </c>
      <c r="V269" s="652" t="str">
        <f>IF(ISNUMBER(V267),IF(ISNUMBER(V268),V268/V267,G268/V267),IF(ISNUMBER(V268),V268/G267,""))</f>
        <v/>
      </c>
      <c r="W269" s="652" t="str">
        <f>IF(ISNUMBER(W267),IF(ISNUMBER(W268),W268/W267,H268/W267),IF(ISNUMBER(W268),W268/H267,""))</f>
        <v/>
      </c>
      <c r="X269" s="652" t="str">
        <f>IF(ISNUMBER(X267),IF(ISNUMBER(X268),X268/X267,I268/X267),IF(ISNUMBER(X268),X268/I267,""))</f>
        <v/>
      </c>
    </row>
    <row r="270" spans="1:24" x14ac:dyDescent="0.2">
      <c r="A270" s="633" t="s">
        <v>180</v>
      </c>
      <c r="B270" s="633" t="str">
        <f>Cover!$G$25</f>
        <v>NL</v>
      </c>
      <c r="C270" s="633" t="s">
        <v>296</v>
      </c>
      <c r="D270" s="633" t="s">
        <v>362</v>
      </c>
      <c r="E270" s="634">
        <v>9</v>
      </c>
      <c r="F270" s="635">
        <f>IF(ISNUMBER(U270),U270,VLOOKUP(CONCATENATE($B270,"_",$C270,"_",F$2,"_",$D270,"_",$E270),Database!$F$2:$G$65536,2,))</f>
        <v>0</v>
      </c>
      <c r="G270" s="635">
        <f>IF(ISNUMBER(V270),V270,VLOOKUP(CONCATENATE($B270,"_",$C270,"_",G$2,"_",$D270,"_",$E270),Database!$F$2:$G$65536,2,))</f>
        <v>0</v>
      </c>
      <c r="H270" s="635" t="e">
        <f>IF(ISNUMBER(W270),W270,VLOOKUP(CONCATENATE($B270,"_",$C270,"_",H$2,"_",$D270,"_",$E270),Database!$F$2:$G$65536,2,))</f>
        <v>#N/A</v>
      </c>
      <c r="I270" s="635" t="e">
        <f>IF(ISNUMBER(X270),X270,VLOOKUP(CONCATENATE($B270,"_",$C270,"_",I$2,"_",$D270,"_",$E270),Database!$F$2:$G$65536,2,))</f>
        <v>#N/A</v>
      </c>
      <c r="J270" s="635" t="e">
        <f>VLOOKUP(CONCATENATE($B270,"_",$C270,"_",J$2,"_",$D270,"_",$E270),Database!$F$2:$G$65536,2,)</f>
        <v>#N/A</v>
      </c>
      <c r="K270" s="636">
        <f>VLOOKUP(CONCATENATE($B270,"_",$C270,"_",K$2,"_",$D270,"_",$E270),SentData!$F$2:$G$65536,2,)</f>
        <v>4.5999999999999996</v>
      </c>
      <c r="L270" s="636">
        <f>VLOOKUP(CONCATENATE($B270,"_",$C270,"_",L$2,"_",$D270,"_",$E270),SentData!$F$2:$G$65536,2,)</f>
        <v>0.8</v>
      </c>
      <c r="M270" s="637"/>
      <c r="N270" s="638" t="str">
        <f t="shared" si="67"/>
        <v>!!</v>
      </c>
      <c r="O270" s="638" t="str">
        <f t="shared" si="68"/>
        <v>!!</v>
      </c>
      <c r="P270" s="638" t="str">
        <f t="shared" si="69"/>
        <v>!!</v>
      </c>
      <c r="Q270" s="638" t="str">
        <f t="shared" si="70"/>
        <v>!!</v>
      </c>
      <c r="R270" s="638" t="str">
        <f t="shared" si="71"/>
        <v>!!</v>
      </c>
      <c r="S270" s="638">
        <f t="shared" si="72"/>
        <v>0.17391304347826089</v>
      </c>
      <c r="T270" s="637"/>
      <c r="U270" s="633"/>
      <c r="V270" s="633"/>
      <c r="W270" s="633"/>
      <c r="X270" s="633"/>
    </row>
    <row r="271" spans="1:24" x14ac:dyDescent="0.2">
      <c r="A271" s="650" t="s">
        <v>179</v>
      </c>
      <c r="B271" s="633" t="str">
        <f>Cover!$G$25</f>
        <v>NL</v>
      </c>
      <c r="C271" s="633" t="s">
        <v>296</v>
      </c>
      <c r="D271" s="633" t="s">
        <v>216</v>
      </c>
      <c r="E271" s="634">
        <v>9</v>
      </c>
      <c r="F271" s="635">
        <f>IF(ISNUMBER(U271),U271,VLOOKUP(CONCATENATE($B271,"_",$C271,"_",F$2,"_",$D271,"_",$E271),Database!$F$2:$G$65536,2,))</f>
        <v>0</v>
      </c>
      <c r="G271" s="635">
        <f>IF(ISNUMBER(V271),V271,VLOOKUP(CONCATENATE($B271,"_",$C271,"_",G$2,"_",$D271,"_",$E271),Database!$F$2:$G$65536,2,))</f>
        <v>0</v>
      </c>
      <c r="H271" s="635" t="e">
        <f>IF(ISNUMBER(W271),W271,VLOOKUP(CONCATENATE($B271,"_",$C271,"_",H$2,"_",$D271,"_",$E271),Database!$F$2:$G$65536,2,))</f>
        <v>#N/A</v>
      </c>
      <c r="I271" s="635" t="e">
        <f>IF(ISNUMBER(X271),X271,VLOOKUP(CONCATENATE($B271,"_",$C271,"_",I$2,"_",$D271,"_",$E271),Database!$F$2:$G$65536,2,))</f>
        <v>#N/A</v>
      </c>
      <c r="J271" s="635" t="e">
        <f>VLOOKUP(CONCATENATE($B271,"_",$C271,"_",J$2,"_",$D271,"_",$E271),Database!$F$2:$G$65536,2,)</f>
        <v>#N/A</v>
      </c>
      <c r="K271" s="636">
        <f>VLOOKUP(CONCATENATE($B271,"_",$C271,"_",K$2,"_",$D271,"_",$E271),SentData!$F$2:$G$65536,2,)</f>
        <v>937</v>
      </c>
      <c r="L271" s="636">
        <f>VLOOKUP(CONCATENATE($B271,"_",$C271,"_",L$2,"_",$D271,"_",$E271),SentData!$F$2:$G$65536,2,)</f>
        <v>475</v>
      </c>
      <c r="M271" s="637"/>
      <c r="N271" s="638" t="str">
        <f t="shared" si="67"/>
        <v>!!</v>
      </c>
      <c r="O271" s="638" t="str">
        <f t="shared" si="68"/>
        <v>!!</v>
      </c>
      <c r="P271" s="638" t="str">
        <f t="shared" si="69"/>
        <v>!!</v>
      </c>
      <c r="Q271" s="638" t="str">
        <f t="shared" si="70"/>
        <v>!!</v>
      </c>
      <c r="R271" s="638" t="str">
        <f t="shared" si="71"/>
        <v>!!</v>
      </c>
      <c r="S271" s="638">
        <f t="shared" si="72"/>
        <v>0.50693703308431159</v>
      </c>
      <c r="T271" s="637"/>
      <c r="U271" s="633"/>
      <c r="V271" s="633"/>
      <c r="W271" s="633"/>
      <c r="X271" s="633"/>
    </row>
    <row r="272" spans="1:24" ht="12" x14ac:dyDescent="0.2">
      <c r="A272" s="639" t="s">
        <v>178</v>
      </c>
      <c r="B272" s="639" t="str">
        <f>Cover!$G$25</f>
        <v>NL</v>
      </c>
      <c r="C272" s="639" t="s">
        <v>296</v>
      </c>
      <c r="D272" s="639" t="s">
        <v>362</v>
      </c>
      <c r="E272" s="640">
        <v>9</v>
      </c>
      <c r="F272" s="641" t="e">
        <f>IF(ISNUMBER(U272),U272,VLOOKUP(CONCATENATE($B272,"_",$C272,"_",F$2,"_","1000 NAC","_",$E272),Database!$F$2:$G$65536,2,)/VLOOKUP(CONCATENATE($B272,"_",$C272,"_",F$2,"_",$D272,"_",$E272),Database!$F$2:$G$65536,2,))</f>
        <v>#DIV/0!</v>
      </c>
      <c r="G272" s="641" t="e">
        <f>IF(ISNUMBER(V272),V272,VLOOKUP(CONCATENATE($B272,"_",$C272,"_",G$2,"_","1000 NAC","_",$E272),Database!$F$2:$G$65536,2,)/VLOOKUP(CONCATENATE($B272,"_",$C272,"_",G$2,"_",$D272,"_",$E272),Database!$F$2:$G$65536,2,))</f>
        <v>#DIV/0!</v>
      </c>
      <c r="H272" s="641" t="e">
        <f>IF(ISNUMBER(W272),W272,VLOOKUP(CONCATENATE($B272,"_",$C272,"_",H$2,"_","1000 NAC","_",$E272),Database!$F$2:$G$65536,2,)/VLOOKUP(CONCATENATE($B272,"_",$C272,"_",H$2,"_",$D272,"_",$E272),Database!$F$2:$G$65536,2,))</f>
        <v>#N/A</v>
      </c>
      <c r="I272" s="641" t="e">
        <f>IF(ISNUMBER(X272),X272,VLOOKUP(CONCATENATE($B272,"_",$C272,"_",I$2,"_","1000 NAC","_",$E272),Database!$F$2:$G$65536,2,)/VLOOKUP(CONCATENATE($B272,"_",$C272,"_",I$2,"_",$D272,"_",$E272),Database!$F$2:$G$65536,2,))</f>
        <v>#N/A</v>
      </c>
      <c r="J272" s="641" t="e">
        <f>VLOOKUP(CONCATENATE($B272,"_",$C272,"_",J$2,"_","1000 NAC","_",$E272),Database!$F$2:$G$65536,2,)/VLOOKUP(CONCATENATE($B272,"_",$C272,"_",J$2,"_",$D272,"_",$E272),Database!$F$2:$G$65536,2,)</f>
        <v>#N/A</v>
      </c>
      <c r="K272" s="642">
        <f>VLOOKUP(CONCATENATE($B272,"_",$C272,"_",K$2,"_","1000 NAC","_",$E272),SentData!$F$2:$G$65536,2,)/VLOOKUP(CONCATENATE($B272,"_",$C272,"_",K$2,"_",$D272,"_",$E272),SentData!$F$2:$G$65536,2,)</f>
        <v>203.69565217391306</v>
      </c>
      <c r="L272" s="642">
        <f>VLOOKUP(CONCATENATE($B272,"_",$C272,"_",L$2,"_","1000 NAC","_",$E272),SentData!$F$2:$G$65536,2,)/VLOOKUP(CONCATENATE($B272,"_",$C272,"_",L$2,"_",$D272,"_",$E272),SentData!$F$2:$G$65536,2,)</f>
        <v>593.75</v>
      </c>
      <c r="M272" s="643"/>
      <c r="N272" s="644" t="str">
        <f t="shared" si="67"/>
        <v>!!</v>
      </c>
      <c r="O272" s="644" t="str">
        <f t="shared" si="68"/>
        <v>!!</v>
      </c>
      <c r="P272" s="644" t="str">
        <f t="shared" si="69"/>
        <v>!!</v>
      </c>
      <c r="Q272" s="644" t="str">
        <f t="shared" si="70"/>
        <v>!!</v>
      </c>
      <c r="R272" s="644" t="str">
        <f t="shared" si="71"/>
        <v>!!</v>
      </c>
      <c r="S272" s="644">
        <f t="shared" si="72"/>
        <v>2.9148879402347916</v>
      </c>
      <c r="T272" s="643"/>
      <c r="U272" s="652" t="str">
        <f>IF(ISNUMBER(U270),IF(ISNUMBER(U271),U271/U270,F271/U270),IF(ISNUMBER(U271),U271/F270,""))</f>
        <v/>
      </c>
      <c r="V272" s="652" t="str">
        <f>IF(ISNUMBER(V270),IF(ISNUMBER(V271),V271/V270,G271/V270),IF(ISNUMBER(V271),V271/G270,""))</f>
        <v/>
      </c>
      <c r="W272" s="652" t="str">
        <f>IF(ISNUMBER(W270),IF(ISNUMBER(W271),W271/W270,H271/W270),IF(ISNUMBER(W271),W271/H270,""))</f>
        <v/>
      </c>
      <c r="X272" s="652" t="str">
        <f>IF(ISNUMBER(X270),IF(ISNUMBER(X271),X271/X270,I271/X270),IF(ISNUMBER(X271),X271/I270,""))</f>
        <v/>
      </c>
    </row>
    <row r="273" spans="1:24" x14ac:dyDescent="0.2">
      <c r="A273" s="633" t="s">
        <v>180</v>
      </c>
      <c r="B273" s="633" t="str">
        <f>Cover!$G$25</f>
        <v>NL</v>
      </c>
      <c r="C273" s="633" t="s">
        <v>292</v>
      </c>
      <c r="D273" s="633" t="s">
        <v>362</v>
      </c>
      <c r="E273" s="634">
        <v>10</v>
      </c>
      <c r="F273" s="635">
        <f>IF(ISNUMBER(U273),U273,VLOOKUP(CONCATENATE($B273,"_",$C273,"_",F$2,"_",$D273,"_",$E273),Database!$F$2:$G$65536,2,))</f>
        <v>0</v>
      </c>
      <c r="G273" s="635">
        <f>IF(ISNUMBER(V273),V273,VLOOKUP(CONCATENATE($B273,"_",$C273,"_",G$2,"_",$D273,"_",$E273),Database!$F$2:$G$65536,2,))</f>
        <v>0</v>
      </c>
      <c r="H273" s="635" t="e">
        <f>IF(ISNUMBER(W273),W273,VLOOKUP(CONCATENATE($B273,"_",$C273,"_",H$2,"_",$D273,"_",$E273),Database!$F$2:$G$65536,2,))</f>
        <v>#N/A</v>
      </c>
      <c r="I273" s="635" t="e">
        <f>IF(ISNUMBER(X273),X273,VLOOKUP(CONCATENATE($B273,"_",$C273,"_",I$2,"_",$D273,"_",$E273),Database!$F$2:$G$65536,2,))</f>
        <v>#N/A</v>
      </c>
      <c r="J273" s="635" t="e">
        <f>VLOOKUP(CONCATENATE($B273,"_",$C273,"_",J$2,"_",$D273,"_",$E273),Database!$F$2:$G$65536,2,)</f>
        <v>#N/A</v>
      </c>
      <c r="K273" s="636">
        <f>VLOOKUP(CONCATENATE($B273,"_",$C273,"_",K$2,"_",$D273,"_",$E273),SentData!$F$2:$G$65536,2,)</f>
        <v>2669.7</v>
      </c>
      <c r="L273" s="636">
        <f>VLOOKUP(CONCATENATE($B273,"_",$C273,"_",L$2,"_",$D273,"_",$E273),SentData!$F$2:$G$65536,2,)</f>
        <v>1676</v>
      </c>
      <c r="M273" s="637"/>
      <c r="N273" s="638" t="str">
        <f t="shared" si="67"/>
        <v>!!</v>
      </c>
      <c r="O273" s="638" t="str">
        <f t="shared" si="68"/>
        <v>!!</v>
      </c>
      <c r="P273" s="638" t="str">
        <f t="shared" si="69"/>
        <v>!!</v>
      </c>
      <c r="Q273" s="638" t="str">
        <f t="shared" si="70"/>
        <v>!!</v>
      </c>
      <c r="R273" s="638" t="str">
        <f t="shared" si="71"/>
        <v>!!</v>
      </c>
      <c r="S273" s="638">
        <f t="shared" si="72"/>
        <v>0.62778589354609138</v>
      </c>
      <c r="T273" s="637"/>
      <c r="U273" s="633"/>
      <c r="V273" s="633"/>
      <c r="W273" s="633"/>
      <c r="X273" s="633"/>
    </row>
    <row r="274" spans="1:24" x14ac:dyDescent="0.2">
      <c r="A274" s="650" t="s">
        <v>179</v>
      </c>
      <c r="B274" s="633" t="str">
        <f>Cover!$G$25</f>
        <v>NL</v>
      </c>
      <c r="C274" s="633" t="s">
        <v>292</v>
      </c>
      <c r="D274" s="633" t="s">
        <v>216</v>
      </c>
      <c r="E274" s="634">
        <v>10</v>
      </c>
      <c r="F274" s="635">
        <f>IF(ISNUMBER(U274),U274,VLOOKUP(CONCATENATE($B274,"_",$C274,"_",F$2,"_",$D274,"_",$E274),Database!$F$2:$G$65536,2,))</f>
        <v>0</v>
      </c>
      <c r="G274" s="635">
        <f>IF(ISNUMBER(V274),V274,VLOOKUP(CONCATENATE($B274,"_",$C274,"_",G$2,"_",$D274,"_",$E274),Database!$F$2:$G$65536,2,))</f>
        <v>0</v>
      </c>
      <c r="H274" s="635" t="e">
        <f>IF(ISNUMBER(W274),W274,VLOOKUP(CONCATENATE($B274,"_",$C274,"_",H$2,"_",$D274,"_",$E274),Database!$F$2:$G$65536,2,))</f>
        <v>#N/A</v>
      </c>
      <c r="I274" s="635" t="e">
        <f>IF(ISNUMBER(X274),X274,VLOOKUP(CONCATENATE($B274,"_",$C274,"_",I$2,"_",$D274,"_",$E274),Database!$F$2:$G$65536,2,))</f>
        <v>#N/A</v>
      </c>
      <c r="J274" s="635" t="e">
        <f>VLOOKUP(CONCATENATE($B274,"_",$C274,"_",J$2,"_",$D274,"_",$E274),Database!$F$2:$G$65536,2,)</f>
        <v>#N/A</v>
      </c>
      <c r="K274" s="636">
        <f>VLOOKUP(CONCATENATE($B274,"_",$C274,"_",K$2,"_",$D274,"_",$E274),SentData!$F$2:$G$65536,2,)</f>
        <v>322466</v>
      </c>
      <c r="L274" s="636">
        <f>VLOOKUP(CONCATENATE($B274,"_",$C274,"_",L$2,"_",$D274,"_",$E274),SentData!$F$2:$G$65536,2,)</f>
        <v>197677</v>
      </c>
      <c r="M274" s="637"/>
      <c r="N274" s="638" t="str">
        <f t="shared" si="67"/>
        <v>!!</v>
      </c>
      <c r="O274" s="638" t="str">
        <f t="shared" si="68"/>
        <v>!!</v>
      </c>
      <c r="P274" s="638" t="str">
        <f t="shared" si="69"/>
        <v>!!</v>
      </c>
      <c r="Q274" s="638" t="str">
        <f t="shared" si="70"/>
        <v>!!</v>
      </c>
      <c r="R274" s="638" t="str">
        <f t="shared" si="71"/>
        <v>!!</v>
      </c>
      <c r="S274" s="638">
        <f t="shared" si="72"/>
        <v>0.61301656608758748</v>
      </c>
      <c r="T274" s="637"/>
      <c r="U274" s="633"/>
      <c r="V274" s="633"/>
      <c r="W274" s="633"/>
      <c r="X274" s="633"/>
    </row>
    <row r="275" spans="1:24" ht="12" x14ac:dyDescent="0.2">
      <c r="A275" s="639" t="s">
        <v>178</v>
      </c>
      <c r="B275" s="639" t="str">
        <f>Cover!$G$25</f>
        <v>NL</v>
      </c>
      <c r="C275" s="639" t="s">
        <v>292</v>
      </c>
      <c r="D275" s="639" t="s">
        <v>362</v>
      </c>
      <c r="E275" s="640">
        <v>10</v>
      </c>
      <c r="F275" s="641" t="e">
        <f>IF(ISNUMBER(U275),U275,VLOOKUP(CONCATENATE($B275,"_",$C275,"_",F$2,"_","1000 NAC","_",$E275),Database!$F$2:$G$65536,2,)/VLOOKUP(CONCATENATE($B275,"_",$C275,"_",F$2,"_",$D275,"_",$E275),Database!$F$2:$G$65536,2,))</f>
        <v>#DIV/0!</v>
      </c>
      <c r="G275" s="641" t="e">
        <f>IF(ISNUMBER(V275),V275,VLOOKUP(CONCATENATE($B275,"_",$C275,"_",G$2,"_","1000 NAC","_",$E275),Database!$F$2:$G$65536,2,)/VLOOKUP(CONCATENATE($B275,"_",$C275,"_",G$2,"_",$D275,"_",$E275),Database!$F$2:$G$65536,2,))</f>
        <v>#DIV/0!</v>
      </c>
      <c r="H275" s="641" t="e">
        <f>IF(ISNUMBER(W275),W275,VLOOKUP(CONCATENATE($B275,"_",$C275,"_",H$2,"_","1000 NAC","_",$E275),Database!$F$2:$G$65536,2,)/VLOOKUP(CONCATENATE($B275,"_",$C275,"_",H$2,"_",$D275,"_",$E275),Database!$F$2:$G$65536,2,))</f>
        <v>#N/A</v>
      </c>
      <c r="I275" s="641" t="e">
        <f>IF(ISNUMBER(X275),X275,VLOOKUP(CONCATENATE($B275,"_",$C275,"_",I$2,"_","1000 NAC","_",$E275),Database!$F$2:$G$65536,2,)/VLOOKUP(CONCATENATE($B275,"_",$C275,"_",I$2,"_",$D275,"_",$E275),Database!$F$2:$G$65536,2,))</f>
        <v>#N/A</v>
      </c>
      <c r="J275" s="641" t="e">
        <f>VLOOKUP(CONCATENATE($B275,"_",$C275,"_",J$2,"_","1000 NAC","_",$E275),Database!$F$2:$G$65536,2,)/VLOOKUP(CONCATENATE($B275,"_",$C275,"_",J$2,"_",$D275,"_",$E275),Database!$F$2:$G$65536,2,)</f>
        <v>#N/A</v>
      </c>
      <c r="K275" s="642">
        <f>VLOOKUP(CONCATENATE($B275,"_",$C275,"_",K$2,"_","1000 NAC","_",$E275),SentData!$F$2:$G$65536,2,)/VLOOKUP(CONCATENATE($B275,"_",$C275,"_",K$2,"_",$D275,"_",$E275),SentData!$F$2:$G$65536,2,)</f>
        <v>120.78735438438777</v>
      </c>
      <c r="L275" s="642">
        <f>VLOOKUP(CONCATENATE($B275,"_",$C275,"_",L$2,"_","1000 NAC","_",$E275),SentData!$F$2:$G$65536,2,)/VLOOKUP(CONCATENATE($B275,"_",$C275,"_",L$2,"_",$D275,"_",$E275),SentData!$F$2:$G$65536,2,)</f>
        <v>117.94570405727923</v>
      </c>
      <c r="M275" s="643"/>
      <c r="N275" s="644" t="str">
        <f t="shared" si="67"/>
        <v>!!</v>
      </c>
      <c r="O275" s="644" t="str">
        <f t="shared" si="68"/>
        <v>!!</v>
      </c>
      <c r="P275" s="644" t="str">
        <f t="shared" si="69"/>
        <v>!!</v>
      </c>
      <c r="Q275" s="644" t="str">
        <f t="shared" si="70"/>
        <v>!!</v>
      </c>
      <c r="R275" s="644" t="str">
        <f t="shared" si="71"/>
        <v>!!</v>
      </c>
      <c r="S275" s="644">
        <f t="shared" si="72"/>
        <v>0.97647394181624836</v>
      </c>
      <c r="T275" s="643"/>
      <c r="U275" s="652" t="str">
        <f>IF(ISNUMBER(U273),IF(ISNUMBER(U274),U274/U273,F274/U273),IF(ISNUMBER(U274),U274/F273,""))</f>
        <v/>
      </c>
      <c r="V275" s="652" t="str">
        <f>IF(ISNUMBER(V273),IF(ISNUMBER(V274),V274/V273,G274/V273),IF(ISNUMBER(V274),V274/G273,""))</f>
        <v/>
      </c>
      <c r="W275" s="652" t="str">
        <f>IF(ISNUMBER(W273),IF(ISNUMBER(W274),W274/W273,H274/W273),IF(ISNUMBER(W274),W274/H273,""))</f>
        <v/>
      </c>
      <c r="X275" s="652" t="str">
        <f>IF(ISNUMBER(X273),IF(ISNUMBER(X274),X274/X273,I274/X273),IF(ISNUMBER(X274),X274/I273,""))</f>
        <v/>
      </c>
    </row>
    <row r="276" spans="1:24" x14ac:dyDescent="0.2">
      <c r="A276" s="633" t="s">
        <v>180</v>
      </c>
      <c r="B276" s="633" t="str">
        <f>Cover!$G$25</f>
        <v>NL</v>
      </c>
      <c r="C276" s="633" t="s">
        <v>296</v>
      </c>
      <c r="D276" s="633" t="s">
        <v>362</v>
      </c>
      <c r="E276" s="634">
        <v>10</v>
      </c>
      <c r="F276" s="635">
        <f>IF(ISNUMBER(U276),U276,VLOOKUP(CONCATENATE($B276,"_",$C276,"_",F$2,"_",$D276,"_",$E276),Database!$F$2:$G$65536,2,))</f>
        <v>0</v>
      </c>
      <c r="G276" s="635">
        <f>IF(ISNUMBER(V276),V276,VLOOKUP(CONCATENATE($B276,"_",$C276,"_",G$2,"_",$D276,"_",$E276),Database!$F$2:$G$65536,2,))</f>
        <v>0</v>
      </c>
      <c r="H276" s="635" t="e">
        <f>IF(ISNUMBER(W276),W276,VLOOKUP(CONCATENATE($B276,"_",$C276,"_",H$2,"_",$D276,"_",$E276),Database!$F$2:$G$65536,2,))</f>
        <v>#N/A</v>
      </c>
      <c r="I276" s="635" t="e">
        <f>IF(ISNUMBER(X276),X276,VLOOKUP(CONCATENATE($B276,"_",$C276,"_",I$2,"_",$D276,"_",$E276),Database!$F$2:$G$65536,2,))</f>
        <v>#N/A</v>
      </c>
      <c r="J276" s="635" t="e">
        <f>VLOOKUP(CONCATENATE($B276,"_",$C276,"_",J$2,"_",$D276,"_",$E276),Database!$F$2:$G$65536,2,)</f>
        <v>#N/A</v>
      </c>
      <c r="K276" s="636">
        <f>VLOOKUP(CONCATENATE($B276,"_",$C276,"_",K$2,"_",$D276,"_",$E276),SentData!$F$2:$G$65536,2,)</f>
        <v>2638.4</v>
      </c>
      <c r="L276" s="636">
        <f>VLOOKUP(CONCATENATE($B276,"_",$C276,"_",L$2,"_",$D276,"_",$E276),SentData!$F$2:$G$65536,2,)</f>
        <v>2367.6999999999998</v>
      </c>
      <c r="M276" s="637"/>
      <c r="N276" s="638" t="str">
        <f t="shared" si="67"/>
        <v>!!</v>
      </c>
      <c r="O276" s="638" t="str">
        <f t="shared" si="68"/>
        <v>!!</v>
      </c>
      <c r="P276" s="638" t="str">
        <f t="shared" si="69"/>
        <v>!!</v>
      </c>
      <c r="Q276" s="638" t="str">
        <f t="shared" si="70"/>
        <v>!!</v>
      </c>
      <c r="R276" s="638" t="str">
        <f t="shared" si="71"/>
        <v>!!</v>
      </c>
      <c r="S276" s="638">
        <f t="shared" si="72"/>
        <v>0.89739993935718609</v>
      </c>
      <c r="T276" s="637"/>
      <c r="U276" s="633"/>
      <c r="V276" s="633"/>
      <c r="W276" s="633"/>
      <c r="X276" s="633"/>
    </row>
    <row r="277" spans="1:24" x14ac:dyDescent="0.2">
      <c r="A277" s="650" t="s">
        <v>179</v>
      </c>
      <c r="B277" s="633" t="str">
        <f>Cover!$G$25</f>
        <v>NL</v>
      </c>
      <c r="C277" s="633" t="s">
        <v>296</v>
      </c>
      <c r="D277" s="633" t="s">
        <v>216</v>
      </c>
      <c r="E277" s="634">
        <v>10</v>
      </c>
      <c r="F277" s="635">
        <f>IF(ISNUMBER(U277),U277,VLOOKUP(CONCATENATE($B277,"_",$C277,"_",F$2,"_",$D277,"_",$E277),Database!$F$2:$G$65536,2,))</f>
        <v>0</v>
      </c>
      <c r="G277" s="635">
        <f>IF(ISNUMBER(V277),V277,VLOOKUP(CONCATENATE($B277,"_",$C277,"_",G$2,"_",$D277,"_",$E277),Database!$F$2:$G$65536,2,))</f>
        <v>0</v>
      </c>
      <c r="H277" s="635" t="e">
        <f>IF(ISNUMBER(W277),W277,VLOOKUP(CONCATENATE($B277,"_",$C277,"_",H$2,"_",$D277,"_",$E277),Database!$F$2:$G$65536,2,))</f>
        <v>#N/A</v>
      </c>
      <c r="I277" s="635" t="e">
        <f>IF(ISNUMBER(X277),X277,VLOOKUP(CONCATENATE($B277,"_",$C277,"_",I$2,"_",$D277,"_",$E277),Database!$F$2:$G$65536,2,))</f>
        <v>#N/A</v>
      </c>
      <c r="J277" s="635" t="e">
        <f>VLOOKUP(CONCATENATE($B277,"_",$C277,"_",J$2,"_",$D277,"_",$E277),Database!$F$2:$G$65536,2,)</f>
        <v>#N/A</v>
      </c>
      <c r="K277" s="636">
        <f>VLOOKUP(CONCATENATE($B277,"_",$C277,"_",K$2,"_",$D277,"_",$E277),SentData!$F$2:$G$65536,2,)</f>
        <v>428493</v>
      </c>
      <c r="L277" s="636">
        <f>VLOOKUP(CONCATENATE($B277,"_",$C277,"_",L$2,"_",$D277,"_",$E277),SentData!$F$2:$G$65536,2,)</f>
        <v>319840</v>
      </c>
      <c r="M277" s="637"/>
      <c r="N277" s="638" t="str">
        <f t="shared" si="67"/>
        <v>!!</v>
      </c>
      <c r="O277" s="638" t="str">
        <f t="shared" si="68"/>
        <v>!!</v>
      </c>
      <c r="P277" s="638" t="str">
        <f t="shared" si="69"/>
        <v>!!</v>
      </c>
      <c r="Q277" s="638" t="str">
        <f t="shared" si="70"/>
        <v>!!</v>
      </c>
      <c r="R277" s="638" t="str">
        <f t="shared" si="71"/>
        <v>!!</v>
      </c>
      <c r="S277" s="638">
        <f t="shared" si="72"/>
        <v>0.74642993001052527</v>
      </c>
      <c r="T277" s="637"/>
      <c r="U277" s="633"/>
      <c r="V277" s="633"/>
      <c r="W277" s="633"/>
      <c r="X277" s="633"/>
    </row>
    <row r="278" spans="1:24" ht="12" x14ac:dyDescent="0.2">
      <c r="A278" s="639" t="s">
        <v>178</v>
      </c>
      <c r="B278" s="639" t="str">
        <f>Cover!$G$25</f>
        <v>NL</v>
      </c>
      <c r="C278" s="639" t="s">
        <v>296</v>
      </c>
      <c r="D278" s="639" t="s">
        <v>362</v>
      </c>
      <c r="E278" s="640">
        <v>10</v>
      </c>
      <c r="F278" s="641" t="e">
        <f>IF(ISNUMBER(U278),U278,VLOOKUP(CONCATENATE($B278,"_",$C278,"_",F$2,"_","1000 NAC","_",$E278),Database!$F$2:$G$65536,2,)/VLOOKUP(CONCATENATE($B278,"_",$C278,"_",F$2,"_",$D278,"_",$E278),Database!$F$2:$G$65536,2,))</f>
        <v>#DIV/0!</v>
      </c>
      <c r="G278" s="641" t="e">
        <f>IF(ISNUMBER(V278),V278,VLOOKUP(CONCATENATE($B278,"_",$C278,"_",G$2,"_","1000 NAC","_",$E278),Database!$F$2:$G$65536,2,)/VLOOKUP(CONCATENATE($B278,"_",$C278,"_",G$2,"_",$D278,"_",$E278),Database!$F$2:$G$65536,2,))</f>
        <v>#DIV/0!</v>
      </c>
      <c r="H278" s="641" t="e">
        <f>IF(ISNUMBER(W278),W278,VLOOKUP(CONCATENATE($B278,"_",$C278,"_",H$2,"_","1000 NAC","_",$E278),Database!$F$2:$G$65536,2,)/VLOOKUP(CONCATENATE($B278,"_",$C278,"_",H$2,"_",$D278,"_",$E278),Database!$F$2:$G$65536,2,))</f>
        <v>#N/A</v>
      </c>
      <c r="I278" s="641" t="e">
        <f>IF(ISNUMBER(X278),X278,VLOOKUP(CONCATENATE($B278,"_",$C278,"_",I$2,"_","1000 NAC","_",$E278),Database!$F$2:$G$65536,2,)/VLOOKUP(CONCATENATE($B278,"_",$C278,"_",I$2,"_",$D278,"_",$E278),Database!$F$2:$G$65536,2,))</f>
        <v>#N/A</v>
      </c>
      <c r="J278" s="641" t="e">
        <f>VLOOKUP(CONCATENATE($B278,"_",$C278,"_",J$2,"_","1000 NAC","_",$E278),Database!$F$2:$G$65536,2,)/VLOOKUP(CONCATENATE($B278,"_",$C278,"_",J$2,"_",$D278,"_",$E278),Database!$F$2:$G$65536,2,)</f>
        <v>#N/A</v>
      </c>
      <c r="K278" s="642">
        <f>VLOOKUP(CONCATENATE($B278,"_",$C278,"_",K$2,"_","1000 NAC","_",$E278),SentData!$F$2:$G$65536,2,)/VLOOKUP(CONCATENATE($B278,"_",$C278,"_",K$2,"_",$D278,"_",$E278),SentData!$F$2:$G$65536,2,)</f>
        <v>162.40638265615524</v>
      </c>
      <c r="L278" s="642">
        <f>VLOOKUP(CONCATENATE($B278,"_",$C278,"_",L$2,"_","1000 NAC","_",$E278),SentData!$F$2:$G$65536,2,)/VLOOKUP(CONCATENATE($B278,"_",$C278,"_",L$2,"_",$D278,"_",$E278),SentData!$F$2:$G$65536,2,)</f>
        <v>135.08468133631794</v>
      </c>
      <c r="M278" s="643"/>
      <c r="N278" s="644" t="str">
        <f t="shared" si="67"/>
        <v>!!</v>
      </c>
      <c r="O278" s="644" t="str">
        <f t="shared" si="68"/>
        <v>!!</v>
      </c>
      <c r="P278" s="644" t="str">
        <f t="shared" si="69"/>
        <v>!!</v>
      </c>
      <c r="Q278" s="644" t="str">
        <f t="shared" si="70"/>
        <v>!!</v>
      </c>
      <c r="R278" s="644" t="str">
        <f t="shared" si="71"/>
        <v>!!</v>
      </c>
      <c r="S278" s="644">
        <f t="shared" si="72"/>
        <v>0.83176953471291537</v>
      </c>
      <c r="T278" s="643"/>
      <c r="U278" s="652" t="str">
        <f>IF(ISNUMBER(U276),IF(ISNUMBER(U277),U277/U276,F277/U276),IF(ISNUMBER(U277),U277/F276,""))</f>
        <v/>
      </c>
      <c r="V278" s="652" t="str">
        <f>IF(ISNUMBER(V276),IF(ISNUMBER(V277),V277/V276,G277/V276),IF(ISNUMBER(V277),V277/G276,""))</f>
        <v/>
      </c>
      <c r="W278" s="652" t="str">
        <f>IF(ISNUMBER(W276),IF(ISNUMBER(W277),W277/W276,H277/W276),IF(ISNUMBER(W277),W277/H276,""))</f>
        <v/>
      </c>
      <c r="X278" s="652" t="str">
        <f>IF(ISNUMBER(X276),IF(ISNUMBER(X277),X277/X276,I277/X276),IF(ISNUMBER(X277),X277/I276,""))</f>
        <v/>
      </c>
    </row>
    <row r="279" spans="1:24" x14ac:dyDescent="0.2">
      <c r="A279" s="633" t="s">
        <v>180</v>
      </c>
      <c r="B279" s="633" t="str">
        <f>Cover!$G$25</f>
        <v>NL</v>
      </c>
      <c r="C279" s="633" t="s">
        <v>292</v>
      </c>
      <c r="D279" s="633" t="s">
        <v>362</v>
      </c>
      <c r="E279" s="634" t="s">
        <v>137</v>
      </c>
      <c r="F279" s="635">
        <f>IF(ISNUMBER(U279),U279,VLOOKUP(CONCATENATE($B279,"_",$C279,"_",F$2,"_",$D279,"_",$E279),Database!$F$2:$G$65536,2,))</f>
        <v>0</v>
      </c>
      <c r="G279" s="635">
        <f>IF(ISNUMBER(V279),V279,VLOOKUP(CONCATENATE($B279,"_",$C279,"_",G$2,"_",$D279,"_",$E279),Database!$F$2:$G$65536,2,))</f>
        <v>0</v>
      </c>
      <c r="H279" s="635" t="e">
        <f>IF(ISNUMBER(W279),W279,VLOOKUP(CONCATENATE($B279,"_",$C279,"_",H$2,"_",$D279,"_",$E279),Database!$F$2:$G$65536,2,))</f>
        <v>#N/A</v>
      </c>
      <c r="I279" s="635" t="e">
        <f>IF(ISNUMBER(X279),X279,VLOOKUP(CONCATENATE($B279,"_",$C279,"_",I$2,"_",$D279,"_",$E279),Database!$F$2:$G$65536,2,))</f>
        <v>#N/A</v>
      </c>
      <c r="J279" s="635" t="e">
        <f>VLOOKUP(CONCATENATE($B279,"_",$C279,"_",J$2,"_",$D279,"_",$E279),Database!$F$2:$G$65536,2,)</f>
        <v>#N/A</v>
      </c>
      <c r="K279" s="636">
        <f>VLOOKUP(CONCATENATE($B279,"_",$C279,"_",K$2,"_",$D279,"_",$E279),SentData!$F$2:$G$65536,2,)</f>
        <v>2563.3000000000002</v>
      </c>
      <c r="L279" s="636">
        <f>VLOOKUP(CONCATENATE($B279,"_",$C279,"_",L$2,"_",$D279,"_",$E279),SentData!$F$2:$G$65536,2,)</f>
        <v>2331.5</v>
      </c>
      <c r="M279" s="637"/>
      <c r="N279" s="638" t="str">
        <f t="shared" ref="N279:N316" si="73">IF(OR(ISERROR(F279),ISERROR(G279)),"!!",IF(F279=0,"!!",G279/F279))</f>
        <v>!!</v>
      </c>
      <c r="O279" s="638" t="str">
        <f t="shared" ref="O279:O316" si="74">IF(OR(ISERROR(G279),ISERROR(H279)),"!!",IF(G279=0,"!!",H279/G279))</f>
        <v>!!</v>
      </c>
      <c r="P279" s="638" t="str">
        <f t="shared" ref="P279:P316" si="75">IF(OR(ISERROR(H279),ISERROR(I279)),"!!",IF(H279=0,"!!",I279/H279))</f>
        <v>!!</v>
      </c>
      <c r="Q279" s="638" t="str">
        <f t="shared" ref="Q279:Q316" si="76">IF(OR(ISERROR(I279),ISERROR(J279)),"!!",IF(I279=0,"!!",J279/I279))</f>
        <v>!!</v>
      </c>
      <c r="R279" s="638" t="str">
        <f t="shared" ref="R279:R316" si="77">IF(OR(ISERROR(J279),ISERROR(K279)),"!!",IF(J279=0,"!!",K279/J279))</f>
        <v>!!</v>
      </c>
      <c r="S279" s="638">
        <f t="shared" ref="S279:S316" si="78">IF(OR(ISERROR(K279),ISERROR(L279)),"!!",IF(K279=0,"!!",L279/K279))</f>
        <v>0.90956969531463339</v>
      </c>
      <c r="T279" s="637"/>
      <c r="U279" s="633"/>
      <c r="V279" s="633"/>
      <c r="W279" s="633"/>
      <c r="X279" s="633"/>
    </row>
    <row r="280" spans="1:24" x14ac:dyDescent="0.2">
      <c r="A280" s="650" t="s">
        <v>179</v>
      </c>
      <c r="B280" s="633" t="str">
        <f>Cover!$G$25</f>
        <v>NL</v>
      </c>
      <c r="C280" s="633" t="s">
        <v>292</v>
      </c>
      <c r="D280" s="633" t="s">
        <v>216</v>
      </c>
      <c r="E280" s="634" t="s">
        <v>137</v>
      </c>
      <c r="F280" s="635">
        <f>IF(ISNUMBER(U280),U280,VLOOKUP(CONCATENATE($B280,"_",$C280,"_",F$2,"_",$D280,"_",$E280),Database!$F$2:$G$65536,2,))</f>
        <v>0</v>
      </c>
      <c r="G280" s="635">
        <f>IF(ISNUMBER(V280),V280,VLOOKUP(CONCATENATE($B280,"_",$C280,"_",G$2,"_",$D280,"_",$E280),Database!$F$2:$G$65536,2,))</f>
        <v>0</v>
      </c>
      <c r="H280" s="635" t="e">
        <f>IF(ISNUMBER(W280),W280,VLOOKUP(CONCATENATE($B280,"_",$C280,"_",H$2,"_",$D280,"_",$E280),Database!$F$2:$G$65536,2,))</f>
        <v>#N/A</v>
      </c>
      <c r="I280" s="635" t="e">
        <f>IF(ISNUMBER(X280),X280,VLOOKUP(CONCATENATE($B280,"_",$C280,"_",I$2,"_",$D280,"_",$E280),Database!$F$2:$G$65536,2,))</f>
        <v>#N/A</v>
      </c>
      <c r="J280" s="635" t="e">
        <f>VLOOKUP(CONCATENATE($B280,"_",$C280,"_",J$2,"_",$D280,"_",$E280),Database!$F$2:$G$65536,2,)</f>
        <v>#N/A</v>
      </c>
      <c r="K280" s="636">
        <f>VLOOKUP(CONCATENATE($B280,"_",$C280,"_",K$2,"_",$D280,"_",$E280),SentData!$F$2:$G$65536,2,)</f>
        <v>1980752</v>
      </c>
      <c r="L280" s="636">
        <f>VLOOKUP(CONCATENATE($B280,"_",$C280,"_",L$2,"_",$D280,"_",$E280),SentData!$F$2:$G$65536,2,)</f>
        <v>1846319</v>
      </c>
      <c r="M280" s="637"/>
      <c r="N280" s="638" t="str">
        <f t="shared" si="73"/>
        <v>!!</v>
      </c>
      <c r="O280" s="638" t="str">
        <f t="shared" si="74"/>
        <v>!!</v>
      </c>
      <c r="P280" s="638" t="str">
        <f t="shared" si="75"/>
        <v>!!</v>
      </c>
      <c r="Q280" s="638" t="str">
        <f t="shared" si="76"/>
        <v>!!</v>
      </c>
      <c r="R280" s="638" t="str">
        <f t="shared" si="77"/>
        <v>!!</v>
      </c>
      <c r="S280" s="638">
        <f t="shared" si="78"/>
        <v>0.93213032222105541</v>
      </c>
      <c r="T280" s="637"/>
      <c r="U280" s="633"/>
      <c r="V280" s="633"/>
      <c r="W280" s="633"/>
      <c r="X280" s="633"/>
    </row>
    <row r="281" spans="1:24" ht="12" x14ac:dyDescent="0.2">
      <c r="A281" s="639" t="s">
        <v>178</v>
      </c>
      <c r="B281" s="639" t="str">
        <f>Cover!$G$25</f>
        <v>NL</v>
      </c>
      <c r="C281" s="639" t="s">
        <v>292</v>
      </c>
      <c r="D281" s="639" t="s">
        <v>362</v>
      </c>
      <c r="E281" s="640" t="s">
        <v>137</v>
      </c>
      <c r="F281" s="641" t="e">
        <f>IF(ISNUMBER(U281),U281,VLOOKUP(CONCATENATE($B281,"_",$C281,"_",F$2,"_","1000 NAC","_",$E281),Database!$F$2:$G$65536,2,)/VLOOKUP(CONCATENATE($B281,"_",$C281,"_",F$2,"_",$D281,"_",$E281),Database!$F$2:$G$65536,2,))</f>
        <v>#DIV/0!</v>
      </c>
      <c r="G281" s="641" t="e">
        <f>IF(ISNUMBER(V281),V281,VLOOKUP(CONCATENATE($B281,"_",$C281,"_",G$2,"_","1000 NAC","_",$E281),Database!$F$2:$G$65536,2,)/VLOOKUP(CONCATENATE($B281,"_",$C281,"_",G$2,"_",$D281,"_",$E281),Database!$F$2:$G$65536,2,))</f>
        <v>#DIV/0!</v>
      </c>
      <c r="H281" s="641" t="e">
        <f>IF(ISNUMBER(W281),W281,VLOOKUP(CONCATENATE($B281,"_",$C281,"_",H$2,"_","1000 NAC","_",$E281),Database!$F$2:$G$65536,2,)/VLOOKUP(CONCATENATE($B281,"_",$C281,"_",H$2,"_",$D281,"_",$E281),Database!$F$2:$G$65536,2,))</f>
        <v>#N/A</v>
      </c>
      <c r="I281" s="641" t="e">
        <f>IF(ISNUMBER(X281),X281,VLOOKUP(CONCATENATE($B281,"_",$C281,"_",I$2,"_","1000 NAC","_",$E281),Database!$F$2:$G$65536,2,)/VLOOKUP(CONCATENATE($B281,"_",$C281,"_",I$2,"_",$D281,"_",$E281),Database!$F$2:$G$65536,2,))</f>
        <v>#N/A</v>
      </c>
      <c r="J281" s="641" t="e">
        <f>VLOOKUP(CONCATENATE($B281,"_",$C281,"_",J$2,"_","1000 NAC","_",$E281),Database!$F$2:$G$65536,2,)/VLOOKUP(CONCATENATE($B281,"_",$C281,"_",J$2,"_",$D281,"_",$E281),Database!$F$2:$G$65536,2,)</f>
        <v>#N/A</v>
      </c>
      <c r="K281" s="642">
        <f>VLOOKUP(CONCATENATE($B281,"_",$C281,"_",K$2,"_","1000 NAC","_",$E281),SentData!$F$2:$G$65536,2,)/VLOOKUP(CONCATENATE($B281,"_",$C281,"_",K$2,"_",$D281,"_",$E281),SentData!$F$2:$G$65536,2,)</f>
        <v>772.73514610072948</v>
      </c>
      <c r="L281" s="642">
        <f>VLOOKUP(CONCATENATE($B281,"_",$C281,"_",L$2,"_","1000 NAC","_",$E281),SentData!$F$2:$G$65536,2,)/VLOOKUP(CONCATENATE($B281,"_",$C281,"_",L$2,"_",$D281,"_",$E281),SentData!$F$2:$G$65536,2,)</f>
        <v>791.90177996997636</v>
      </c>
      <c r="M281" s="643"/>
      <c r="N281" s="644" t="str">
        <f t="shared" si="73"/>
        <v>!!</v>
      </c>
      <c r="O281" s="644" t="str">
        <f t="shared" si="74"/>
        <v>!!</v>
      </c>
      <c r="P281" s="644" t="str">
        <f t="shared" si="75"/>
        <v>!!</v>
      </c>
      <c r="Q281" s="644" t="str">
        <f t="shared" si="76"/>
        <v>!!</v>
      </c>
      <c r="R281" s="644" t="str">
        <f t="shared" si="77"/>
        <v>!!</v>
      </c>
      <c r="S281" s="644">
        <f t="shared" si="78"/>
        <v>1.0248036263989841</v>
      </c>
      <c r="T281" s="643"/>
      <c r="U281" s="652" t="str">
        <f>IF(ISNUMBER(U279),IF(ISNUMBER(U280),U280/U279,F280/U279),IF(ISNUMBER(U280),U280/F279,""))</f>
        <v/>
      </c>
      <c r="V281" s="652" t="str">
        <f>IF(ISNUMBER(V279),IF(ISNUMBER(V280),V280/V279,G280/V279),IF(ISNUMBER(V280),V280/G279,""))</f>
        <v/>
      </c>
      <c r="W281" s="652" t="str">
        <f>IF(ISNUMBER(W279),IF(ISNUMBER(W280),W280/W279,H280/W279),IF(ISNUMBER(W280),W280/H279,""))</f>
        <v/>
      </c>
      <c r="X281" s="652" t="str">
        <f>IF(ISNUMBER(X279),IF(ISNUMBER(X280),X280/X279,I280/X279),IF(ISNUMBER(X280),X280/I279,""))</f>
        <v/>
      </c>
    </row>
    <row r="282" spans="1:24" x14ac:dyDescent="0.2">
      <c r="A282" s="633" t="s">
        <v>180</v>
      </c>
      <c r="B282" s="633" t="str">
        <f>Cover!$G$25</f>
        <v>NL</v>
      </c>
      <c r="C282" s="633" t="s">
        <v>296</v>
      </c>
      <c r="D282" s="633" t="s">
        <v>362</v>
      </c>
      <c r="E282" s="634" t="s">
        <v>137</v>
      </c>
      <c r="F282" s="635">
        <f>IF(ISNUMBER(U282),U282,VLOOKUP(CONCATENATE($B282,"_",$C282,"_",F$2,"_",$D282,"_",$E282),Database!$F$2:$G$65536,2,))</f>
        <v>0</v>
      </c>
      <c r="G282" s="635">
        <f>IF(ISNUMBER(V282),V282,VLOOKUP(CONCATENATE($B282,"_",$C282,"_",G$2,"_",$D282,"_",$E282),Database!$F$2:$G$65536,2,))</f>
        <v>0</v>
      </c>
      <c r="H282" s="635" t="e">
        <f>IF(ISNUMBER(W282),W282,VLOOKUP(CONCATENATE($B282,"_",$C282,"_",H$2,"_",$D282,"_",$E282),Database!$F$2:$G$65536,2,))</f>
        <v>#N/A</v>
      </c>
      <c r="I282" s="635" t="e">
        <f>IF(ISNUMBER(X282),X282,VLOOKUP(CONCATENATE($B282,"_",$C282,"_",I$2,"_",$D282,"_",$E282),Database!$F$2:$G$65536,2,))</f>
        <v>#N/A</v>
      </c>
      <c r="J282" s="635" t="e">
        <f>VLOOKUP(CONCATENATE($B282,"_",$C282,"_",J$2,"_",$D282,"_",$E282),Database!$F$2:$G$65536,2,)</f>
        <v>#N/A</v>
      </c>
      <c r="K282" s="636">
        <f>VLOOKUP(CONCATENATE($B282,"_",$C282,"_",K$2,"_",$D282,"_",$E282),SentData!$F$2:$G$65536,2,)</f>
        <v>2529.1999999999998</v>
      </c>
      <c r="L282" s="636">
        <f>VLOOKUP(CONCATENATE($B282,"_",$C282,"_",L$2,"_",$D282,"_",$E282),SentData!$F$2:$G$65536,2,)</f>
        <v>2555.5999999999995</v>
      </c>
      <c r="M282" s="637"/>
      <c r="N282" s="638" t="str">
        <f t="shared" si="73"/>
        <v>!!</v>
      </c>
      <c r="O282" s="638" t="str">
        <f t="shared" si="74"/>
        <v>!!</v>
      </c>
      <c r="P282" s="638" t="str">
        <f t="shared" si="75"/>
        <v>!!</v>
      </c>
      <c r="Q282" s="638" t="str">
        <f t="shared" si="76"/>
        <v>!!</v>
      </c>
      <c r="R282" s="638" t="str">
        <f t="shared" si="77"/>
        <v>!!</v>
      </c>
      <c r="S282" s="638">
        <f t="shared" si="78"/>
        <v>1.0104380831883597</v>
      </c>
      <c r="T282" s="637"/>
      <c r="U282" s="633"/>
      <c r="V282" s="633"/>
      <c r="W282" s="633"/>
      <c r="X282" s="633"/>
    </row>
    <row r="283" spans="1:24" x14ac:dyDescent="0.2">
      <c r="A283" s="650" t="s">
        <v>179</v>
      </c>
      <c r="B283" s="633" t="str">
        <f>Cover!$G$25</f>
        <v>NL</v>
      </c>
      <c r="C283" s="633" t="s">
        <v>296</v>
      </c>
      <c r="D283" s="633" t="s">
        <v>216</v>
      </c>
      <c r="E283" s="634" t="s">
        <v>137</v>
      </c>
      <c r="F283" s="635">
        <f>IF(ISNUMBER(U283),U283,VLOOKUP(CONCATENATE($B283,"_",$C283,"_",F$2,"_",$D283,"_",$E283),Database!$F$2:$G$65536,2,))</f>
        <v>0</v>
      </c>
      <c r="G283" s="635">
        <f>IF(ISNUMBER(V283),V283,VLOOKUP(CONCATENATE($B283,"_",$C283,"_",G$2,"_",$D283,"_",$E283),Database!$F$2:$G$65536,2,))</f>
        <v>0</v>
      </c>
      <c r="H283" s="635" t="e">
        <f>IF(ISNUMBER(W283),W283,VLOOKUP(CONCATENATE($B283,"_",$C283,"_",H$2,"_",$D283,"_",$E283),Database!$F$2:$G$65536,2,))</f>
        <v>#N/A</v>
      </c>
      <c r="I283" s="635" t="e">
        <f>IF(ISNUMBER(X283),X283,VLOOKUP(CONCATENATE($B283,"_",$C283,"_",I$2,"_",$D283,"_",$E283),Database!$F$2:$G$65536,2,))</f>
        <v>#N/A</v>
      </c>
      <c r="J283" s="635" t="e">
        <f>VLOOKUP(CONCATENATE($B283,"_",$C283,"_",J$2,"_",$D283,"_",$E283),Database!$F$2:$G$65536,2,)</f>
        <v>#N/A</v>
      </c>
      <c r="K283" s="636">
        <f>VLOOKUP(CONCATENATE($B283,"_",$C283,"_",K$2,"_",$D283,"_",$E283),SentData!$F$2:$G$65536,2,)</f>
        <v>2039465</v>
      </c>
      <c r="L283" s="636">
        <f>VLOOKUP(CONCATENATE($B283,"_",$C283,"_",L$2,"_",$D283,"_",$E283),SentData!$F$2:$G$65536,2,)</f>
        <v>1960702</v>
      </c>
      <c r="M283" s="637"/>
      <c r="N283" s="638" t="str">
        <f t="shared" si="73"/>
        <v>!!</v>
      </c>
      <c r="O283" s="638" t="str">
        <f t="shared" si="74"/>
        <v>!!</v>
      </c>
      <c r="P283" s="638" t="str">
        <f t="shared" si="75"/>
        <v>!!</v>
      </c>
      <c r="Q283" s="638" t="str">
        <f t="shared" si="76"/>
        <v>!!</v>
      </c>
      <c r="R283" s="638" t="str">
        <f t="shared" si="77"/>
        <v>!!</v>
      </c>
      <c r="S283" s="638">
        <f t="shared" si="78"/>
        <v>0.96138055813657008</v>
      </c>
      <c r="T283" s="637"/>
      <c r="U283" s="633"/>
      <c r="V283" s="633"/>
      <c r="W283" s="633"/>
      <c r="X283" s="633"/>
    </row>
    <row r="284" spans="1:24" ht="12" x14ac:dyDescent="0.2">
      <c r="A284" s="639" t="s">
        <v>178</v>
      </c>
      <c r="B284" s="639" t="str">
        <f>Cover!$G$25</f>
        <v>NL</v>
      </c>
      <c r="C284" s="639" t="s">
        <v>296</v>
      </c>
      <c r="D284" s="639" t="s">
        <v>362</v>
      </c>
      <c r="E284" s="640" t="s">
        <v>137</v>
      </c>
      <c r="F284" s="641" t="e">
        <f>IF(ISNUMBER(U284),U284,VLOOKUP(CONCATENATE($B284,"_",$C284,"_",F$2,"_","1000 NAC","_",$E284),Database!$F$2:$G$65536,2,)/VLOOKUP(CONCATENATE($B284,"_",$C284,"_",F$2,"_",$D284,"_",$E284),Database!$F$2:$G$65536,2,))</f>
        <v>#DIV/0!</v>
      </c>
      <c r="G284" s="641" t="e">
        <f>IF(ISNUMBER(V284),V284,VLOOKUP(CONCATENATE($B284,"_",$C284,"_",G$2,"_","1000 NAC","_",$E284),Database!$F$2:$G$65536,2,)/VLOOKUP(CONCATENATE($B284,"_",$C284,"_",G$2,"_",$D284,"_",$E284),Database!$F$2:$G$65536,2,))</f>
        <v>#DIV/0!</v>
      </c>
      <c r="H284" s="641" t="e">
        <f>IF(ISNUMBER(W284),W284,VLOOKUP(CONCATENATE($B284,"_",$C284,"_",H$2,"_","1000 NAC","_",$E284),Database!$F$2:$G$65536,2,)/VLOOKUP(CONCATENATE($B284,"_",$C284,"_",H$2,"_",$D284,"_",$E284),Database!$F$2:$G$65536,2,))</f>
        <v>#N/A</v>
      </c>
      <c r="I284" s="641" t="e">
        <f>IF(ISNUMBER(X284),X284,VLOOKUP(CONCATENATE($B284,"_",$C284,"_",I$2,"_","1000 NAC","_",$E284),Database!$F$2:$G$65536,2,)/VLOOKUP(CONCATENATE($B284,"_",$C284,"_",I$2,"_",$D284,"_",$E284),Database!$F$2:$G$65536,2,))</f>
        <v>#N/A</v>
      </c>
      <c r="J284" s="641" t="e">
        <f>VLOOKUP(CONCATENATE($B284,"_",$C284,"_",J$2,"_","1000 NAC","_",$E284),Database!$F$2:$G$65536,2,)/VLOOKUP(CONCATENATE($B284,"_",$C284,"_",J$2,"_",$D284,"_",$E284),Database!$F$2:$G$65536,2,)</f>
        <v>#N/A</v>
      </c>
      <c r="K284" s="642">
        <f>VLOOKUP(CONCATENATE($B284,"_",$C284,"_",K$2,"_","1000 NAC","_",$E284),SentData!$F$2:$G$65536,2,)/VLOOKUP(CONCATENATE($B284,"_",$C284,"_",K$2,"_",$D284,"_",$E284),SentData!$F$2:$G$65536,2,)</f>
        <v>806.36762612683856</v>
      </c>
      <c r="L284" s="642">
        <f>VLOOKUP(CONCATENATE($B284,"_",$C284,"_",L$2,"_","1000 NAC","_",$E284),SentData!$F$2:$G$65536,2,)/VLOOKUP(CONCATENATE($B284,"_",$C284,"_",L$2,"_",$D284,"_",$E284),SentData!$F$2:$G$65536,2,)</f>
        <v>767.21787447174847</v>
      </c>
      <c r="M284" s="643"/>
      <c r="N284" s="644" t="str">
        <f t="shared" si="73"/>
        <v>!!</v>
      </c>
      <c r="O284" s="644" t="str">
        <f t="shared" si="74"/>
        <v>!!</v>
      </c>
      <c r="P284" s="644" t="str">
        <f t="shared" si="75"/>
        <v>!!</v>
      </c>
      <c r="Q284" s="644" t="str">
        <f t="shared" si="76"/>
        <v>!!</v>
      </c>
      <c r="R284" s="644" t="str">
        <f t="shared" si="77"/>
        <v>!!</v>
      </c>
      <c r="S284" s="644">
        <f t="shared" si="78"/>
        <v>0.95144925169784533</v>
      </c>
      <c r="T284" s="643"/>
      <c r="U284" s="652" t="str">
        <f>IF(ISNUMBER(U282),IF(ISNUMBER(U283),U283/U282,F283/U282),IF(ISNUMBER(U283),U283/F282,""))</f>
        <v/>
      </c>
      <c r="V284" s="652" t="str">
        <f>IF(ISNUMBER(V282),IF(ISNUMBER(V283),V283/V282,G283/V282),IF(ISNUMBER(V283),V283/G282,""))</f>
        <v/>
      </c>
      <c r="W284" s="652" t="str">
        <f>IF(ISNUMBER(W282),IF(ISNUMBER(W283),W283/W282,H283/W282),IF(ISNUMBER(W283),W283/H282,""))</f>
        <v/>
      </c>
      <c r="X284" s="652" t="str">
        <f>IF(ISNUMBER(X282),IF(ISNUMBER(X283),X283/X282,I283/X282),IF(ISNUMBER(X283),X283/I282,""))</f>
        <v/>
      </c>
    </row>
    <row r="285" spans="1:24" x14ac:dyDescent="0.2">
      <c r="A285" s="633" t="s">
        <v>180</v>
      </c>
      <c r="B285" s="633" t="str">
        <f>Cover!$G$25</f>
        <v>NL</v>
      </c>
      <c r="C285" s="633" t="s">
        <v>292</v>
      </c>
      <c r="D285" s="633" t="s">
        <v>362</v>
      </c>
      <c r="E285" s="634" t="s">
        <v>138</v>
      </c>
      <c r="F285" s="635">
        <f>IF(ISNUMBER(U285),U285,VLOOKUP(CONCATENATE($B285,"_",$C285,"_",F$2,"_",$D285,"_",$E285),Database!$F$2:$G$65536,2,))</f>
        <v>0</v>
      </c>
      <c r="G285" s="635">
        <f>IF(ISNUMBER(V285),V285,VLOOKUP(CONCATENATE($B285,"_",$C285,"_",G$2,"_",$D285,"_",$E285),Database!$F$2:$G$65536,2,))</f>
        <v>0</v>
      </c>
      <c r="H285" s="635" t="e">
        <f>IF(ISNUMBER(W285),W285,VLOOKUP(CONCATENATE($B285,"_",$C285,"_",H$2,"_",$D285,"_",$E285),Database!$F$2:$G$65536,2,))</f>
        <v>#N/A</v>
      </c>
      <c r="I285" s="635" t="e">
        <f>IF(ISNUMBER(X285),X285,VLOOKUP(CONCATENATE($B285,"_",$C285,"_",I$2,"_",$D285,"_",$E285),Database!$F$2:$G$65536,2,))</f>
        <v>#N/A</v>
      </c>
      <c r="J285" s="635" t="e">
        <f>VLOOKUP(CONCATENATE($B285,"_",$C285,"_",J$2,"_",$D285,"_",$E285),Database!$F$2:$G$65536,2,)</f>
        <v>#N/A</v>
      </c>
      <c r="K285" s="636">
        <f>VLOOKUP(CONCATENATE($B285,"_",$C285,"_",K$2,"_",$D285,"_",$E285),SentData!$F$2:$G$65536,2,)</f>
        <v>891.7</v>
      </c>
      <c r="L285" s="636">
        <f>VLOOKUP(CONCATENATE($B285,"_",$C285,"_",L$2,"_",$D285,"_",$E285),SentData!$F$2:$G$65536,2,)</f>
        <v>708.10000000000014</v>
      </c>
      <c r="M285" s="637"/>
      <c r="N285" s="638" t="str">
        <f t="shared" si="73"/>
        <v>!!</v>
      </c>
      <c r="O285" s="638" t="str">
        <f t="shared" si="74"/>
        <v>!!</v>
      </c>
      <c r="P285" s="638" t="str">
        <f t="shared" si="75"/>
        <v>!!</v>
      </c>
      <c r="Q285" s="638" t="str">
        <f t="shared" si="76"/>
        <v>!!</v>
      </c>
      <c r="R285" s="638" t="str">
        <f t="shared" si="77"/>
        <v>!!</v>
      </c>
      <c r="S285" s="638">
        <f t="shared" si="78"/>
        <v>0.79410115509700585</v>
      </c>
      <c r="T285" s="637"/>
      <c r="U285" s="633"/>
      <c r="V285" s="633"/>
      <c r="W285" s="633"/>
      <c r="X285" s="633"/>
    </row>
    <row r="286" spans="1:24" x14ac:dyDescent="0.2">
      <c r="A286" s="650" t="s">
        <v>179</v>
      </c>
      <c r="B286" s="633" t="str">
        <f>Cover!$G$25</f>
        <v>NL</v>
      </c>
      <c r="C286" s="633" t="s">
        <v>292</v>
      </c>
      <c r="D286" s="633" t="s">
        <v>216</v>
      </c>
      <c r="E286" s="634" t="s">
        <v>138</v>
      </c>
      <c r="F286" s="635">
        <f>IF(ISNUMBER(U286),U286,VLOOKUP(CONCATENATE($B286,"_",$C286,"_",F$2,"_",$D286,"_",$E286),Database!$F$2:$G$65536,2,))</f>
        <v>0</v>
      </c>
      <c r="G286" s="635">
        <f>IF(ISNUMBER(V286),V286,VLOOKUP(CONCATENATE($B286,"_",$C286,"_",G$2,"_",$D286,"_",$E286),Database!$F$2:$G$65536,2,))</f>
        <v>0</v>
      </c>
      <c r="H286" s="635" t="e">
        <f>IF(ISNUMBER(W286),W286,VLOOKUP(CONCATENATE($B286,"_",$C286,"_",H$2,"_",$D286,"_",$E286),Database!$F$2:$G$65536,2,))</f>
        <v>#N/A</v>
      </c>
      <c r="I286" s="635" t="e">
        <f>IF(ISNUMBER(X286),X286,VLOOKUP(CONCATENATE($B286,"_",$C286,"_",I$2,"_",$D286,"_",$E286),Database!$F$2:$G$65536,2,))</f>
        <v>#N/A</v>
      </c>
      <c r="J286" s="635" t="e">
        <f>VLOOKUP(CONCATENATE($B286,"_",$C286,"_",J$2,"_",$D286,"_",$E286),Database!$F$2:$G$65536,2,)</f>
        <v>#N/A</v>
      </c>
      <c r="K286" s="636">
        <f>VLOOKUP(CONCATENATE($B286,"_",$C286,"_",K$2,"_",$D286,"_",$E286),SentData!$F$2:$G$65536,2,)</f>
        <v>674000</v>
      </c>
      <c r="L286" s="636">
        <f>VLOOKUP(CONCATENATE($B286,"_",$C286,"_",L$2,"_",$D286,"_",$E286),SentData!$F$2:$G$65536,2,)</f>
        <v>597187</v>
      </c>
      <c r="M286" s="637"/>
      <c r="N286" s="638" t="str">
        <f t="shared" si="73"/>
        <v>!!</v>
      </c>
      <c r="O286" s="638" t="str">
        <f t="shared" si="74"/>
        <v>!!</v>
      </c>
      <c r="P286" s="638" t="str">
        <f t="shared" si="75"/>
        <v>!!</v>
      </c>
      <c r="Q286" s="638" t="str">
        <f t="shared" si="76"/>
        <v>!!</v>
      </c>
      <c r="R286" s="638" t="str">
        <f t="shared" si="77"/>
        <v>!!</v>
      </c>
      <c r="S286" s="638">
        <f t="shared" si="78"/>
        <v>0.88603412462908016</v>
      </c>
      <c r="T286" s="637"/>
      <c r="U286" s="633"/>
      <c r="V286" s="633"/>
      <c r="W286" s="633"/>
      <c r="X286" s="633"/>
    </row>
    <row r="287" spans="1:24" ht="12" x14ac:dyDescent="0.2">
      <c r="A287" s="639" t="s">
        <v>178</v>
      </c>
      <c r="B287" s="639" t="str">
        <f>Cover!$G$25</f>
        <v>NL</v>
      </c>
      <c r="C287" s="639" t="s">
        <v>292</v>
      </c>
      <c r="D287" s="639" t="s">
        <v>362</v>
      </c>
      <c r="E287" s="640" t="s">
        <v>138</v>
      </c>
      <c r="F287" s="641" t="e">
        <f>IF(ISNUMBER(U287),U287,VLOOKUP(CONCATENATE($B287,"_",$C287,"_",F$2,"_","1000 NAC","_",$E287),Database!$F$2:$G$65536,2,)/VLOOKUP(CONCATENATE($B287,"_",$C287,"_",F$2,"_",$D287,"_",$E287),Database!$F$2:$G$65536,2,))</f>
        <v>#DIV/0!</v>
      </c>
      <c r="G287" s="641" t="e">
        <f>IF(ISNUMBER(V287),V287,VLOOKUP(CONCATENATE($B287,"_",$C287,"_",G$2,"_","1000 NAC","_",$E287),Database!$F$2:$G$65536,2,)/VLOOKUP(CONCATENATE($B287,"_",$C287,"_",G$2,"_",$D287,"_",$E287),Database!$F$2:$G$65536,2,))</f>
        <v>#DIV/0!</v>
      </c>
      <c r="H287" s="641" t="e">
        <f>IF(ISNUMBER(W287),W287,VLOOKUP(CONCATENATE($B287,"_",$C287,"_",H$2,"_","1000 NAC","_",$E287),Database!$F$2:$G$65536,2,)/VLOOKUP(CONCATENATE($B287,"_",$C287,"_",H$2,"_",$D287,"_",$E287),Database!$F$2:$G$65536,2,))</f>
        <v>#N/A</v>
      </c>
      <c r="I287" s="641" t="e">
        <f>IF(ISNUMBER(X287),X287,VLOOKUP(CONCATENATE($B287,"_",$C287,"_",I$2,"_","1000 NAC","_",$E287),Database!$F$2:$G$65536,2,)/VLOOKUP(CONCATENATE($B287,"_",$C287,"_",I$2,"_",$D287,"_",$E287),Database!$F$2:$G$65536,2,))</f>
        <v>#N/A</v>
      </c>
      <c r="J287" s="641" t="e">
        <f>VLOOKUP(CONCATENATE($B287,"_",$C287,"_",J$2,"_","1000 NAC","_",$E287),Database!$F$2:$G$65536,2,)/VLOOKUP(CONCATENATE($B287,"_",$C287,"_",J$2,"_",$D287,"_",$E287),Database!$F$2:$G$65536,2,)</f>
        <v>#N/A</v>
      </c>
      <c r="K287" s="642">
        <f>VLOOKUP(CONCATENATE($B287,"_",$C287,"_",K$2,"_","1000 NAC","_",$E287),SentData!$F$2:$G$65536,2,)/VLOOKUP(CONCATENATE($B287,"_",$C287,"_",K$2,"_",$D287,"_",$E287),SentData!$F$2:$G$65536,2,)</f>
        <v>755.85959403386789</v>
      </c>
      <c r="L287" s="642">
        <f>VLOOKUP(CONCATENATE($B287,"_",$C287,"_",L$2,"_","1000 NAC","_",$E287),SentData!$F$2:$G$65536,2,)/VLOOKUP(CONCATENATE($B287,"_",$C287,"_",L$2,"_",$D287,"_",$E287),SentData!$F$2:$G$65536,2,)</f>
        <v>843.36534387798315</v>
      </c>
      <c r="M287" s="643"/>
      <c r="N287" s="644" t="str">
        <f t="shared" si="73"/>
        <v>!!</v>
      </c>
      <c r="O287" s="644" t="str">
        <f t="shared" si="74"/>
        <v>!!</v>
      </c>
      <c r="P287" s="644" t="str">
        <f t="shared" si="75"/>
        <v>!!</v>
      </c>
      <c r="Q287" s="644" t="str">
        <f t="shared" si="76"/>
        <v>!!</v>
      </c>
      <c r="R287" s="644" t="str">
        <f t="shared" si="77"/>
        <v>!!</v>
      </c>
      <c r="S287" s="644">
        <f t="shared" si="78"/>
        <v>1.1157698473827857</v>
      </c>
      <c r="T287" s="643"/>
      <c r="U287" s="652" t="str">
        <f>IF(ISNUMBER(U285),IF(ISNUMBER(U286),U286/U285,F286/U285),IF(ISNUMBER(U286),U286/F285,""))</f>
        <v/>
      </c>
      <c r="V287" s="652" t="str">
        <f>IF(ISNUMBER(V285),IF(ISNUMBER(V286),V286/V285,G286/V285),IF(ISNUMBER(V286),V286/G285,""))</f>
        <v/>
      </c>
      <c r="W287" s="652" t="str">
        <f>IF(ISNUMBER(W285),IF(ISNUMBER(W286),W286/W285,H286/W285),IF(ISNUMBER(W286),W286/H285,""))</f>
        <v/>
      </c>
      <c r="X287" s="652" t="str">
        <f>IF(ISNUMBER(X285),IF(ISNUMBER(X286),X286/X285,I286/X285),IF(ISNUMBER(X286),X286/I285,""))</f>
        <v/>
      </c>
    </row>
    <row r="288" spans="1:24" x14ac:dyDescent="0.2">
      <c r="A288" s="633" t="s">
        <v>180</v>
      </c>
      <c r="B288" s="633" t="str">
        <f>Cover!$G$25</f>
        <v>NL</v>
      </c>
      <c r="C288" s="633" t="s">
        <v>296</v>
      </c>
      <c r="D288" s="633" t="s">
        <v>362</v>
      </c>
      <c r="E288" s="634" t="s">
        <v>138</v>
      </c>
      <c r="F288" s="635">
        <f>IF(ISNUMBER(U288),U288,VLOOKUP(CONCATENATE($B288,"_",$C288,"_",F$2,"_",$D288,"_",$E288),Database!$F$2:$G$65536,2,))</f>
        <v>0</v>
      </c>
      <c r="G288" s="635">
        <f>IF(ISNUMBER(V288),V288,VLOOKUP(CONCATENATE($B288,"_",$C288,"_",G$2,"_",$D288,"_",$E288),Database!$F$2:$G$65536,2,))</f>
        <v>0</v>
      </c>
      <c r="H288" s="635" t="e">
        <f>IF(ISNUMBER(W288),W288,VLOOKUP(CONCATENATE($B288,"_",$C288,"_",H$2,"_",$D288,"_",$E288),Database!$F$2:$G$65536,2,))</f>
        <v>#N/A</v>
      </c>
      <c r="I288" s="635" t="e">
        <f>IF(ISNUMBER(X288),X288,VLOOKUP(CONCATENATE($B288,"_",$C288,"_",I$2,"_",$D288,"_",$E288),Database!$F$2:$G$65536,2,))</f>
        <v>#N/A</v>
      </c>
      <c r="J288" s="635" t="e">
        <f>VLOOKUP(CONCATENATE($B288,"_",$C288,"_",J$2,"_",$D288,"_",$E288),Database!$F$2:$G$65536,2,)</f>
        <v>#N/A</v>
      </c>
      <c r="K288" s="636">
        <f>VLOOKUP(CONCATENATE($B288,"_",$C288,"_",K$2,"_",$D288,"_",$E288),SentData!$F$2:$G$65536,2,)</f>
        <v>891.3</v>
      </c>
      <c r="L288" s="636">
        <f>VLOOKUP(CONCATENATE($B288,"_",$C288,"_",L$2,"_",$D288,"_",$E288),SentData!$F$2:$G$65536,2,)</f>
        <v>854.5</v>
      </c>
      <c r="M288" s="637"/>
      <c r="N288" s="638" t="str">
        <f t="shared" si="73"/>
        <v>!!</v>
      </c>
      <c r="O288" s="638" t="str">
        <f t="shared" si="74"/>
        <v>!!</v>
      </c>
      <c r="P288" s="638" t="str">
        <f t="shared" si="75"/>
        <v>!!</v>
      </c>
      <c r="Q288" s="638" t="str">
        <f t="shared" si="76"/>
        <v>!!</v>
      </c>
      <c r="R288" s="638" t="str">
        <f t="shared" si="77"/>
        <v>!!</v>
      </c>
      <c r="S288" s="638">
        <f t="shared" si="78"/>
        <v>0.95871199371704252</v>
      </c>
      <c r="T288" s="637"/>
      <c r="U288" s="633"/>
      <c r="V288" s="633"/>
      <c r="W288" s="633"/>
      <c r="X288" s="633"/>
    </row>
    <row r="289" spans="1:24" x14ac:dyDescent="0.2">
      <c r="A289" s="650" t="s">
        <v>179</v>
      </c>
      <c r="B289" s="633" t="str">
        <f>Cover!$G$25</f>
        <v>NL</v>
      </c>
      <c r="C289" s="633" t="s">
        <v>296</v>
      </c>
      <c r="D289" s="633" t="s">
        <v>216</v>
      </c>
      <c r="E289" s="634" t="s">
        <v>138</v>
      </c>
      <c r="F289" s="635">
        <f>IF(ISNUMBER(U289),U289,VLOOKUP(CONCATENATE($B289,"_",$C289,"_",F$2,"_",$D289,"_",$E289),Database!$F$2:$G$65536,2,))</f>
        <v>0</v>
      </c>
      <c r="G289" s="635">
        <f>IF(ISNUMBER(V289),V289,VLOOKUP(CONCATENATE($B289,"_",$C289,"_",G$2,"_",$D289,"_",$E289),Database!$F$2:$G$65536,2,))</f>
        <v>0</v>
      </c>
      <c r="H289" s="635" t="e">
        <f>IF(ISNUMBER(W289),W289,VLOOKUP(CONCATENATE($B289,"_",$C289,"_",H$2,"_",$D289,"_",$E289),Database!$F$2:$G$65536,2,))</f>
        <v>#N/A</v>
      </c>
      <c r="I289" s="635" t="e">
        <f>IF(ISNUMBER(X289),X289,VLOOKUP(CONCATENATE($B289,"_",$C289,"_",I$2,"_",$D289,"_",$E289),Database!$F$2:$G$65536,2,))</f>
        <v>#N/A</v>
      </c>
      <c r="J289" s="635" t="e">
        <f>VLOOKUP(CONCATENATE($B289,"_",$C289,"_",J$2,"_",$D289,"_",$E289),Database!$F$2:$G$65536,2,)</f>
        <v>#N/A</v>
      </c>
      <c r="K289" s="636">
        <f>VLOOKUP(CONCATENATE($B289,"_",$C289,"_",K$2,"_",$D289,"_",$E289),SentData!$F$2:$G$65536,2,)</f>
        <v>735727</v>
      </c>
      <c r="L289" s="636">
        <f>VLOOKUP(CONCATENATE($B289,"_",$C289,"_",L$2,"_",$D289,"_",$E289),SentData!$F$2:$G$65536,2,)</f>
        <v>717715</v>
      </c>
      <c r="M289" s="637"/>
      <c r="N289" s="638" t="str">
        <f t="shared" si="73"/>
        <v>!!</v>
      </c>
      <c r="O289" s="638" t="str">
        <f t="shared" si="74"/>
        <v>!!</v>
      </c>
      <c r="P289" s="638" t="str">
        <f t="shared" si="75"/>
        <v>!!</v>
      </c>
      <c r="Q289" s="638" t="str">
        <f t="shared" si="76"/>
        <v>!!</v>
      </c>
      <c r="R289" s="638" t="str">
        <f t="shared" si="77"/>
        <v>!!</v>
      </c>
      <c r="S289" s="638">
        <f t="shared" si="78"/>
        <v>0.97551809298829595</v>
      </c>
      <c r="T289" s="637"/>
      <c r="U289" s="633"/>
      <c r="V289" s="633"/>
      <c r="W289" s="633"/>
      <c r="X289" s="633"/>
    </row>
    <row r="290" spans="1:24" ht="12" x14ac:dyDescent="0.2">
      <c r="A290" s="639" t="s">
        <v>178</v>
      </c>
      <c r="B290" s="639" t="str">
        <f>Cover!$G$25</f>
        <v>NL</v>
      </c>
      <c r="C290" s="639" t="s">
        <v>296</v>
      </c>
      <c r="D290" s="639" t="s">
        <v>362</v>
      </c>
      <c r="E290" s="640" t="s">
        <v>138</v>
      </c>
      <c r="F290" s="641" t="e">
        <f>IF(ISNUMBER(U290),U290,VLOOKUP(CONCATENATE($B290,"_",$C290,"_",F$2,"_","1000 NAC","_",$E290),Database!$F$2:$G$65536,2,)/VLOOKUP(CONCATENATE($B290,"_",$C290,"_",F$2,"_",$D290,"_",$E290),Database!$F$2:$G$65536,2,))</f>
        <v>#DIV/0!</v>
      </c>
      <c r="G290" s="641" t="e">
        <f>IF(ISNUMBER(V290),V290,VLOOKUP(CONCATENATE($B290,"_",$C290,"_",G$2,"_","1000 NAC","_",$E290),Database!$F$2:$G$65536,2,)/VLOOKUP(CONCATENATE($B290,"_",$C290,"_",G$2,"_",$D290,"_",$E290),Database!$F$2:$G$65536,2,))</f>
        <v>#DIV/0!</v>
      </c>
      <c r="H290" s="641" t="e">
        <f>IF(ISNUMBER(W290),W290,VLOOKUP(CONCATENATE($B290,"_",$C290,"_",H$2,"_","1000 NAC","_",$E290),Database!$F$2:$G$65536,2,)/VLOOKUP(CONCATENATE($B290,"_",$C290,"_",H$2,"_",$D290,"_",$E290),Database!$F$2:$G$65536,2,))</f>
        <v>#N/A</v>
      </c>
      <c r="I290" s="641" t="e">
        <f>IF(ISNUMBER(X290),X290,VLOOKUP(CONCATENATE($B290,"_",$C290,"_",I$2,"_","1000 NAC","_",$E290),Database!$F$2:$G$65536,2,)/VLOOKUP(CONCATENATE($B290,"_",$C290,"_",I$2,"_",$D290,"_",$E290),Database!$F$2:$G$65536,2,))</f>
        <v>#N/A</v>
      </c>
      <c r="J290" s="641" t="e">
        <f>VLOOKUP(CONCATENATE($B290,"_",$C290,"_",J$2,"_","1000 NAC","_",$E290),Database!$F$2:$G$65536,2,)/VLOOKUP(CONCATENATE($B290,"_",$C290,"_",J$2,"_",$D290,"_",$E290),Database!$F$2:$G$65536,2,)</f>
        <v>#N/A</v>
      </c>
      <c r="K290" s="642">
        <f>VLOOKUP(CONCATENATE($B290,"_",$C290,"_",K$2,"_","1000 NAC","_",$E290),SentData!$F$2:$G$65536,2,)/VLOOKUP(CONCATENATE($B290,"_",$C290,"_",K$2,"_",$D290,"_",$E290),SentData!$F$2:$G$65536,2,)</f>
        <v>825.45383148210487</v>
      </c>
      <c r="L290" s="642">
        <f>VLOOKUP(CONCATENATE($B290,"_",$C290,"_",L$2,"_","1000 NAC","_",$E290),SentData!$F$2:$G$65536,2,)/VLOOKUP(CONCATENATE($B290,"_",$C290,"_",L$2,"_",$D290,"_",$E290),SentData!$F$2:$G$65536,2,)</f>
        <v>839.9239321240492</v>
      </c>
      <c r="M290" s="643"/>
      <c r="N290" s="644" t="str">
        <f t="shared" si="73"/>
        <v>!!</v>
      </c>
      <c r="O290" s="644" t="str">
        <f t="shared" si="74"/>
        <v>!!</v>
      </c>
      <c r="P290" s="644" t="str">
        <f t="shared" si="75"/>
        <v>!!</v>
      </c>
      <c r="Q290" s="644" t="str">
        <f t="shared" si="76"/>
        <v>!!</v>
      </c>
      <c r="R290" s="644" t="str">
        <f t="shared" si="77"/>
        <v>!!</v>
      </c>
      <c r="S290" s="644">
        <f t="shared" si="78"/>
        <v>1.0175298727682482</v>
      </c>
      <c r="T290" s="643"/>
      <c r="U290" s="652" t="str">
        <f>IF(ISNUMBER(U288),IF(ISNUMBER(U289),U289/U288,F289/U288),IF(ISNUMBER(U289),U289/F288,""))</f>
        <v/>
      </c>
      <c r="V290" s="652" t="str">
        <f>IF(ISNUMBER(V288),IF(ISNUMBER(V289),V289/V288,G289/V288),IF(ISNUMBER(V289),V289/G288,""))</f>
        <v/>
      </c>
      <c r="W290" s="652" t="str">
        <f>IF(ISNUMBER(W288),IF(ISNUMBER(W289),W289/W288,H289/W288),IF(ISNUMBER(W289),W289/H288,""))</f>
        <v/>
      </c>
      <c r="X290" s="652" t="str">
        <f>IF(ISNUMBER(X288),IF(ISNUMBER(X289),X289/X288,I289/X288),IF(ISNUMBER(X289),X289/I288,""))</f>
        <v/>
      </c>
    </row>
    <row r="291" spans="1:24" x14ac:dyDescent="0.2">
      <c r="A291" s="633" t="s">
        <v>180</v>
      </c>
      <c r="B291" s="633" t="str">
        <f>Cover!$G$25</f>
        <v>NL</v>
      </c>
      <c r="C291" s="633" t="s">
        <v>292</v>
      </c>
      <c r="D291" s="633" t="s">
        <v>362</v>
      </c>
      <c r="E291" s="634" t="s">
        <v>139</v>
      </c>
      <c r="F291" s="635">
        <f>IF(ISNUMBER(U291),U291,VLOOKUP(CONCATENATE($B291,"_",$C291,"_",F$2,"_",$D291,"_",$E291),Database!$F$2:$G$65536,2,))</f>
        <v>0</v>
      </c>
      <c r="G291" s="635">
        <f>IF(ISNUMBER(V291),V291,VLOOKUP(CONCATENATE($B291,"_",$C291,"_",G$2,"_",$D291,"_",$E291),Database!$F$2:$G$65536,2,))</f>
        <v>0</v>
      </c>
      <c r="H291" s="635" t="e">
        <f>IF(ISNUMBER(W291),W291,VLOOKUP(CONCATENATE($B291,"_",$C291,"_",H$2,"_",$D291,"_",$E291),Database!$F$2:$G$65536,2,))</f>
        <v>#N/A</v>
      </c>
      <c r="I291" s="635" t="e">
        <f>IF(ISNUMBER(X291),X291,VLOOKUP(CONCATENATE($B291,"_",$C291,"_",I$2,"_",$D291,"_",$E291),Database!$F$2:$G$65536,2,))</f>
        <v>#N/A</v>
      </c>
      <c r="J291" s="635" t="e">
        <f>VLOOKUP(CONCATENATE($B291,"_",$C291,"_",J$2,"_",$D291,"_",$E291),Database!$F$2:$G$65536,2,)</f>
        <v>#N/A</v>
      </c>
      <c r="K291" s="636">
        <f>VLOOKUP(CONCATENATE($B291,"_",$C291,"_",K$2,"_",$D291,"_",$E291),SentData!$F$2:$G$65536,2,)</f>
        <v>321.89999999999998</v>
      </c>
      <c r="L291" s="636">
        <f>VLOOKUP(CONCATENATE($B291,"_",$C291,"_",L$2,"_",$D291,"_",$E291),SentData!$F$2:$G$65536,2,)</f>
        <v>270.5</v>
      </c>
      <c r="M291" s="637"/>
      <c r="N291" s="638" t="str">
        <f t="shared" si="73"/>
        <v>!!</v>
      </c>
      <c r="O291" s="638" t="str">
        <f t="shared" si="74"/>
        <v>!!</v>
      </c>
      <c r="P291" s="638" t="str">
        <f t="shared" si="75"/>
        <v>!!</v>
      </c>
      <c r="Q291" s="638" t="str">
        <f t="shared" si="76"/>
        <v>!!</v>
      </c>
      <c r="R291" s="638" t="str">
        <f t="shared" si="77"/>
        <v>!!</v>
      </c>
      <c r="S291" s="638">
        <f t="shared" si="78"/>
        <v>0.84032308170239212</v>
      </c>
      <c r="T291" s="637"/>
      <c r="U291" s="633"/>
      <c r="V291" s="633"/>
      <c r="W291" s="633"/>
      <c r="X291" s="633"/>
    </row>
    <row r="292" spans="1:24" x14ac:dyDescent="0.2">
      <c r="A292" s="650" t="s">
        <v>179</v>
      </c>
      <c r="B292" s="633" t="str">
        <f>Cover!$G$25</f>
        <v>NL</v>
      </c>
      <c r="C292" s="633" t="s">
        <v>292</v>
      </c>
      <c r="D292" s="633" t="s">
        <v>216</v>
      </c>
      <c r="E292" s="634" t="s">
        <v>139</v>
      </c>
      <c r="F292" s="635">
        <f>IF(ISNUMBER(U292),U292,VLOOKUP(CONCATENATE($B292,"_",$C292,"_",F$2,"_",$D292,"_",$E292),Database!$F$2:$G$65536,2,))</f>
        <v>0</v>
      </c>
      <c r="G292" s="635">
        <f>IF(ISNUMBER(V292),V292,VLOOKUP(CONCATENATE($B292,"_",$C292,"_",G$2,"_",$D292,"_",$E292),Database!$F$2:$G$65536,2,))</f>
        <v>0</v>
      </c>
      <c r="H292" s="635" t="e">
        <f>IF(ISNUMBER(W292),W292,VLOOKUP(CONCATENATE($B292,"_",$C292,"_",H$2,"_",$D292,"_",$E292),Database!$F$2:$G$65536,2,))</f>
        <v>#N/A</v>
      </c>
      <c r="I292" s="635" t="e">
        <f>IF(ISNUMBER(X292),X292,VLOOKUP(CONCATENATE($B292,"_",$C292,"_",I$2,"_",$D292,"_",$E292),Database!$F$2:$G$65536,2,))</f>
        <v>#N/A</v>
      </c>
      <c r="J292" s="635" t="e">
        <f>VLOOKUP(CONCATENATE($B292,"_",$C292,"_",J$2,"_",$D292,"_",$E292),Database!$F$2:$G$65536,2,)</f>
        <v>#N/A</v>
      </c>
      <c r="K292" s="636">
        <f>VLOOKUP(CONCATENATE($B292,"_",$C292,"_",K$2,"_",$D292,"_",$E292),SentData!$F$2:$G$65536,2,)</f>
        <v>151585</v>
      </c>
      <c r="L292" s="636">
        <f>VLOOKUP(CONCATENATE($B292,"_",$C292,"_",L$2,"_",$D292,"_",$E292),SentData!$F$2:$G$65536,2,)</f>
        <v>134552</v>
      </c>
      <c r="M292" s="637"/>
      <c r="N292" s="638" t="str">
        <f t="shared" si="73"/>
        <v>!!</v>
      </c>
      <c r="O292" s="638" t="str">
        <f t="shared" si="74"/>
        <v>!!</v>
      </c>
      <c r="P292" s="638" t="str">
        <f t="shared" si="75"/>
        <v>!!</v>
      </c>
      <c r="Q292" s="638" t="str">
        <f t="shared" si="76"/>
        <v>!!</v>
      </c>
      <c r="R292" s="638" t="str">
        <f t="shared" si="77"/>
        <v>!!</v>
      </c>
      <c r="S292" s="638">
        <f t="shared" si="78"/>
        <v>0.88763400072566545</v>
      </c>
      <c r="T292" s="637"/>
      <c r="U292" s="633"/>
      <c r="V292" s="633"/>
      <c r="W292" s="633"/>
      <c r="X292" s="633"/>
    </row>
    <row r="293" spans="1:24" ht="12" x14ac:dyDescent="0.2">
      <c r="A293" s="639" t="s">
        <v>178</v>
      </c>
      <c r="B293" s="639" t="str">
        <f>Cover!$G$25</f>
        <v>NL</v>
      </c>
      <c r="C293" s="639" t="s">
        <v>292</v>
      </c>
      <c r="D293" s="639" t="s">
        <v>362</v>
      </c>
      <c r="E293" s="640" t="s">
        <v>139</v>
      </c>
      <c r="F293" s="641" t="e">
        <f>IF(ISNUMBER(U293),U293,VLOOKUP(CONCATENATE($B293,"_",$C293,"_",F$2,"_","1000 NAC","_",$E293),Database!$F$2:$G$65536,2,)/VLOOKUP(CONCATENATE($B293,"_",$C293,"_",F$2,"_",$D293,"_",$E293),Database!$F$2:$G$65536,2,))</f>
        <v>#DIV/0!</v>
      </c>
      <c r="G293" s="641" t="e">
        <f>IF(ISNUMBER(V293),V293,VLOOKUP(CONCATENATE($B293,"_",$C293,"_",G$2,"_","1000 NAC","_",$E293),Database!$F$2:$G$65536,2,)/VLOOKUP(CONCATENATE($B293,"_",$C293,"_",G$2,"_",$D293,"_",$E293),Database!$F$2:$G$65536,2,))</f>
        <v>#DIV/0!</v>
      </c>
      <c r="H293" s="641" t="e">
        <f>IF(ISNUMBER(W293),W293,VLOOKUP(CONCATENATE($B293,"_",$C293,"_",H$2,"_","1000 NAC","_",$E293),Database!$F$2:$G$65536,2,)/VLOOKUP(CONCATENATE($B293,"_",$C293,"_",H$2,"_",$D293,"_",$E293),Database!$F$2:$G$65536,2,))</f>
        <v>#N/A</v>
      </c>
      <c r="I293" s="641" t="e">
        <f>IF(ISNUMBER(X293),X293,VLOOKUP(CONCATENATE($B293,"_",$C293,"_",I$2,"_","1000 NAC","_",$E293),Database!$F$2:$G$65536,2,)/VLOOKUP(CONCATENATE($B293,"_",$C293,"_",I$2,"_",$D293,"_",$E293),Database!$F$2:$G$65536,2,))</f>
        <v>#N/A</v>
      </c>
      <c r="J293" s="641" t="e">
        <f>VLOOKUP(CONCATENATE($B293,"_",$C293,"_",J$2,"_","1000 NAC","_",$E293),Database!$F$2:$G$65536,2,)/VLOOKUP(CONCATENATE($B293,"_",$C293,"_",J$2,"_",$D293,"_",$E293),Database!$F$2:$G$65536,2,)</f>
        <v>#N/A</v>
      </c>
      <c r="K293" s="642">
        <f>VLOOKUP(CONCATENATE($B293,"_",$C293,"_",K$2,"_","1000 NAC","_",$E293),SentData!$F$2:$G$65536,2,)/VLOOKUP(CONCATENATE($B293,"_",$C293,"_",K$2,"_",$D293,"_",$E293),SentData!$F$2:$G$65536,2,)</f>
        <v>470.90711401056234</v>
      </c>
      <c r="L293" s="642">
        <f>VLOOKUP(CONCATENATE($B293,"_",$C293,"_",L$2,"_","1000 NAC","_",$E293),SentData!$F$2:$G$65536,2,)/VLOOKUP(CONCATENATE($B293,"_",$C293,"_",L$2,"_",$D293,"_",$E293),SentData!$F$2:$G$65536,2,)</f>
        <v>497.41959334565621</v>
      </c>
      <c r="M293" s="643"/>
      <c r="N293" s="644" t="str">
        <f t="shared" si="73"/>
        <v>!!</v>
      </c>
      <c r="O293" s="644" t="str">
        <f t="shared" si="74"/>
        <v>!!</v>
      </c>
      <c r="P293" s="644" t="str">
        <f t="shared" si="75"/>
        <v>!!</v>
      </c>
      <c r="Q293" s="644" t="str">
        <f t="shared" si="76"/>
        <v>!!</v>
      </c>
      <c r="R293" s="644" t="str">
        <f t="shared" si="77"/>
        <v>!!</v>
      </c>
      <c r="S293" s="644">
        <f t="shared" si="78"/>
        <v>1.0563008681463648</v>
      </c>
      <c r="T293" s="643"/>
      <c r="U293" s="652" t="str">
        <f>IF(ISNUMBER(U291),IF(ISNUMBER(U292),U292/U291,F292/U291),IF(ISNUMBER(U292),U292/F291,""))</f>
        <v/>
      </c>
      <c r="V293" s="652" t="str">
        <f>IF(ISNUMBER(V291),IF(ISNUMBER(V292),V292/V291,G292/V291),IF(ISNUMBER(V292),V292/G291,""))</f>
        <v/>
      </c>
      <c r="W293" s="652" t="str">
        <f>IF(ISNUMBER(W291),IF(ISNUMBER(W292),W292/W291,H292/W291),IF(ISNUMBER(W292),W292/H291,""))</f>
        <v/>
      </c>
      <c r="X293" s="652" t="str">
        <f>IF(ISNUMBER(X291),IF(ISNUMBER(X292),X292/X291,I292/X291),IF(ISNUMBER(X292),X292/I291,""))</f>
        <v/>
      </c>
    </row>
    <row r="294" spans="1:24" x14ac:dyDescent="0.2">
      <c r="A294" s="633" t="s">
        <v>180</v>
      </c>
      <c r="B294" s="633" t="str">
        <f>Cover!$G$25</f>
        <v>NL</v>
      </c>
      <c r="C294" s="633" t="s">
        <v>296</v>
      </c>
      <c r="D294" s="633" t="s">
        <v>362</v>
      </c>
      <c r="E294" s="634" t="s">
        <v>139</v>
      </c>
      <c r="F294" s="635">
        <f>IF(ISNUMBER(U294),U294,VLOOKUP(CONCATENATE($B294,"_",$C294,"_",F$2,"_",$D294,"_",$E294),Database!$F$2:$G$65536,2,))</f>
        <v>0</v>
      </c>
      <c r="G294" s="635">
        <f>IF(ISNUMBER(V294),V294,VLOOKUP(CONCATENATE($B294,"_",$C294,"_",G$2,"_",$D294,"_",$E294),Database!$F$2:$G$65536,2,))</f>
        <v>0</v>
      </c>
      <c r="H294" s="635" t="e">
        <f>IF(ISNUMBER(W294),W294,VLOOKUP(CONCATENATE($B294,"_",$C294,"_",H$2,"_",$D294,"_",$E294),Database!$F$2:$G$65536,2,))</f>
        <v>#N/A</v>
      </c>
      <c r="I294" s="635" t="e">
        <f>IF(ISNUMBER(X294),X294,VLOOKUP(CONCATENATE($B294,"_",$C294,"_",I$2,"_",$D294,"_",$E294),Database!$F$2:$G$65536,2,))</f>
        <v>#N/A</v>
      </c>
      <c r="J294" s="635" t="e">
        <f>VLOOKUP(CONCATENATE($B294,"_",$C294,"_",J$2,"_",$D294,"_",$E294),Database!$F$2:$G$65536,2,)</f>
        <v>#N/A</v>
      </c>
      <c r="K294" s="636">
        <f>VLOOKUP(CONCATENATE($B294,"_",$C294,"_",K$2,"_",$D294,"_",$E294),SentData!$F$2:$G$65536,2,)</f>
        <v>29.2</v>
      </c>
      <c r="L294" s="636">
        <f>VLOOKUP(CONCATENATE($B294,"_",$C294,"_",L$2,"_",$D294,"_",$E294),SentData!$F$2:$G$65536,2,)</f>
        <v>24.6</v>
      </c>
      <c r="M294" s="637"/>
      <c r="N294" s="638" t="str">
        <f t="shared" si="73"/>
        <v>!!</v>
      </c>
      <c r="O294" s="638" t="str">
        <f t="shared" si="74"/>
        <v>!!</v>
      </c>
      <c r="P294" s="638" t="str">
        <f t="shared" si="75"/>
        <v>!!</v>
      </c>
      <c r="Q294" s="638" t="str">
        <f t="shared" si="76"/>
        <v>!!</v>
      </c>
      <c r="R294" s="638" t="str">
        <f t="shared" si="77"/>
        <v>!!</v>
      </c>
      <c r="S294" s="638">
        <f t="shared" si="78"/>
        <v>0.84246575342465757</v>
      </c>
      <c r="T294" s="637"/>
      <c r="U294" s="633"/>
      <c r="V294" s="633"/>
      <c r="W294" s="633"/>
      <c r="X294" s="633"/>
    </row>
    <row r="295" spans="1:24" x14ac:dyDescent="0.2">
      <c r="A295" s="650" t="s">
        <v>179</v>
      </c>
      <c r="B295" s="633" t="str">
        <f>Cover!$G$25</f>
        <v>NL</v>
      </c>
      <c r="C295" s="633" t="s">
        <v>296</v>
      </c>
      <c r="D295" s="633" t="s">
        <v>216</v>
      </c>
      <c r="E295" s="634" t="s">
        <v>139</v>
      </c>
      <c r="F295" s="635">
        <f>IF(ISNUMBER(U295),U295,VLOOKUP(CONCATENATE($B295,"_",$C295,"_",F$2,"_",$D295,"_",$E295),Database!$F$2:$G$65536,2,))</f>
        <v>0</v>
      </c>
      <c r="G295" s="635">
        <f>IF(ISNUMBER(V295),V295,VLOOKUP(CONCATENATE($B295,"_",$C295,"_",G$2,"_",$D295,"_",$E295),Database!$F$2:$G$65536,2,))</f>
        <v>0</v>
      </c>
      <c r="H295" s="635" t="e">
        <f>IF(ISNUMBER(W295),W295,VLOOKUP(CONCATENATE($B295,"_",$C295,"_",H$2,"_",$D295,"_",$E295),Database!$F$2:$G$65536,2,))</f>
        <v>#N/A</v>
      </c>
      <c r="I295" s="635" t="e">
        <f>IF(ISNUMBER(X295),X295,VLOOKUP(CONCATENATE($B295,"_",$C295,"_",I$2,"_",$D295,"_",$E295),Database!$F$2:$G$65536,2,))</f>
        <v>#N/A</v>
      </c>
      <c r="J295" s="635" t="e">
        <f>VLOOKUP(CONCATENATE($B295,"_",$C295,"_",J$2,"_",$D295,"_",$E295),Database!$F$2:$G$65536,2,)</f>
        <v>#N/A</v>
      </c>
      <c r="K295" s="636">
        <f>VLOOKUP(CONCATENATE($B295,"_",$C295,"_",K$2,"_",$D295,"_",$E295),SentData!$F$2:$G$65536,2,)</f>
        <v>13820</v>
      </c>
      <c r="L295" s="636">
        <f>VLOOKUP(CONCATENATE($B295,"_",$C295,"_",L$2,"_",$D295,"_",$E295),SentData!$F$2:$G$65536,2,)</f>
        <v>11830</v>
      </c>
      <c r="M295" s="637"/>
      <c r="N295" s="638" t="str">
        <f t="shared" si="73"/>
        <v>!!</v>
      </c>
      <c r="O295" s="638" t="str">
        <f t="shared" si="74"/>
        <v>!!</v>
      </c>
      <c r="P295" s="638" t="str">
        <f t="shared" si="75"/>
        <v>!!</v>
      </c>
      <c r="Q295" s="638" t="str">
        <f t="shared" si="76"/>
        <v>!!</v>
      </c>
      <c r="R295" s="638" t="str">
        <f t="shared" si="77"/>
        <v>!!</v>
      </c>
      <c r="S295" s="638">
        <f t="shared" si="78"/>
        <v>0.85600578871201161</v>
      </c>
      <c r="T295" s="637"/>
      <c r="U295" s="633"/>
      <c r="V295" s="633"/>
      <c r="W295" s="633"/>
      <c r="X295" s="633"/>
    </row>
    <row r="296" spans="1:24" ht="12" x14ac:dyDescent="0.2">
      <c r="A296" s="639" t="s">
        <v>178</v>
      </c>
      <c r="B296" s="639" t="str">
        <f>Cover!$G$25</f>
        <v>NL</v>
      </c>
      <c r="C296" s="639" t="s">
        <v>296</v>
      </c>
      <c r="D296" s="639" t="s">
        <v>362</v>
      </c>
      <c r="E296" s="640" t="s">
        <v>139</v>
      </c>
      <c r="F296" s="641" t="e">
        <f>IF(ISNUMBER(U296),U296,VLOOKUP(CONCATENATE($B296,"_",$C296,"_",F$2,"_","1000 NAC","_",$E296),Database!$F$2:$G$65536,2,)/VLOOKUP(CONCATENATE($B296,"_",$C296,"_",F$2,"_",$D296,"_",$E296),Database!$F$2:$G$65536,2,))</f>
        <v>#DIV/0!</v>
      </c>
      <c r="G296" s="641" t="e">
        <f>IF(ISNUMBER(V296),V296,VLOOKUP(CONCATENATE($B296,"_",$C296,"_",G$2,"_","1000 NAC","_",$E296),Database!$F$2:$G$65536,2,)/VLOOKUP(CONCATENATE($B296,"_",$C296,"_",G$2,"_",$D296,"_",$E296),Database!$F$2:$G$65536,2,))</f>
        <v>#DIV/0!</v>
      </c>
      <c r="H296" s="641" t="e">
        <f>IF(ISNUMBER(W296),W296,VLOOKUP(CONCATENATE($B296,"_",$C296,"_",H$2,"_","1000 NAC","_",$E296),Database!$F$2:$G$65536,2,)/VLOOKUP(CONCATENATE($B296,"_",$C296,"_",H$2,"_",$D296,"_",$E296),Database!$F$2:$G$65536,2,))</f>
        <v>#N/A</v>
      </c>
      <c r="I296" s="641" t="e">
        <f>IF(ISNUMBER(X296),X296,VLOOKUP(CONCATENATE($B296,"_",$C296,"_",I$2,"_","1000 NAC","_",$E296),Database!$F$2:$G$65536,2,)/VLOOKUP(CONCATENATE($B296,"_",$C296,"_",I$2,"_",$D296,"_",$E296),Database!$F$2:$G$65536,2,))</f>
        <v>#N/A</v>
      </c>
      <c r="J296" s="641" t="e">
        <f>VLOOKUP(CONCATENATE($B296,"_",$C296,"_",J$2,"_","1000 NAC","_",$E296),Database!$F$2:$G$65536,2,)/VLOOKUP(CONCATENATE($B296,"_",$C296,"_",J$2,"_",$D296,"_",$E296),Database!$F$2:$G$65536,2,)</f>
        <v>#N/A</v>
      </c>
      <c r="K296" s="642">
        <f>VLOOKUP(CONCATENATE($B296,"_",$C296,"_",K$2,"_","1000 NAC","_",$E296),SentData!$F$2:$G$65536,2,)/VLOOKUP(CONCATENATE($B296,"_",$C296,"_",K$2,"_",$D296,"_",$E296),SentData!$F$2:$G$65536,2,)</f>
        <v>473.28767123287673</v>
      </c>
      <c r="L296" s="642">
        <f>VLOOKUP(CONCATENATE($B296,"_",$C296,"_",L$2,"_","1000 NAC","_",$E296),SentData!$F$2:$G$65536,2,)/VLOOKUP(CONCATENATE($B296,"_",$C296,"_",L$2,"_",$D296,"_",$E296),SentData!$F$2:$G$65536,2,)</f>
        <v>480.89430894308941</v>
      </c>
      <c r="M296" s="643"/>
      <c r="N296" s="644" t="str">
        <f t="shared" si="73"/>
        <v>!!</v>
      </c>
      <c r="O296" s="644" t="str">
        <f t="shared" si="74"/>
        <v>!!</v>
      </c>
      <c r="P296" s="644" t="str">
        <f t="shared" si="75"/>
        <v>!!</v>
      </c>
      <c r="Q296" s="644" t="str">
        <f t="shared" si="76"/>
        <v>!!</v>
      </c>
      <c r="R296" s="644" t="str">
        <f t="shared" si="77"/>
        <v>!!</v>
      </c>
      <c r="S296" s="644">
        <f t="shared" si="78"/>
        <v>1.0160719118045014</v>
      </c>
      <c r="T296" s="643"/>
      <c r="U296" s="652" t="str">
        <f>IF(ISNUMBER(U294),IF(ISNUMBER(U295),U295/U294,F295/U294),IF(ISNUMBER(U295),U295/F294,""))</f>
        <v/>
      </c>
      <c r="V296" s="652" t="str">
        <f>IF(ISNUMBER(V294),IF(ISNUMBER(V295),V295/V294,G295/V294),IF(ISNUMBER(V295),V295/G294,""))</f>
        <v/>
      </c>
      <c r="W296" s="652" t="str">
        <f>IF(ISNUMBER(W294),IF(ISNUMBER(W295),W295/W294,H295/W294),IF(ISNUMBER(W295),W295/H294,""))</f>
        <v/>
      </c>
      <c r="X296" s="652" t="str">
        <f>IF(ISNUMBER(X294),IF(ISNUMBER(X295),X295/X294,I295/X294),IF(ISNUMBER(X295),X295/I294,""))</f>
        <v/>
      </c>
    </row>
    <row r="297" spans="1:24" x14ac:dyDescent="0.2">
      <c r="A297" s="633" t="s">
        <v>180</v>
      </c>
      <c r="B297" s="633" t="str">
        <f>Cover!$G$25</f>
        <v>NL</v>
      </c>
      <c r="C297" s="633" t="s">
        <v>292</v>
      </c>
      <c r="D297" s="633" t="s">
        <v>362</v>
      </c>
      <c r="E297" s="634" t="s">
        <v>140</v>
      </c>
      <c r="F297" s="635">
        <f>IF(ISNUMBER(U297),U297,VLOOKUP(CONCATENATE($B297,"_",$C297,"_",F$2,"_",$D297,"_",$E297),Database!$F$2:$G$65536,2,))</f>
        <v>0</v>
      </c>
      <c r="G297" s="635">
        <f>IF(ISNUMBER(V297),V297,VLOOKUP(CONCATENATE($B297,"_",$C297,"_",G$2,"_",$D297,"_",$E297),Database!$F$2:$G$65536,2,))</f>
        <v>0</v>
      </c>
      <c r="H297" s="635" t="e">
        <f>IF(ISNUMBER(W297),W297,VLOOKUP(CONCATENATE($B297,"_",$C297,"_",H$2,"_",$D297,"_",$E297),Database!$F$2:$G$65536,2,))</f>
        <v>#N/A</v>
      </c>
      <c r="I297" s="635" t="e">
        <f>IF(ISNUMBER(X297),X297,VLOOKUP(CONCATENATE($B297,"_",$C297,"_",I$2,"_",$D297,"_",$E297),Database!$F$2:$G$65536,2,))</f>
        <v>#N/A</v>
      </c>
      <c r="J297" s="635" t="e">
        <f>VLOOKUP(CONCATENATE($B297,"_",$C297,"_",J$2,"_",$D297,"_",$E297),Database!$F$2:$G$65536,2,)</f>
        <v>#N/A</v>
      </c>
      <c r="K297" s="636">
        <f>VLOOKUP(CONCATENATE($B297,"_",$C297,"_",K$2,"_",$D297,"_",$E297),SentData!$F$2:$G$65536,2,)</f>
        <v>80.5</v>
      </c>
      <c r="L297" s="636">
        <f>VLOOKUP(CONCATENATE($B297,"_",$C297,"_",L$2,"_",$D297,"_",$E297),SentData!$F$2:$G$65536,2,)</f>
        <v>35.1</v>
      </c>
      <c r="M297" s="637"/>
      <c r="N297" s="638" t="str">
        <f t="shared" si="73"/>
        <v>!!</v>
      </c>
      <c r="O297" s="638" t="str">
        <f t="shared" si="74"/>
        <v>!!</v>
      </c>
      <c r="P297" s="638" t="str">
        <f t="shared" si="75"/>
        <v>!!</v>
      </c>
      <c r="Q297" s="638" t="str">
        <f t="shared" si="76"/>
        <v>!!</v>
      </c>
      <c r="R297" s="638" t="str">
        <f t="shared" si="77"/>
        <v>!!</v>
      </c>
      <c r="S297" s="638">
        <f t="shared" si="78"/>
        <v>0.43602484472049691</v>
      </c>
      <c r="T297" s="637"/>
      <c r="U297" s="633"/>
      <c r="V297" s="633"/>
      <c r="W297" s="633"/>
      <c r="X297" s="633"/>
    </row>
    <row r="298" spans="1:24" x14ac:dyDescent="0.2">
      <c r="A298" s="650" t="s">
        <v>179</v>
      </c>
      <c r="B298" s="633" t="str">
        <f>Cover!$G$25</f>
        <v>NL</v>
      </c>
      <c r="C298" s="633" t="s">
        <v>292</v>
      </c>
      <c r="D298" s="633" t="s">
        <v>216</v>
      </c>
      <c r="E298" s="634" t="s">
        <v>140</v>
      </c>
      <c r="F298" s="635">
        <f>IF(ISNUMBER(U298),U298,VLOOKUP(CONCATENATE($B298,"_",$C298,"_",F$2,"_",$D298,"_",$E298),Database!$F$2:$G$65536,2,))</f>
        <v>0</v>
      </c>
      <c r="G298" s="635">
        <f>IF(ISNUMBER(V298),V298,VLOOKUP(CONCATENATE($B298,"_",$C298,"_",G$2,"_",$D298,"_",$E298),Database!$F$2:$G$65536,2,))</f>
        <v>0</v>
      </c>
      <c r="H298" s="635" t="e">
        <f>IF(ISNUMBER(W298),W298,VLOOKUP(CONCATENATE($B298,"_",$C298,"_",H$2,"_",$D298,"_",$E298),Database!$F$2:$G$65536,2,))</f>
        <v>#N/A</v>
      </c>
      <c r="I298" s="635" t="e">
        <f>IF(ISNUMBER(X298),X298,VLOOKUP(CONCATENATE($B298,"_",$C298,"_",I$2,"_",$D298,"_",$E298),Database!$F$2:$G$65536,2,))</f>
        <v>#N/A</v>
      </c>
      <c r="J298" s="635" t="e">
        <f>VLOOKUP(CONCATENATE($B298,"_",$C298,"_",J$2,"_",$D298,"_",$E298),Database!$F$2:$G$65536,2,)</f>
        <v>#N/A</v>
      </c>
      <c r="K298" s="636">
        <f>VLOOKUP(CONCATENATE($B298,"_",$C298,"_",K$2,"_",$D298,"_",$E298),SentData!$F$2:$G$65536,2,)</f>
        <v>54865</v>
      </c>
      <c r="L298" s="636">
        <f>VLOOKUP(CONCATENATE($B298,"_",$C298,"_",L$2,"_",$D298,"_",$E298),SentData!$F$2:$G$65536,2,)</f>
        <v>30333</v>
      </c>
      <c r="M298" s="637"/>
      <c r="N298" s="638" t="str">
        <f t="shared" si="73"/>
        <v>!!</v>
      </c>
      <c r="O298" s="638" t="str">
        <f t="shared" si="74"/>
        <v>!!</v>
      </c>
      <c r="P298" s="638" t="str">
        <f t="shared" si="75"/>
        <v>!!</v>
      </c>
      <c r="Q298" s="638" t="str">
        <f t="shared" si="76"/>
        <v>!!</v>
      </c>
      <c r="R298" s="638" t="str">
        <f t="shared" si="77"/>
        <v>!!</v>
      </c>
      <c r="S298" s="638">
        <f t="shared" si="78"/>
        <v>0.55286612594550255</v>
      </c>
      <c r="T298" s="637"/>
      <c r="U298" s="633"/>
      <c r="V298" s="633"/>
      <c r="W298" s="633"/>
      <c r="X298" s="633"/>
    </row>
    <row r="299" spans="1:24" ht="12" x14ac:dyDescent="0.2">
      <c r="A299" s="639" t="s">
        <v>178</v>
      </c>
      <c r="B299" s="639" t="str">
        <f>Cover!$G$25</f>
        <v>NL</v>
      </c>
      <c r="C299" s="639" t="s">
        <v>292</v>
      </c>
      <c r="D299" s="639" t="s">
        <v>362</v>
      </c>
      <c r="E299" s="640" t="s">
        <v>140</v>
      </c>
      <c r="F299" s="641" t="e">
        <f>IF(ISNUMBER(U299),U299,VLOOKUP(CONCATENATE($B299,"_",$C299,"_",F$2,"_","1000 NAC","_",$E299),Database!$F$2:$G$65536,2,)/VLOOKUP(CONCATENATE($B299,"_",$C299,"_",F$2,"_",$D299,"_",$E299),Database!$F$2:$G$65536,2,))</f>
        <v>#DIV/0!</v>
      </c>
      <c r="G299" s="641" t="e">
        <f>IF(ISNUMBER(V299),V299,VLOOKUP(CONCATENATE($B299,"_",$C299,"_",G$2,"_","1000 NAC","_",$E299),Database!$F$2:$G$65536,2,)/VLOOKUP(CONCATENATE($B299,"_",$C299,"_",G$2,"_",$D299,"_",$E299),Database!$F$2:$G$65536,2,))</f>
        <v>#DIV/0!</v>
      </c>
      <c r="H299" s="641" t="e">
        <f>IF(ISNUMBER(W299),W299,VLOOKUP(CONCATENATE($B299,"_",$C299,"_",H$2,"_","1000 NAC","_",$E299),Database!$F$2:$G$65536,2,)/VLOOKUP(CONCATENATE($B299,"_",$C299,"_",H$2,"_",$D299,"_",$E299),Database!$F$2:$G$65536,2,))</f>
        <v>#N/A</v>
      </c>
      <c r="I299" s="641" t="e">
        <f>IF(ISNUMBER(X299),X299,VLOOKUP(CONCATENATE($B299,"_",$C299,"_",I$2,"_","1000 NAC","_",$E299),Database!$F$2:$G$65536,2,)/VLOOKUP(CONCATENATE($B299,"_",$C299,"_",I$2,"_",$D299,"_",$E299),Database!$F$2:$G$65536,2,))</f>
        <v>#N/A</v>
      </c>
      <c r="J299" s="641" t="e">
        <f>VLOOKUP(CONCATENATE($B299,"_",$C299,"_",J$2,"_","1000 NAC","_",$E299),Database!$F$2:$G$65536,2,)/VLOOKUP(CONCATENATE($B299,"_",$C299,"_",J$2,"_",$D299,"_",$E299),Database!$F$2:$G$65536,2,)</f>
        <v>#N/A</v>
      </c>
      <c r="K299" s="642">
        <f>VLOOKUP(CONCATENATE($B299,"_",$C299,"_",K$2,"_","1000 NAC","_",$E299),SentData!$F$2:$G$65536,2,)/VLOOKUP(CONCATENATE($B299,"_",$C299,"_",K$2,"_",$D299,"_",$E299),SentData!$F$2:$G$65536,2,)</f>
        <v>681.55279503105589</v>
      </c>
      <c r="L299" s="642">
        <f>VLOOKUP(CONCATENATE($B299,"_",$C299,"_",L$2,"_","1000 NAC","_",$E299),SentData!$F$2:$G$65536,2,)/VLOOKUP(CONCATENATE($B299,"_",$C299,"_",L$2,"_",$D299,"_",$E299),SentData!$F$2:$G$65536,2,)</f>
        <v>864.18803418803418</v>
      </c>
      <c r="M299" s="643"/>
      <c r="N299" s="644" t="str">
        <f t="shared" si="73"/>
        <v>!!</v>
      </c>
      <c r="O299" s="644" t="str">
        <f t="shared" si="74"/>
        <v>!!</v>
      </c>
      <c r="P299" s="644" t="str">
        <f t="shared" si="75"/>
        <v>!!</v>
      </c>
      <c r="Q299" s="644" t="str">
        <f t="shared" si="76"/>
        <v>!!</v>
      </c>
      <c r="R299" s="644" t="str">
        <f t="shared" si="77"/>
        <v>!!</v>
      </c>
      <c r="S299" s="644">
        <f t="shared" si="78"/>
        <v>1.2679693201884035</v>
      </c>
      <c r="T299" s="643"/>
      <c r="U299" s="652" t="str">
        <f>IF(ISNUMBER(U297),IF(ISNUMBER(U298),U298/U297,F298/U297),IF(ISNUMBER(U298),U298/F297,""))</f>
        <v/>
      </c>
      <c r="V299" s="652" t="str">
        <f>IF(ISNUMBER(V297),IF(ISNUMBER(V298),V298/V297,G298/V297),IF(ISNUMBER(V298),V298/G297,""))</f>
        <v/>
      </c>
      <c r="W299" s="652" t="str">
        <f>IF(ISNUMBER(W297),IF(ISNUMBER(W298),W298/W297,H298/W297),IF(ISNUMBER(W298),W298/H297,""))</f>
        <v/>
      </c>
      <c r="X299" s="652" t="str">
        <f>IF(ISNUMBER(X297),IF(ISNUMBER(X298),X298/X297,I298/X297),IF(ISNUMBER(X298),X298/I297,""))</f>
        <v/>
      </c>
    </row>
    <row r="300" spans="1:24" x14ac:dyDescent="0.2">
      <c r="A300" s="633" t="s">
        <v>180</v>
      </c>
      <c r="B300" s="633" t="str">
        <f>Cover!$G$25</f>
        <v>NL</v>
      </c>
      <c r="C300" s="633" t="s">
        <v>296</v>
      </c>
      <c r="D300" s="633" t="s">
        <v>362</v>
      </c>
      <c r="E300" s="634" t="s">
        <v>140</v>
      </c>
      <c r="F300" s="635">
        <f>IF(ISNUMBER(U300),U300,VLOOKUP(CONCATENATE($B300,"_",$C300,"_",F$2,"_",$D300,"_",$E300),Database!$F$2:$G$65536,2,))</f>
        <v>0</v>
      </c>
      <c r="G300" s="635">
        <f>IF(ISNUMBER(V300),V300,VLOOKUP(CONCATENATE($B300,"_",$C300,"_",G$2,"_",$D300,"_",$E300),Database!$F$2:$G$65536,2,))</f>
        <v>0</v>
      </c>
      <c r="H300" s="635" t="e">
        <f>IF(ISNUMBER(W300),W300,VLOOKUP(CONCATENATE($B300,"_",$C300,"_",H$2,"_",$D300,"_",$E300),Database!$F$2:$G$65536,2,))</f>
        <v>#N/A</v>
      </c>
      <c r="I300" s="635" t="e">
        <f>IF(ISNUMBER(X300),X300,VLOOKUP(CONCATENATE($B300,"_",$C300,"_",I$2,"_",$D300,"_",$E300),Database!$F$2:$G$65536,2,))</f>
        <v>#N/A</v>
      </c>
      <c r="J300" s="635" t="e">
        <f>VLOOKUP(CONCATENATE($B300,"_",$C300,"_",J$2,"_",$D300,"_",$E300),Database!$F$2:$G$65536,2,)</f>
        <v>#N/A</v>
      </c>
      <c r="K300" s="636">
        <f>VLOOKUP(CONCATENATE($B300,"_",$C300,"_",K$2,"_",$D300,"_",$E300),SentData!$F$2:$G$65536,2,)</f>
        <v>227.7</v>
      </c>
      <c r="L300" s="636">
        <f>VLOOKUP(CONCATENATE($B300,"_",$C300,"_",L$2,"_",$D300,"_",$E300),SentData!$F$2:$G$65536,2,)</f>
        <v>228.7</v>
      </c>
      <c r="M300" s="637"/>
      <c r="N300" s="638" t="str">
        <f t="shared" si="73"/>
        <v>!!</v>
      </c>
      <c r="O300" s="638" t="str">
        <f t="shared" si="74"/>
        <v>!!</v>
      </c>
      <c r="P300" s="638" t="str">
        <f t="shared" si="75"/>
        <v>!!</v>
      </c>
      <c r="Q300" s="638" t="str">
        <f t="shared" si="76"/>
        <v>!!</v>
      </c>
      <c r="R300" s="638" t="str">
        <f t="shared" si="77"/>
        <v>!!</v>
      </c>
      <c r="S300" s="638">
        <f t="shared" si="78"/>
        <v>1.0043917435221783</v>
      </c>
      <c r="T300" s="637"/>
      <c r="U300" s="633"/>
      <c r="V300" s="633"/>
      <c r="W300" s="633"/>
      <c r="X300" s="633"/>
    </row>
    <row r="301" spans="1:24" x14ac:dyDescent="0.2">
      <c r="A301" s="650" t="s">
        <v>179</v>
      </c>
      <c r="B301" s="633" t="str">
        <f>Cover!$G$25</f>
        <v>NL</v>
      </c>
      <c r="C301" s="633" t="s">
        <v>296</v>
      </c>
      <c r="D301" s="633" t="s">
        <v>216</v>
      </c>
      <c r="E301" s="634" t="s">
        <v>140</v>
      </c>
      <c r="F301" s="635">
        <f>IF(ISNUMBER(U301),U301,VLOOKUP(CONCATENATE($B301,"_",$C301,"_",F$2,"_",$D301,"_",$E301),Database!$F$2:$G$65536,2,))</f>
        <v>0</v>
      </c>
      <c r="G301" s="635">
        <f>IF(ISNUMBER(V301),V301,VLOOKUP(CONCATENATE($B301,"_",$C301,"_",G$2,"_",$D301,"_",$E301),Database!$F$2:$G$65536,2,))</f>
        <v>0</v>
      </c>
      <c r="H301" s="635" t="e">
        <f>IF(ISNUMBER(W301),W301,VLOOKUP(CONCATENATE($B301,"_",$C301,"_",H$2,"_",$D301,"_",$E301),Database!$F$2:$G$65536,2,))</f>
        <v>#N/A</v>
      </c>
      <c r="I301" s="635" t="e">
        <f>IF(ISNUMBER(X301),X301,VLOOKUP(CONCATENATE($B301,"_",$C301,"_",I$2,"_",$D301,"_",$E301),Database!$F$2:$G$65536,2,))</f>
        <v>#N/A</v>
      </c>
      <c r="J301" s="635" t="e">
        <f>VLOOKUP(CONCATENATE($B301,"_",$C301,"_",J$2,"_",$D301,"_",$E301),Database!$F$2:$G$65536,2,)</f>
        <v>#N/A</v>
      </c>
      <c r="K301" s="636">
        <f>VLOOKUP(CONCATENATE($B301,"_",$C301,"_",K$2,"_",$D301,"_",$E301),SentData!$F$2:$G$65536,2,)</f>
        <v>116065</v>
      </c>
      <c r="L301" s="636">
        <f>VLOOKUP(CONCATENATE($B301,"_",$C301,"_",L$2,"_",$D301,"_",$E301),SentData!$F$2:$G$65536,2,)</f>
        <v>119240</v>
      </c>
      <c r="M301" s="637"/>
      <c r="N301" s="638" t="str">
        <f t="shared" si="73"/>
        <v>!!</v>
      </c>
      <c r="O301" s="638" t="str">
        <f t="shared" si="74"/>
        <v>!!</v>
      </c>
      <c r="P301" s="638" t="str">
        <f t="shared" si="75"/>
        <v>!!</v>
      </c>
      <c r="Q301" s="638" t="str">
        <f t="shared" si="76"/>
        <v>!!</v>
      </c>
      <c r="R301" s="638" t="str">
        <f t="shared" si="77"/>
        <v>!!</v>
      </c>
      <c r="S301" s="638">
        <f t="shared" si="78"/>
        <v>1.0273553612200059</v>
      </c>
      <c r="T301" s="637"/>
      <c r="U301" s="633"/>
      <c r="V301" s="633"/>
      <c r="W301" s="633"/>
      <c r="X301" s="633"/>
    </row>
    <row r="302" spans="1:24" ht="12" x14ac:dyDescent="0.2">
      <c r="A302" s="639" t="s">
        <v>178</v>
      </c>
      <c r="B302" s="639" t="str">
        <f>Cover!$G$25</f>
        <v>NL</v>
      </c>
      <c r="C302" s="639" t="s">
        <v>296</v>
      </c>
      <c r="D302" s="639" t="s">
        <v>362</v>
      </c>
      <c r="E302" s="640" t="s">
        <v>140</v>
      </c>
      <c r="F302" s="641" t="e">
        <f>IF(ISNUMBER(U302),U302,VLOOKUP(CONCATENATE($B302,"_",$C302,"_",F$2,"_","1000 NAC","_",$E302),Database!$F$2:$G$65536,2,)/VLOOKUP(CONCATENATE($B302,"_",$C302,"_",F$2,"_",$D302,"_",$E302),Database!$F$2:$G$65536,2,))</f>
        <v>#DIV/0!</v>
      </c>
      <c r="G302" s="641" t="e">
        <f>IF(ISNUMBER(V302),V302,VLOOKUP(CONCATENATE($B302,"_",$C302,"_",G$2,"_","1000 NAC","_",$E302),Database!$F$2:$G$65536,2,)/VLOOKUP(CONCATENATE($B302,"_",$C302,"_",G$2,"_",$D302,"_",$E302),Database!$F$2:$G$65536,2,))</f>
        <v>#DIV/0!</v>
      </c>
      <c r="H302" s="641" t="e">
        <f>IF(ISNUMBER(W302),W302,VLOOKUP(CONCATENATE($B302,"_",$C302,"_",H$2,"_","1000 NAC","_",$E302),Database!$F$2:$G$65536,2,)/VLOOKUP(CONCATENATE($B302,"_",$C302,"_",H$2,"_",$D302,"_",$E302),Database!$F$2:$G$65536,2,))</f>
        <v>#N/A</v>
      </c>
      <c r="I302" s="641" t="e">
        <f>IF(ISNUMBER(X302),X302,VLOOKUP(CONCATENATE($B302,"_",$C302,"_",I$2,"_","1000 NAC","_",$E302),Database!$F$2:$G$65536,2,)/VLOOKUP(CONCATENATE($B302,"_",$C302,"_",I$2,"_",$D302,"_",$E302),Database!$F$2:$G$65536,2,))</f>
        <v>#N/A</v>
      </c>
      <c r="J302" s="641" t="e">
        <f>VLOOKUP(CONCATENATE($B302,"_",$C302,"_",J$2,"_","1000 NAC","_",$E302),Database!$F$2:$G$65536,2,)/VLOOKUP(CONCATENATE($B302,"_",$C302,"_",J$2,"_",$D302,"_",$E302),Database!$F$2:$G$65536,2,)</f>
        <v>#N/A</v>
      </c>
      <c r="K302" s="642">
        <f>VLOOKUP(CONCATENATE($B302,"_",$C302,"_",K$2,"_","1000 NAC","_",$E302),SentData!$F$2:$G$65536,2,)/VLOOKUP(CONCATENATE($B302,"_",$C302,"_",K$2,"_",$D302,"_",$E302),SentData!$F$2:$G$65536,2,)</f>
        <v>509.72771190162496</v>
      </c>
      <c r="L302" s="642">
        <f>VLOOKUP(CONCATENATE($B302,"_",$C302,"_",L$2,"_","1000 NAC","_",$E302),SentData!$F$2:$G$65536,2,)/VLOOKUP(CONCATENATE($B302,"_",$C302,"_",L$2,"_",$D302,"_",$E302),SentData!$F$2:$G$65536,2,)</f>
        <v>521.38172278093577</v>
      </c>
      <c r="M302" s="643"/>
      <c r="N302" s="644" t="str">
        <f t="shared" si="73"/>
        <v>!!</v>
      </c>
      <c r="O302" s="644" t="str">
        <f t="shared" si="74"/>
        <v>!!</v>
      </c>
      <c r="P302" s="644" t="str">
        <f t="shared" si="75"/>
        <v>!!</v>
      </c>
      <c r="Q302" s="644" t="str">
        <f t="shared" si="76"/>
        <v>!!</v>
      </c>
      <c r="R302" s="644" t="str">
        <f t="shared" si="77"/>
        <v>!!</v>
      </c>
      <c r="S302" s="644">
        <f t="shared" si="78"/>
        <v>1.0228632083506577</v>
      </c>
      <c r="T302" s="643"/>
      <c r="U302" s="652" t="str">
        <f>IF(ISNUMBER(U300),IF(ISNUMBER(U301),U301/U300,F301/U300),IF(ISNUMBER(U301),U301/F300,""))</f>
        <v/>
      </c>
      <c r="V302" s="652" t="str">
        <f>IF(ISNUMBER(V300),IF(ISNUMBER(V301),V301/V300,G301/V300),IF(ISNUMBER(V301),V301/G300,""))</f>
        <v/>
      </c>
      <c r="W302" s="652" t="str">
        <f>IF(ISNUMBER(W300),IF(ISNUMBER(W301),W301/W300,H301/W300),IF(ISNUMBER(W301),W301/H300,""))</f>
        <v/>
      </c>
      <c r="X302" s="652" t="str">
        <f>IF(ISNUMBER(X300),IF(ISNUMBER(X301),X301/X300,I301/X300),IF(ISNUMBER(X301),X301/I300,""))</f>
        <v/>
      </c>
    </row>
    <row r="303" spans="1:24" x14ac:dyDescent="0.2">
      <c r="A303" s="633" t="s">
        <v>180</v>
      </c>
      <c r="B303" s="633" t="str">
        <f>Cover!$G$25</f>
        <v>NL</v>
      </c>
      <c r="C303" s="633" t="s">
        <v>292</v>
      </c>
      <c r="D303" s="633" t="s">
        <v>362</v>
      </c>
      <c r="E303" s="634" t="s">
        <v>141</v>
      </c>
      <c r="F303" s="635">
        <f>IF(ISNUMBER(U303),U303,VLOOKUP(CONCATENATE($B303,"_",$C303,"_",F$2,"_",$D303,"_",$E303),Database!$F$2:$G$65536,2,))</f>
        <v>0</v>
      </c>
      <c r="G303" s="635">
        <f>IF(ISNUMBER(V303),V303,VLOOKUP(CONCATENATE($B303,"_",$C303,"_",G$2,"_",$D303,"_",$E303),Database!$F$2:$G$65536,2,))</f>
        <v>0</v>
      </c>
      <c r="H303" s="635" t="e">
        <f>IF(ISNUMBER(W303),W303,VLOOKUP(CONCATENATE($B303,"_",$C303,"_",H$2,"_",$D303,"_",$E303),Database!$F$2:$G$65536,2,))</f>
        <v>#N/A</v>
      </c>
      <c r="I303" s="635" t="e">
        <f>IF(ISNUMBER(X303),X303,VLOOKUP(CONCATENATE($B303,"_",$C303,"_",I$2,"_",$D303,"_",$E303),Database!$F$2:$G$65536,2,))</f>
        <v>#N/A</v>
      </c>
      <c r="J303" s="635" t="e">
        <f>VLOOKUP(CONCATENATE($B303,"_",$C303,"_",J$2,"_",$D303,"_",$E303),Database!$F$2:$G$65536,2,)</f>
        <v>#N/A</v>
      </c>
      <c r="K303" s="636">
        <f>VLOOKUP(CONCATENATE($B303,"_",$C303,"_",K$2,"_",$D303,"_",$E303),SentData!$F$2:$G$65536,2,)</f>
        <v>234.3</v>
      </c>
      <c r="L303" s="636">
        <f>VLOOKUP(CONCATENATE($B303,"_",$C303,"_",L$2,"_",$D303,"_",$E303),SentData!$F$2:$G$65536,2,)</f>
        <v>215.8</v>
      </c>
      <c r="M303" s="637"/>
      <c r="N303" s="638" t="str">
        <f t="shared" si="73"/>
        <v>!!</v>
      </c>
      <c r="O303" s="638" t="str">
        <f t="shared" si="74"/>
        <v>!!</v>
      </c>
      <c r="P303" s="638" t="str">
        <f t="shared" si="75"/>
        <v>!!</v>
      </c>
      <c r="Q303" s="638" t="str">
        <f t="shared" si="76"/>
        <v>!!</v>
      </c>
      <c r="R303" s="638" t="str">
        <f t="shared" si="77"/>
        <v>!!</v>
      </c>
      <c r="S303" s="638">
        <f t="shared" si="78"/>
        <v>0.9210413999146394</v>
      </c>
      <c r="T303" s="637"/>
      <c r="U303" s="633"/>
      <c r="V303" s="633"/>
      <c r="W303" s="633"/>
      <c r="X303" s="633"/>
    </row>
    <row r="304" spans="1:24" x14ac:dyDescent="0.2">
      <c r="A304" s="650" t="s">
        <v>179</v>
      </c>
      <c r="B304" s="633" t="str">
        <f>Cover!$G$25</f>
        <v>NL</v>
      </c>
      <c r="C304" s="633" t="s">
        <v>292</v>
      </c>
      <c r="D304" s="633" t="s">
        <v>216</v>
      </c>
      <c r="E304" s="634" t="s">
        <v>141</v>
      </c>
      <c r="F304" s="635">
        <f>IF(ISNUMBER(U304),U304,VLOOKUP(CONCATENATE($B304,"_",$C304,"_",F$2,"_",$D304,"_",$E304),Database!$F$2:$G$65536,2,))</f>
        <v>0</v>
      </c>
      <c r="G304" s="635">
        <f>IF(ISNUMBER(V304),V304,VLOOKUP(CONCATENATE($B304,"_",$C304,"_",G$2,"_",$D304,"_",$E304),Database!$F$2:$G$65536,2,))</f>
        <v>0</v>
      </c>
      <c r="H304" s="635" t="e">
        <f>IF(ISNUMBER(W304),W304,VLOOKUP(CONCATENATE($B304,"_",$C304,"_",H$2,"_",$D304,"_",$E304),Database!$F$2:$G$65536,2,))</f>
        <v>#N/A</v>
      </c>
      <c r="I304" s="635" t="e">
        <f>IF(ISNUMBER(X304),X304,VLOOKUP(CONCATENATE($B304,"_",$C304,"_",I$2,"_",$D304,"_",$E304),Database!$F$2:$G$65536,2,))</f>
        <v>#N/A</v>
      </c>
      <c r="J304" s="635" t="e">
        <f>VLOOKUP(CONCATENATE($B304,"_",$C304,"_",J$2,"_",$D304,"_",$E304),Database!$F$2:$G$65536,2,)</f>
        <v>#N/A</v>
      </c>
      <c r="K304" s="636">
        <f>VLOOKUP(CONCATENATE($B304,"_",$C304,"_",K$2,"_",$D304,"_",$E304),SentData!$F$2:$G$65536,2,)</f>
        <v>241330</v>
      </c>
      <c r="L304" s="636">
        <f>VLOOKUP(CONCATENATE($B304,"_",$C304,"_",L$2,"_",$D304,"_",$E304),SentData!$F$2:$G$65536,2,)</f>
        <v>230008</v>
      </c>
      <c r="M304" s="637"/>
      <c r="N304" s="638" t="str">
        <f t="shared" si="73"/>
        <v>!!</v>
      </c>
      <c r="O304" s="638" t="str">
        <f t="shared" si="74"/>
        <v>!!</v>
      </c>
      <c r="P304" s="638" t="str">
        <f t="shared" si="75"/>
        <v>!!</v>
      </c>
      <c r="Q304" s="638" t="str">
        <f t="shared" si="76"/>
        <v>!!</v>
      </c>
      <c r="R304" s="638" t="str">
        <f t="shared" si="77"/>
        <v>!!</v>
      </c>
      <c r="S304" s="638">
        <f t="shared" si="78"/>
        <v>0.95308498736170388</v>
      </c>
      <c r="T304" s="637"/>
      <c r="U304" s="633"/>
      <c r="V304" s="633"/>
      <c r="W304" s="633"/>
      <c r="X304" s="633"/>
    </row>
    <row r="305" spans="1:24" ht="12" x14ac:dyDescent="0.2">
      <c r="A305" s="639" t="s">
        <v>178</v>
      </c>
      <c r="B305" s="639" t="str">
        <f>Cover!$G$25</f>
        <v>NL</v>
      </c>
      <c r="C305" s="639" t="s">
        <v>292</v>
      </c>
      <c r="D305" s="639" t="s">
        <v>362</v>
      </c>
      <c r="E305" s="640" t="s">
        <v>141</v>
      </c>
      <c r="F305" s="641" t="e">
        <f>IF(ISNUMBER(U305),U305,VLOOKUP(CONCATENATE($B305,"_",$C305,"_",F$2,"_","1000 NAC","_",$E305),Database!$F$2:$G$65536,2,)/VLOOKUP(CONCATENATE($B305,"_",$C305,"_",F$2,"_",$D305,"_",$E305),Database!$F$2:$G$65536,2,))</f>
        <v>#DIV/0!</v>
      </c>
      <c r="G305" s="641" t="e">
        <f>IF(ISNUMBER(V305),V305,VLOOKUP(CONCATENATE($B305,"_",$C305,"_",G$2,"_","1000 NAC","_",$E305),Database!$F$2:$G$65536,2,)/VLOOKUP(CONCATENATE($B305,"_",$C305,"_",G$2,"_",$D305,"_",$E305),Database!$F$2:$G$65536,2,))</f>
        <v>#DIV/0!</v>
      </c>
      <c r="H305" s="641" t="e">
        <f>IF(ISNUMBER(W305),W305,VLOOKUP(CONCATENATE($B305,"_",$C305,"_",H$2,"_","1000 NAC","_",$E305),Database!$F$2:$G$65536,2,)/VLOOKUP(CONCATENATE($B305,"_",$C305,"_",H$2,"_",$D305,"_",$E305),Database!$F$2:$G$65536,2,))</f>
        <v>#N/A</v>
      </c>
      <c r="I305" s="641" t="e">
        <f>IF(ISNUMBER(X305),X305,VLOOKUP(CONCATENATE($B305,"_",$C305,"_",I$2,"_","1000 NAC","_",$E305),Database!$F$2:$G$65536,2,)/VLOOKUP(CONCATENATE($B305,"_",$C305,"_",I$2,"_",$D305,"_",$E305),Database!$F$2:$G$65536,2,))</f>
        <v>#N/A</v>
      </c>
      <c r="J305" s="641" t="e">
        <f>VLOOKUP(CONCATENATE($B305,"_",$C305,"_",J$2,"_","1000 NAC","_",$E305),Database!$F$2:$G$65536,2,)/VLOOKUP(CONCATENATE($B305,"_",$C305,"_",J$2,"_",$D305,"_",$E305),Database!$F$2:$G$65536,2,)</f>
        <v>#N/A</v>
      </c>
      <c r="K305" s="642">
        <f>VLOOKUP(CONCATENATE($B305,"_",$C305,"_",K$2,"_","1000 NAC","_",$E305),SentData!$F$2:$G$65536,2,)/VLOOKUP(CONCATENATE($B305,"_",$C305,"_",K$2,"_",$D305,"_",$E305),SentData!$F$2:$G$65536,2,)</f>
        <v>1030.004268032437</v>
      </c>
      <c r="L305" s="642">
        <f>VLOOKUP(CONCATENATE($B305,"_",$C305,"_",L$2,"_","1000 NAC","_",$E305),SentData!$F$2:$G$65536,2,)/VLOOKUP(CONCATENATE($B305,"_",$C305,"_",L$2,"_",$D305,"_",$E305),SentData!$F$2:$G$65536,2,)</f>
        <v>1065.8387395736793</v>
      </c>
      <c r="M305" s="643"/>
      <c r="N305" s="644" t="str">
        <f t="shared" si="73"/>
        <v>!!</v>
      </c>
      <c r="O305" s="644" t="str">
        <f t="shared" si="74"/>
        <v>!!</v>
      </c>
      <c r="P305" s="644" t="str">
        <f t="shared" si="75"/>
        <v>!!</v>
      </c>
      <c r="Q305" s="644" t="str">
        <f t="shared" si="76"/>
        <v>!!</v>
      </c>
      <c r="R305" s="644" t="str">
        <f t="shared" si="77"/>
        <v>!!</v>
      </c>
      <c r="S305" s="644">
        <f t="shared" si="78"/>
        <v>1.0347906049066136</v>
      </c>
      <c r="T305" s="643"/>
      <c r="U305" s="652" t="str">
        <f>IF(ISNUMBER(U303),IF(ISNUMBER(U304),U304/U303,F304/U303),IF(ISNUMBER(U304),U304/F303,""))</f>
        <v/>
      </c>
      <c r="V305" s="652" t="str">
        <f>IF(ISNUMBER(V303),IF(ISNUMBER(V304),V304/V303,G304/V303),IF(ISNUMBER(V304),V304/G303,""))</f>
        <v/>
      </c>
      <c r="W305" s="652" t="str">
        <f>IF(ISNUMBER(W303),IF(ISNUMBER(W304),W304/W303,H304/W303),IF(ISNUMBER(W304),W304/H303,""))</f>
        <v/>
      </c>
      <c r="X305" s="652" t="str">
        <f>IF(ISNUMBER(X303),IF(ISNUMBER(X304),X304/X303,I304/X303),IF(ISNUMBER(X304),X304/I303,""))</f>
        <v/>
      </c>
    </row>
    <row r="306" spans="1:24" x14ac:dyDescent="0.2">
      <c r="A306" s="633" t="s">
        <v>180</v>
      </c>
      <c r="B306" s="633" t="str">
        <f>Cover!$G$25</f>
        <v>NL</v>
      </c>
      <c r="C306" s="633" t="s">
        <v>296</v>
      </c>
      <c r="D306" s="633" t="s">
        <v>362</v>
      </c>
      <c r="E306" s="634" t="s">
        <v>141</v>
      </c>
      <c r="F306" s="635">
        <f>IF(ISNUMBER(U306),U306,VLOOKUP(CONCATENATE($B306,"_",$C306,"_",F$2,"_",$D306,"_",$E306),Database!$F$2:$G$65536,2,))</f>
        <v>0</v>
      </c>
      <c r="G306" s="635">
        <f>IF(ISNUMBER(V306),V306,VLOOKUP(CONCATENATE($B306,"_",$C306,"_",G$2,"_",$D306,"_",$E306),Database!$F$2:$G$65536,2,))</f>
        <v>0</v>
      </c>
      <c r="H306" s="635" t="e">
        <f>IF(ISNUMBER(W306),W306,VLOOKUP(CONCATENATE($B306,"_",$C306,"_",H$2,"_",$D306,"_",$E306),Database!$F$2:$G$65536,2,))</f>
        <v>#N/A</v>
      </c>
      <c r="I306" s="635" t="e">
        <f>IF(ISNUMBER(X306),X306,VLOOKUP(CONCATENATE($B306,"_",$C306,"_",I$2,"_",$D306,"_",$E306),Database!$F$2:$G$65536,2,))</f>
        <v>#N/A</v>
      </c>
      <c r="J306" s="635" t="e">
        <f>VLOOKUP(CONCATENATE($B306,"_",$C306,"_",J$2,"_",$D306,"_",$E306),Database!$F$2:$G$65536,2,)</f>
        <v>#N/A</v>
      </c>
      <c r="K306" s="636">
        <f>VLOOKUP(CONCATENATE($B306,"_",$C306,"_",K$2,"_",$D306,"_",$E306),SentData!$F$2:$G$65536,2,)</f>
        <v>261.89999999999998</v>
      </c>
      <c r="L306" s="636">
        <f>VLOOKUP(CONCATENATE($B306,"_",$C306,"_",L$2,"_",$D306,"_",$E306),SentData!$F$2:$G$65536,2,)</f>
        <v>234.8</v>
      </c>
      <c r="M306" s="637"/>
      <c r="N306" s="638" t="str">
        <f t="shared" si="73"/>
        <v>!!</v>
      </c>
      <c r="O306" s="638" t="str">
        <f t="shared" si="74"/>
        <v>!!</v>
      </c>
      <c r="P306" s="638" t="str">
        <f t="shared" si="75"/>
        <v>!!</v>
      </c>
      <c r="Q306" s="638" t="str">
        <f t="shared" si="76"/>
        <v>!!</v>
      </c>
      <c r="R306" s="638" t="str">
        <f t="shared" si="77"/>
        <v>!!</v>
      </c>
      <c r="S306" s="638">
        <f t="shared" si="78"/>
        <v>0.89652539137075227</v>
      </c>
      <c r="T306" s="637"/>
      <c r="U306" s="633"/>
      <c r="V306" s="633"/>
      <c r="W306" s="633"/>
      <c r="X306" s="633"/>
    </row>
    <row r="307" spans="1:24" x14ac:dyDescent="0.2">
      <c r="A307" s="650" t="s">
        <v>179</v>
      </c>
      <c r="B307" s="633" t="str">
        <f>Cover!$G$25</f>
        <v>NL</v>
      </c>
      <c r="C307" s="633" t="s">
        <v>296</v>
      </c>
      <c r="D307" s="633" t="s">
        <v>216</v>
      </c>
      <c r="E307" s="634" t="s">
        <v>141</v>
      </c>
      <c r="F307" s="635">
        <f>IF(ISNUMBER(U307),U307,VLOOKUP(CONCATENATE($B307,"_",$C307,"_",F$2,"_",$D307,"_",$E307),Database!$F$2:$G$65536,2,))</f>
        <v>0</v>
      </c>
      <c r="G307" s="635">
        <f>IF(ISNUMBER(V307),V307,VLOOKUP(CONCATENATE($B307,"_",$C307,"_",G$2,"_",$D307,"_",$E307),Database!$F$2:$G$65536,2,))</f>
        <v>0</v>
      </c>
      <c r="H307" s="635" t="e">
        <f>IF(ISNUMBER(W307),W307,VLOOKUP(CONCATENATE($B307,"_",$C307,"_",H$2,"_",$D307,"_",$E307),Database!$F$2:$G$65536,2,))</f>
        <v>#N/A</v>
      </c>
      <c r="I307" s="635" t="e">
        <f>IF(ISNUMBER(X307),X307,VLOOKUP(CONCATENATE($B307,"_",$C307,"_",I$2,"_",$D307,"_",$E307),Database!$F$2:$G$65536,2,))</f>
        <v>#N/A</v>
      </c>
      <c r="J307" s="635" t="e">
        <f>VLOOKUP(CONCATENATE($B307,"_",$C307,"_",J$2,"_",$D307,"_",$E307),Database!$F$2:$G$65536,2,)</f>
        <v>#N/A</v>
      </c>
      <c r="K307" s="636">
        <f>VLOOKUP(CONCATENATE($B307,"_",$C307,"_",K$2,"_",$D307,"_",$E307),SentData!$F$2:$G$65536,2,)</f>
        <v>239551</v>
      </c>
      <c r="L307" s="636">
        <f>VLOOKUP(CONCATENATE($B307,"_",$C307,"_",L$2,"_",$D307,"_",$E307),SentData!$F$2:$G$65536,2,)</f>
        <v>217891</v>
      </c>
      <c r="M307" s="637"/>
      <c r="N307" s="638" t="str">
        <f t="shared" si="73"/>
        <v>!!</v>
      </c>
      <c r="O307" s="638" t="str">
        <f t="shared" si="74"/>
        <v>!!</v>
      </c>
      <c r="P307" s="638" t="str">
        <f t="shared" si="75"/>
        <v>!!</v>
      </c>
      <c r="Q307" s="638" t="str">
        <f t="shared" si="76"/>
        <v>!!</v>
      </c>
      <c r="R307" s="638" t="str">
        <f t="shared" si="77"/>
        <v>!!</v>
      </c>
      <c r="S307" s="638">
        <f t="shared" si="78"/>
        <v>0.9095808408230398</v>
      </c>
      <c r="T307" s="637"/>
      <c r="U307" s="633"/>
      <c r="V307" s="633"/>
      <c r="W307" s="633"/>
      <c r="X307" s="633"/>
    </row>
    <row r="308" spans="1:24" ht="12" x14ac:dyDescent="0.2">
      <c r="A308" s="639" t="s">
        <v>178</v>
      </c>
      <c r="B308" s="639" t="str">
        <f>Cover!$G$25</f>
        <v>NL</v>
      </c>
      <c r="C308" s="639" t="s">
        <v>296</v>
      </c>
      <c r="D308" s="639" t="s">
        <v>362</v>
      </c>
      <c r="E308" s="640" t="s">
        <v>141</v>
      </c>
      <c r="F308" s="641" t="e">
        <f>IF(ISNUMBER(U308),U308,VLOOKUP(CONCATENATE($B308,"_",$C308,"_",F$2,"_","1000 NAC","_",$E308),Database!$F$2:$G$65536,2,)/VLOOKUP(CONCATENATE($B308,"_",$C308,"_",F$2,"_",$D308,"_",$E308),Database!$F$2:$G$65536,2,))</f>
        <v>#DIV/0!</v>
      </c>
      <c r="G308" s="641" t="e">
        <f>IF(ISNUMBER(V308),V308,VLOOKUP(CONCATENATE($B308,"_",$C308,"_",G$2,"_","1000 NAC","_",$E308),Database!$F$2:$G$65536,2,)/VLOOKUP(CONCATENATE($B308,"_",$C308,"_",G$2,"_",$D308,"_",$E308),Database!$F$2:$G$65536,2,))</f>
        <v>#DIV/0!</v>
      </c>
      <c r="H308" s="641" t="e">
        <f>IF(ISNUMBER(W308),W308,VLOOKUP(CONCATENATE($B308,"_",$C308,"_",H$2,"_","1000 NAC","_",$E308),Database!$F$2:$G$65536,2,)/VLOOKUP(CONCATENATE($B308,"_",$C308,"_",H$2,"_",$D308,"_",$E308),Database!$F$2:$G$65536,2,))</f>
        <v>#N/A</v>
      </c>
      <c r="I308" s="641" t="e">
        <f>IF(ISNUMBER(X308),X308,VLOOKUP(CONCATENATE($B308,"_",$C308,"_",I$2,"_","1000 NAC","_",$E308),Database!$F$2:$G$65536,2,)/VLOOKUP(CONCATENATE($B308,"_",$C308,"_",I$2,"_",$D308,"_",$E308),Database!$F$2:$G$65536,2,))</f>
        <v>#N/A</v>
      </c>
      <c r="J308" s="641" t="e">
        <f>VLOOKUP(CONCATENATE($B308,"_",$C308,"_",J$2,"_","1000 NAC","_",$E308),Database!$F$2:$G$65536,2,)/VLOOKUP(CONCATENATE($B308,"_",$C308,"_",J$2,"_",$D308,"_",$E308),Database!$F$2:$G$65536,2,)</f>
        <v>#N/A</v>
      </c>
      <c r="K308" s="642">
        <f>VLOOKUP(CONCATENATE($B308,"_",$C308,"_",K$2,"_","1000 NAC","_",$E308),SentData!$F$2:$G$65536,2,)/VLOOKUP(CONCATENATE($B308,"_",$C308,"_",K$2,"_",$D308,"_",$E308),SentData!$F$2:$G$65536,2,)</f>
        <v>914.66590301641861</v>
      </c>
      <c r="L308" s="642">
        <f>VLOOKUP(CONCATENATE($B308,"_",$C308,"_",L$2,"_","1000 NAC","_",$E308),SentData!$F$2:$G$65536,2,)/VLOOKUP(CONCATENATE($B308,"_",$C308,"_",L$2,"_",$D308,"_",$E308),SentData!$F$2:$G$65536,2,)</f>
        <v>927.98551959114138</v>
      </c>
      <c r="M308" s="643"/>
      <c r="N308" s="644" t="str">
        <f t="shared" si="73"/>
        <v>!!</v>
      </c>
      <c r="O308" s="644" t="str">
        <f t="shared" si="74"/>
        <v>!!</v>
      </c>
      <c r="P308" s="644" t="str">
        <f t="shared" si="75"/>
        <v>!!</v>
      </c>
      <c r="Q308" s="644" t="str">
        <f t="shared" si="76"/>
        <v>!!</v>
      </c>
      <c r="R308" s="644" t="str">
        <f t="shared" si="77"/>
        <v>!!</v>
      </c>
      <c r="S308" s="644">
        <f t="shared" si="78"/>
        <v>1.0145622751769765</v>
      </c>
      <c r="T308" s="643"/>
      <c r="U308" s="652" t="str">
        <f>IF(ISNUMBER(U306),IF(ISNUMBER(U307),U307/U306,F307/U306),IF(ISNUMBER(U307),U307/F306,""))</f>
        <v/>
      </c>
      <c r="V308" s="652" t="str">
        <f>IF(ISNUMBER(V306),IF(ISNUMBER(V307),V307/V306,G307/V306),IF(ISNUMBER(V307),V307/G306,""))</f>
        <v/>
      </c>
      <c r="W308" s="652" t="str">
        <f>IF(ISNUMBER(W306),IF(ISNUMBER(W307),W307/W306,H307/W306),IF(ISNUMBER(W307),W307/H306,""))</f>
        <v/>
      </c>
      <c r="X308" s="652" t="str">
        <f>IF(ISNUMBER(X306),IF(ISNUMBER(X307),X307/X306,I307/X306),IF(ISNUMBER(X307),X307/I306,""))</f>
        <v/>
      </c>
    </row>
    <row r="309" spans="1:24" x14ac:dyDescent="0.2">
      <c r="A309" s="633" t="s">
        <v>180</v>
      </c>
      <c r="B309" s="633" t="str">
        <f>Cover!$G$25</f>
        <v>NL</v>
      </c>
      <c r="C309" s="633" t="s">
        <v>292</v>
      </c>
      <c r="D309" s="633" t="s">
        <v>362</v>
      </c>
      <c r="E309" s="634" t="s">
        <v>142</v>
      </c>
      <c r="F309" s="635">
        <f>IF(ISNUMBER(U309),U309,VLOOKUP(CONCATENATE($B309,"_",$C309,"_",F$2,"_",$D309,"_",$E309),Database!$F$2:$G$65536,2,))</f>
        <v>0</v>
      </c>
      <c r="G309" s="635">
        <f>IF(ISNUMBER(V309),V309,VLOOKUP(CONCATENATE($B309,"_",$C309,"_",G$2,"_",$D309,"_",$E309),Database!$F$2:$G$65536,2,))</f>
        <v>0</v>
      </c>
      <c r="H309" s="635" t="e">
        <f>IF(ISNUMBER(W309),W309,VLOOKUP(CONCATENATE($B309,"_",$C309,"_",H$2,"_",$D309,"_",$E309),Database!$F$2:$G$65536,2,))</f>
        <v>#N/A</v>
      </c>
      <c r="I309" s="635" t="e">
        <f>IF(ISNUMBER(X309),X309,VLOOKUP(CONCATENATE($B309,"_",$C309,"_",I$2,"_",$D309,"_",$E309),Database!$F$2:$G$65536,2,))</f>
        <v>#N/A</v>
      </c>
      <c r="J309" s="635" t="e">
        <f>VLOOKUP(CONCATENATE($B309,"_",$C309,"_",J$2,"_",$D309,"_",$E309),Database!$F$2:$G$65536,2,)</f>
        <v>#N/A</v>
      </c>
      <c r="K309" s="636">
        <f>VLOOKUP(CONCATENATE($B309,"_",$C309,"_",K$2,"_",$D309,"_",$E309),SentData!$F$2:$G$65536,2,)</f>
        <v>255</v>
      </c>
      <c r="L309" s="636">
        <f>VLOOKUP(CONCATENATE($B309,"_",$C309,"_",L$2,"_",$D309,"_",$E309),SentData!$F$2:$G$65536,2,)</f>
        <v>186.7</v>
      </c>
      <c r="M309" s="637"/>
      <c r="N309" s="638" t="str">
        <f t="shared" si="73"/>
        <v>!!</v>
      </c>
      <c r="O309" s="638" t="str">
        <f t="shared" si="74"/>
        <v>!!</v>
      </c>
      <c r="P309" s="638" t="str">
        <f t="shared" si="75"/>
        <v>!!</v>
      </c>
      <c r="Q309" s="638" t="str">
        <f t="shared" si="76"/>
        <v>!!</v>
      </c>
      <c r="R309" s="638" t="str">
        <f t="shared" si="77"/>
        <v>!!</v>
      </c>
      <c r="S309" s="638">
        <f t="shared" si="78"/>
        <v>0.73215686274509795</v>
      </c>
      <c r="T309" s="637"/>
      <c r="U309" s="633"/>
      <c r="V309" s="633"/>
      <c r="W309" s="633"/>
      <c r="X309" s="633"/>
    </row>
    <row r="310" spans="1:24" x14ac:dyDescent="0.2">
      <c r="A310" s="650" t="s">
        <v>179</v>
      </c>
      <c r="B310" s="633" t="str">
        <f>Cover!$G$25</f>
        <v>NL</v>
      </c>
      <c r="C310" s="633" t="s">
        <v>292</v>
      </c>
      <c r="D310" s="633" t="s">
        <v>216</v>
      </c>
      <c r="E310" s="634" t="s">
        <v>142</v>
      </c>
      <c r="F310" s="635">
        <f>IF(ISNUMBER(U310),U310,VLOOKUP(CONCATENATE($B310,"_",$C310,"_",F$2,"_",$D310,"_",$E310),Database!$F$2:$G$65536,2,))</f>
        <v>0</v>
      </c>
      <c r="G310" s="635">
        <f>IF(ISNUMBER(V310),V310,VLOOKUP(CONCATENATE($B310,"_",$C310,"_",G$2,"_",$D310,"_",$E310),Database!$F$2:$G$65536,2,))</f>
        <v>0</v>
      </c>
      <c r="H310" s="635" t="e">
        <f>IF(ISNUMBER(W310),W310,VLOOKUP(CONCATENATE($B310,"_",$C310,"_",H$2,"_",$D310,"_",$E310),Database!$F$2:$G$65536,2,))</f>
        <v>#N/A</v>
      </c>
      <c r="I310" s="635" t="e">
        <f>IF(ISNUMBER(X310),X310,VLOOKUP(CONCATENATE($B310,"_",$C310,"_",I$2,"_",$D310,"_",$E310),Database!$F$2:$G$65536,2,))</f>
        <v>#N/A</v>
      </c>
      <c r="J310" s="635" t="e">
        <f>VLOOKUP(CONCATENATE($B310,"_",$C310,"_",J$2,"_",$D310,"_",$E310),Database!$F$2:$G$65536,2,)</f>
        <v>#N/A</v>
      </c>
      <c r="K310" s="636">
        <f>VLOOKUP(CONCATENATE($B310,"_",$C310,"_",K$2,"_",$D310,"_",$E310),SentData!$F$2:$G$65536,2,)</f>
        <v>226220</v>
      </c>
      <c r="L310" s="636">
        <f>VLOOKUP(CONCATENATE($B310,"_",$C310,"_",L$2,"_",$D310,"_",$E310),SentData!$F$2:$G$65536,2,)</f>
        <v>202294</v>
      </c>
      <c r="M310" s="637"/>
      <c r="N310" s="638" t="str">
        <f t="shared" si="73"/>
        <v>!!</v>
      </c>
      <c r="O310" s="638" t="str">
        <f t="shared" si="74"/>
        <v>!!</v>
      </c>
      <c r="P310" s="638" t="str">
        <f t="shared" si="75"/>
        <v>!!</v>
      </c>
      <c r="Q310" s="638" t="str">
        <f t="shared" si="76"/>
        <v>!!</v>
      </c>
      <c r="R310" s="638" t="str">
        <f t="shared" si="77"/>
        <v>!!</v>
      </c>
      <c r="S310" s="638">
        <f t="shared" si="78"/>
        <v>0.89423569976129436</v>
      </c>
      <c r="T310" s="637"/>
      <c r="U310" s="633"/>
      <c r="V310" s="633"/>
      <c r="W310" s="633"/>
      <c r="X310" s="633"/>
    </row>
    <row r="311" spans="1:24" ht="12" x14ac:dyDescent="0.2">
      <c r="A311" s="639" t="s">
        <v>178</v>
      </c>
      <c r="B311" s="639" t="str">
        <f>Cover!$G$25</f>
        <v>NL</v>
      </c>
      <c r="C311" s="639" t="s">
        <v>292</v>
      </c>
      <c r="D311" s="639" t="s">
        <v>362</v>
      </c>
      <c r="E311" s="640" t="s">
        <v>142</v>
      </c>
      <c r="F311" s="641" t="e">
        <f>IF(ISNUMBER(U311),U311,VLOOKUP(CONCATENATE($B311,"_",$C311,"_",F$2,"_","1000 NAC","_",$E311),Database!$F$2:$G$65536,2,)/VLOOKUP(CONCATENATE($B311,"_",$C311,"_",F$2,"_",$D311,"_",$E311),Database!$F$2:$G$65536,2,))</f>
        <v>#DIV/0!</v>
      </c>
      <c r="G311" s="641" t="e">
        <f>IF(ISNUMBER(V311),V311,VLOOKUP(CONCATENATE($B311,"_",$C311,"_",G$2,"_","1000 NAC","_",$E311),Database!$F$2:$G$65536,2,)/VLOOKUP(CONCATENATE($B311,"_",$C311,"_",G$2,"_",$D311,"_",$E311),Database!$F$2:$G$65536,2,))</f>
        <v>#DIV/0!</v>
      </c>
      <c r="H311" s="641" t="e">
        <f>IF(ISNUMBER(W311),W311,VLOOKUP(CONCATENATE($B311,"_",$C311,"_",H$2,"_","1000 NAC","_",$E311),Database!$F$2:$G$65536,2,)/VLOOKUP(CONCATENATE($B311,"_",$C311,"_",H$2,"_",$D311,"_",$E311),Database!$F$2:$G$65536,2,))</f>
        <v>#N/A</v>
      </c>
      <c r="I311" s="641" t="e">
        <f>IF(ISNUMBER(X311),X311,VLOOKUP(CONCATENATE($B311,"_",$C311,"_",I$2,"_","1000 NAC","_",$E311),Database!$F$2:$G$65536,2,)/VLOOKUP(CONCATENATE($B311,"_",$C311,"_",I$2,"_",$D311,"_",$E311),Database!$F$2:$G$65536,2,))</f>
        <v>#N/A</v>
      </c>
      <c r="J311" s="641" t="e">
        <f>VLOOKUP(CONCATENATE($B311,"_",$C311,"_",J$2,"_","1000 NAC","_",$E311),Database!$F$2:$G$65536,2,)/VLOOKUP(CONCATENATE($B311,"_",$C311,"_",J$2,"_",$D311,"_",$E311),Database!$F$2:$G$65536,2,)</f>
        <v>#N/A</v>
      </c>
      <c r="K311" s="642">
        <f>VLOOKUP(CONCATENATE($B311,"_",$C311,"_",K$2,"_","1000 NAC","_",$E311),SentData!$F$2:$G$65536,2,)/VLOOKUP(CONCATENATE($B311,"_",$C311,"_",K$2,"_",$D311,"_",$E311),SentData!$F$2:$G$65536,2,)</f>
        <v>887.13725490196077</v>
      </c>
      <c r="L311" s="642">
        <f>VLOOKUP(CONCATENATE($B311,"_",$C311,"_",L$2,"_","1000 NAC","_",$E311),SentData!$F$2:$G$65536,2,)/VLOOKUP(CONCATENATE($B311,"_",$C311,"_",L$2,"_",$D311,"_",$E311),SentData!$F$2:$G$65536,2,)</f>
        <v>1083.5243706480985</v>
      </c>
      <c r="M311" s="643"/>
      <c r="N311" s="644" t="str">
        <f t="shared" si="73"/>
        <v>!!</v>
      </c>
      <c r="O311" s="644" t="str">
        <f t="shared" si="74"/>
        <v>!!</v>
      </c>
      <c r="P311" s="644" t="str">
        <f t="shared" si="75"/>
        <v>!!</v>
      </c>
      <c r="Q311" s="644" t="str">
        <f t="shared" si="76"/>
        <v>!!</v>
      </c>
      <c r="R311" s="644" t="str">
        <f t="shared" si="77"/>
        <v>!!</v>
      </c>
      <c r="S311" s="644">
        <f t="shared" si="78"/>
        <v>1.2213717377564544</v>
      </c>
      <c r="T311" s="643"/>
      <c r="U311" s="652" t="str">
        <f>IF(ISNUMBER(U309),IF(ISNUMBER(U310),U310/U309,F310/U309),IF(ISNUMBER(U310),U310/F309,""))</f>
        <v/>
      </c>
      <c r="V311" s="652" t="str">
        <f>IF(ISNUMBER(V309),IF(ISNUMBER(V310),V310/V309,G310/V309),IF(ISNUMBER(V310),V310/G309,""))</f>
        <v/>
      </c>
      <c r="W311" s="652" t="str">
        <f>IF(ISNUMBER(W309),IF(ISNUMBER(W310),W310/W309,H310/W309),IF(ISNUMBER(W310),W310/H309,""))</f>
        <v/>
      </c>
      <c r="X311" s="652" t="str">
        <f>IF(ISNUMBER(X309),IF(ISNUMBER(X310),X310/X309,I310/X309),IF(ISNUMBER(X310),X310/I309,""))</f>
        <v/>
      </c>
    </row>
    <row r="312" spans="1:24" x14ac:dyDescent="0.2">
      <c r="A312" s="633" t="s">
        <v>180</v>
      </c>
      <c r="B312" s="633" t="str">
        <f>Cover!$G$25</f>
        <v>NL</v>
      </c>
      <c r="C312" s="633" t="s">
        <v>296</v>
      </c>
      <c r="D312" s="633" t="s">
        <v>362</v>
      </c>
      <c r="E312" s="634" t="s">
        <v>142</v>
      </c>
      <c r="F312" s="635">
        <f>IF(ISNUMBER(U312),U312,VLOOKUP(CONCATENATE($B312,"_",$C312,"_",F$2,"_",$D312,"_",$E312),Database!$F$2:$G$65536,2,))</f>
        <v>0</v>
      </c>
      <c r="G312" s="635">
        <f>IF(ISNUMBER(V312),V312,VLOOKUP(CONCATENATE($B312,"_",$C312,"_",G$2,"_",$D312,"_",$E312),Database!$F$2:$G$65536,2,))</f>
        <v>0</v>
      </c>
      <c r="H312" s="635" t="e">
        <f>IF(ISNUMBER(W312),W312,VLOOKUP(CONCATENATE($B312,"_",$C312,"_",H$2,"_",$D312,"_",$E312),Database!$F$2:$G$65536,2,))</f>
        <v>#N/A</v>
      </c>
      <c r="I312" s="635" t="e">
        <f>IF(ISNUMBER(X312),X312,VLOOKUP(CONCATENATE($B312,"_",$C312,"_",I$2,"_",$D312,"_",$E312),Database!$F$2:$G$65536,2,))</f>
        <v>#N/A</v>
      </c>
      <c r="J312" s="635" t="e">
        <f>VLOOKUP(CONCATENATE($B312,"_",$C312,"_",J$2,"_",$D312,"_",$E312),Database!$F$2:$G$65536,2,)</f>
        <v>#N/A</v>
      </c>
      <c r="K312" s="636">
        <f>VLOOKUP(CONCATENATE($B312,"_",$C312,"_",K$2,"_",$D312,"_",$E312),SentData!$F$2:$G$65536,2,)</f>
        <v>372.5</v>
      </c>
      <c r="L312" s="636">
        <f>VLOOKUP(CONCATENATE($B312,"_",$C312,"_",L$2,"_",$D312,"_",$E312),SentData!$F$2:$G$65536,2,)</f>
        <v>366.4</v>
      </c>
      <c r="M312" s="637"/>
      <c r="N312" s="638" t="str">
        <f t="shared" si="73"/>
        <v>!!</v>
      </c>
      <c r="O312" s="638" t="str">
        <f t="shared" si="74"/>
        <v>!!</v>
      </c>
      <c r="P312" s="638" t="str">
        <f t="shared" si="75"/>
        <v>!!</v>
      </c>
      <c r="Q312" s="638" t="str">
        <f t="shared" si="76"/>
        <v>!!</v>
      </c>
      <c r="R312" s="638" t="str">
        <f t="shared" si="77"/>
        <v>!!</v>
      </c>
      <c r="S312" s="638">
        <f t="shared" si="78"/>
        <v>0.98362416107382544</v>
      </c>
      <c r="T312" s="637"/>
      <c r="U312" s="633"/>
      <c r="V312" s="633"/>
      <c r="W312" s="633"/>
      <c r="X312" s="633"/>
    </row>
    <row r="313" spans="1:24" x14ac:dyDescent="0.2">
      <c r="A313" s="650" t="s">
        <v>179</v>
      </c>
      <c r="B313" s="633" t="str">
        <f>Cover!$G$25</f>
        <v>NL</v>
      </c>
      <c r="C313" s="633" t="s">
        <v>296</v>
      </c>
      <c r="D313" s="633" t="s">
        <v>216</v>
      </c>
      <c r="E313" s="634" t="s">
        <v>142</v>
      </c>
      <c r="F313" s="635">
        <f>IF(ISNUMBER(U313),U313,VLOOKUP(CONCATENATE($B313,"_",$C313,"_",F$2,"_",$D313,"_",$E313),Database!$F$2:$G$65536,2,))</f>
        <v>0</v>
      </c>
      <c r="G313" s="635">
        <f>IF(ISNUMBER(V313),V313,VLOOKUP(CONCATENATE($B313,"_",$C313,"_",G$2,"_",$D313,"_",$E313),Database!$F$2:$G$65536,2,))</f>
        <v>0</v>
      </c>
      <c r="H313" s="635" t="e">
        <f>IF(ISNUMBER(W313),W313,VLOOKUP(CONCATENATE($B313,"_",$C313,"_",H$2,"_",$D313,"_",$E313),Database!$F$2:$G$65536,2,))</f>
        <v>#N/A</v>
      </c>
      <c r="I313" s="635" t="e">
        <f>IF(ISNUMBER(X313),X313,VLOOKUP(CONCATENATE($B313,"_",$C313,"_",I$2,"_",$D313,"_",$E313),Database!$F$2:$G$65536,2,))</f>
        <v>#N/A</v>
      </c>
      <c r="J313" s="635" t="e">
        <f>VLOOKUP(CONCATENATE($B313,"_",$C313,"_",J$2,"_",$D313,"_",$E313),Database!$F$2:$G$65536,2,)</f>
        <v>#N/A</v>
      </c>
      <c r="K313" s="636">
        <f>VLOOKUP(CONCATENATE($B313,"_",$C313,"_",K$2,"_",$D313,"_",$E313),SentData!$F$2:$G$65536,2,)</f>
        <v>366291</v>
      </c>
      <c r="L313" s="636">
        <f>VLOOKUP(CONCATENATE($B313,"_",$C313,"_",L$2,"_",$D313,"_",$E313),SentData!$F$2:$G$65536,2,)</f>
        <v>368754</v>
      </c>
      <c r="M313" s="637"/>
      <c r="N313" s="638" t="str">
        <f t="shared" si="73"/>
        <v>!!</v>
      </c>
      <c r="O313" s="638" t="str">
        <f t="shared" si="74"/>
        <v>!!</v>
      </c>
      <c r="P313" s="638" t="str">
        <f t="shared" si="75"/>
        <v>!!</v>
      </c>
      <c r="Q313" s="638" t="str">
        <f t="shared" si="76"/>
        <v>!!</v>
      </c>
      <c r="R313" s="638" t="str">
        <f t="shared" si="77"/>
        <v>!!</v>
      </c>
      <c r="S313" s="638">
        <f t="shared" si="78"/>
        <v>1.0067241619368208</v>
      </c>
      <c r="T313" s="637"/>
      <c r="U313" s="633"/>
      <c r="V313" s="633"/>
      <c r="W313" s="633"/>
      <c r="X313" s="633"/>
    </row>
    <row r="314" spans="1:24" ht="12" x14ac:dyDescent="0.2">
      <c r="A314" s="639" t="s">
        <v>178</v>
      </c>
      <c r="B314" s="639" t="str">
        <f>Cover!$G$25</f>
        <v>NL</v>
      </c>
      <c r="C314" s="639" t="s">
        <v>296</v>
      </c>
      <c r="D314" s="639" t="s">
        <v>362</v>
      </c>
      <c r="E314" s="640" t="s">
        <v>142</v>
      </c>
      <c r="F314" s="641" t="e">
        <f>IF(ISNUMBER(U314),U314,VLOOKUP(CONCATENATE($B314,"_",$C314,"_",F$2,"_","1000 NAC","_",$E314),Database!$F$2:$G$65536,2,)/VLOOKUP(CONCATENATE($B314,"_",$C314,"_",F$2,"_",$D314,"_",$E314),Database!$F$2:$G$65536,2,))</f>
        <v>#DIV/0!</v>
      </c>
      <c r="G314" s="641" t="e">
        <f>IF(ISNUMBER(V314),V314,VLOOKUP(CONCATENATE($B314,"_",$C314,"_",G$2,"_","1000 NAC","_",$E314),Database!$F$2:$G$65536,2,)/VLOOKUP(CONCATENATE($B314,"_",$C314,"_",G$2,"_",$D314,"_",$E314),Database!$F$2:$G$65536,2,))</f>
        <v>#DIV/0!</v>
      </c>
      <c r="H314" s="641" t="e">
        <f>IF(ISNUMBER(W314),W314,VLOOKUP(CONCATENATE($B314,"_",$C314,"_",H$2,"_","1000 NAC","_",$E314),Database!$F$2:$G$65536,2,)/VLOOKUP(CONCATENATE($B314,"_",$C314,"_",H$2,"_",$D314,"_",$E314),Database!$F$2:$G$65536,2,))</f>
        <v>#N/A</v>
      </c>
      <c r="I314" s="641" t="e">
        <f>IF(ISNUMBER(X314),X314,VLOOKUP(CONCATENATE($B314,"_",$C314,"_",I$2,"_","1000 NAC","_",$E314),Database!$F$2:$G$65536,2,)/VLOOKUP(CONCATENATE($B314,"_",$C314,"_",I$2,"_",$D314,"_",$E314),Database!$F$2:$G$65536,2,))</f>
        <v>#N/A</v>
      </c>
      <c r="J314" s="641" t="e">
        <f>VLOOKUP(CONCATENATE($B314,"_",$C314,"_",J$2,"_","1000 NAC","_",$E314),Database!$F$2:$G$65536,2,)/VLOOKUP(CONCATENATE($B314,"_",$C314,"_",J$2,"_",$D314,"_",$E314),Database!$F$2:$G$65536,2,)</f>
        <v>#N/A</v>
      </c>
      <c r="K314" s="642">
        <f>VLOOKUP(CONCATENATE($B314,"_",$C314,"_",K$2,"_","1000 NAC","_",$E314),SentData!$F$2:$G$65536,2,)/VLOOKUP(CONCATENATE($B314,"_",$C314,"_",K$2,"_",$D314,"_",$E314),SentData!$F$2:$G$65536,2,)</f>
        <v>983.3315436241611</v>
      </c>
      <c r="L314" s="642">
        <f>VLOOKUP(CONCATENATE($B314,"_",$C314,"_",L$2,"_","1000 NAC","_",$E314),SentData!$F$2:$G$65536,2,)/VLOOKUP(CONCATENATE($B314,"_",$C314,"_",L$2,"_",$D314,"_",$E314),SentData!$F$2:$G$65536,2,)</f>
        <v>1006.424672489083</v>
      </c>
      <c r="M314" s="643"/>
      <c r="N314" s="644" t="str">
        <f t="shared" si="73"/>
        <v>!!</v>
      </c>
      <c r="O314" s="644" t="str">
        <f t="shared" si="74"/>
        <v>!!</v>
      </c>
      <c r="P314" s="644" t="str">
        <f t="shared" si="75"/>
        <v>!!</v>
      </c>
      <c r="Q314" s="644" t="str">
        <f t="shared" si="76"/>
        <v>!!</v>
      </c>
      <c r="R314" s="644" t="str">
        <f t="shared" si="77"/>
        <v>!!</v>
      </c>
      <c r="S314" s="644">
        <f t="shared" si="78"/>
        <v>1.0234845805716859</v>
      </c>
      <c r="T314" s="643"/>
      <c r="U314" s="652" t="str">
        <f>IF(ISNUMBER(U312),IF(ISNUMBER(U313),U313/U312,F313/U312),IF(ISNUMBER(U313),U313/F312,""))</f>
        <v/>
      </c>
      <c r="V314" s="652" t="str">
        <f>IF(ISNUMBER(V312),IF(ISNUMBER(V313),V313/V312,G313/V312),IF(ISNUMBER(V313),V313/G312,""))</f>
        <v/>
      </c>
      <c r="W314" s="652" t="str">
        <f>IF(ISNUMBER(W312),IF(ISNUMBER(W313),W313/W312,H313/W312),IF(ISNUMBER(W313),W313/H312,""))</f>
        <v/>
      </c>
      <c r="X314" s="652" t="str">
        <f>IF(ISNUMBER(X312),IF(ISNUMBER(X313),X313/X312,I313/X312),IF(ISNUMBER(X313),X313/I312,""))</f>
        <v/>
      </c>
    </row>
    <row r="315" spans="1:24" x14ac:dyDescent="0.2">
      <c r="A315" s="633" t="s">
        <v>180</v>
      </c>
      <c r="B315" s="633" t="str">
        <f>Cover!$G$25</f>
        <v>NL</v>
      </c>
      <c r="C315" s="633" t="s">
        <v>292</v>
      </c>
      <c r="D315" s="633" t="s">
        <v>362</v>
      </c>
      <c r="E315" s="634" t="s">
        <v>143</v>
      </c>
      <c r="F315" s="635">
        <f>IF(ISNUMBER(U315),U315,VLOOKUP(CONCATENATE($B315,"_",$C315,"_",F$2,"_",$D315,"_",$E315),Database!$F$2:$G$65536,2,))</f>
        <v>0</v>
      </c>
      <c r="G315" s="635">
        <f>IF(ISNUMBER(V315),V315,VLOOKUP(CONCATENATE($B315,"_",$C315,"_",G$2,"_",$D315,"_",$E315),Database!$F$2:$G$65536,2,))</f>
        <v>0</v>
      </c>
      <c r="H315" s="635" t="e">
        <f>IF(ISNUMBER(W315),W315,VLOOKUP(CONCATENATE($B315,"_",$C315,"_",H$2,"_",$D315,"_",$E315),Database!$F$2:$G$65536,2,))</f>
        <v>#N/A</v>
      </c>
      <c r="I315" s="635" t="e">
        <f>IF(ISNUMBER(X315),X315,VLOOKUP(CONCATENATE($B315,"_",$C315,"_",I$2,"_",$D315,"_",$E315),Database!$F$2:$G$65536,2,))</f>
        <v>#N/A</v>
      </c>
      <c r="J315" s="635" t="e">
        <f>VLOOKUP(CONCATENATE($B315,"_",$C315,"_",J$2,"_",$D315,"_",$E315),Database!$F$2:$G$65536,2,)</f>
        <v>#N/A</v>
      </c>
      <c r="K315" s="636">
        <f>VLOOKUP(CONCATENATE($B315,"_",$C315,"_",K$2,"_",$D315,"_",$E315),SentData!$F$2:$G$65536,2,)</f>
        <v>40.6</v>
      </c>
      <c r="L315" s="636">
        <f>VLOOKUP(CONCATENATE($B315,"_",$C315,"_",L$2,"_",$D315,"_",$E315),SentData!$F$2:$G$65536,2,)</f>
        <v>48</v>
      </c>
      <c r="M315" s="637"/>
      <c r="N315" s="638" t="str">
        <f t="shared" si="73"/>
        <v>!!</v>
      </c>
      <c r="O315" s="638" t="str">
        <f t="shared" si="74"/>
        <v>!!</v>
      </c>
      <c r="P315" s="638" t="str">
        <f t="shared" si="75"/>
        <v>!!</v>
      </c>
      <c r="Q315" s="638" t="str">
        <f t="shared" si="76"/>
        <v>!!</v>
      </c>
      <c r="R315" s="638" t="str">
        <f t="shared" si="77"/>
        <v>!!</v>
      </c>
      <c r="S315" s="638">
        <f t="shared" si="78"/>
        <v>1.1822660098522166</v>
      </c>
      <c r="T315" s="637"/>
      <c r="U315" s="633"/>
      <c r="V315" s="633"/>
      <c r="W315" s="633"/>
      <c r="X315" s="633"/>
    </row>
    <row r="316" spans="1:24" x14ac:dyDescent="0.2">
      <c r="A316" s="650" t="s">
        <v>179</v>
      </c>
      <c r="B316" s="633" t="str">
        <f>Cover!$G$25</f>
        <v>NL</v>
      </c>
      <c r="C316" s="633" t="s">
        <v>292</v>
      </c>
      <c r="D316" s="633" t="s">
        <v>216</v>
      </c>
      <c r="E316" s="634" t="s">
        <v>143</v>
      </c>
      <c r="F316" s="635">
        <f>IF(ISNUMBER(U316),U316,VLOOKUP(CONCATENATE($B316,"_",$C316,"_",F$2,"_",$D316,"_",$E316),Database!$F$2:$G$65536,2,))</f>
        <v>0</v>
      </c>
      <c r="G316" s="635">
        <f>IF(ISNUMBER(V316),V316,VLOOKUP(CONCATENATE($B316,"_",$C316,"_",G$2,"_",$D316,"_",$E316),Database!$F$2:$G$65536,2,))</f>
        <v>0</v>
      </c>
      <c r="H316" s="635" t="e">
        <f>IF(ISNUMBER(W316),W316,VLOOKUP(CONCATENATE($B316,"_",$C316,"_",H$2,"_",$D316,"_",$E316),Database!$F$2:$G$65536,2,))</f>
        <v>#N/A</v>
      </c>
      <c r="I316" s="635" t="e">
        <f>IF(ISNUMBER(X316),X316,VLOOKUP(CONCATENATE($B316,"_",$C316,"_",I$2,"_",$D316,"_",$E316),Database!$F$2:$G$65536,2,))</f>
        <v>#N/A</v>
      </c>
      <c r="J316" s="635" t="e">
        <f>VLOOKUP(CONCATENATE($B316,"_",$C316,"_",J$2,"_",$D316,"_",$E316),Database!$F$2:$G$65536,2,)</f>
        <v>#N/A</v>
      </c>
      <c r="K316" s="636">
        <f>VLOOKUP(CONCATENATE($B316,"_",$C316,"_",K$2,"_",$D316,"_",$E316),SentData!$F$2:$G$65536,2,)</f>
        <v>62794</v>
      </c>
      <c r="L316" s="636">
        <f>VLOOKUP(CONCATENATE($B316,"_",$C316,"_",L$2,"_",$D316,"_",$E316),SentData!$F$2:$G$65536,2,)</f>
        <v>70185</v>
      </c>
      <c r="M316" s="637"/>
      <c r="N316" s="638" t="str">
        <f t="shared" si="73"/>
        <v>!!</v>
      </c>
      <c r="O316" s="638" t="str">
        <f t="shared" si="74"/>
        <v>!!</v>
      </c>
      <c r="P316" s="638" t="str">
        <f t="shared" si="75"/>
        <v>!!</v>
      </c>
      <c r="Q316" s="638" t="str">
        <f t="shared" si="76"/>
        <v>!!</v>
      </c>
      <c r="R316" s="638" t="str">
        <f t="shared" si="77"/>
        <v>!!</v>
      </c>
      <c r="S316" s="638">
        <f t="shared" si="78"/>
        <v>1.1177023282479217</v>
      </c>
      <c r="T316" s="637"/>
      <c r="U316" s="633"/>
      <c r="V316" s="633"/>
      <c r="W316" s="633"/>
      <c r="X316" s="633"/>
    </row>
    <row r="317" spans="1:24" ht="12" x14ac:dyDescent="0.2">
      <c r="A317" s="639" t="s">
        <v>178</v>
      </c>
      <c r="B317" s="639" t="str">
        <f>Cover!$G$25</f>
        <v>NL</v>
      </c>
      <c r="C317" s="639" t="s">
        <v>292</v>
      </c>
      <c r="D317" s="639" t="s">
        <v>362</v>
      </c>
      <c r="E317" s="640" t="s">
        <v>143</v>
      </c>
      <c r="F317" s="641" t="e">
        <f>IF(ISNUMBER(U317),U317,VLOOKUP(CONCATENATE($B317,"_",$C317,"_",F$2,"_","1000 NAC","_",$E317),Database!$F$2:$G$65536,2,)/VLOOKUP(CONCATENATE($B317,"_",$C317,"_",F$2,"_",$D317,"_",$E317),Database!$F$2:$G$65536,2,))</f>
        <v>#DIV/0!</v>
      </c>
      <c r="G317" s="641" t="e">
        <f>IF(ISNUMBER(V317),V317,VLOOKUP(CONCATENATE($B317,"_",$C317,"_",G$2,"_","1000 NAC","_",$E317),Database!$F$2:$G$65536,2,)/VLOOKUP(CONCATENATE($B317,"_",$C317,"_",G$2,"_",$D317,"_",$E317),Database!$F$2:$G$65536,2,))</f>
        <v>#DIV/0!</v>
      </c>
      <c r="H317" s="641" t="e">
        <f>IF(ISNUMBER(W317),W317,VLOOKUP(CONCATENATE($B317,"_",$C317,"_",H$2,"_","1000 NAC","_",$E317),Database!$F$2:$G$65536,2,)/VLOOKUP(CONCATENATE($B317,"_",$C317,"_",H$2,"_",$D317,"_",$E317),Database!$F$2:$G$65536,2,))</f>
        <v>#N/A</v>
      </c>
      <c r="I317" s="641" t="e">
        <f>IF(ISNUMBER(X317),X317,VLOOKUP(CONCATENATE($B317,"_",$C317,"_",I$2,"_","1000 NAC","_",$E317),Database!$F$2:$G$65536,2,)/VLOOKUP(CONCATENATE($B317,"_",$C317,"_",I$2,"_",$D317,"_",$E317),Database!$F$2:$G$65536,2,))</f>
        <v>#N/A</v>
      </c>
      <c r="J317" s="641" t="e">
        <f>VLOOKUP(CONCATENATE($B317,"_",$C317,"_",J$2,"_","1000 NAC","_",$E317),Database!$F$2:$G$65536,2,)/VLOOKUP(CONCATENATE($B317,"_",$C317,"_",J$2,"_",$D317,"_",$E317),Database!$F$2:$G$65536,2,)</f>
        <v>#N/A</v>
      </c>
      <c r="K317" s="642">
        <f>VLOOKUP(CONCATENATE($B317,"_",$C317,"_",K$2,"_","1000 NAC","_",$E317),SentData!$F$2:$G$65536,2,)/VLOOKUP(CONCATENATE($B317,"_",$C317,"_",K$2,"_",$D317,"_",$E317),SentData!$F$2:$G$65536,2,)</f>
        <v>1546.6502463054187</v>
      </c>
      <c r="L317" s="642">
        <f>VLOOKUP(CONCATENATE($B317,"_",$C317,"_",L$2,"_","1000 NAC","_",$E317),SentData!$F$2:$G$65536,2,)/VLOOKUP(CONCATENATE($B317,"_",$C317,"_",L$2,"_",$D317,"_",$E317),SentData!$F$2:$G$65536,2,)</f>
        <v>1462.1875</v>
      </c>
      <c r="M317" s="643"/>
      <c r="N317" s="644" t="str">
        <f t="shared" ref="N317:N350" si="79">IF(OR(ISERROR(F317),ISERROR(G317)),"!!",IF(F317=0,"!!",G317/F317))</f>
        <v>!!</v>
      </c>
      <c r="O317" s="644" t="str">
        <f t="shared" ref="O317:O350" si="80">IF(OR(ISERROR(G317),ISERROR(H317)),"!!",IF(G317=0,"!!",H317/G317))</f>
        <v>!!</v>
      </c>
      <c r="P317" s="644" t="str">
        <f t="shared" ref="P317:P350" si="81">IF(OR(ISERROR(H317),ISERROR(I317)),"!!",IF(H317=0,"!!",I317/H317))</f>
        <v>!!</v>
      </c>
      <c r="Q317" s="644" t="str">
        <f t="shared" ref="Q317:Q350" si="82">IF(OR(ISERROR(I317),ISERROR(J317)),"!!",IF(I317=0,"!!",J317/I317))</f>
        <v>!!</v>
      </c>
      <c r="R317" s="644" t="str">
        <f t="shared" ref="R317:R350" si="83">IF(OR(ISERROR(J317),ISERROR(K317)),"!!",IF(J317=0,"!!",K317/J317))</f>
        <v>!!</v>
      </c>
      <c r="S317" s="644">
        <f t="shared" ref="S317:S350" si="84">IF(OR(ISERROR(K317),ISERROR(L317)),"!!",IF(K317=0,"!!",L317/K317))</f>
        <v>0.94538988597636719</v>
      </c>
      <c r="T317" s="643"/>
      <c r="U317" s="652" t="str">
        <f>IF(ISNUMBER(U315),IF(ISNUMBER(U316),U316/U315,F316/U315),IF(ISNUMBER(U316),U316/F315,""))</f>
        <v/>
      </c>
      <c r="V317" s="652" t="str">
        <f>IF(ISNUMBER(V315),IF(ISNUMBER(V316),V316/V315,G316/V315),IF(ISNUMBER(V316),V316/G315,""))</f>
        <v/>
      </c>
      <c r="W317" s="652" t="str">
        <f>IF(ISNUMBER(W315),IF(ISNUMBER(W316),W316/W315,H316/W315),IF(ISNUMBER(W316),W316/H315,""))</f>
        <v/>
      </c>
      <c r="X317" s="652" t="str">
        <f>IF(ISNUMBER(X315),IF(ISNUMBER(X316),X316/X315,I316/X315),IF(ISNUMBER(X316),X316/I315,""))</f>
        <v/>
      </c>
    </row>
    <row r="318" spans="1:24" x14ac:dyDescent="0.2">
      <c r="A318" s="633" t="s">
        <v>180</v>
      </c>
      <c r="B318" s="633" t="str">
        <f>Cover!$G$25</f>
        <v>NL</v>
      </c>
      <c r="C318" s="633" t="s">
        <v>296</v>
      </c>
      <c r="D318" s="633" t="s">
        <v>362</v>
      </c>
      <c r="E318" s="634" t="s">
        <v>143</v>
      </c>
      <c r="F318" s="635">
        <f>IF(ISNUMBER(U318),U318,VLOOKUP(CONCATENATE($B318,"_",$C318,"_",F$2,"_",$D318,"_",$E318),Database!$F$2:$G$65536,2,))</f>
        <v>0</v>
      </c>
      <c r="G318" s="635">
        <f>IF(ISNUMBER(V318),V318,VLOOKUP(CONCATENATE($B318,"_",$C318,"_",G$2,"_",$D318,"_",$E318),Database!$F$2:$G$65536,2,))</f>
        <v>0</v>
      </c>
      <c r="H318" s="635" t="e">
        <f>IF(ISNUMBER(W318),W318,VLOOKUP(CONCATENATE($B318,"_",$C318,"_",H$2,"_",$D318,"_",$E318),Database!$F$2:$G$65536,2,))</f>
        <v>#N/A</v>
      </c>
      <c r="I318" s="635" t="e">
        <f>IF(ISNUMBER(X318),X318,VLOOKUP(CONCATENATE($B318,"_",$C318,"_",I$2,"_",$D318,"_",$E318),Database!$F$2:$G$65536,2,))</f>
        <v>#N/A</v>
      </c>
      <c r="J318" s="635" t="e">
        <f>VLOOKUP(CONCATENATE($B318,"_",$C318,"_",J$2,"_",$D318,"_",$E318),Database!$F$2:$G$65536,2,)</f>
        <v>#N/A</v>
      </c>
      <c r="K318" s="636">
        <f>VLOOKUP(CONCATENATE($B318,"_",$C318,"_",K$2,"_",$D318,"_",$E318),SentData!$F$2:$G$65536,2,)</f>
        <v>23.9</v>
      </c>
      <c r="L318" s="636">
        <f>VLOOKUP(CONCATENATE($B318,"_",$C318,"_",L$2,"_",$D318,"_",$E318),SentData!$F$2:$G$65536,2,)</f>
        <v>14.8</v>
      </c>
      <c r="M318" s="637"/>
      <c r="N318" s="638" t="str">
        <f t="shared" si="79"/>
        <v>!!</v>
      </c>
      <c r="O318" s="638" t="str">
        <f t="shared" si="80"/>
        <v>!!</v>
      </c>
      <c r="P318" s="638" t="str">
        <f t="shared" si="81"/>
        <v>!!</v>
      </c>
      <c r="Q318" s="638" t="str">
        <f t="shared" si="82"/>
        <v>!!</v>
      </c>
      <c r="R318" s="638" t="str">
        <f t="shared" si="83"/>
        <v>!!</v>
      </c>
      <c r="S318" s="638">
        <f t="shared" si="84"/>
        <v>0.61924686192468625</v>
      </c>
      <c r="T318" s="637"/>
      <c r="U318" s="633"/>
      <c r="V318" s="633"/>
      <c r="W318" s="633"/>
      <c r="X318" s="633"/>
    </row>
    <row r="319" spans="1:24" x14ac:dyDescent="0.2">
      <c r="A319" s="650" t="s">
        <v>179</v>
      </c>
      <c r="B319" s="633" t="str">
        <f>Cover!$G$25</f>
        <v>NL</v>
      </c>
      <c r="C319" s="633" t="s">
        <v>296</v>
      </c>
      <c r="D319" s="633" t="s">
        <v>216</v>
      </c>
      <c r="E319" s="634" t="s">
        <v>143</v>
      </c>
      <c r="F319" s="635">
        <f>IF(ISNUMBER(U319),U319,VLOOKUP(CONCATENATE($B319,"_",$C319,"_",F$2,"_",$D319,"_",$E319),Database!$F$2:$G$65536,2,))</f>
        <v>0</v>
      </c>
      <c r="G319" s="635">
        <f>IF(ISNUMBER(V319),V319,VLOOKUP(CONCATENATE($B319,"_",$C319,"_",G$2,"_",$D319,"_",$E319),Database!$F$2:$G$65536,2,))</f>
        <v>0</v>
      </c>
      <c r="H319" s="635" t="e">
        <f>IF(ISNUMBER(W319),W319,VLOOKUP(CONCATENATE($B319,"_",$C319,"_",H$2,"_",$D319,"_",$E319),Database!$F$2:$G$65536,2,))</f>
        <v>#N/A</v>
      </c>
      <c r="I319" s="635" t="e">
        <f>IF(ISNUMBER(X319),X319,VLOOKUP(CONCATENATE($B319,"_",$C319,"_",I$2,"_",$D319,"_",$E319),Database!$F$2:$G$65536,2,))</f>
        <v>#N/A</v>
      </c>
      <c r="J319" s="635" t="e">
        <f>VLOOKUP(CONCATENATE($B319,"_",$C319,"_",J$2,"_",$D319,"_",$E319),Database!$F$2:$G$65536,2,)</f>
        <v>#N/A</v>
      </c>
      <c r="K319" s="636">
        <f>VLOOKUP(CONCATENATE($B319,"_",$C319,"_",K$2,"_",$D319,"_",$E319),SentData!$F$2:$G$65536,2,)</f>
        <v>38707</v>
      </c>
      <c r="L319" s="636">
        <f>VLOOKUP(CONCATENATE($B319,"_",$C319,"_",L$2,"_",$D319,"_",$E319),SentData!$F$2:$G$65536,2,)</f>
        <v>30792</v>
      </c>
      <c r="M319" s="637"/>
      <c r="N319" s="638" t="str">
        <f t="shared" si="79"/>
        <v>!!</v>
      </c>
      <c r="O319" s="638" t="str">
        <f t="shared" si="80"/>
        <v>!!</v>
      </c>
      <c r="P319" s="638" t="str">
        <f t="shared" si="81"/>
        <v>!!</v>
      </c>
      <c r="Q319" s="638" t="str">
        <f t="shared" si="82"/>
        <v>!!</v>
      </c>
      <c r="R319" s="638" t="str">
        <f t="shared" si="83"/>
        <v>!!</v>
      </c>
      <c r="S319" s="638">
        <f t="shared" si="84"/>
        <v>0.79551502312243261</v>
      </c>
      <c r="T319" s="637"/>
      <c r="U319" s="633"/>
      <c r="V319" s="633"/>
      <c r="W319" s="633"/>
      <c r="X319" s="633"/>
    </row>
    <row r="320" spans="1:24" ht="12" x14ac:dyDescent="0.2">
      <c r="A320" s="639" t="s">
        <v>178</v>
      </c>
      <c r="B320" s="639" t="str">
        <f>Cover!$G$25</f>
        <v>NL</v>
      </c>
      <c r="C320" s="639" t="s">
        <v>296</v>
      </c>
      <c r="D320" s="639" t="s">
        <v>362</v>
      </c>
      <c r="E320" s="640" t="s">
        <v>143</v>
      </c>
      <c r="F320" s="641" t="e">
        <f>IF(ISNUMBER(U320),U320,VLOOKUP(CONCATENATE($B320,"_",$C320,"_",F$2,"_","1000 NAC","_",$E320),Database!$F$2:$G$65536,2,)/VLOOKUP(CONCATENATE($B320,"_",$C320,"_",F$2,"_",$D320,"_",$E320),Database!$F$2:$G$65536,2,))</f>
        <v>#DIV/0!</v>
      </c>
      <c r="G320" s="641" t="e">
        <f>IF(ISNUMBER(V320),V320,VLOOKUP(CONCATENATE($B320,"_",$C320,"_",G$2,"_","1000 NAC","_",$E320),Database!$F$2:$G$65536,2,)/VLOOKUP(CONCATENATE($B320,"_",$C320,"_",G$2,"_",$D320,"_",$E320),Database!$F$2:$G$65536,2,))</f>
        <v>#DIV/0!</v>
      </c>
      <c r="H320" s="641" t="e">
        <f>IF(ISNUMBER(W320),W320,VLOOKUP(CONCATENATE($B320,"_",$C320,"_",H$2,"_","1000 NAC","_",$E320),Database!$F$2:$G$65536,2,)/VLOOKUP(CONCATENATE($B320,"_",$C320,"_",H$2,"_",$D320,"_",$E320),Database!$F$2:$G$65536,2,))</f>
        <v>#N/A</v>
      </c>
      <c r="I320" s="641" t="e">
        <f>IF(ISNUMBER(X320),X320,VLOOKUP(CONCATENATE($B320,"_",$C320,"_",I$2,"_","1000 NAC","_",$E320),Database!$F$2:$G$65536,2,)/VLOOKUP(CONCATENATE($B320,"_",$C320,"_",I$2,"_",$D320,"_",$E320),Database!$F$2:$G$65536,2,))</f>
        <v>#N/A</v>
      </c>
      <c r="J320" s="641" t="e">
        <f>VLOOKUP(CONCATENATE($B320,"_",$C320,"_",J$2,"_","1000 NAC","_",$E320),Database!$F$2:$G$65536,2,)/VLOOKUP(CONCATENATE($B320,"_",$C320,"_",J$2,"_",$D320,"_",$E320),Database!$F$2:$G$65536,2,)</f>
        <v>#N/A</v>
      </c>
      <c r="K320" s="642">
        <f>VLOOKUP(CONCATENATE($B320,"_",$C320,"_",K$2,"_","1000 NAC","_",$E320),SentData!$F$2:$G$65536,2,)/VLOOKUP(CONCATENATE($B320,"_",$C320,"_",K$2,"_",$D320,"_",$E320),SentData!$F$2:$G$65536,2,)</f>
        <v>1619.539748953975</v>
      </c>
      <c r="L320" s="642">
        <f>VLOOKUP(CONCATENATE($B320,"_",$C320,"_",L$2,"_","1000 NAC","_",$E320),SentData!$F$2:$G$65536,2,)/VLOOKUP(CONCATENATE($B320,"_",$C320,"_",L$2,"_",$D320,"_",$E320),SentData!$F$2:$G$65536,2,)</f>
        <v>2080.5405405405404</v>
      </c>
      <c r="M320" s="643"/>
      <c r="N320" s="644" t="str">
        <f t="shared" si="79"/>
        <v>!!</v>
      </c>
      <c r="O320" s="644" t="str">
        <f t="shared" si="80"/>
        <v>!!</v>
      </c>
      <c r="P320" s="644" t="str">
        <f t="shared" si="81"/>
        <v>!!</v>
      </c>
      <c r="Q320" s="644" t="str">
        <f t="shared" si="82"/>
        <v>!!</v>
      </c>
      <c r="R320" s="644" t="str">
        <f t="shared" si="83"/>
        <v>!!</v>
      </c>
      <c r="S320" s="644">
        <f t="shared" si="84"/>
        <v>1.2846492603125768</v>
      </c>
      <c r="T320" s="643"/>
      <c r="U320" s="652" t="str">
        <f>IF(ISNUMBER(U318),IF(ISNUMBER(U319),U319/U318,F319/U318),IF(ISNUMBER(U319),U319/F318,""))</f>
        <v/>
      </c>
      <c r="V320" s="652" t="str">
        <f>IF(ISNUMBER(V318),IF(ISNUMBER(V319),V319/V318,G319/V318),IF(ISNUMBER(V319),V319/G318,""))</f>
        <v/>
      </c>
      <c r="W320" s="652" t="str">
        <f>IF(ISNUMBER(W318),IF(ISNUMBER(W319),W319/W318,H319/W318),IF(ISNUMBER(W319),W319/H318,""))</f>
        <v/>
      </c>
      <c r="X320" s="652" t="str">
        <f>IF(ISNUMBER(X318),IF(ISNUMBER(X319),X319/X318,I319/X318),IF(ISNUMBER(X319),X319/I318,""))</f>
        <v/>
      </c>
    </row>
    <row r="321" spans="1:24" x14ac:dyDescent="0.2">
      <c r="A321" s="633" t="s">
        <v>180</v>
      </c>
      <c r="B321" s="633" t="str">
        <f>Cover!$G$25</f>
        <v>NL</v>
      </c>
      <c r="C321" s="633" t="s">
        <v>292</v>
      </c>
      <c r="D321" s="633" t="s">
        <v>362</v>
      </c>
      <c r="E321" s="634" t="s">
        <v>144</v>
      </c>
      <c r="F321" s="635">
        <f>IF(ISNUMBER(U321),U321,VLOOKUP(CONCATENATE($B321,"_",$C321,"_",F$2,"_",$D321,"_",$E321),Database!$F$2:$G$65536,2,))</f>
        <v>0</v>
      </c>
      <c r="G321" s="635">
        <f>IF(ISNUMBER(V321),V321,VLOOKUP(CONCATENATE($B321,"_",$C321,"_",G$2,"_",$D321,"_",$E321),Database!$F$2:$G$65536,2,))</f>
        <v>0</v>
      </c>
      <c r="H321" s="635" t="e">
        <f>IF(ISNUMBER(W321),W321,VLOOKUP(CONCATENATE($B321,"_",$C321,"_",H$2,"_",$D321,"_",$E321),Database!$F$2:$G$65536,2,))</f>
        <v>#N/A</v>
      </c>
      <c r="I321" s="635" t="e">
        <f>IF(ISNUMBER(X321),X321,VLOOKUP(CONCATENATE($B321,"_",$C321,"_",I$2,"_",$D321,"_",$E321),Database!$F$2:$G$65536,2,))</f>
        <v>#N/A</v>
      </c>
      <c r="J321" s="635" t="e">
        <f>VLOOKUP(CONCATENATE($B321,"_",$C321,"_",J$2,"_",$D321,"_",$E321),Database!$F$2:$G$65536,2,)</f>
        <v>#N/A</v>
      </c>
      <c r="K321" s="636">
        <f>VLOOKUP(CONCATENATE($B321,"_",$C321,"_",K$2,"_",$D321,"_",$E321),SentData!$F$2:$G$65536,2,)</f>
        <v>1604.5</v>
      </c>
      <c r="L321" s="636">
        <f>VLOOKUP(CONCATENATE($B321,"_",$C321,"_",L$2,"_",$D321,"_",$E321),SentData!$F$2:$G$65536,2,)</f>
        <v>1560.7</v>
      </c>
      <c r="M321" s="637"/>
      <c r="N321" s="638" t="str">
        <f t="shared" si="79"/>
        <v>!!</v>
      </c>
      <c r="O321" s="638" t="str">
        <f t="shared" si="80"/>
        <v>!!</v>
      </c>
      <c r="P321" s="638" t="str">
        <f t="shared" si="81"/>
        <v>!!</v>
      </c>
      <c r="Q321" s="638" t="str">
        <f t="shared" si="82"/>
        <v>!!</v>
      </c>
      <c r="R321" s="638" t="str">
        <f t="shared" si="83"/>
        <v>!!</v>
      </c>
      <c r="S321" s="638">
        <f t="shared" si="84"/>
        <v>0.97270177625428489</v>
      </c>
      <c r="T321" s="637"/>
      <c r="U321" s="633"/>
      <c r="V321" s="633"/>
      <c r="W321" s="633"/>
      <c r="X321" s="633"/>
    </row>
    <row r="322" spans="1:24" x14ac:dyDescent="0.2">
      <c r="A322" s="650" t="s">
        <v>179</v>
      </c>
      <c r="B322" s="633" t="str">
        <f>Cover!$G$25</f>
        <v>NL</v>
      </c>
      <c r="C322" s="633" t="s">
        <v>292</v>
      </c>
      <c r="D322" s="633" t="s">
        <v>216</v>
      </c>
      <c r="E322" s="634" t="s">
        <v>144</v>
      </c>
      <c r="F322" s="635">
        <f>IF(ISNUMBER(U322),U322,VLOOKUP(CONCATENATE($B322,"_",$C322,"_",F$2,"_",$D322,"_",$E322),Database!$F$2:$G$65536,2,))</f>
        <v>0</v>
      </c>
      <c r="G322" s="635">
        <f>IF(ISNUMBER(V322),V322,VLOOKUP(CONCATENATE($B322,"_",$C322,"_",G$2,"_",$D322,"_",$E322),Database!$F$2:$G$65536,2,))</f>
        <v>0</v>
      </c>
      <c r="H322" s="635" t="e">
        <f>IF(ISNUMBER(W322),W322,VLOOKUP(CONCATENATE($B322,"_",$C322,"_",H$2,"_",$D322,"_",$E322),Database!$F$2:$G$65536,2,))</f>
        <v>#N/A</v>
      </c>
      <c r="I322" s="635" t="e">
        <f>IF(ISNUMBER(X322),X322,VLOOKUP(CONCATENATE($B322,"_",$C322,"_",I$2,"_",$D322,"_",$E322),Database!$F$2:$G$65536,2,))</f>
        <v>#N/A</v>
      </c>
      <c r="J322" s="635" t="e">
        <f>VLOOKUP(CONCATENATE($B322,"_",$C322,"_",J$2,"_",$D322,"_",$E322),Database!$F$2:$G$65536,2,)</f>
        <v>#N/A</v>
      </c>
      <c r="K322" s="636">
        <f>VLOOKUP(CONCATENATE($B322,"_",$C322,"_",K$2,"_",$D322,"_",$E322),SentData!$F$2:$G$65536,2,)</f>
        <v>1146340</v>
      </c>
      <c r="L322" s="636">
        <f>VLOOKUP(CONCATENATE($B322,"_",$C322,"_",L$2,"_",$D322,"_",$E322),SentData!$F$2:$G$65536,2,)</f>
        <v>1089345</v>
      </c>
      <c r="M322" s="637"/>
      <c r="N322" s="638" t="str">
        <f t="shared" si="79"/>
        <v>!!</v>
      </c>
      <c r="O322" s="638" t="str">
        <f t="shared" si="80"/>
        <v>!!</v>
      </c>
      <c r="P322" s="638" t="str">
        <f t="shared" si="81"/>
        <v>!!</v>
      </c>
      <c r="Q322" s="638" t="str">
        <f t="shared" si="82"/>
        <v>!!</v>
      </c>
      <c r="R322" s="638" t="str">
        <f t="shared" si="83"/>
        <v>!!</v>
      </c>
      <c r="S322" s="638">
        <f t="shared" si="84"/>
        <v>0.95028089397560933</v>
      </c>
      <c r="T322" s="637"/>
      <c r="U322" s="633"/>
      <c r="V322" s="633"/>
      <c r="W322" s="633"/>
      <c r="X322" s="633"/>
    </row>
    <row r="323" spans="1:24" ht="12" x14ac:dyDescent="0.2">
      <c r="A323" s="639" t="s">
        <v>178</v>
      </c>
      <c r="B323" s="639" t="str">
        <f>Cover!$G$25</f>
        <v>NL</v>
      </c>
      <c r="C323" s="639" t="s">
        <v>292</v>
      </c>
      <c r="D323" s="639" t="s">
        <v>362</v>
      </c>
      <c r="E323" s="640" t="s">
        <v>144</v>
      </c>
      <c r="F323" s="641" t="e">
        <f>IF(ISNUMBER(U323),U323,VLOOKUP(CONCATENATE($B323,"_",$C323,"_",F$2,"_","1000 NAC","_",$E323),Database!$F$2:$G$65536,2,)/VLOOKUP(CONCATENATE($B323,"_",$C323,"_",F$2,"_",$D323,"_",$E323),Database!$F$2:$G$65536,2,))</f>
        <v>#DIV/0!</v>
      </c>
      <c r="G323" s="641" t="e">
        <f>IF(ISNUMBER(V323),V323,VLOOKUP(CONCATENATE($B323,"_",$C323,"_",G$2,"_","1000 NAC","_",$E323),Database!$F$2:$G$65536,2,)/VLOOKUP(CONCATENATE($B323,"_",$C323,"_",G$2,"_",$D323,"_",$E323),Database!$F$2:$G$65536,2,))</f>
        <v>#DIV/0!</v>
      </c>
      <c r="H323" s="641" t="e">
        <f>IF(ISNUMBER(W323),W323,VLOOKUP(CONCATENATE($B323,"_",$C323,"_",H$2,"_","1000 NAC","_",$E323),Database!$F$2:$G$65536,2,)/VLOOKUP(CONCATENATE($B323,"_",$C323,"_",H$2,"_",$D323,"_",$E323),Database!$F$2:$G$65536,2,))</f>
        <v>#N/A</v>
      </c>
      <c r="I323" s="641" t="e">
        <f>IF(ISNUMBER(X323),X323,VLOOKUP(CONCATENATE($B323,"_",$C323,"_",I$2,"_","1000 NAC","_",$E323),Database!$F$2:$G$65536,2,)/VLOOKUP(CONCATENATE($B323,"_",$C323,"_",I$2,"_",$D323,"_",$E323),Database!$F$2:$G$65536,2,))</f>
        <v>#N/A</v>
      </c>
      <c r="J323" s="641" t="e">
        <f>VLOOKUP(CONCATENATE($B323,"_",$C323,"_",J$2,"_","1000 NAC","_",$E323),Database!$F$2:$G$65536,2,)/VLOOKUP(CONCATENATE($B323,"_",$C323,"_",J$2,"_",$D323,"_",$E323),Database!$F$2:$G$65536,2,)</f>
        <v>#N/A</v>
      </c>
      <c r="K323" s="642">
        <f>VLOOKUP(CONCATENATE($B323,"_",$C323,"_",K$2,"_","1000 NAC","_",$E323),SentData!$F$2:$G$65536,2,)/VLOOKUP(CONCATENATE($B323,"_",$C323,"_",K$2,"_",$D323,"_",$E323),SentData!$F$2:$G$65536,2,)</f>
        <v>714.45310065440947</v>
      </c>
      <c r="L323" s="642">
        <f>VLOOKUP(CONCATENATE($B323,"_",$C323,"_",L$2,"_","1000 NAC","_",$E323),SentData!$F$2:$G$65536,2,)/VLOOKUP(CONCATENATE($B323,"_",$C323,"_",L$2,"_",$D323,"_",$E323),SentData!$F$2:$G$65536,2,)</f>
        <v>697.98487858012425</v>
      </c>
      <c r="M323" s="643"/>
      <c r="N323" s="644" t="str">
        <f t="shared" si="79"/>
        <v>!!</v>
      </c>
      <c r="O323" s="644" t="str">
        <f t="shared" si="80"/>
        <v>!!</v>
      </c>
      <c r="P323" s="644" t="str">
        <f t="shared" si="81"/>
        <v>!!</v>
      </c>
      <c r="Q323" s="644" t="str">
        <f t="shared" si="82"/>
        <v>!!</v>
      </c>
      <c r="R323" s="644" t="str">
        <f t="shared" si="83"/>
        <v>!!</v>
      </c>
      <c r="S323" s="644">
        <f t="shared" si="84"/>
        <v>0.9769498906797367</v>
      </c>
      <c r="T323" s="643"/>
      <c r="U323" s="652" t="str">
        <f>IF(ISNUMBER(U321),IF(ISNUMBER(U322),U322/U321,F322/U321),IF(ISNUMBER(U322),U322/F321,""))</f>
        <v/>
      </c>
      <c r="V323" s="652" t="str">
        <f>IF(ISNUMBER(V321),IF(ISNUMBER(V322),V322/V321,G322/V321),IF(ISNUMBER(V322),V322/G321,""))</f>
        <v/>
      </c>
      <c r="W323" s="652" t="str">
        <f>IF(ISNUMBER(W321),IF(ISNUMBER(W322),W322/W321,H322/W321),IF(ISNUMBER(W322),W322/H321,""))</f>
        <v/>
      </c>
      <c r="X323" s="652" t="str">
        <f>IF(ISNUMBER(X321),IF(ISNUMBER(X322),X322/X321,I322/X321),IF(ISNUMBER(X322),X322/I321,""))</f>
        <v/>
      </c>
    </row>
    <row r="324" spans="1:24" x14ac:dyDescent="0.2">
      <c r="A324" s="633" t="s">
        <v>180</v>
      </c>
      <c r="B324" s="633" t="str">
        <f>Cover!$G$25</f>
        <v>NL</v>
      </c>
      <c r="C324" s="633" t="s">
        <v>296</v>
      </c>
      <c r="D324" s="633" t="s">
        <v>362</v>
      </c>
      <c r="E324" s="634" t="s">
        <v>144</v>
      </c>
      <c r="F324" s="635">
        <f>IF(ISNUMBER(U324),U324,VLOOKUP(CONCATENATE($B324,"_",$C324,"_",F$2,"_",$D324,"_",$E324),Database!$F$2:$G$65536,2,))</f>
        <v>0</v>
      </c>
      <c r="G324" s="635">
        <f>IF(ISNUMBER(V324),V324,VLOOKUP(CONCATENATE($B324,"_",$C324,"_",G$2,"_",$D324,"_",$E324),Database!$F$2:$G$65536,2,))</f>
        <v>0</v>
      </c>
      <c r="H324" s="635" t="e">
        <f>IF(ISNUMBER(W324),W324,VLOOKUP(CONCATENATE($B324,"_",$C324,"_",H$2,"_",$D324,"_",$E324),Database!$F$2:$G$65536,2,))</f>
        <v>#N/A</v>
      </c>
      <c r="I324" s="635" t="e">
        <f>IF(ISNUMBER(X324),X324,VLOOKUP(CONCATENATE($B324,"_",$C324,"_",I$2,"_",$D324,"_",$E324),Database!$F$2:$G$65536,2,))</f>
        <v>#N/A</v>
      </c>
      <c r="J324" s="635" t="e">
        <f>VLOOKUP(CONCATENATE($B324,"_",$C324,"_",J$2,"_",$D324,"_",$E324),Database!$F$2:$G$65536,2,)</f>
        <v>#N/A</v>
      </c>
      <c r="K324" s="636">
        <f>VLOOKUP(CONCATENATE($B324,"_",$C324,"_",K$2,"_",$D324,"_",$E324),SentData!$F$2:$G$65536,2,)</f>
        <v>1609.8999999999999</v>
      </c>
      <c r="L324" s="636">
        <f>VLOOKUP(CONCATENATE($B324,"_",$C324,"_",L$2,"_",$D324,"_",$E324),SentData!$F$2:$G$65536,2,)</f>
        <v>1682.6</v>
      </c>
      <c r="M324" s="637"/>
      <c r="N324" s="638" t="str">
        <f t="shared" si="79"/>
        <v>!!</v>
      </c>
      <c r="O324" s="638" t="str">
        <f t="shared" si="80"/>
        <v>!!</v>
      </c>
      <c r="P324" s="638" t="str">
        <f t="shared" si="81"/>
        <v>!!</v>
      </c>
      <c r="Q324" s="638" t="str">
        <f t="shared" si="82"/>
        <v>!!</v>
      </c>
      <c r="R324" s="638" t="str">
        <f t="shared" si="83"/>
        <v>!!</v>
      </c>
      <c r="S324" s="638">
        <f t="shared" si="84"/>
        <v>1.0451580843530655</v>
      </c>
      <c r="T324" s="637"/>
      <c r="U324" s="633"/>
      <c r="V324" s="633"/>
      <c r="W324" s="633"/>
      <c r="X324" s="633"/>
    </row>
    <row r="325" spans="1:24" x14ac:dyDescent="0.2">
      <c r="A325" s="650" t="s">
        <v>179</v>
      </c>
      <c r="B325" s="633" t="str">
        <f>Cover!$G$25</f>
        <v>NL</v>
      </c>
      <c r="C325" s="633" t="s">
        <v>296</v>
      </c>
      <c r="D325" s="633" t="s">
        <v>216</v>
      </c>
      <c r="E325" s="634" t="s">
        <v>144</v>
      </c>
      <c r="F325" s="635">
        <f>IF(ISNUMBER(U325),U325,VLOOKUP(CONCATENATE($B325,"_",$C325,"_",F$2,"_",$D325,"_",$E325),Database!$F$2:$G$65536,2,))</f>
        <v>0</v>
      </c>
      <c r="G325" s="635">
        <f>IF(ISNUMBER(V325),V325,VLOOKUP(CONCATENATE($B325,"_",$C325,"_",G$2,"_",$D325,"_",$E325),Database!$F$2:$G$65536,2,))</f>
        <v>0</v>
      </c>
      <c r="H325" s="635" t="e">
        <f>IF(ISNUMBER(W325),W325,VLOOKUP(CONCATENATE($B325,"_",$C325,"_",H$2,"_",$D325,"_",$E325),Database!$F$2:$G$65536,2,))</f>
        <v>#N/A</v>
      </c>
      <c r="I325" s="635" t="e">
        <f>IF(ISNUMBER(X325),X325,VLOOKUP(CONCATENATE($B325,"_",$C325,"_",I$2,"_",$D325,"_",$E325),Database!$F$2:$G$65536,2,))</f>
        <v>#N/A</v>
      </c>
      <c r="J325" s="635" t="e">
        <f>VLOOKUP(CONCATENATE($B325,"_",$C325,"_",J$2,"_",$D325,"_",$E325),Database!$F$2:$G$65536,2,)</f>
        <v>#N/A</v>
      </c>
      <c r="K325" s="636">
        <f>VLOOKUP(CONCATENATE($B325,"_",$C325,"_",K$2,"_",$D325,"_",$E325),SentData!$F$2:$G$65536,2,)</f>
        <v>1179652</v>
      </c>
      <c r="L325" s="636">
        <f>VLOOKUP(CONCATENATE($B325,"_",$C325,"_",L$2,"_",$D325,"_",$E325),SentData!$F$2:$G$65536,2,)</f>
        <v>1119291</v>
      </c>
      <c r="M325" s="637"/>
      <c r="N325" s="638" t="str">
        <f t="shared" si="79"/>
        <v>!!</v>
      </c>
      <c r="O325" s="638" t="str">
        <f t="shared" si="80"/>
        <v>!!</v>
      </c>
      <c r="P325" s="638" t="str">
        <f t="shared" si="81"/>
        <v>!!</v>
      </c>
      <c r="Q325" s="638" t="str">
        <f t="shared" si="82"/>
        <v>!!</v>
      </c>
      <c r="R325" s="638" t="str">
        <f t="shared" si="83"/>
        <v>!!</v>
      </c>
      <c r="S325" s="638">
        <f t="shared" si="84"/>
        <v>0.9488315198041456</v>
      </c>
      <c r="T325" s="637"/>
      <c r="U325" s="633"/>
      <c r="V325" s="633"/>
      <c r="W325" s="633"/>
      <c r="X325" s="633"/>
    </row>
    <row r="326" spans="1:24" ht="12" x14ac:dyDescent="0.2">
      <c r="A326" s="639" t="s">
        <v>178</v>
      </c>
      <c r="B326" s="639" t="str">
        <f>Cover!$G$25</f>
        <v>NL</v>
      </c>
      <c r="C326" s="639" t="s">
        <v>296</v>
      </c>
      <c r="D326" s="639" t="s">
        <v>362</v>
      </c>
      <c r="E326" s="640" t="s">
        <v>144</v>
      </c>
      <c r="F326" s="641" t="e">
        <f>IF(ISNUMBER(U326),U326,VLOOKUP(CONCATENATE($B326,"_",$C326,"_",F$2,"_","1000 NAC","_",$E326),Database!$F$2:$G$65536,2,)/VLOOKUP(CONCATENATE($B326,"_",$C326,"_",F$2,"_",$D326,"_",$E326),Database!$F$2:$G$65536,2,))</f>
        <v>#DIV/0!</v>
      </c>
      <c r="G326" s="641" t="e">
        <f>IF(ISNUMBER(V326),V326,VLOOKUP(CONCATENATE($B326,"_",$C326,"_",G$2,"_","1000 NAC","_",$E326),Database!$F$2:$G$65536,2,)/VLOOKUP(CONCATENATE($B326,"_",$C326,"_",G$2,"_",$D326,"_",$E326),Database!$F$2:$G$65536,2,))</f>
        <v>#DIV/0!</v>
      </c>
      <c r="H326" s="641" t="e">
        <f>IF(ISNUMBER(W326),W326,VLOOKUP(CONCATENATE($B326,"_",$C326,"_",H$2,"_","1000 NAC","_",$E326),Database!$F$2:$G$65536,2,)/VLOOKUP(CONCATENATE($B326,"_",$C326,"_",H$2,"_",$D326,"_",$E326),Database!$F$2:$G$65536,2,))</f>
        <v>#N/A</v>
      </c>
      <c r="I326" s="641" t="e">
        <f>IF(ISNUMBER(X326),X326,VLOOKUP(CONCATENATE($B326,"_",$C326,"_",I$2,"_","1000 NAC","_",$E326),Database!$F$2:$G$65536,2,)/VLOOKUP(CONCATENATE($B326,"_",$C326,"_",I$2,"_",$D326,"_",$E326),Database!$F$2:$G$65536,2,))</f>
        <v>#N/A</v>
      </c>
      <c r="J326" s="641" t="e">
        <f>VLOOKUP(CONCATENATE($B326,"_",$C326,"_",J$2,"_","1000 NAC","_",$E326),Database!$F$2:$G$65536,2,)/VLOOKUP(CONCATENATE($B326,"_",$C326,"_",J$2,"_",$D326,"_",$E326),Database!$F$2:$G$65536,2,)</f>
        <v>#N/A</v>
      </c>
      <c r="K326" s="642">
        <f>VLOOKUP(CONCATENATE($B326,"_",$C326,"_",K$2,"_","1000 NAC","_",$E326),SentData!$F$2:$G$65536,2,)/VLOOKUP(CONCATENATE($B326,"_",$C326,"_",K$2,"_",$D326,"_",$E326),SentData!$F$2:$G$65536,2,)</f>
        <v>732.7486179265793</v>
      </c>
      <c r="L326" s="642">
        <f>VLOOKUP(CONCATENATE($B326,"_",$C326,"_",L$2,"_","1000 NAC","_",$E326),SentData!$F$2:$G$65536,2,)/VLOOKUP(CONCATENATE($B326,"_",$C326,"_",L$2,"_",$D326,"_",$E326),SentData!$F$2:$G$65536,2,)</f>
        <v>665.21514323071438</v>
      </c>
      <c r="M326" s="643"/>
      <c r="N326" s="644" t="str">
        <f t="shared" si="79"/>
        <v>!!</v>
      </c>
      <c r="O326" s="644" t="str">
        <f t="shared" si="80"/>
        <v>!!</v>
      </c>
      <c r="P326" s="644" t="str">
        <f t="shared" si="81"/>
        <v>!!</v>
      </c>
      <c r="Q326" s="644" t="str">
        <f t="shared" si="82"/>
        <v>!!</v>
      </c>
      <c r="R326" s="644" t="str">
        <f t="shared" si="83"/>
        <v>!!</v>
      </c>
      <c r="S326" s="644">
        <f t="shared" si="84"/>
        <v>0.90783541170372872</v>
      </c>
      <c r="T326" s="643"/>
      <c r="U326" s="652" t="str">
        <f>IF(ISNUMBER(U324),IF(ISNUMBER(U325),U325/U324,F325/U324),IF(ISNUMBER(U325),U325/F324,""))</f>
        <v/>
      </c>
      <c r="V326" s="652" t="str">
        <f>IF(ISNUMBER(V324),IF(ISNUMBER(V325),V325/V324,G325/V324),IF(ISNUMBER(V325),V325/G324,""))</f>
        <v/>
      </c>
      <c r="W326" s="652" t="str">
        <f>IF(ISNUMBER(W324),IF(ISNUMBER(W325),W325/W324,H325/W324),IF(ISNUMBER(W325),W325/H324,""))</f>
        <v/>
      </c>
      <c r="X326" s="652" t="str">
        <f>IF(ISNUMBER(X324),IF(ISNUMBER(X325),X325/X324,I325/X324),IF(ISNUMBER(X325),X325/I324,""))</f>
        <v/>
      </c>
    </row>
    <row r="327" spans="1:24" x14ac:dyDescent="0.2">
      <c r="A327" s="633" t="s">
        <v>180</v>
      </c>
      <c r="B327" s="633" t="str">
        <f>Cover!$G$25</f>
        <v>NL</v>
      </c>
      <c r="C327" s="633" t="s">
        <v>292</v>
      </c>
      <c r="D327" s="633" t="s">
        <v>362</v>
      </c>
      <c r="E327" s="634" t="s">
        <v>145</v>
      </c>
      <c r="F327" s="635">
        <f>IF(ISNUMBER(U327),U327,VLOOKUP(CONCATENATE($B327,"_",$C327,"_",F$2,"_",$D327,"_",$E327),Database!$F$2:$G$65536,2,))</f>
        <v>0</v>
      </c>
      <c r="G327" s="635">
        <f>IF(ISNUMBER(V327),V327,VLOOKUP(CONCATENATE($B327,"_",$C327,"_",G$2,"_",$D327,"_",$E327),Database!$F$2:$G$65536,2,))</f>
        <v>0</v>
      </c>
      <c r="H327" s="635" t="e">
        <f>IF(ISNUMBER(W327),W327,VLOOKUP(CONCATENATE($B327,"_",$C327,"_",H$2,"_",$D327,"_",$E327),Database!$F$2:$G$65536,2,))</f>
        <v>#N/A</v>
      </c>
      <c r="I327" s="635" t="e">
        <f>IF(ISNUMBER(X327),X327,VLOOKUP(CONCATENATE($B327,"_",$C327,"_",I$2,"_",$D327,"_",$E327),Database!$F$2:$G$65536,2,))</f>
        <v>#N/A</v>
      </c>
      <c r="J327" s="635" t="e">
        <f>VLOOKUP(CONCATENATE($B327,"_",$C327,"_",J$2,"_",$D327,"_",$E327),Database!$F$2:$G$65536,2,)</f>
        <v>#N/A</v>
      </c>
      <c r="K327" s="636">
        <f>VLOOKUP(CONCATENATE($B327,"_",$C327,"_",K$2,"_",$D327,"_",$E327),SentData!$F$2:$G$65536,2,)</f>
        <v>795.3</v>
      </c>
      <c r="L327" s="636">
        <f>VLOOKUP(CONCATENATE($B327,"_",$C327,"_",L$2,"_",$D327,"_",$E327),SentData!$F$2:$G$65536,2,)</f>
        <v>787.6</v>
      </c>
      <c r="M327" s="637"/>
      <c r="N327" s="638" t="str">
        <f t="shared" si="79"/>
        <v>!!</v>
      </c>
      <c r="O327" s="638" t="str">
        <f t="shared" si="80"/>
        <v>!!</v>
      </c>
      <c r="P327" s="638" t="str">
        <f t="shared" si="81"/>
        <v>!!</v>
      </c>
      <c r="Q327" s="638" t="str">
        <f t="shared" si="82"/>
        <v>!!</v>
      </c>
      <c r="R327" s="638" t="str">
        <f t="shared" si="83"/>
        <v>!!</v>
      </c>
      <c r="S327" s="638">
        <f t="shared" si="84"/>
        <v>0.99031811894882438</v>
      </c>
      <c r="T327" s="637"/>
      <c r="U327" s="633"/>
      <c r="V327" s="633"/>
      <c r="W327" s="633"/>
      <c r="X327" s="633"/>
    </row>
    <row r="328" spans="1:24" x14ac:dyDescent="0.2">
      <c r="A328" s="650" t="s">
        <v>179</v>
      </c>
      <c r="B328" s="633" t="str">
        <f>Cover!$G$25</f>
        <v>NL</v>
      </c>
      <c r="C328" s="633" t="s">
        <v>292</v>
      </c>
      <c r="D328" s="633" t="s">
        <v>216</v>
      </c>
      <c r="E328" s="634" t="s">
        <v>145</v>
      </c>
      <c r="F328" s="635">
        <f>IF(ISNUMBER(U328),U328,VLOOKUP(CONCATENATE($B328,"_",$C328,"_",F$2,"_",$D328,"_",$E328),Database!$F$2:$G$65536,2,))</f>
        <v>0</v>
      </c>
      <c r="G328" s="635">
        <f>IF(ISNUMBER(V328),V328,VLOOKUP(CONCATENATE($B328,"_",$C328,"_",G$2,"_",$D328,"_",$E328),Database!$F$2:$G$65536,2,))</f>
        <v>0</v>
      </c>
      <c r="H328" s="635" t="e">
        <f>IF(ISNUMBER(W328),W328,VLOOKUP(CONCATENATE($B328,"_",$C328,"_",H$2,"_",$D328,"_",$E328),Database!$F$2:$G$65536,2,))</f>
        <v>#N/A</v>
      </c>
      <c r="I328" s="635" t="e">
        <f>IF(ISNUMBER(X328),X328,VLOOKUP(CONCATENATE($B328,"_",$C328,"_",I$2,"_",$D328,"_",$E328),Database!$F$2:$G$65536,2,))</f>
        <v>#N/A</v>
      </c>
      <c r="J328" s="635" t="e">
        <f>VLOOKUP(CONCATENATE($B328,"_",$C328,"_",J$2,"_",$D328,"_",$E328),Database!$F$2:$G$65536,2,)</f>
        <v>#N/A</v>
      </c>
      <c r="K328" s="636">
        <f>VLOOKUP(CONCATENATE($B328,"_",$C328,"_",K$2,"_",$D328,"_",$E328),SentData!$F$2:$G$65536,2,)</f>
        <v>430069</v>
      </c>
      <c r="L328" s="636">
        <f>VLOOKUP(CONCATENATE($B328,"_",$C328,"_",L$2,"_",$D328,"_",$E328),SentData!$F$2:$G$65536,2,)</f>
        <v>380543</v>
      </c>
      <c r="M328" s="637"/>
      <c r="N328" s="638" t="str">
        <f t="shared" si="79"/>
        <v>!!</v>
      </c>
      <c r="O328" s="638" t="str">
        <f t="shared" si="80"/>
        <v>!!</v>
      </c>
      <c r="P328" s="638" t="str">
        <f t="shared" si="81"/>
        <v>!!</v>
      </c>
      <c r="Q328" s="638" t="str">
        <f t="shared" si="82"/>
        <v>!!</v>
      </c>
      <c r="R328" s="638" t="str">
        <f t="shared" si="83"/>
        <v>!!</v>
      </c>
      <c r="S328" s="638">
        <f t="shared" si="84"/>
        <v>0.88484173469838556</v>
      </c>
      <c r="T328" s="637"/>
      <c r="U328" s="633"/>
      <c r="V328" s="633"/>
      <c r="W328" s="633"/>
      <c r="X328" s="633"/>
    </row>
    <row r="329" spans="1:24" ht="12" x14ac:dyDescent="0.2">
      <c r="A329" s="639" t="s">
        <v>178</v>
      </c>
      <c r="B329" s="639" t="str">
        <f>Cover!$G$25</f>
        <v>NL</v>
      </c>
      <c r="C329" s="639" t="s">
        <v>292</v>
      </c>
      <c r="D329" s="639" t="s">
        <v>362</v>
      </c>
      <c r="E329" s="640" t="s">
        <v>145</v>
      </c>
      <c r="F329" s="641" t="e">
        <f>IF(ISNUMBER(U329),U329,VLOOKUP(CONCATENATE($B329,"_",$C329,"_",F$2,"_","1000 NAC","_",$E329),Database!$F$2:$G$65536,2,)/VLOOKUP(CONCATENATE($B329,"_",$C329,"_",F$2,"_",$D329,"_",$E329),Database!$F$2:$G$65536,2,))</f>
        <v>#DIV/0!</v>
      </c>
      <c r="G329" s="641" t="e">
        <f>IF(ISNUMBER(V329),V329,VLOOKUP(CONCATENATE($B329,"_",$C329,"_",G$2,"_","1000 NAC","_",$E329),Database!$F$2:$G$65536,2,)/VLOOKUP(CONCATENATE($B329,"_",$C329,"_",G$2,"_",$D329,"_",$E329),Database!$F$2:$G$65536,2,))</f>
        <v>#DIV/0!</v>
      </c>
      <c r="H329" s="641" t="e">
        <f>IF(ISNUMBER(W329),W329,VLOOKUP(CONCATENATE($B329,"_",$C329,"_",H$2,"_","1000 NAC","_",$E329),Database!$F$2:$G$65536,2,)/VLOOKUP(CONCATENATE($B329,"_",$C329,"_",H$2,"_",$D329,"_",$E329),Database!$F$2:$G$65536,2,))</f>
        <v>#N/A</v>
      </c>
      <c r="I329" s="641" t="e">
        <f>IF(ISNUMBER(X329),X329,VLOOKUP(CONCATENATE($B329,"_",$C329,"_",I$2,"_","1000 NAC","_",$E329),Database!$F$2:$G$65536,2,)/VLOOKUP(CONCATENATE($B329,"_",$C329,"_",I$2,"_",$D329,"_",$E329),Database!$F$2:$G$65536,2,))</f>
        <v>#N/A</v>
      </c>
      <c r="J329" s="641" t="e">
        <f>VLOOKUP(CONCATENATE($B329,"_",$C329,"_",J$2,"_","1000 NAC","_",$E329),Database!$F$2:$G$65536,2,)/VLOOKUP(CONCATENATE($B329,"_",$C329,"_",J$2,"_",$D329,"_",$E329),Database!$F$2:$G$65536,2,)</f>
        <v>#N/A</v>
      </c>
      <c r="K329" s="642">
        <f>VLOOKUP(CONCATENATE($B329,"_",$C329,"_",K$2,"_","1000 NAC","_",$E329),SentData!$F$2:$G$65536,2,)/VLOOKUP(CONCATENATE($B329,"_",$C329,"_",K$2,"_",$D329,"_",$E329),SentData!$F$2:$G$65536,2,)</f>
        <v>540.76323399974854</v>
      </c>
      <c r="L329" s="642">
        <f>VLOOKUP(CONCATENATE($B329,"_",$C329,"_",L$2,"_","1000 NAC","_",$E329),SentData!$F$2:$G$65536,2,)/VLOOKUP(CONCATENATE($B329,"_",$C329,"_",L$2,"_",$D329,"_",$E329),SentData!$F$2:$G$65536,2,)</f>
        <v>483.16785170137126</v>
      </c>
      <c r="M329" s="643"/>
      <c r="N329" s="644" t="str">
        <f t="shared" si="79"/>
        <v>!!</v>
      </c>
      <c r="O329" s="644" t="str">
        <f t="shared" si="80"/>
        <v>!!</v>
      </c>
      <c r="P329" s="644" t="str">
        <f t="shared" si="81"/>
        <v>!!</v>
      </c>
      <c r="Q329" s="644" t="str">
        <f t="shared" si="82"/>
        <v>!!</v>
      </c>
      <c r="R329" s="644" t="str">
        <f t="shared" si="83"/>
        <v>!!</v>
      </c>
      <c r="S329" s="644">
        <f t="shared" si="84"/>
        <v>0.89349242204878876</v>
      </c>
      <c r="T329" s="643"/>
      <c r="U329" s="652" t="str">
        <f>IF(ISNUMBER(U327),IF(ISNUMBER(U328),U328/U327,F328/U327),IF(ISNUMBER(U328),U328/F327,""))</f>
        <v/>
      </c>
      <c r="V329" s="652" t="str">
        <f>IF(ISNUMBER(V327),IF(ISNUMBER(V328),V328/V327,G328/V327),IF(ISNUMBER(V328),V328/G327,""))</f>
        <v/>
      </c>
      <c r="W329" s="652" t="str">
        <f>IF(ISNUMBER(W327),IF(ISNUMBER(W328),W328/W327,H328/W327),IF(ISNUMBER(W328),W328/H327,""))</f>
        <v/>
      </c>
      <c r="X329" s="652" t="str">
        <f>IF(ISNUMBER(X327),IF(ISNUMBER(X328),X328/X327,I328/X327),IF(ISNUMBER(X328),X328/I327,""))</f>
        <v/>
      </c>
    </row>
    <row r="330" spans="1:24" x14ac:dyDescent="0.2">
      <c r="A330" s="633" t="s">
        <v>180</v>
      </c>
      <c r="B330" s="633" t="str">
        <f>Cover!$G$25</f>
        <v>NL</v>
      </c>
      <c r="C330" s="633" t="s">
        <v>296</v>
      </c>
      <c r="D330" s="633" t="s">
        <v>362</v>
      </c>
      <c r="E330" s="634" t="s">
        <v>145</v>
      </c>
      <c r="F330" s="635">
        <f>IF(ISNUMBER(U330),U330,VLOOKUP(CONCATENATE($B330,"_",$C330,"_",F$2,"_",$D330,"_",$E330),Database!$F$2:$G$65536,2,))</f>
        <v>0</v>
      </c>
      <c r="G330" s="635">
        <f>IF(ISNUMBER(V330),V330,VLOOKUP(CONCATENATE($B330,"_",$C330,"_",G$2,"_",$D330,"_",$E330),Database!$F$2:$G$65536,2,))</f>
        <v>0</v>
      </c>
      <c r="H330" s="635" t="e">
        <f>IF(ISNUMBER(W330),W330,VLOOKUP(CONCATENATE($B330,"_",$C330,"_",H$2,"_",$D330,"_",$E330),Database!$F$2:$G$65536,2,))</f>
        <v>#N/A</v>
      </c>
      <c r="I330" s="635" t="e">
        <f>IF(ISNUMBER(X330),X330,VLOOKUP(CONCATENATE($B330,"_",$C330,"_",I$2,"_",$D330,"_",$E330),Database!$F$2:$G$65536,2,))</f>
        <v>#N/A</v>
      </c>
      <c r="J330" s="635" t="e">
        <f>VLOOKUP(CONCATENATE($B330,"_",$C330,"_",J$2,"_",$D330,"_",$E330),Database!$F$2:$G$65536,2,)</f>
        <v>#N/A</v>
      </c>
      <c r="K330" s="636">
        <f>VLOOKUP(CONCATENATE($B330,"_",$C330,"_",K$2,"_",$D330,"_",$E330),SentData!$F$2:$G$65536,2,)</f>
        <v>1169.3</v>
      </c>
      <c r="L330" s="636">
        <f>VLOOKUP(CONCATENATE($B330,"_",$C330,"_",L$2,"_",$D330,"_",$E330),SentData!$F$2:$G$65536,2,)</f>
        <v>1242.5999999999999</v>
      </c>
      <c r="M330" s="637"/>
      <c r="N330" s="638" t="str">
        <f t="shared" si="79"/>
        <v>!!</v>
      </c>
      <c r="O330" s="638" t="str">
        <f t="shared" si="80"/>
        <v>!!</v>
      </c>
      <c r="P330" s="638" t="str">
        <f t="shared" si="81"/>
        <v>!!</v>
      </c>
      <c r="Q330" s="638" t="str">
        <f t="shared" si="82"/>
        <v>!!</v>
      </c>
      <c r="R330" s="638" t="str">
        <f t="shared" si="83"/>
        <v>!!</v>
      </c>
      <c r="S330" s="638">
        <f t="shared" si="84"/>
        <v>1.062687077738818</v>
      </c>
      <c r="T330" s="637"/>
      <c r="U330" s="633"/>
      <c r="V330" s="633"/>
      <c r="W330" s="633"/>
      <c r="X330" s="633"/>
    </row>
    <row r="331" spans="1:24" x14ac:dyDescent="0.2">
      <c r="A331" s="650" t="s">
        <v>179</v>
      </c>
      <c r="B331" s="633" t="str">
        <f>Cover!$G$25</f>
        <v>NL</v>
      </c>
      <c r="C331" s="633" t="s">
        <v>296</v>
      </c>
      <c r="D331" s="633" t="s">
        <v>216</v>
      </c>
      <c r="E331" s="634" t="s">
        <v>145</v>
      </c>
      <c r="F331" s="635">
        <f>IF(ISNUMBER(U331),U331,VLOOKUP(CONCATENATE($B331,"_",$C331,"_",F$2,"_",$D331,"_",$E331),Database!$F$2:$G$65536,2,))</f>
        <v>0</v>
      </c>
      <c r="G331" s="635">
        <f>IF(ISNUMBER(V331),V331,VLOOKUP(CONCATENATE($B331,"_",$C331,"_",G$2,"_",$D331,"_",$E331),Database!$F$2:$G$65536,2,))</f>
        <v>0</v>
      </c>
      <c r="H331" s="635" t="e">
        <f>IF(ISNUMBER(W331),W331,VLOOKUP(CONCATENATE($B331,"_",$C331,"_",H$2,"_",$D331,"_",$E331),Database!$F$2:$G$65536,2,))</f>
        <v>#N/A</v>
      </c>
      <c r="I331" s="635" t="e">
        <f>IF(ISNUMBER(X331),X331,VLOOKUP(CONCATENATE($B331,"_",$C331,"_",I$2,"_",$D331,"_",$E331),Database!$F$2:$G$65536,2,))</f>
        <v>#N/A</v>
      </c>
      <c r="J331" s="635" t="e">
        <f>VLOOKUP(CONCATENATE($B331,"_",$C331,"_",J$2,"_",$D331,"_",$E331),Database!$F$2:$G$65536,2,)</f>
        <v>#N/A</v>
      </c>
      <c r="K331" s="636">
        <f>VLOOKUP(CONCATENATE($B331,"_",$C331,"_",K$2,"_",$D331,"_",$E331),SentData!$F$2:$G$65536,2,)</f>
        <v>597386</v>
      </c>
      <c r="L331" s="636">
        <f>VLOOKUP(CONCATENATE($B331,"_",$C331,"_",L$2,"_",$D331,"_",$E331),SentData!$F$2:$G$65536,2,)</f>
        <v>523567</v>
      </c>
      <c r="M331" s="637"/>
      <c r="N331" s="638" t="str">
        <f t="shared" si="79"/>
        <v>!!</v>
      </c>
      <c r="O331" s="638" t="str">
        <f t="shared" si="80"/>
        <v>!!</v>
      </c>
      <c r="P331" s="638" t="str">
        <f t="shared" si="81"/>
        <v>!!</v>
      </c>
      <c r="Q331" s="638" t="str">
        <f t="shared" si="82"/>
        <v>!!</v>
      </c>
      <c r="R331" s="638" t="str">
        <f t="shared" si="83"/>
        <v>!!</v>
      </c>
      <c r="S331" s="638">
        <f t="shared" si="84"/>
        <v>0.87642997994596461</v>
      </c>
      <c r="T331" s="637"/>
      <c r="U331" s="633"/>
      <c r="V331" s="633"/>
      <c r="W331" s="633"/>
      <c r="X331" s="633"/>
    </row>
    <row r="332" spans="1:24" ht="12" x14ac:dyDescent="0.2">
      <c r="A332" s="639" t="s">
        <v>178</v>
      </c>
      <c r="B332" s="639" t="str">
        <f>Cover!$G$25</f>
        <v>NL</v>
      </c>
      <c r="C332" s="639" t="s">
        <v>296</v>
      </c>
      <c r="D332" s="639" t="s">
        <v>362</v>
      </c>
      <c r="E332" s="640" t="s">
        <v>145</v>
      </c>
      <c r="F332" s="641" t="e">
        <f>IF(ISNUMBER(U332),U332,VLOOKUP(CONCATENATE($B332,"_",$C332,"_",F$2,"_","1000 NAC","_",$E332),Database!$F$2:$G$65536,2,)/VLOOKUP(CONCATENATE($B332,"_",$C332,"_",F$2,"_",$D332,"_",$E332),Database!$F$2:$G$65536,2,))</f>
        <v>#DIV/0!</v>
      </c>
      <c r="G332" s="641" t="e">
        <f>IF(ISNUMBER(V332),V332,VLOOKUP(CONCATENATE($B332,"_",$C332,"_",G$2,"_","1000 NAC","_",$E332),Database!$F$2:$G$65536,2,)/VLOOKUP(CONCATENATE($B332,"_",$C332,"_",G$2,"_",$D332,"_",$E332),Database!$F$2:$G$65536,2,))</f>
        <v>#DIV/0!</v>
      </c>
      <c r="H332" s="641" t="e">
        <f>IF(ISNUMBER(W332),W332,VLOOKUP(CONCATENATE($B332,"_",$C332,"_",H$2,"_","1000 NAC","_",$E332),Database!$F$2:$G$65536,2,)/VLOOKUP(CONCATENATE($B332,"_",$C332,"_",H$2,"_",$D332,"_",$E332),Database!$F$2:$G$65536,2,))</f>
        <v>#N/A</v>
      </c>
      <c r="I332" s="641" t="e">
        <f>IF(ISNUMBER(X332),X332,VLOOKUP(CONCATENATE($B332,"_",$C332,"_",I$2,"_","1000 NAC","_",$E332),Database!$F$2:$G$65536,2,)/VLOOKUP(CONCATENATE($B332,"_",$C332,"_",I$2,"_",$D332,"_",$E332),Database!$F$2:$G$65536,2,))</f>
        <v>#N/A</v>
      </c>
      <c r="J332" s="641" t="e">
        <f>VLOOKUP(CONCATENATE($B332,"_",$C332,"_",J$2,"_","1000 NAC","_",$E332),Database!$F$2:$G$65536,2,)/VLOOKUP(CONCATENATE($B332,"_",$C332,"_",J$2,"_",$D332,"_",$E332),Database!$F$2:$G$65536,2,)</f>
        <v>#N/A</v>
      </c>
      <c r="K332" s="642">
        <f>VLOOKUP(CONCATENATE($B332,"_",$C332,"_",K$2,"_","1000 NAC","_",$E332),SentData!$F$2:$G$65536,2,)/VLOOKUP(CONCATENATE($B332,"_",$C332,"_",K$2,"_",$D332,"_",$E332),SentData!$F$2:$G$65536,2,)</f>
        <v>510.89198665868469</v>
      </c>
      <c r="L332" s="642">
        <f>VLOOKUP(CONCATENATE($B332,"_",$C332,"_",L$2,"_","1000 NAC","_",$E332),SentData!$F$2:$G$65536,2,)/VLOOKUP(CONCATENATE($B332,"_",$C332,"_",L$2,"_",$D332,"_",$E332),SentData!$F$2:$G$65536,2,)</f>
        <v>421.34798004184779</v>
      </c>
      <c r="M332" s="643"/>
      <c r="N332" s="644" t="str">
        <f t="shared" si="79"/>
        <v>!!</v>
      </c>
      <c r="O332" s="644" t="str">
        <f t="shared" si="80"/>
        <v>!!</v>
      </c>
      <c r="P332" s="644" t="str">
        <f t="shared" si="81"/>
        <v>!!</v>
      </c>
      <c r="Q332" s="644" t="str">
        <f t="shared" si="82"/>
        <v>!!</v>
      </c>
      <c r="R332" s="644" t="str">
        <f t="shared" si="83"/>
        <v>!!</v>
      </c>
      <c r="S332" s="644">
        <f t="shared" si="84"/>
        <v>0.82473006241012115</v>
      </c>
      <c r="T332" s="643"/>
      <c r="U332" s="652" t="str">
        <f>IF(ISNUMBER(U330),IF(ISNUMBER(U331),U331/U330,F331/U330),IF(ISNUMBER(U331),U331/F330,""))</f>
        <v/>
      </c>
      <c r="V332" s="652" t="str">
        <f>IF(ISNUMBER(V330),IF(ISNUMBER(V331),V331/V330,G331/V330),IF(ISNUMBER(V331),V331/G330,""))</f>
        <v/>
      </c>
      <c r="W332" s="652" t="str">
        <f>IF(ISNUMBER(W330),IF(ISNUMBER(W331),W331/W330,H331/W330),IF(ISNUMBER(W331),W331/H330,""))</f>
        <v/>
      </c>
      <c r="X332" s="652" t="str">
        <f>IF(ISNUMBER(X330),IF(ISNUMBER(X331),X331/X330,I331/X330),IF(ISNUMBER(X331),X331/I330,""))</f>
        <v/>
      </c>
    </row>
    <row r="333" spans="1:24" x14ac:dyDescent="0.2">
      <c r="A333" s="633" t="s">
        <v>180</v>
      </c>
      <c r="B333" s="633" t="str">
        <f>Cover!$G$25</f>
        <v>NL</v>
      </c>
      <c r="C333" s="633" t="s">
        <v>292</v>
      </c>
      <c r="D333" s="633" t="s">
        <v>362</v>
      </c>
      <c r="E333" s="634" t="s">
        <v>146</v>
      </c>
      <c r="F333" s="635">
        <f>IF(ISNUMBER(U333),U333,VLOOKUP(CONCATENATE($B333,"_",$C333,"_",F$2,"_",$D333,"_",$E333),Database!$F$2:$G$65536,2,))</f>
        <v>0</v>
      </c>
      <c r="G333" s="635">
        <f>IF(ISNUMBER(V333),V333,VLOOKUP(CONCATENATE($B333,"_",$C333,"_",G$2,"_",$D333,"_",$E333),Database!$F$2:$G$65536,2,))</f>
        <v>0</v>
      </c>
      <c r="H333" s="635" t="e">
        <f>IF(ISNUMBER(W333),W333,VLOOKUP(CONCATENATE($B333,"_",$C333,"_",H$2,"_",$D333,"_",$E333),Database!$F$2:$G$65536,2,))</f>
        <v>#N/A</v>
      </c>
      <c r="I333" s="635" t="e">
        <f>IF(ISNUMBER(X333),X333,VLOOKUP(CONCATENATE($B333,"_",$C333,"_",I$2,"_",$D333,"_",$E333),Database!$F$2:$G$65536,2,))</f>
        <v>#N/A</v>
      </c>
      <c r="J333" s="635" t="e">
        <f>VLOOKUP(CONCATENATE($B333,"_",$C333,"_",J$2,"_",$D333,"_",$E333),Database!$F$2:$G$65536,2,)</f>
        <v>#N/A</v>
      </c>
      <c r="K333" s="636">
        <f>VLOOKUP(CONCATENATE($B333,"_",$C333,"_",K$2,"_",$D333,"_",$E333),SentData!$F$2:$G$65536,2,)</f>
        <v>462</v>
      </c>
      <c r="L333" s="636">
        <f>VLOOKUP(CONCATENATE($B333,"_",$C333,"_",L$2,"_",$D333,"_",$E333),SentData!$F$2:$G$65536,2,)</f>
        <v>412.6</v>
      </c>
      <c r="M333" s="637"/>
      <c r="N333" s="638" t="str">
        <f t="shared" si="79"/>
        <v>!!</v>
      </c>
      <c r="O333" s="638" t="str">
        <f t="shared" si="80"/>
        <v>!!</v>
      </c>
      <c r="P333" s="638" t="str">
        <f t="shared" si="81"/>
        <v>!!</v>
      </c>
      <c r="Q333" s="638" t="str">
        <f t="shared" si="82"/>
        <v>!!</v>
      </c>
      <c r="R333" s="638" t="str">
        <f t="shared" si="83"/>
        <v>!!</v>
      </c>
      <c r="S333" s="638">
        <f t="shared" si="84"/>
        <v>0.89307359307359313</v>
      </c>
      <c r="T333" s="637"/>
      <c r="U333" s="633"/>
      <c r="V333" s="633"/>
      <c r="W333" s="633"/>
      <c r="X333" s="633"/>
    </row>
    <row r="334" spans="1:24" x14ac:dyDescent="0.2">
      <c r="A334" s="650" t="s">
        <v>179</v>
      </c>
      <c r="B334" s="633" t="str">
        <f>Cover!$G$25</f>
        <v>NL</v>
      </c>
      <c r="C334" s="633" t="s">
        <v>292</v>
      </c>
      <c r="D334" s="633" t="s">
        <v>216</v>
      </c>
      <c r="E334" s="634" t="s">
        <v>146</v>
      </c>
      <c r="F334" s="635">
        <f>IF(ISNUMBER(U334),U334,VLOOKUP(CONCATENATE($B334,"_",$C334,"_",F$2,"_",$D334,"_",$E334),Database!$F$2:$G$65536,2,))</f>
        <v>0</v>
      </c>
      <c r="G334" s="635">
        <f>IF(ISNUMBER(V334),V334,VLOOKUP(CONCATENATE($B334,"_",$C334,"_",G$2,"_",$D334,"_",$E334),Database!$F$2:$G$65536,2,))</f>
        <v>0</v>
      </c>
      <c r="H334" s="635" t="e">
        <f>IF(ISNUMBER(W334),W334,VLOOKUP(CONCATENATE($B334,"_",$C334,"_",H$2,"_",$D334,"_",$E334),Database!$F$2:$G$65536,2,))</f>
        <v>#N/A</v>
      </c>
      <c r="I334" s="635" t="e">
        <f>IF(ISNUMBER(X334),X334,VLOOKUP(CONCATENATE($B334,"_",$C334,"_",I$2,"_",$D334,"_",$E334),Database!$F$2:$G$65536,2,))</f>
        <v>#N/A</v>
      </c>
      <c r="J334" s="635" t="e">
        <f>VLOOKUP(CONCATENATE($B334,"_",$C334,"_",J$2,"_",$D334,"_",$E334),Database!$F$2:$G$65536,2,)</f>
        <v>#N/A</v>
      </c>
      <c r="K334" s="636">
        <f>VLOOKUP(CONCATENATE($B334,"_",$C334,"_",K$2,"_",$D334,"_",$E334),SentData!$F$2:$G$65536,2,)</f>
        <v>417375</v>
      </c>
      <c r="L334" s="636">
        <f>VLOOKUP(CONCATENATE($B334,"_",$C334,"_",L$2,"_",$D334,"_",$E334),SentData!$F$2:$G$65536,2,)</f>
        <v>392878</v>
      </c>
      <c r="M334" s="637"/>
      <c r="N334" s="638" t="str">
        <f t="shared" si="79"/>
        <v>!!</v>
      </c>
      <c r="O334" s="638" t="str">
        <f t="shared" si="80"/>
        <v>!!</v>
      </c>
      <c r="P334" s="638" t="str">
        <f t="shared" si="81"/>
        <v>!!</v>
      </c>
      <c r="Q334" s="638" t="str">
        <f t="shared" si="82"/>
        <v>!!</v>
      </c>
      <c r="R334" s="638" t="str">
        <f t="shared" si="83"/>
        <v>!!</v>
      </c>
      <c r="S334" s="638">
        <f t="shared" si="84"/>
        <v>0.94130697813716679</v>
      </c>
      <c r="T334" s="637"/>
      <c r="U334" s="633"/>
      <c r="V334" s="633"/>
      <c r="W334" s="633"/>
      <c r="X334" s="633"/>
    </row>
    <row r="335" spans="1:24" ht="12" x14ac:dyDescent="0.2">
      <c r="A335" s="639" t="s">
        <v>178</v>
      </c>
      <c r="B335" s="639" t="str">
        <f>Cover!$G$25</f>
        <v>NL</v>
      </c>
      <c r="C335" s="639" t="s">
        <v>292</v>
      </c>
      <c r="D335" s="639" t="s">
        <v>362</v>
      </c>
      <c r="E335" s="640" t="s">
        <v>146</v>
      </c>
      <c r="F335" s="641" t="e">
        <f>IF(ISNUMBER(U335),U335,VLOOKUP(CONCATENATE($B335,"_",$C335,"_",F$2,"_","1000 NAC","_",$E335),Database!$F$2:$G$65536,2,)/VLOOKUP(CONCATENATE($B335,"_",$C335,"_",F$2,"_",$D335,"_",$E335),Database!$F$2:$G$65536,2,))</f>
        <v>#DIV/0!</v>
      </c>
      <c r="G335" s="641" t="e">
        <f>IF(ISNUMBER(V335),V335,VLOOKUP(CONCATENATE($B335,"_",$C335,"_",G$2,"_","1000 NAC","_",$E335),Database!$F$2:$G$65536,2,)/VLOOKUP(CONCATENATE($B335,"_",$C335,"_",G$2,"_",$D335,"_",$E335),Database!$F$2:$G$65536,2,))</f>
        <v>#DIV/0!</v>
      </c>
      <c r="H335" s="641" t="e">
        <f>IF(ISNUMBER(W335),W335,VLOOKUP(CONCATENATE($B335,"_",$C335,"_",H$2,"_","1000 NAC","_",$E335),Database!$F$2:$G$65536,2,)/VLOOKUP(CONCATENATE($B335,"_",$C335,"_",H$2,"_",$D335,"_",$E335),Database!$F$2:$G$65536,2,))</f>
        <v>#N/A</v>
      </c>
      <c r="I335" s="641" t="e">
        <f>IF(ISNUMBER(X335),X335,VLOOKUP(CONCATENATE($B335,"_",$C335,"_",I$2,"_","1000 NAC","_",$E335),Database!$F$2:$G$65536,2,)/VLOOKUP(CONCATENATE($B335,"_",$C335,"_",I$2,"_",$D335,"_",$E335),Database!$F$2:$G$65536,2,))</f>
        <v>#N/A</v>
      </c>
      <c r="J335" s="641" t="e">
        <f>VLOOKUP(CONCATENATE($B335,"_",$C335,"_",J$2,"_","1000 NAC","_",$E335),Database!$F$2:$G$65536,2,)/VLOOKUP(CONCATENATE($B335,"_",$C335,"_",J$2,"_",$D335,"_",$E335),Database!$F$2:$G$65536,2,)</f>
        <v>#N/A</v>
      </c>
      <c r="K335" s="642">
        <f>VLOOKUP(CONCATENATE($B335,"_",$C335,"_",K$2,"_","1000 NAC","_",$E335),SentData!$F$2:$G$65536,2,)/VLOOKUP(CONCATENATE($B335,"_",$C335,"_",K$2,"_",$D335,"_",$E335),SentData!$F$2:$G$65536,2,)</f>
        <v>903.40909090909088</v>
      </c>
      <c r="L335" s="642">
        <f>VLOOKUP(CONCATENATE($B335,"_",$C335,"_",L$2,"_","1000 NAC","_",$E335),SentData!$F$2:$G$65536,2,)/VLOOKUP(CONCATENATE($B335,"_",$C335,"_",L$2,"_",$D335,"_",$E335),SentData!$F$2:$G$65536,2,)</f>
        <v>952.20067862336396</v>
      </c>
      <c r="M335" s="643"/>
      <c r="N335" s="644" t="str">
        <f t="shared" si="79"/>
        <v>!!</v>
      </c>
      <c r="O335" s="644" t="str">
        <f t="shared" si="80"/>
        <v>!!</v>
      </c>
      <c r="P335" s="644" t="str">
        <f t="shared" si="81"/>
        <v>!!</v>
      </c>
      <c r="Q335" s="644" t="str">
        <f t="shared" si="82"/>
        <v>!!</v>
      </c>
      <c r="R335" s="644" t="str">
        <f t="shared" si="83"/>
        <v>!!</v>
      </c>
      <c r="S335" s="644">
        <f t="shared" si="84"/>
        <v>1.0540082983503902</v>
      </c>
      <c r="T335" s="643"/>
      <c r="U335" s="652" t="str">
        <f>IF(ISNUMBER(U333),IF(ISNUMBER(U334),U334/U333,F334/U333),IF(ISNUMBER(U334),U334/F333,""))</f>
        <v/>
      </c>
      <c r="V335" s="652" t="str">
        <f>IF(ISNUMBER(V333),IF(ISNUMBER(V334),V334/V333,G334/V333),IF(ISNUMBER(V334),V334/G333,""))</f>
        <v/>
      </c>
      <c r="W335" s="652" t="str">
        <f>IF(ISNUMBER(W333),IF(ISNUMBER(W334),W334/W333,H334/W333),IF(ISNUMBER(W334),W334/H333,""))</f>
        <v/>
      </c>
      <c r="X335" s="652" t="str">
        <f>IF(ISNUMBER(X333),IF(ISNUMBER(X334),X334/X333,I334/X333),IF(ISNUMBER(X334),X334/I333,""))</f>
        <v/>
      </c>
    </row>
    <row r="336" spans="1:24" x14ac:dyDescent="0.2">
      <c r="A336" s="633" t="s">
        <v>180</v>
      </c>
      <c r="B336" s="633" t="str">
        <f>Cover!$G$25</f>
        <v>NL</v>
      </c>
      <c r="C336" s="633" t="s">
        <v>296</v>
      </c>
      <c r="D336" s="633" t="s">
        <v>362</v>
      </c>
      <c r="E336" s="634" t="s">
        <v>146</v>
      </c>
      <c r="F336" s="635">
        <f>IF(ISNUMBER(U336),U336,VLOOKUP(CONCATENATE($B336,"_",$C336,"_",F$2,"_",$D336,"_",$E336),Database!$F$2:$G$65536,2,))</f>
        <v>0</v>
      </c>
      <c r="G336" s="635">
        <f>IF(ISNUMBER(V336),V336,VLOOKUP(CONCATENATE($B336,"_",$C336,"_",G$2,"_",$D336,"_",$E336),Database!$F$2:$G$65536,2,))</f>
        <v>0</v>
      </c>
      <c r="H336" s="635" t="e">
        <f>IF(ISNUMBER(W336),W336,VLOOKUP(CONCATENATE($B336,"_",$C336,"_",H$2,"_",$D336,"_",$E336),Database!$F$2:$G$65536,2,))</f>
        <v>#N/A</v>
      </c>
      <c r="I336" s="635" t="e">
        <f>IF(ISNUMBER(X336),X336,VLOOKUP(CONCATENATE($B336,"_",$C336,"_",I$2,"_",$D336,"_",$E336),Database!$F$2:$G$65536,2,))</f>
        <v>#N/A</v>
      </c>
      <c r="J336" s="635" t="e">
        <f>VLOOKUP(CONCATENATE($B336,"_",$C336,"_",J$2,"_",$D336,"_",$E336),Database!$F$2:$G$65536,2,)</f>
        <v>#N/A</v>
      </c>
      <c r="K336" s="636">
        <f>VLOOKUP(CONCATENATE($B336,"_",$C336,"_",K$2,"_",$D336,"_",$E336),SentData!$F$2:$G$65536,2,)</f>
        <v>292.89999999999998</v>
      </c>
      <c r="L336" s="636">
        <f>VLOOKUP(CONCATENATE($B336,"_",$C336,"_",L$2,"_",$D336,"_",$E336),SentData!$F$2:$G$65536,2,)</f>
        <v>292.7</v>
      </c>
      <c r="M336" s="637"/>
      <c r="N336" s="638" t="str">
        <f t="shared" si="79"/>
        <v>!!</v>
      </c>
      <c r="O336" s="638" t="str">
        <f t="shared" si="80"/>
        <v>!!</v>
      </c>
      <c r="P336" s="638" t="str">
        <f t="shared" si="81"/>
        <v>!!</v>
      </c>
      <c r="Q336" s="638" t="str">
        <f t="shared" si="82"/>
        <v>!!</v>
      </c>
      <c r="R336" s="638" t="str">
        <f t="shared" si="83"/>
        <v>!!</v>
      </c>
      <c r="S336" s="638">
        <f t="shared" si="84"/>
        <v>0.99931717309662005</v>
      </c>
      <c r="T336" s="637"/>
      <c r="U336" s="633"/>
      <c r="V336" s="633"/>
      <c r="W336" s="633"/>
      <c r="X336" s="633"/>
    </row>
    <row r="337" spans="1:24" x14ac:dyDescent="0.2">
      <c r="A337" s="650" t="s">
        <v>179</v>
      </c>
      <c r="B337" s="633" t="str">
        <f>Cover!$G$25</f>
        <v>NL</v>
      </c>
      <c r="C337" s="633" t="s">
        <v>296</v>
      </c>
      <c r="D337" s="633" t="s">
        <v>216</v>
      </c>
      <c r="E337" s="634" t="s">
        <v>146</v>
      </c>
      <c r="F337" s="635">
        <f>IF(ISNUMBER(U337),U337,VLOOKUP(CONCATENATE($B337,"_",$C337,"_",F$2,"_",$D337,"_",$E337),Database!$F$2:$G$65536,2,))</f>
        <v>0</v>
      </c>
      <c r="G337" s="635">
        <f>IF(ISNUMBER(V337),V337,VLOOKUP(CONCATENATE($B337,"_",$C337,"_",G$2,"_",$D337,"_",$E337),Database!$F$2:$G$65536,2,))</f>
        <v>0</v>
      </c>
      <c r="H337" s="635" t="e">
        <f>IF(ISNUMBER(W337),W337,VLOOKUP(CONCATENATE($B337,"_",$C337,"_",H$2,"_",$D337,"_",$E337),Database!$F$2:$G$65536,2,))</f>
        <v>#N/A</v>
      </c>
      <c r="I337" s="635" t="e">
        <f>IF(ISNUMBER(X337),X337,VLOOKUP(CONCATENATE($B337,"_",$C337,"_",I$2,"_",$D337,"_",$E337),Database!$F$2:$G$65536,2,))</f>
        <v>#N/A</v>
      </c>
      <c r="J337" s="635" t="e">
        <f>VLOOKUP(CONCATENATE($B337,"_",$C337,"_",J$2,"_",$D337,"_",$E337),Database!$F$2:$G$65536,2,)</f>
        <v>#N/A</v>
      </c>
      <c r="K337" s="636">
        <f>VLOOKUP(CONCATENATE($B337,"_",$C337,"_",K$2,"_",$D337,"_",$E337),SentData!$F$2:$G$65536,2,)</f>
        <v>407322</v>
      </c>
      <c r="L337" s="636">
        <f>VLOOKUP(CONCATENATE($B337,"_",$C337,"_",L$2,"_",$D337,"_",$E337),SentData!$F$2:$G$65536,2,)</f>
        <v>414347</v>
      </c>
      <c r="M337" s="637"/>
      <c r="N337" s="638" t="str">
        <f t="shared" si="79"/>
        <v>!!</v>
      </c>
      <c r="O337" s="638" t="str">
        <f t="shared" si="80"/>
        <v>!!</v>
      </c>
      <c r="P337" s="638" t="str">
        <f t="shared" si="81"/>
        <v>!!</v>
      </c>
      <c r="Q337" s="638" t="str">
        <f t="shared" si="82"/>
        <v>!!</v>
      </c>
      <c r="R337" s="638" t="str">
        <f t="shared" si="83"/>
        <v>!!</v>
      </c>
      <c r="S337" s="638">
        <f t="shared" si="84"/>
        <v>1.0172467973740678</v>
      </c>
      <c r="T337" s="637"/>
      <c r="U337" s="633"/>
      <c r="V337" s="633"/>
      <c r="W337" s="633"/>
      <c r="X337" s="633"/>
    </row>
    <row r="338" spans="1:24" ht="12" x14ac:dyDescent="0.2">
      <c r="A338" s="639" t="s">
        <v>178</v>
      </c>
      <c r="B338" s="639" t="str">
        <f>Cover!$G$25</f>
        <v>NL</v>
      </c>
      <c r="C338" s="639" t="s">
        <v>296</v>
      </c>
      <c r="D338" s="639" t="s">
        <v>362</v>
      </c>
      <c r="E338" s="640" t="s">
        <v>146</v>
      </c>
      <c r="F338" s="641" t="e">
        <f>IF(ISNUMBER(U338),U338,VLOOKUP(CONCATENATE($B338,"_",$C338,"_",F$2,"_","1000 NAC","_",$E338),Database!$F$2:$G$65536,2,)/VLOOKUP(CONCATENATE($B338,"_",$C338,"_",F$2,"_",$D338,"_",$E338),Database!$F$2:$G$65536,2,))</f>
        <v>#DIV/0!</v>
      </c>
      <c r="G338" s="641" t="e">
        <f>IF(ISNUMBER(V338),V338,VLOOKUP(CONCATENATE($B338,"_",$C338,"_",G$2,"_","1000 NAC","_",$E338),Database!$F$2:$G$65536,2,)/VLOOKUP(CONCATENATE($B338,"_",$C338,"_",G$2,"_",$D338,"_",$E338),Database!$F$2:$G$65536,2,))</f>
        <v>#DIV/0!</v>
      </c>
      <c r="H338" s="641" t="e">
        <f>IF(ISNUMBER(W338),W338,VLOOKUP(CONCATENATE($B338,"_",$C338,"_",H$2,"_","1000 NAC","_",$E338),Database!$F$2:$G$65536,2,)/VLOOKUP(CONCATENATE($B338,"_",$C338,"_",H$2,"_",$D338,"_",$E338),Database!$F$2:$G$65536,2,))</f>
        <v>#N/A</v>
      </c>
      <c r="I338" s="641" t="e">
        <f>IF(ISNUMBER(X338),X338,VLOOKUP(CONCATENATE($B338,"_",$C338,"_",I$2,"_","1000 NAC","_",$E338),Database!$F$2:$G$65536,2,)/VLOOKUP(CONCATENATE($B338,"_",$C338,"_",I$2,"_",$D338,"_",$E338),Database!$F$2:$G$65536,2,))</f>
        <v>#N/A</v>
      </c>
      <c r="J338" s="641" t="e">
        <f>VLOOKUP(CONCATENATE($B338,"_",$C338,"_",J$2,"_","1000 NAC","_",$E338),Database!$F$2:$G$65536,2,)/VLOOKUP(CONCATENATE($B338,"_",$C338,"_",J$2,"_",$D338,"_",$E338),Database!$F$2:$G$65536,2,)</f>
        <v>#N/A</v>
      </c>
      <c r="K338" s="642">
        <f>VLOOKUP(CONCATENATE($B338,"_",$C338,"_",K$2,"_","1000 NAC","_",$E338),SentData!$F$2:$G$65536,2,)/VLOOKUP(CONCATENATE($B338,"_",$C338,"_",K$2,"_",$D338,"_",$E338),SentData!$F$2:$G$65536,2,)</f>
        <v>1390.6520996927279</v>
      </c>
      <c r="L338" s="642">
        <f>VLOOKUP(CONCATENATE($B338,"_",$C338,"_",L$2,"_","1000 NAC","_",$E338),SentData!$F$2:$G$65536,2,)/VLOOKUP(CONCATENATE($B338,"_",$C338,"_",L$2,"_",$D338,"_",$E338),SentData!$F$2:$G$65536,2,)</f>
        <v>1415.6030064912882</v>
      </c>
      <c r="M338" s="643"/>
      <c r="N338" s="644" t="str">
        <f t="shared" si="79"/>
        <v>!!</v>
      </c>
      <c r="O338" s="644" t="str">
        <f t="shared" si="80"/>
        <v>!!</v>
      </c>
      <c r="P338" s="644" t="str">
        <f t="shared" si="81"/>
        <v>!!</v>
      </c>
      <c r="Q338" s="644" t="str">
        <f t="shared" si="82"/>
        <v>!!</v>
      </c>
      <c r="R338" s="644" t="str">
        <f t="shared" si="83"/>
        <v>!!</v>
      </c>
      <c r="S338" s="644">
        <f t="shared" si="84"/>
        <v>1.0179418754727176</v>
      </c>
      <c r="T338" s="643"/>
      <c r="U338" s="652" t="str">
        <f>IF(ISNUMBER(U336),IF(ISNUMBER(U337),U337/U336,F337/U336),IF(ISNUMBER(U337),U337/F336,""))</f>
        <v/>
      </c>
      <c r="V338" s="652" t="str">
        <f>IF(ISNUMBER(V336),IF(ISNUMBER(V337),V337/V336,G337/V336),IF(ISNUMBER(V337),V337/G336,""))</f>
        <v/>
      </c>
      <c r="W338" s="652" t="str">
        <f>IF(ISNUMBER(W336),IF(ISNUMBER(W337),W337/W336,H337/W336),IF(ISNUMBER(W337),W337/H336,""))</f>
        <v/>
      </c>
      <c r="X338" s="652" t="str">
        <f>IF(ISNUMBER(X336),IF(ISNUMBER(X337),X337/X336,I337/X336),IF(ISNUMBER(X337),X337/I336,""))</f>
        <v/>
      </c>
    </row>
    <row r="339" spans="1:24" x14ac:dyDescent="0.2">
      <c r="A339" s="633" t="s">
        <v>180</v>
      </c>
      <c r="B339" s="633" t="str">
        <f>Cover!$G$25</f>
        <v>NL</v>
      </c>
      <c r="C339" s="633" t="s">
        <v>292</v>
      </c>
      <c r="D339" s="633" t="s">
        <v>362</v>
      </c>
      <c r="E339" s="634" t="s">
        <v>147</v>
      </c>
      <c r="F339" s="635">
        <f>IF(ISNUMBER(U339),U339,VLOOKUP(CONCATENATE($B339,"_",$C339,"_",F$2,"_",$D339,"_",$E339),Database!$F$2:$G$65536,2,))</f>
        <v>0</v>
      </c>
      <c r="G339" s="635">
        <f>IF(ISNUMBER(V339),V339,VLOOKUP(CONCATENATE($B339,"_",$C339,"_",G$2,"_",$D339,"_",$E339),Database!$F$2:$G$65536,2,))</f>
        <v>0</v>
      </c>
      <c r="H339" s="635" t="e">
        <f>IF(ISNUMBER(W339),W339,VLOOKUP(CONCATENATE($B339,"_",$C339,"_",H$2,"_",$D339,"_",$E339),Database!$F$2:$G$65536,2,))</f>
        <v>#N/A</v>
      </c>
      <c r="I339" s="635" t="e">
        <f>IF(ISNUMBER(X339),X339,VLOOKUP(CONCATENATE($B339,"_",$C339,"_",I$2,"_",$D339,"_",$E339),Database!$F$2:$G$65536,2,))</f>
        <v>#N/A</v>
      </c>
      <c r="J339" s="635" t="e">
        <f>VLOOKUP(CONCATENATE($B339,"_",$C339,"_",J$2,"_",$D339,"_",$E339),Database!$F$2:$G$65536,2,)</f>
        <v>#N/A</v>
      </c>
      <c r="K339" s="636">
        <f>VLOOKUP(CONCATENATE($B339,"_",$C339,"_",K$2,"_",$D339,"_",$E339),SentData!$F$2:$G$65536,2,)</f>
        <v>228.2</v>
      </c>
      <c r="L339" s="636">
        <f>VLOOKUP(CONCATENATE($B339,"_",$C339,"_",L$2,"_",$D339,"_",$E339),SentData!$F$2:$G$65536,2,)</f>
        <v>236.6</v>
      </c>
      <c r="M339" s="637"/>
      <c r="N339" s="638" t="str">
        <f t="shared" si="79"/>
        <v>!!</v>
      </c>
      <c r="O339" s="638" t="str">
        <f t="shared" si="80"/>
        <v>!!</v>
      </c>
      <c r="P339" s="638" t="str">
        <f t="shared" si="81"/>
        <v>!!</v>
      </c>
      <c r="Q339" s="638" t="str">
        <f t="shared" si="82"/>
        <v>!!</v>
      </c>
      <c r="R339" s="638" t="str">
        <f t="shared" si="83"/>
        <v>!!</v>
      </c>
      <c r="S339" s="638">
        <f t="shared" si="84"/>
        <v>1.0368098159509203</v>
      </c>
      <c r="T339" s="637"/>
      <c r="U339" s="633"/>
      <c r="V339" s="633"/>
      <c r="W339" s="633"/>
      <c r="X339" s="633"/>
    </row>
    <row r="340" spans="1:24" x14ac:dyDescent="0.2">
      <c r="A340" s="650" t="s">
        <v>179</v>
      </c>
      <c r="B340" s="633" t="str">
        <f>Cover!$G$25</f>
        <v>NL</v>
      </c>
      <c r="C340" s="633" t="s">
        <v>292</v>
      </c>
      <c r="D340" s="633" t="s">
        <v>216</v>
      </c>
      <c r="E340" s="634" t="s">
        <v>147</v>
      </c>
      <c r="F340" s="635">
        <f>IF(ISNUMBER(U340),U340,VLOOKUP(CONCATENATE($B340,"_",$C340,"_",F$2,"_",$D340,"_",$E340),Database!$F$2:$G$65536,2,))</f>
        <v>0</v>
      </c>
      <c r="G340" s="635">
        <f>IF(ISNUMBER(V340),V340,VLOOKUP(CONCATENATE($B340,"_",$C340,"_",G$2,"_",$D340,"_",$E340),Database!$F$2:$G$65536,2,))</f>
        <v>0</v>
      </c>
      <c r="H340" s="635" t="e">
        <f>IF(ISNUMBER(W340),W340,VLOOKUP(CONCATENATE($B340,"_",$C340,"_",H$2,"_",$D340,"_",$E340),Database!$F$2:$G$65536,2,))</f>
        <v>#N/A</v>
      </c>
      <c r="I340" s="635" t="e">
        <f>IF(ISNUMBER(X340),X340,VLOOKUP(CONCATENATE($B340,"_",$C340,"_",I$2,"_",$D340,"_",$E340),Database!$F$2:$G$65536,2,))</f>
        <v>#N/A</v>
      </c>
      <c r="J340" s="635" t="e">
        <f>VLOOKUP(CONCATENATE($B340,"_",$C340,"_",J$2,"_",$D340,"_",$E340),Database!$F$2:$G$65536,2,)</f>
        <v>#N/A</v>
      </c>
      <c r="K340" s="636">
        <f>VLOOKUP(CONCATENATE($B340,"_",$C340,"_",K$2,"_",$D340,"_",$E340),SentData!$F$2:$G$65536,2,)</f>
        <v>217992</v>
      </c>
      <c r="L340" s="636">
        <f>VLOOKUP(CONCATENATE($B340,"_",$C340,"_",L$2,"_",$D340,"_",$E340),SentData!$F$2:$G$65536,2,)</f>
        <v>230374</v>
      </c>
      <c r="M340" s="637"/>
      <c r="N340" s="638" t="str">
        <f t="shared" si="79"/>
        <v>!!</v>
      </c>
      <c r="O340" s="638" t="str">
        <f t="shared" si="80"/>
        <v>!!</v>
      </c>
      <c r="P340" s="638" t="str">
        <f t="shared" si="81"/>
        <v>!!</v>
      </c>
      <c r="Q340" s="638" t="str">
        <f t="shared" si="82"/>
        <v>!!</v>
      </c>
      <c r="R340" s="638" t="str">
        <f t="shared" si="83"/>
        <v>!!</v>
      </c>
      <c r="S340" s="638">
        <f t="shared" si="84"/>
        <v>1.0568002495504423</v>
      </c>
      <c r="T340" s="637"/>
      <c r="U340" s="633"/>
      <c r="V340" s="633"/>
      <c r="W340" s="633"/>
      <c r="X340" s="633"/>
    </row>
    <row r="341" spans="1:24" ht="12" x14ac:dyDescent="0.2">
      <c r="A341" s="639" t="s">
        <v>178</v>
      </c>
      <c r="B341" s="639" t="str">
        <f>Cover!$G$25</f>
        <v>NL</v>
      </c>
      <c r="C341" s="639" t="s">
        <v>292</v>
      </c>
      <c r="D341" s="639" t="s">
        <v>362</v>
      </c>
      <c r="E341" s="640" t="s">
        <v>147</v>
      </c>
      <c r="F341" s="641" t="e">
        <f>IF(ISNUMBER(U341),U341,VLOOKUP(CONCATENATE($B341,"_",$C341,"_",F$2,"_","1000 NAC","_",$E341),Database!$F$2:$G$65536,2,)/VLOOKUP(CONCATENATE($B341,"_",$C341,"_",F$2,"_",$D341,"_",$E341),Database!$F$2:$G$65536,2,))</f>
        <v>#DIV/0!</v>
      </c>
      <c r="G341" s="641" t="e">
        <f>IF(ISNUMBER(V341),V341,VLOOKUP(CONCATENATE($B341,"_",$C341,"_",G$2,"_","1000 NAC","_",$E341),Database!$F$2:$G$65536,2,)/VLOOKUP(CONCATENATE($B341,"_",$C341,"_",G$2,"_",$D341,"_",$E341),Database!$F$2:$G$65536,2,))</f>
        <v>#DIV/0!</v>
      </c>
      <c r="H341" s="641" t="e">
        <f>IF(ISNUMBER(W341),W341,VLOOKUP(CONCATENATE($B341,"_",$C341,"_",H$2,"_","1000 NAC","_",$E341),Database!$F$2:$G$65536,2,)/VLOOKUP(CONCATENATE($B341,"_",$C341,"_",H$2,"_",$D341,"_",$E341),Database!$F$2:$G$65536,2,))</f>
        <v>#N/A</v>
      </c>
      <c r="I341" s="641" t="e">
        <f>IF(ISNUMBER(X341),X341,VLOOKUP(CONCATENATE($B341,"_",$C341,"_",I$2,"_","1000 NAC","_",$E341),Database!$F$2:$G$65536,2,)/VLOOKUP(CONCATENATE($B341,"_",$C341,"_",I$2,"_",$D341,"_",$E341),Database!$F$2:$G$65536,2,))</f>
        <v>#N/A</v>
      </c>
      <c r="J341" s="641" t="e">
        <f>VLOOKUP(CONCATENATE($B341,"_",$C341,"_",J$2,"_","1000 NAC","_",$E341),Database!$F$2:$G$65536,2,)/VLOOKUP(CONCATENATE($B341,"_",$C341,"_",J$2,"_",$D341,"_",$E341),Database!$F$2:$G$65536,2,)</f>
        <v>#N/A</v>
      </c>
      <c r="K341" s="642">
        <f>VLOOKUP(CONCATENATE($B341,"_",$C341,"_",K$2,"_","1000 NAC","_",$E341),SentData!$F$2:$G$65536,2,)/VLOOKUP(CONCATENATE($B341,"_",$C341,"_",K$2,"_",$D341,"_",$E341),SentData!$F$2:$G$65536,2,)</f>
        <v>955.26730937773891</v>
      </c>
      <c r="L341" s="642">
        <f>VLOOKUP(CONCATENATE($B341,"_",$C341,"_",L$2,"_","1000 NAC","_",$E341),SentData!$F$2:$G$65536,2,)/VLOOKUP(CONCATENATE($B341,"_",$C341,"_",L$2,"_",$D341,"_",$E341),SentData!$F$2:$G$65536,2,)</f>
        <v>973.68554522400677</v>
      </c>
      <c r="M341" s="643"/>
      <c r="N341" s="644" t="str">
        <f t="shared" si="79"/>
        <v>!!</v>
      </c>
      <c r="O341" s="644" t="str">
        <f t="shared" si="80"/>
        <v>!!</v>
      </c>
      <c r="P341" s="644" t="str">
        <f t="shared" si="81"/>
        <v>!!</v>
      </c>
      <c r="Q341" s="644" t="str">
        <f t="shared" si="82"/>
        <v>!!</v>
      </c>
      <c r="R341" s="644" t="str">
        <f t="shared" si="83"/>
        <v>!!</v>
      </c>
      <c r="S341" s="644">
        <f t="shared" si="84"/>
        <v>1.0192807140634441</v>
      </c>
      <c r="T341" s="643"/>
      <c r="U341" s="652" t="str">
        <f>IF(ISNUMBER(U339),IF(ISNUMBER(U340),U340/U339,F340/U339),IF(ISNUMBER(U340),U340/F339,""))</f>
        <v/>
      </c>
      <c r="V341" s="652" t="str">
        <f>IF(ISNUMBER(V339),IF(ISNUMBER(V340),V340/V339,G340/V339),IF(ISNUMBER(V340),V340/G339,""))</f>
        <v/>
      </c>
      <c r="W341" s="652" t="str">
        <f>IF(ISNUMBER(W339),IF(ISNUMBER(W340),W340/W339,H340/W339),IF(ISNUMBER(W340),W340/H339,""))</f>
        <v/>
      </c>
      <c r="X341" s="652" t="str">
        <f>IF(ISNUMBER(X339),IF(ISNUMBER(X340),X340/X339,I340/X339),IF(ISNUMBER(X340),X340/I339,""))</f>
        <v/>
      </c>
    </row>
    <row r="342" spans="1:24" x14ac:dyDescent="0.2">
      <c r="A342" s="633" t="s">
        <v>180</v>
      </c>
      <c r="B342" s="633" t="str">
        <f>Cover!$G$25</f>
        <v>NL</v>
      </c>
      <c r="C342" s="633" t="s">
        <v>296</v>
      </c>
      <c r="D342" s="633" t="s">
        <v>362</v>
      </c>
      <c r="E342" s="634" t="s">
        <v>147</v>
      </c>
      <c r="F342" s="635">
        <f>IF(ISNUMBER(U342),U342,VLOOKUP(CONCATENATE($B342,"_",$C342,"_",F$2,"_",$D342,"_",$E342),Database!$F$2:$G$65536,2,))</f>
        <v>0</v>
      </c>
      <c r="G342" s="635">
        <f>IF(ISNUMBER(V342),V342,VLOOKUP(CONCATENATE($B342,"_",$C342,"_",G$2,"_",$D342,"_",$E342),Database!$F$2:$G$65536,2,))</f>
        <v>0</v>
      </c>
      <c r="H342" s="635" t="e">
        <f>IF(ISNUMBER(W342),W342,VLOOKUP(CONCATENATE($B342,"_",$C342,"_",H$2,"_",$D342,"_",$E342),Database!$F$2:$G$65536,2,))</f>
        <v>#N/A</v>
      </c>
      <c r="I342" s="635" t="e">
        <f>IF(ISNUMBER(X342),X342,VLOOKUP(CONCATENATE($B342,"_",$C342,"_",I$2,"_",$D342,"_",$E342),Database!$F$2:$G$65536,2,))</f>
        <v>#N/A</v>
      </c>
      <c r="J342" s="635" t="e">
        <f>VLOOKUP(CONCATENATE($B342,"_",$C342,"_",J$2,"_",$D342,"_",$E342),Database!$F$2:$G$65536,2,)</f>
        <v>#N/A</v>
      </c>
      <c r="K342" s="636">
        <f>VLOOKUP(CONCATENATE($B342,"_",$C342,"_",K$2,"_",$D342,"_",$E342),SentData!$F$2:$G$65536,2,)</f>
        <v>122.8</v>
      </c>
      <c r="L342" s="636">
        <f>VLOOKUP(CONCATENATE($B342,"_",$C342,"_",L$2,"_",$D342,"_",$E342),SentData!$F$2:$G$65536,2,)</f>
        <v>118.7</v>
      </c>
      <c r="M342" s="637"/>
      <c r="N342" s="638" t="str">
        <f t="shared" si="79"/>
        <v>!!</v>
      </c>
      <c r="O342" s="638" t="str">
        <f t="shared" si="80"/>
        <v>!!</v>
      </c>
      <c r="P342" s="638" t="str">
        <f t="shared" si="81"/>
        <v>!!</v>
      </c>
      <c r="Q342" s="638" t="str">
        <f t="shared" si="82"/>
        <v>!!</v>
      </c>
      <c r="R342" s="638" t="str">
        <f t="shared" si="83"/>
        <v>!!</v>
      </c>
      <c r="S342" s="638">
        <f t="shared" si="84"/>
        <v>0.96661237785016296</v>
      </c>
      <c r="T342" s="637"/>
      <c r="U342" s="633"/>
      <c r="V342" s="633"/>
      <c r="W342" s="633"/>
      <c r="X342" s="633"/>
    </row>
    <row r="343" spans="1:24" x14ac:dyDescent="0.2">
      <c r="A343" s="650" t="s">
        <v>179</v>
      </c>
      <c r="B343" s="633" t="str">
        <f>Cover!$G$25</f>
        <v>NL</v>
      </c>
      <c r="C343" s="633" t="s">
        <v>296</v>
      </c>
      <c r="D343" s="633" t="s">
        <v>216</v>
      </c>
      <c r="E343" s="634" t="s">
        <v>147</v>
      </c>
      <c r="F343" s="635">
        <f>IF(ISNUMBER(U343),U343,VLOOKUP(CONCATENATE($B343,"_",$C343,"_",F$2,"_",$D343,"_",$E343),Database!$F$2:$G$65536,2,))</f>
        <v>0</v>
      </c>
      <c r="G343" s="635">
        <f>IF(ISNUMBER(V343),V343,VLOOKUP(CONCATENATE($B343,"_",$C343,"_",G$2,"_",$D343,"_",$E343),Database!$F$2:$G$65536,2,))</f>
        <v>0</v>
      </c>
      <c r="H343" s="635" t="e">
        <f>IF(ISNUMBER(W343),W343,VLOOKUP(CONCATENATE($B343,"_",$C343,"_",H$2,"_",$D343,"_",$E343),Database!$F$2:$G$65536,2,))</f>
        <v>#N/A</v>
      </c>
      <c r="I343" s="635" t="e">
        <f>IF(ISNUMBER(X343),X343,VLOOKUP(CONCATENATE($B343,"_",$C343,"_",I$2,"_",$D343,"_",$E343),Database!$F$2:$G$65536,2,))</f>
        <v>#N/A</v>
      </c>
      <c r="J343" s="635" t="e">
        <f>VLOOKUP(CONCATENATE($B343,"_",$C343,"_",J$2,"_",$D343,"_",$E343),Database!$F$2:$G$65536,2,)</f>
        <v>#N/A</v>
      </c>
      <c r="K343" s="636">
        <f>VLOOKUP(CONCATENATE($B343,"_",$C343,"_",K$2,"_",$D343,"_",$E343),SentData!$F$2:$G$65536,2,)</f>
        <v>163600</v>
      </c>
      <c r="L343" s="636">
        <f>VLOOKUP(CONCATENATE($B343,"_",$C343,"_",L$2,"_",$D343,"_",$E343),SentData!$F$2:$G$65536,2,)</f>
        <v>168707</v>
      </c>
      <c r="M343" s="637"/>
      <c r="N343" s="638" t="str">
        <f t="shared" si="79"/>
        <v>!!</v>
      </c>
      <c r="O343" s="638" t="str">
        <f t="shared" si="80"/>
        <v>!!</v>
      </c>
      <c r="P343" s="638" t="str">
        <f t="shared" si="81"/>
        <v>!!</v>
      </c>
      <c r="Q343" s="638" t="str">
        <f t="shared" si="82"/>
        <v>!!</v>
      </c>
      <c r="R343" s="638" t="str">
        <f t="shared" si="83"/>
        <v>!!</v>
      </c>
      <c r="S343" s="638">
        <f t="shared" si="84"/>
        <v>1.031216381418093</v>
      </c>
      <c r="T343" s="637"/>
      <c r="U343" s="633"/>
      <c r="V343" s="633"/>
      <c r="W343" s="633"/>
      <c r="X343" s="633"/>
    </row>
    <row r="344" spans="1:24" ht="12" x14ac:dyDescent="0.2">
      <c r="A344" s="639" t="s">
        <v>178</v>
      </c>
      <c r="B344" s="639" t="str">
        <f>Cover!$G$25</f>
        <v>NL</v>
      </c>
      <c r="C344" s="639" t="s">
        <v>296</v>
      </c>
      <c r="D344" s="639" t="s">
        <v>362</v>
      </c>
      <c r="E344" s="640" t="s">
        <v>147</v>
      </c>
      <c r="F344" s="641" t="e">
        <f>IF(ISNUMBER(U344),U344,VLOOKUP(CONCATENATE($B344,"_",$C344,"_",F$2,"_","1000 NAC","_",$E344),Database!$F$2:$G$65536,2,)/VLOOKUP(CONCATENATE($B344,"_",$C344,"_",F$2,"_",$D344,"_",$E344),Database!$F$2:$G$65536,2,))</f>
        <v>#DIV/0!</v>
      </c>
      <c r="G344" s="641" t="e">
        <f>IF(ISNUMBER(V344),V344,VLOOKUP(CONCATENATE($B344,"_",$C344,"_",G$2,"_","1000 NAC","_",$E344),Database!$F$2:$G$65536,2,)/VLOOKUP(CONCATENATE($B344,"_",$C344,"_",G$2,"_",$D344,"_",$E344),Database!$F$2:$G$65536,2,))</f>
        <v>#DIV/0!</v>
      </c>
      <c r="H344" s="641" t="e">
        <f>IF(ISNUMBER(W344),W344,VLOOKUP(CONCATENATE($B344,"_",$C344,"_",H$2,"_","1000 NAC","_",$E344),Database!$F$2:$G$65536,2,)/VLOOKUP(CONCATENATE($B344,"_",$C344,"_",H$2,"_",$D344,"_",$E344),Database!$F$2:$G$65536,2,))</f>
        <v>#N/A</v>
      </c>
      <c r="I344" s="641" t="e">
        <f>IF(ISNUMBER(X344),X344,VLOOKUP(CONCATENATE($B344,"_",$C344,"_",I$2,"_","1000 NAC","_",$E344),Database!$F$2:$G$65536,2,)/VLOOKUP(CONCATENATE($B344,"_",$C344,"_",I$2,"_",$D344,"_",$E344),Database!$F$2:$G$65536,2,))</f>
        <v>#N/A</v>
      </c>
      <c r="J344" s="641" t="e">
        <f>VLOOKUP(CONCATENATE($B344,"_",$C344,"_",J$2,"_","1000 NAC","_",$E344),Database!$F$2:$G$65536,2,)/VLOOKUP(CONCATENATE($B344,"_",$C344,"_",J$2,"_",$D344,"_",$E344),Database!$F$2:$G$65536,2,)</f>
        <v>#N/A</v>
      </c>
      <c r="K344" s="642">
        <f>VLOOKUP(CONCATENATE($B344,"_",$C344,"_",K$2,"_","1000 NAC","_",$E344),SentData!$F$2:$G$65536,2,)/VLOOKUP(CONCATENATE($B344,"_",$C344,"_",K$2,"_",$D344,"_",$E344),SentData!$F$2:$G$65536,2,)</f>
        <v>1332.2475570032573</v>
      </c>
      <c r="L344" s="642">
        <f>VLOOKUP(CONCATENATE($B344,"_",$C344,"_",L$2,"_","1000 NAC","_",$E344),SentData!$F$2:$G$65536,2,)/VLOOKUP(CONCATENATE($B344,"_",$C344,"_",L$2,"_",$D344,"_",$E344),SentData!$F$2:$G$65536,2,)</f>
        <v>1421.2889637742207</v>
      </c>
      <c r="M344" s="643"/>
      <c r="N344" s="644" t="str">
        <f t="shared" si="79"/>
        <v>!!</v>
      </c>
      <c r="O344" s="644" t="str">
        <f t="shared" si="80"/>
        <v>!!</v>
      </c>
      <c r="P344" s="644" t="str">
        <f t="shared" si="81"/>
        <v>!!</v>
      </c>
      <c r="Q344" s="644" t="str">
        <f t="shared" si="82"/>
        <v>!!</v>
      </c>
      <c r="R344" s="644" t="str">
        <f t="shared" si="83"/>
        <v>!!</v>
      </c>
      <c r="S344" s="644">
        <f t="shared" si="84"/>
        <v>1.0668354813659799</v>
      </c>
      <c r="T344" s="643"/>
      <c r="U344" s="652" t="str">
        <f>IF(ISNUMBER(U342),IF(ISNUMBER(U343),U343/U342,F343/U342),IF(ISNUMBER(U343),U343/F342,""))</f>
        <v/>
      </c>
      <c r="V344" s="652" t="str">
        <f>IF(ISNUMBER(V342),IF(ISNUMBER(V343),V343/V342,G343/V342),IF(ISNUMBER(V343),V343/G342,""))</f>
        <v/>
      </c>
      <c r="W344" s="652" t="str">
        <f>IF(ISNUMBER(W342),IF(ISNUMBER(W343),W343/W342,H343/W342),IF(ISNUMBER(W343),W343/H342,""))</f>
        <v/>
      </c>
      <c r="X344" s="652" t="str">
        <f>IF(ISNUMBER(X342),IF(ISNUMBER(X343),X343/X342,I343/X342),IF(ISNUMBER(X343),X343/I342,""))</f>
        <v/>
      </c>
    </row>
    <row r="345" spans="1:24" x14ac:dyDescent="0.2">
      <c r="A345" s="633" t="s">
        <v>180</v>
      </c>
      <c r="B345" s="633" t="str">
        <f>Cover!$G$25</f>
        <v>NL</v>
      </c>
      <c r="C345" s="633" t="s">
        <v>292</v>
      </c>
      <c r="D345" s="633" t="s">
        <v>362</v>
      </c>
      <c r="E345" s="634" t="s">
        <v>148</v>
      </c>
      <c r="F345" s="635">
        <f>IF(ISNUMBER(U345),U345,VLOOKUP(CONCATENATE($B345,"_",$C345,"_",F$2,"_",$D345,"_",$E345),Database!$F$2:$G$65536,2,))</f>
        <v>0</v>
      </c>
      <c r="G345" s="635">
        <f>IF(ISNUMBER(V345),V345,VLOOKUP(CONCATENATE($B345,"_",$C345,"_",G$2,"_",$D345,"_",$E345),Database!$F$2:$G$65536,2,))</f>
        <v>0</v>
      </c>
      <c r="H345" s="635" t="e">
        <f>IF(ISNUMBER(W345),W345,VLOOKUP(CONCATENATE($B345,"_",$C345,"_",H$2,"_",$D345,"_",$E345),Database!$F$2:$G$65536,2,))</f>
        <v>#N/A</v>
      </c>
      <c r="I345" s="635" t="e">
        <f>IF(ISNUMBER(X345),X345,VLOOKUP(CONCATENATE($B345,"_",$C345,"_",I$2,"_",$D345,"_",$E345),Database!$F$2:$G$65536,2,))</f>
        <v>#N/A</v>
      </c>
      <c r="J345" s="635" t="e">
        <f>VLOOKUP(CONCATENATE($B345,"_",$C345,"_",J$2,"_",$D345,"_",$E345),Database!$F$2:$G$65536,2,)</f>
        <v>#N/A</v>
      </c>
      <c r="K345" s="636">
        <f>VLOOKUP(CONCATENATE($B345,"_",$C345,"_",K$2,"_",$D345,"_",$E345),SentData!$F$2:$G$65536,2,)</f>
        <v>119</v>
      </c>
      <c r="L345" s="636">
        <f>VLOOKUP(CONCATENATE($B345,"_",$C345,"_",L$2,"_",$D345,"_",$E345),SentData!$F$2:$G$65536,2,)</f>
        <v>123.9</v>
      </c>
      <c r="M345" s="637"/>
      <c r="N345" s="638" t="str">
        <f t="shared" si="79"/>
        <v>!!</v>
      </c>
      <c r="O345" s="638" t="str">
        <f t="shared" si="80"/>
        <v>!!</v>
      </c>
      <c r="P345" s="638" t="str">
        <f t="shared" si="81"/>
        <v>!!</v>
      </c>
      <c r="Q345" s="638" t="str">
        <f t="shared" si="82"/>
        <v>!!</v>
      </c>
      <c r="R345" s="638" t="str">
        <f t="shared" si="83"/>
        <v>!!</v>
      </c>
      <c r="S345" s="638">
        <f t="shared" si="84"/>
        <v>1.0411764705882354</v>
      </c>
      <c r="T345" s="637"/>
      <c r="U345" s="633"/>
      <c r="V345" s="633"/>
      <c r="W345" s="633"/>
      <c r="X345" s="633"/>
    </row>
    <row r="346" spans="1:24" x14ac:dyDescent="0.2">
      <c r="A346" s="650" t="s">
        <v>179</v>
      </c>
      <c r="B346" s="633" t="str">
        <f>Cover!$G$25</f>
        <v>NL</v>
      </c>
      <c r="C346" s="633" t="s">
        <v>292</v>
      </c>
      <c r="D346" s="633" t="s">
        <v>216</v>
      </c>
      <c r="E346" s="634" t="s">
        <v>148</v>
      </c>
      <c r="F346" s="635">
        <f>IF(ISNUMBER(U346),U346,VLOOKUP(CONCATENATE($B346,"_",$C346,"_",F$2,"_",$D346,"_",$E346),Database!$F$2:$G$65536,2,))</f>
        <v>0</v>
      </c>
      <c r="G346" s="635">
        <f>IF(ISNUMBER(V346),V346,VLOOKUP(CONCATENATE($B346,"_",$C346,"_",G$2,"_",$D346,"_",$E346),Database!$F$2:$G$65536,2,))</f>
        <v>0</v>
      </c>
      <c r="H346" s="635" t="e">
        <f>IF(ISNUMBER(W346),W346,VLOOKUP(CONCATENATE($B346,"_",$C346,"_",H$2,"_",$D346,"_",$E346),Database!$F$2:$G$65536,2,))</f>
        <v>#N/A</v>
      </c>
      <c r="I346" s="635" t="e">
        <f>IF(ISNUMBER(X346),X346,VLOOKUP(CONCATENATE($B346,"_",$C346,"_",I$2,"_",$D346,"_",$E346),Database!$F$2:$G$65536,2,))</f>
        <v>#N/A</v>
      </c>
      <c r="J346" s="635" t="e">
        <f>VLOOKUP(CONCATENATE($B346,"_",$C346,"_",J$2,"_",$D346,"_",$E346),Database!$F$2:$G$65536,2,)</f>
        <v>#N/A</v>
      </c>
      <c r="K346" s="636">
        <f>VLOOKUP(CONCATENATE($B346,"_",$C346,"_",K$2,"_",$D346,"_",$E346),SentData!$F$2:$G$65536,2,)</f>
        <v>80904</v>
      </c>
      <c r="L346" s="636">
        <f>VLOOKUP(CONCATENATE($B346,"_",$C346,"_",L$2,"_",$D346,"_",$E346),SentData!$F$2:$G$65536,2,)</f>
        <v>85550</v>
      </c>
      <c r="M346" s="637"/>
      <c r="N346" s="638" t="str">
        <f t="shared" si="79"/>
        <v>!!</v>
      </c>
      <c r="O346" s="638" t="str">
        <f t="shared" si="80"/>
        <v>!!</v>
      </c>
      <c r="P346" s="638" t="str">
        <f t="shared" si="81"/>
        <v>!!</v>
      </c>
      <c r="Q346" s="638" t="str">
        <f t="shared" si="82"/>
        <v>!!</v>
      </c>
      <c r="R346" s="638" t="str">
        <f t="shared" si="83"/>
        <v>!!</v>
      </c>
      <c r="S346" s="638">
        <f t="shared" si="84"/>
        <v>1.0574260852368238</v>
      </c>
      <c r="T346" s="637"/>
      <c r="U346" s="633"/>
      <c r="V346" s="633"/>
      <c r="W346" s="633"/>
      <c r="X346" s="633"/>
    </row>
    <row r="347" spans="1:24" ht="12" x14ac:dyDescent="0.2">
      <c r="A347" s="639" t="s">
        <v>178</v>
      </c>
      <c r="B347" s="639" t="str">
        <f>Cover!$G$25</f>
        <v>NL</v>
      </c>
      <c r="C347" s="639" t="s">
        <v>292</v>
      </c>
      <c r="D347" s="639" t="s">
        <v>362</v>
      </c>
      <c r="E347" s="640" t="s">
        <v>148</v>
      </c>
      <c r="F347" s="641" t="e">
        <f>IF(ISNUMBER(U347),U347,VLOOKUP(CONCATENATE($B347,"_",$C347,"_",F$2,"_","1000 NAC","_",$E347),Database!$F$2:$G$65536,2,)/VLOOKUP(CONCATENATE($B347,"_",$C347,"_",F$2,"_",$D347,"_",$E347),Database!$F$2:$G$65536,2,))</f>
        <v>#DIV/0!</v>
      </c>
      <c r="G347" s="641" t="e">
        <f>IF(ISNUMBER(V347),V347,VLOOKUP(CONCATENATE($B347,"_",$C347,"_",G$2,"_","1000 NAC","_",$E347),Database!$F$2:$G$65536,2,)/VLOOKUP(CONCATENATE($B347,"_",$C347,"_",G$2,"_",$D347,"_",$E347),Database!$F$2:$G$65536,2,))</f>
        <v>#DIV/0!</v>
      </c>
      <c r="H347" s="641" t="e">
        <f>IF(ISNUMBER(W347),W347,VLOOKUP(CONCATENATE($B347,"_",$C347,"_",H$2,"_","1000 NAC","_",$E347),Database!$F$2:$G$65536,2,)/VLOOKUP(CONCATENATE($B347,"_",$C347,"_",H$2,"_",$D347,"_",$E347),Database!$F$2:$G$65536,2,))</f>
        <v>#N/A</v>
      </c>
      <c r="I347" s="641" t="e">
        <f>IF(ISNUMBER(X347),X347,VLOOKUP(CONCATENATE($B347,"_",$C347,"_",I$2,"_","1000 NAC","_",$E347),Database!$F$2:$G$65536,2,)/VLOOKUP(CONCATENATE($B347,"_",$C347,"_",I$2,"_",$D347,"_",$E347),Database!$F$2:$G$65536,2,))</f>
        <v>#N/A</v>
      </c>
      <c r="J347" s="641" t="e">
        <f>VLOOKUP(CONCATENATE($B347,"_",$C347,"_",J$2,"_","1000 NAC","_",$E347),Database!$F$2:$G$65536,2,)/VLOOKUP(CONCATENATE($B347,"_",$C347,"_",J$2,"_",$D347,"_",$E347),Database!$F$2:$G$65536,2,)</f>
        <v>#N/A</v>
      </c>
      <c r="K347" s="642">
        <f>VLOOKUP(CONCATENATE($B347,"_",$C347,"_",K$2,"_","1000 NAC","_",$E347),SentData!$F$2:$G$65536,2,)/VLOOKUP(CONCATENATE($B347,"_",$C347,"_",K$2,"_",$D347,"_",$E347),SentData!$F$2:$G$65536,2,)</f>
        <v>679.86554621848734</v>
      </c>
      <c r="L347" s="642">
        <f>VLOOKUP(CONCATENATE($B347,"_",$C347,"_",L$2,"_","1000 NAC","_",$E347),SentData!$F$2:$G$65536,2,)/VLOOKUP(CONCATENATE($B347,"_",$C347,"_",L$2,"_",$D347,"_",$E347),SentData!$F$2:$G$65536,2,)</f>
        <v>690.47619047619048</v>
      </c>
      <c r="M347" s="643"/>
      <c r="N347" s="644" t="str">
        <f t="shared" si="79"/>
        <v>!!</v>
      </c>
      <c r="O347" s="644" t="str">
        <f t="shared" si="80"/>
        <v>!!</v>
      </c>
      <c r="P347" s="644" t="str">
        <f t="shared" si="81"/>
        <v>!!</v>
      </c>
      <c r="Q347" s="644" t="str">
        <f t="shared" si="82"/>
        <v>!!</v>
      </c>
      <c r="R347" s="644" t="str">
        <f t="shared" si="83"/>
        <v>!!</v>
      </c>
      <c r="S347" s="644">
        <f t="shared" si="84"/>
        <v>1.0156069745212433</v>
      </c>
      <c r="T347" s="643"/>
      <c r="U347" s="652" t="str">
        <f>IF(ISNUMBER(U345),IF(ISNUMBER(U346),U346/U345,F346/U345),IF(ISNUMBER(U346),U346/F345,""))</f>
        <v/>
      </c>
      <c r="V347" s="652" t="str">
        <f>IF(ISNUMBER(V345),IF(ISNUMBER(V346),V346/V345,G346/V345),IF(ISNUMBER(V346),V346/G345,""))</f>
        <v/>
      </c>
      <c r="W347" s="652" t="str">
        <f>IF(ISNUMBER(W345),IF(ISNUMBER(W346),W346/W345,H346/W345),IF(ISNUMBER(W346),W346/H345,""))</f>
        <v/>
      </c>
      <c r="X347" s="652" t="str">
        <f>IF(ISNUMBER(X345),IF(ISNUMBER(X346),X346/X345,I346/X345),IF(ISNUMBER(X346),X346/I345,""))</f>
        <v/>
      </c>
    </row>
    <row r="348" spans="1:24" x14ac:dyDescent="0.2">
      <c r="A348" s="633" t="s">
        <v>180</v>
      </c>
      <c r="B348" s="633" t="str">
        <f>Cover!$G$25</f>
        <v>NL</v>
      </c>
      <c r="C348" s="633" t="s">
        <v>296</v>
      </c>
      <c r="D348" s="633" t="s">
        <v>362</v>
      </c>
      <c r="E348" s="634" t="s">
        <v>148</v>
      </c>
      <c r="F348" s="635">
        <f>IF(ISNUMBER(U348),U348,VLOOKUP(CONCATENATE($B348,"_",$C348,"_",F$2,"_",$D348,"_",$E348),Database!$F$2:$G$65536,2,))</f>
        <v>0</v>
      </c>
      <c r="G348" s="635">
        <f>IF(ISNUMBER(V348),V348,VLOOKUP(CONCATENATE($B348,"_",$C348,"_",G$2,"_",$D348,"_",$E348),Database!$F$2:$G$65536,2,))</f>
        <v>0</v>
      </c>
      <c r="H348" s="635" t="e">
        <f>IF(ISNUMBER(W348),W348,VLOOKUP(CONCATENATE($B348,"_",$C348,"_",H$2,"_",$D348,"_",$E348),Database!$F$2:$G$65536,2,))</f>
        <v>#N/A</v>
      </c>
      <c r="I348" s="635" t="e">
        <f>IF(ISNUMBER(X348),X348,VLOOKUP(CONCATENATE($B348,"_",$C348,"_",I$2,"_",$D348,"_",$E348),Database!$F$2:$G$65536,2,))</f>
        <v>#N/A</v>
      </c>
      <c r="J348" s="635" t="e">
        <f>VLOOKUP(CONCATENATE($B348,"_",$C348,"_",J$2,"_",$D348,"_",$E348),Database!$F$2:$G$65536,2,)</f>
        <v>#N/A</v>
      </c>
      <c r="K348" s="636">
        <f>VLOOKUP(CONCATENATE($B348,"_",$C348,"_",K$2,"_",$D348,"_",$E348),SentData!$F$2:$G$65536,2,)</f>
        <v>24.9</v>
      </c>
      <c r="L348" s="636">
        <f>VLOOKUP(CONCATENATE($B348,"_",$C348,"_",L$2,"_",$D348,"_",$E348),SentData!$F$2:$G$65536,2,)</f>
        <v>28.6</v>
      </c>
      <c r="M348" s="637"/>
      <c r="N348" s="638" t="str">
        <f t="shared" si="79"/>
        <v>!!</v>
      </c>
      <c r="O348" s="638" t="str">
        <f t="shared" si="80"/>
        <v>!!</v>
      </c>
      <c r="P348" s="638" t="str">
        <f t="shared" si="81"/>
        <v>!!</v>
      </c>
      <c r="Q348" s="638" t="str">
        <f t="shared" si="82"/>
        <v>!!</v>
      </c>
      <c r="R348" s="638" t="str">
        <f t="shared" si="83"/>
        <v>!!</v>
      </c>
      <c r="S348" s="638">
        <f t="shared" si="84"/>
        <v>1.1485943775100402</v>
      </c>
      <c r="T348" s="637"/>
      <c r="U348" s="633"/>
      <c r="V348" s="633"/>
      <c r="W348" s="633"/>
      <c r="X348" s="633"/>
    </row>
    <row r="349" spans="1:24" x14ac:dyDescent="0.2">
      <c r="A349" s="650" t="s">
        <v>179</v>
      </c>
      <c r="B349" s="633" t="str">
        <f>Cover!$G$25</f>
        <v>NL</v>
      </c>
      <c r="C349" s="633" t="s">
        <v>296</v>
      </c>
      <c r="D349" s="633" t="s">
        <v>216</v>
      </c>
      <c r="E349" s="634" t="s">
        <v>148</v>
      </c>
      <c r="F349" s="635">
        <f>IF(ISNUMBER(U349),U349,VLOOKUP(CONCATENATE($B349,"_",$C349,"_",F$2,"_",$D349,"_",$E349),Database!$F$2:$G$65536,2,))</f>
        <v>0</v>
      </c>
      <c r="G349" s="635">
        <f>IF(ISNUMBER(V349),V349,VLOOKUP(CONCATENATE($B349,"_",$C349,"_",G$2,"_",$D349,"_",$E349),Database!$F$2:$G$65536,2,))</f>
        <v>0</v>
      </c>
      <c r="H349" s="635" t="e">
        <f>IF(ISNUMBER(W349),W349,VLOOKUP(CONCATENATE($B349,"_",$C349,"_",H$2,"_",$D349,"_",$E349),Database!$F$2:$G$65536,2,))</f>
        <v>#N/A</v>
      </c>
      <c r="I349" s="635" t="e">
        <f>IF(ISNUMBER(X349),X349,VLOOKUP(CONCATENATE($B349,"_",$C349,"_",I$2,"_",$D349,"_",$E349),Database!$F$2:$G$65536,2,))</f>
        <v>#N/A</v>
      </c>
      <c r="J349" s="635" t="e">
        <f>VLOOKUP(CONCATENATE($B349,"_",$C349,"_",J$2,"_",$D349,"_",$E349),Database!$F$2:$G$65536,2,)</f>
        <v>#N/A</v>
      </c>
      <c r="K349" s="636">
        <f>VLOOKUP(CONCATENATE($B349,"_",$C349,"_",K$2,"_",$D349,"_",$E349),SentData!$F$2:$G$65536,2,)</f>
        <v>11344</v>
      </c>
      <c r="L349" s="636">
        <f>VLOOKUP(CONCATENATE($B349,"_",$C349,"_",L$2,"_",$D349,"_",$E349),SentData!$F$2:$G$65536,2,)</f>
        <v>12670</v>
      </c>
      <c r="M349" s="637"/>
      <c r="N349" s="638" t="str">
        <f t="shared" si="79"/>
        <v>!!</v>
      </c>
      <c r="O349" s="638" t="str">
        <f t="shared" si="80"/>
        <v>!!</v>
      </c>
      <c r="P349" s="638" t="str">
        <f t="shared" si="81"/>
        <v>!!</v>
      </c>
      <c r="Q349" s="638" t="str">
        <f t="shared" si="82"/>
        <v>!!</v>
      </c>
      <c r="R349" s="638" t="str">
        <f t="shared" si="83"/>
        <v>!!</v>
      </c>
      <c r="S349" s="638">
        <f t="shared" si="84"/>
        <v>1.1168899858956276</v>
      </c>
      <c r="T349" s="637"/>
      <c r="U349" s="633"/>
      <c r="V349" s="633"/>
      <c r="W349" s="633"/>
      <c r="X349" s="633"/>
    </row>
    <row r="350" spans="1:24" ht="12" x14ac:dyDescent="0.2">
      <c r="A350" s="639" t="s">
        <v>178</v>
      </c>
      <c r="B350" s="639" t="str">
        <f>Cover!$G$25</f>
        <v>NL</v>
      </c>
      <c r="C350" s="639" t="s">
        <v>296</v>
      </c>
      <c r="D350" s="639" t="s">
        <v>362</v>
      </c>
      <c r="E350" s="640" t="s">
        <v>148</v>
      </c>
      <c r="F350" s="641" t="e">
        <f>IF(ISNUMBER(U350),U350,VLOOKUP(CONCATENATE($B350,"_",$C350,"_",F$2,"_","1000 NAC","_",$E350),Database!$F$2:$G$65536,2,)/VLOOKUP(CONCATENATE($B350,"_",$C350,"_",F$2,"_",$D350,"_",$E350),Database!$F$2:$G$65536,2,))</f>
        <v>#DIV/0!</v>
      </c>
      <c r="G350" s="641" t="e">
        <f>IF(ISNUMBER(V350),V350,VLOOKUP(CONCATENATE($B350,"_",$C350,"_",G$2,"_","1000 NAC","_",$E350),Database!$F$2:$G$65536,2,)/VLOOKUP(CONCATENATE($B350,"_",$C350,"_",G$2,"_",$D350,"_",$E350),Database!$F$2:$G$65536,2,))</f>
        <v>#DIV/0!</v>
      </c>
      <c r="H350" s="641" t="e">
        <f>IF(ISNUMBER(W350),W350,VLOOKUP(CONCATENATE($B350,"_",$C350,"_",H$2,"_","1000 NAC","_",$E350),Database!$F$2:$G$65536,2,)/VLOOKUP(CONCATENATE($B350,"_",$C350,"_",H$2,"_",$D350,"_",$E350),Database!$F$2:$G$65536,2,))</f>
        <v>#N/A</v>
      </c>
      <c r="I350" s="641" t="e">
        <f>IF(ISNUMBER(X350),X350,VLOOKUP(CONCATENATE($B350,"_",$C350,"_",I$2,"_","1000 NAC","_",$E350),Database!$F$2:$G$65536,2,)/VLOOKUP(CONCATENATE($B350,"_",$C350,"_",I$2,"_",$D350,"_",$E350),Database!$F$2:$G$65536,2,))</f>
        <v>#N/A</v>
      </c>
      <c r="J350" s="641" t="e">
        <f>VLOOKUP(CONCATENATE($B350,"_",$C350,"_",J$2,"_","1000 NAC","_",$E350),Database!$F$2:$G$65536,2,)/VLOOKUP(CONCATENATE($B350,"_",$C350,"_",J$2,"_",$D350,"_",$E350),Database!$F$2:$G$65536,2,)</f>
        <v>#N/A</v>
      </c>
      <c r="K350" s="642">
        <f>VLOOKUP(CONCATENATE($B350,"_",$C350,"_",K$2,"_","1000 NAC","_",$E350),SentData!$F$2:$G$65536,2,)/VLOOKUP(CONCATENATE($B350,"_",$C350,"_",K$2,"_",$D350,"_",$E350),SentData!$F$2:$G$65536,2,)</f>
        <v>455.58232931726911</v>
      </c>
      <c r="L350" s="642">
        <f>VLOOKUP(CONCATENATE($B350,"_",$C350,"_",L$2,"_","1000 NAC","_",$E350),SentData!$F$2:$G$65536,2,)/VLOOKUP(CONCATENATE($B350,"_",$C350,"_",L$2,"_",$D350,"_",$E350),SentData!$F$2:$G$65536,2,)</f>
        <v>443.00699300699296</v>
      </c>
      <c r="M350" s="643"/>
      <c r="N350" s="644" t="str">
        <f t="shared" si="79"/>
        <v>!!</v>
      </c>
      <c r="O350" s="644" t="str">
        <f t="shared" si="80"/>
        <v>!!</v>
      </c>
      <c r="P350" s="644" t="str">
        <f t="shared" si="81"/>
        <v>!!</v>
      </c>
      <c r="Q350" s="644" t="str">
        <f t="shared" si="82"/>
        <v>!!</v>
      </c>
      <c r="R350" s="644" t="str">
        <f t="shared" si="83"/>
        <v>!!</v>
      </c>
      <c r="S350" s="644">
        <f t="shared" si="84"/>
        <v>0.97239722548255669</v>
      </c>
      <c r="T350" s="643"/>
      <c r="U350" s="652" t="str">
        <f>IF(ISNUMBER(U348),IF(ISNUMBER(U349),U349/U348,F349/U348),IF(ISNUMBER(U349),U349/F348,""))</f>
        <v/>
      </c>
      <c r="V350" s="652" t="str">
        <f>IF(ISNUMBER(V348),IF(ISNUMBER(V349),V349/V348,G349/V348),IF(ISNUMBER(V349),V349/G348,""))</f>
        <v/>
      </c>
      <c r="W350" s="652" t="str">
        <f>IF(ISNUMBER(W348),IF(ISNUMBER(W349),W349/W348,H349/W348),IF(ISNUMBER(W349),W349/H348,""))</f>
        <v/>
      </c>
      <c r="X350" s="652"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3" customFormat="1" ht="10.199999999999999" x14ac:dyDescent="0.2">
      <c r="A1" s="363" t="s">
        <v>177</v>
      </c>
      <c r="B1" s="358" t="s">
        <v>175</v>
      </c>
      <c r="C1" s="660">
        <v>0.8</v>
      </c>
      <c r="D1" s="359" t="s">
        <v>176</v>
      </c>
      <c r="E1" s="660">
        <v>1.2</v>
      </c>
      <c r="J1" s="360"/>
      <c r="K1" s="360"/>
      <c r="L1" s="357"/>
      <c r="S1" s="357"/>
      <c r="U1" s="1958" t="s">
        <v>55</v>
      </c>
      <c r="V1" s="1958"/>
      <c r="W1" s="1958"/>
      <c r="X1" s="1958"/>
      <c r="Y1" s="646"/>
    </row>
    <row r="2" spans="1:25" s="353" customFormat="1" ht="10.199999999999999" x14ac:dyDescent="0.2">
      <c r="A2" s="353" t="s">
        <v>46</v>
      </c>
      <c r="B2" s="353" t="s">
        <v>288</v>
      </c>
      <c r="C2" s="353" t="s">
        <v>289</v>
      </c>
      <c r="D2" s="353" t="s">
        <v>306</v>
      </c>
      <c r="E2" s="354" t="s">
        <v>313</v>
      </c>
      <c r="F2" s="661">
        <f>$L$2-5</f>
        <v>2014</v>
      </c>
      <c r="G2" s="661">
        <f>$L$2-4</f>
        <v>2015</v>
      </c>
      <c r="H2" s="661">
        <f>$L$2-3</f>
        <v>2016</v>
      </c>
      <c r="I2" s="661">
        <f>$L$2-2</f>
        <v>2017</v>
      </c>
      <c r="J2" s="369">
        <f>$L$2-1</f>
        <v>2018</v>
      </c>
      <c r="K2" s="361">
        <f>$L$2-1</f>
        <v>2018</v>
      </c>
      <c r="L2" s="361">
        <f>Cover!G27</f>
        <v>2019</v>
      </c>
      <c r="M2" s="355"/>
      <c r="N2" s="661" t="str">
        <f t="shared" ref="N2:S2" si="0">CONCATENATE(RIGHT((F2),2),"/",RIGHT((G2),2))</f>
        <v>14/15</v>
      </c>
      <c r="O2" s="661" t="str">
        <f t="shared" si="0"/>
        <v>15/16</v>
      </c>
      <c r="P2" s="661" t="str">
        <f t="shared" si="0"/>
        <v>16/17</v>
      </c>
      <c r="Q2" s="661" t="str">
        <f t="shared" si="0"/>
        <v>17/18</v>
      </c>
      <c r="R2" s="369" t="str">
        <f t="shared" si="0"/>
        <v>18/18</v>
      </c>
      <c r="S2" s="362" t="str">
        <f t="shared" si="0"/>
        <v>18/19</v>
      </c>
      <c r="T2" s="355"/>
      <c r="U2" s="661">
        <f>$L$2-5</f>
        <v>2014</v>
      </c>
      <c r="V2" s="661">
        <f>$L$2-4</f>
        <v>2015</v>
      </c>
      <c r="W2" s="661">
        <f>$L$2-3</f>
        <v>2016</v>
      </c>
      <c r="X2" s="661">
        <f>$L$2-2</f>
        <v>2017</v>
      </c>
      <c r="Y2" s="645"/>
    </row>
    <row r="3" spans="1:25" s="353" customFormat="1" ht="10.199999999999999" x14ac:dyDescent="0.2">
      <c r="B3" s="353" t="str">
        <f>Cover!$G$25</f>
        <v>NL</v>
      </c>
      <c r="C3" s="353" t="s">
        <v>292</v>
      </c>
      <c r="D3" s="353" t="s">
        <v>216</v>
      </c>
      <c r="E3" s="354" t="s">
        <v>149</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60" t="e">
        <f>VLOOKUP(CONCATENATE($B3,"_",$C3,"_",K$2,"_",$D3,"_",$E3),SentData!$F$2:$G$65536,2,)</f>
        <v>#N/A</v>
      </c>
      <c r="L3" s="360" t="e">
        <f>VLOOKUP(CONCATENATE($B3,"_",$C3,"_",L$2,"_",$D3,"_",$E3),SentData!$F$2:$G$65536,2,)</f>
        <v>#N/A</v>
      </c>
      <c r="M3" s="355"/>
      <c r="N3" s="356" t="str">
        <f t="shared" ref="N3:N46" si="1">IF(OR(ISERROR(F3),ISERROR(G3)),"!!",IF(F3=0,"!!",G3/F3))</f>
        <v>!!</v>
      </c>
      <c r="O3" s="356" t="str">
        <f t="shared" ref="O3:O46" si="2">IF(OR(ISERROR(G3),ISERROR(H3)),"!!",IF(G3=0,"!!",H3/G3))</f>
        <v>!!</v>
      </c>
      <c r="P3" s="356" t="str">
        <f t="shared" ref="P3:P46" si="3">IF(OR(ISERROR(H3),ISERROR(I3)),"!!",IF(H3=0,"!!",I3/H3))</f>
        <v>!!</v>
      </c>
      <c r="Q3" s="356" t="str">
        <f t="shared" ref="Q3:Q46" si="4">IF(OR(ISERROR(I3),ISERROR(J3)),"!!",IF(I3=0,"!!",J3/I3))</f>
        <v>!!</v>
      </c>
      <c r="R3" s="356" t="str">
        <f t="shared" ref="R3:R46" si="5">IF(OR(ISERROR(J3),ISERROR(K3)),"!!",IF(J3=0,"!!",K3/J3))</f>
        <v>!!</v>
      </c>
      <c r="S3" s="356" t="str">
        <f t="shared" ref="S3:S46" si="6">IF(OR(ISERROR(K3),ISERROR(L3)),"!!",IF(K3=0,"!!",L3/K3))</f>
        <v>!!</v>
      </c>
      <c r="T3" s="355"/>
    </row>
    <row r="4" spans="1:25" s="353" customFormat="1" ht="10.199999999999999" x14ac:dyDescent="0.2">
      <c r="B4" s="353" t="str">
        <f>Cover!$G$25</f>
        <v>NL</v>
      </c>
      <c r="C4" s="353" t="s">
        <v>292</v>
      </c>
      <c r="D4" s="353" t="s">
        <v>216</v>
      </c>
      <c r="E4" s="354" t="s">
        <v>150</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60" t="e">
        <f>VLOOKUP(CONCATENATE($B4,"_",$C4,"_",K$2,"_",$D4,"_",$E4),SentData!$F$2:$G$65536,2,)</f>
        <v>#N/A</v>
      </c>
      <c r="L4" s="360" t="e">
        <f>VLOOKUP(CONCATENATE($B4,"_",$C4,"_",L$2,"_",$D4,"_",$E4),SentData!$F$2:$G$65536,2,)</f>
        <v>#N/A</v>
      </c>
      <c r="M4" s="355"/>
      <c r="N4" s="356" t="str">
        <f t="shared" si="1"/>
        <v>!!</v>
      </c>
      <c r="O4" s="356" t="str">
        <f t="shared" si="2"/>
        <v>!!</v>
      </c>
      <c r="P4" s="356" t="str">
        <f t="shared" si="3"/>
        <v>!!</v>
      </c>
      <c r="Q4" s="356" t="str">
        <f t="shared" si="4"/>
        <v>!!</v>
      </c>
      <c r="R4" s="356" t="str">
        <f t="shared" si="5"/>
        <v>!!</v>
      </c>
      <c r="S4" s="356" t="str">
        <f t="shared" si="6"/>
        <v>!!</v>
      </c>
      <c r="T4" s="355"/>
    </row>
    <row r="5" spans="1:25" s="353" customFormat="1" ht="10.199999999999999" x14ac:dyDescent="0.2">
      <c r="B5" s="353" t="str">
        <f>Cover!$G$25</f>
        <v>NL</v>
      </c>
      <c r="C5" s="353" t="s">
        <v>292</v>
      </c>
      <c r="D5" s="353" t="s">
        <v>216</v>
      </c>
      <c r="E5" s="354" t="s">
        <v>151</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60" t="e">
        <f>VLOOKUP(CONCATENATE($B5,"_",$C5,"_",K$2,"_",$D5,"_",$E5),SentData!$F$2:$G$65536,2,)</f>
        <v>#N/A</v>
      </c>
      <c r="L5" s="360" t="e">
        <f>VLOOKUP(CONCATENATE($B5,"_",$C5,"_",L$2,"_",$D5,"_",$E5),SentData!$F$2:$G$65536,2,)</f>
        <v>#N/A</v>
      </c>
      <c r="M5" s="355"/>
      <c r="N5" s="356" t="str">
        <f t="shared" si="1"/>
        <v>!!</v>
      </c>
      <c r="O5" s="356" t="str">
        <f t="shared" si="2"/>
        <v>!!</v>
      </c>
      <c r="P5" s="356" t="str">
        <f t="shared" si="3"/>
        <v>!!</v>
      </c>
      <c r="Q5" s="356" t="str">
        <f t="shared" si="4"/>
        <v>!!</v>
      </c>
      <c r="R5" s="356" t="str">
        <f t="shared" si="5"/>
        <v>!!</v>
      </c>
      <c r="S5" s="356" t="str">
        <f t="shared" si="6"/>
        <v>!!</v>
      </c>
      <c r="T5" s="355"/>
    </row>
    <row r="6" spans="1:25" s="353" customFormat="1" ht="10.199999999999999" x14ac:dyDescent="0.2">
      <c r="B6" s="353" t="str">
        <f>Cover!$G$25</f>
        <v>NL</v>
      </c>
      <c r="C6" s="353" t="s">
        <v>292</v>
      </c>
      <c r="D6" s="353" t="s">
        <v>216</v>
      </c>
      <c r="E6" s="354" t="s">
        <v>152</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60" t="e">
        <f>VLOOKUP(CONCATENATE($B6,"_",$C6,"_",K$2,"_",$D6,"_",$E6),SentData!$F$2:$G$65536,2,)</f>
        <v>#N/A</v>
      </c>
      <c r="L6" s="360" t="e">
        <f>VLOOKUP(CONCATENATE($B6,"_",$C6,"_",L$2,"_",$D6,"_",$E6),SentData!$F$2:$G$65536,2,)</f>
        <v>#N/A</v>
      </c>
      <c r="M6" s="355"/>
      <c r="N6" s="356" t="str">
        <f t="shared" si="1"/>
        <v>!!</v>
      </c>
      <c r="O6" s="356" t="str">
        <f t="shared" si="2"/>
        <v>!!</v>
      </c>
      <c r="P6" s="356" t="str">
        <f t="shared" si="3"/>
        <v>!!</v>
      </c>
      <c r="Q6" s="356" t="str">
        <f t="shared" si="4"/>
        <v>!!</v>
      </c>
      <c r="R6" s="356" t="str">
        <f t="shared" si="5"/>
        <v>!!</v>
      </c>
      <c r="S6" s="356" t="str">
        <f t="shared" si="6"/>
        <v>!!</v>
      </c>
      <c r="T6" s="355"/>
    </row>
    <row r="7" spans="1:25" s="353" customFormat="1" ht="10.199999999999999" x14ac:dyDescent="0.2">
      <c r="B7" s="353" t="str">
        <f>Cover!$G$25</f>
        <v>NL</v>
      </c>
      <c r="C7" s="353" t="s">
        <v>292</v>
      </c>
      <c r="D7" s="353" t="s">
        <v>216</v>
      </c>
      <c r="E7" s="354" t="s">
        <v>153</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60" t="e">
        <f>VLOOKUP(CONCATENATE($B7,"_",$C7,"_",K$2,"_",$D7,"_",$E7),SentData!$F$2:$G$65536,2,)</f>
        <v>#N/A</v>
      </c>
      <c r="L7" s="360" t="e">
        <f>VLOOKUP(CONCATENATE($B7,"_",$C7,"_",L$2,"_",$D7,"_",$E7),SentData!$F$2:$G$65536,2,)</f>
        <v>#N/A</v>
      </c>
      <c r="M7" s="355"/>
      <c r="N7" s="356" t="str">
        <f t="shared" si="1"/>
        <v>!!</v>
      </c>
      <c r="O7" s="356" t="str">
        <f t="shared" si="2"/>
        <v>!!</v>
      </c>
      <c r="P7" s="356" t="str">
        <f t="shared" si="3"/>
        <v>!!</v>
      </c>
      <c r="Q7" s="356" t="str">
        <f t="shared" si="4"/>
        <v>!!</v>
      </c>
      <c r="R7" s="356" t="str">
        <f t="shared" si="5"/>
        <v>!!</v>
      </c>
      <c r="S7" s="356" t="str">
        <f t="shared" si="6"/>
        <v>!!</v>
      </c>
      <c r="T7" s="355"/>
    </row>
    <row r="8" spans="1:25" s="353" customFormat="1" ht="10.199999999999999" x14ac:dyDescent="0.2">
      <c r="B8" s="353" t="str">
        <f>Cover!$G$25</f>
        <v>NL</v>
      </c>
      <c r="C8" s="353" t="s">
        <v>292</v>
      </c>
      <c r="D8" s="353" t="s">
        <v>216</v>
      </c>
      <c r="E8" s="354" t="s">
        <v>154</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60" t="e">
        <f>VLOOKUP(CONCATENATE($B8,"_",$C8,"_",K$2,"_",$D8,"_",$E8),SentData!$F$2:$G$65536,2,)</f>
        <v>#N/A</v>
      </c>
      <c r="L8" s="360" t="e">
        <f>VLOOKUP(CONCATENATE($B8,"_",$C8,"_",L$2,"_",$D8,"_",$E8),SentData!$F$2:$G$65536,2,)</f>
        <v>#N/A</v>
      </c>
      <c r="M8" s="355"/>
      <c r="N8" s="356" t="str">
        <f t="shared" si="1"/>
        <v>!!</v>
      </c>
      <c r="O8" s="356" t="str">
        <f t="shared" si="2"/>
        <v>!!</v>
      </c>
      <c r="P8" s="356" t="str">
        <f t="shared" si="3"/>
        <v>!!</v>
      </c>
      <c r="Q8" s="356" t="str">
        <f t="shared" si="4"/>
        <v>!!</v>
      </c>
      <c r="R8" s="356" t="str">
        <f t="shared" si="5"/>
        <v>!!</v>
      </c>
      <c r="S8" s="356" t="str">
        <f t="shared" si="6"/>
        <v>!!</v>
      </c>
      <c r="T8" s="355"/>
    </row>
    <row r="9" spans="1:25" s="353" customFormat="1" ht="10.199999999999999" x14ac:dyDescent="0.2">
      <c r="B9" s="353" t="str">
        <f>Cover!$G$25</f>
        <v>NL</v>
      </c>
      <c r="C9" s="353" t="s">
        <v>292</v>
      </c>
      <c r="D9" s="353" t="s">
        <v>216</v>
      </c>
      <c r="E9" s="354" t="s">
        <v>155</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60" t="e">
        <f>VLOOKUP(CONCATENATE($B9,"_",$C9,"_",K$2,"_",$D9,"_",$E9),SentData!$F$2:$G$65536,2,)</f>
        <v>#N/A</v>
      </c>
      <c r="L9" s="360" t="e">
        <f>VLOOKUP(CONCATENATE($B9,"_",$C9,"_",L$2,"_",$D9,"_",$E9),SentData!$F$2:$G$65536,2,)</f>
        <v>#N/A</v>
      </c>
      <c r="M9" s="355"/>
      <c r="N9" s="356" t="str">
        <f t="shared" si="1"/>
        <v>!!</v>
      </c>
      <c r="O9" s="356" t="str">
        <f t="shared" si="2"/>
        <v>!!</v>
      </c>
      <c r="P9" s="356" t="str">
        <f t="shared" si="3"/>
        <v>!!</v>
      </c>
      <c r="Q9" s="356" t="str">
        <f t="shared" si="4"/>
        <v>!!</v>
      </c>
      <c r="R9" s="356" t="str">
        <f t="shared" si="5"/>
        <v>!!</v>
      </c>
      <c r="S9" s="356" t="str">
        <f t="shared" si="6"/>
        <v>!!</v>
      </c>
      <c r="T9" s="355"/>
    </row>
    <row r="10" spans="1:25" s="353" customFormat="1" ht="10.199999999999999" x14ac:dyDescent="0.2">
      <c r="B10" s="353" t="str">
        <f>Cover!$G$25</f>
        <v>NL</v>
      </c>
      <c r="C10" s="353" t="s">
        <v>292</v>
      </c>
      <c r="D10" s="353" t="s">
        <v>216</v>
      </c>
      <c r="E10" s="354" t="s">
        <v>156</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60" t="e">
        <f>VLOOKUP(CONCATENATE($B10,"_",$C10,"_",K$2,"_",$D10,"_",$E10),SentData!$F$2:$G$65536,2,)</f>
        <v>#N/A</v>
      </c>
      <c r="L10" s="360" t="e">
        <f>VLOOKUP(CONCATENATE($B10,"_",$C10,"_",L$2,"_",$D10,"_",$E10),SentData!$F$2:$G$65536,2,)</f>
        <v>#N/A</v>
      </c>
      <c r="M10" s="355"/>
      <c r="N10" s="356" t="str">
        <f t="shared" si="1"/>
        <v>!!</v>
      </c>
      <c r="O10" s="356" t="str">
        <f t="shared" si="2"/>
        <v>!!</v>
      </c>
      <c r="P10" s="356" t="str">
        <f t="shared" si="3"/>
        <v>!!</v>
      </c>
      <c r="Q10" s="356" t="str">
        <f t="shared" si="4"/>
        <v>!!</v>
      </c>
      <c r="R10" s="356" t="str">
        <f t="shared" si="5"/>
        <v>!!</v>
      </c>
      <c r="S10" s="356" t="str">
        <f t="shared" si="6"/>
        <v>!!</v>
      </c>
      <c r="T10" s="355"/>
    </row>
    <row r="11" spans="1:25" s="353" customFormat="1" ht="10.199999999999999" x14ac:dyDescent="0.2">
      <c r="B11" s="353" t="str">
        <f>Cover!$G$25</f>
        <v>NL</v>
      </c>
      <c r="C11" s="353" t="s">
        <v>292</v>
      </c>
      <c r="D11" s="353" t="s">
        <v>216</v>
      </c>
      <c r="E11" s="354" t="s">
        <v>171</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60" t="e">
        <f>VLOOKUP(CONCATENATE($B11,"_",$C11,"_",K$2,"_",$D11,"_",$E11),SentData!$F$2:$G$65536,2,)</f>
        <v>#N/A</v>
      </c>
      <c r="L11" s="360" t="e">
        <f>VLOOKUP(CONCATENATE($B11,"_",$C11,"_",L$2,"_",$D11,"_",$E11),SentData!$F$2:$G$65536,2,)</f>
        <v>#N/A</v>
      </c>
      <c r="M11" s="355"/>
      <c r="N11" s="356" t="str">
        <f t="shared" si="1"/>
        <v>!!</v>
      </c>
      <c r="O11" s="356" t="str">
        <f t="shared" si="2"/>
        <v>!!</v>
      </c>
      <c r="P11" s="356" t="str">
        <f t="shared" si="3"/>
        <v>!!</v>
      </c>
      <c r="Q11" s="356" t="str">
        <f t="shared" si="4"/>
        <v>!!</v>
      </c>
      <c r="R11" s="356" t="str">
        <f t="shared" si="5"/>
        <v>!!</v>
      </c>
      <c r="S11" s="356" t="str">
        <f t="shared" si="6"/>
        <v>!!</v>
      </c>
      <c r="T11" s="355"/>
    </row>
    <row r="12" spans="1:25" s="353" customFormat="1" ht="10.199999999999999" x14ac:dyDescent="0.2">
      <c r="B12" s="353" t="str">
        <f>Cover!$G$25</f>
        <v>NL</v>
      </c>
      <c r="C12" s="353" t="s">
        <v>292</v>
      </c>
      <c r="D12" s="353" t="s">
        <v>216</v>
      </c>
      <c r="E12" s="354" t="s">
        <v>172</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60" t="e">
        <f>VLOOKUP(CONCATENATE($B12,"_",$C12,"_",K$2,"_",$D12,"_",$E12),SentData!$F$2:$G$65536,2,)</f>
        <v>#N/A</v>
      </c>
      <c r="L12" s="360" t="e">
        <f>VLOOKUP(CONCATENATE($B12,"_",$C12,"_",L$2,"_",$D12,"_",$E12),SentData!$F$2:$G$65536,2,)</f>
        <v>#N/A</v>
      </c>
      <c r="M12" s="355"/>
      <c r="N12" s="356" t="str">
        <f t="shared" si="1"/>
        <v>!!</v>
      </c>
      <c r="O12" s="356" t="str">
        <f t="shared" si="2"/>
        <v>!!</v>
      </c>
      <c r="P12" s="356" t="str">
        <f t="shared" si="3"/>
        <v>!!</v>
      </c>
      <c r="Q12" s="356" t="str">
        <f t="shared" si="4"/>
        <v>!!</v>
      </c>
      <c r="R12" s="356" t="str">
        <f t="shared" si="5"/>
        <v>!!</v>
      </c>
      <c r="S12" s="356" t="str">
        <f t="shared" si="6"/>
        <v>!!</v>
      </c>
      <c r="T12" s="355"/>
    </row>
    <row r="13" spans="1:25" s="353" customFormat="1" ht="10.199999999999999" x14ac:dyDescent="0.2">
      <c r="B13" s="353" t="str">
        <f>Cover!$G$25</f>
        <v>NL</v>
      </c>
      <c r="C13" s="353" t="s">
        <v>292</v>
      </c>
      <c r="D13" s="353" t="s">
        <v>216</v>
      </c>
      <c r="E13" s="354" t="s">
        <v>173</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60" t="e">
        <f>VLOOKUP(CONCATENATE($B13,"_",$C13,"_",K$2,"_",$D13,"_",$E13),SentData!$F$2:$G$65536,2,)</f>
        <v>#N/A</v>
      </c>
      <c r="L13" s="360" t="e">
        <f>VLOOKUP(CONCATENATE($B13,"_",$C13,"_",L$2,"_",$D13,"_",$E13),SentData!$F$2:$G$65536,2,)</f>
        <v>#N/A</v>
      </c>
      <c r="M13" s="355"/>
      <c r="N13" s="356" t="str">
        <f t="shared" si="1"/>
        <v>!!</v>
      </c>
      <c r="O13" s="356" t="str">
        <f t="shared" si="2"/>
        <v>!!</v>
      </c>
      <c r="P13" s="356" t="str">
        <f t="shared" si="3"/>
        <v>!!</v>
      </c>
      <c r="Q13" s="356" t="str">
        <f t="shared" si="4"/>
        <v>!!</v>
      </c>
      <c r="R13" s="356" t="str">
        <f t="shared" si="5"/>
        <v>!!</v>
      </c>
      <c r="S13" s="356" t="str">
        <f t="shared" si="6"/>
        <v>!!</v>
      </c>
      <c r="T13" s="355"/>
    </row>
    <row r="14" spans="1:25" s="353" customFormat="1" ht="10.199999999999999" x14ac:dyDescent="0.2">
      <c r="B14" s="353" t="str">
        <f>Cover!$G$25</f>
        <v>NL</v>
      </c>
      <c r="C14" s="353" t="s">
        <v>292</v>
      </c>
      <c r="D14" s="353" t="s">
        <v>216</v>
      </c>
      <c r="E14" s="354" t="s">
        <v>157</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60" t="e">
        <f>VLOOKUP(CONCATENATE($B14,"_",$C14,"_",K$2,"_",$D14,"_",$E14),SentData!$F$2:$G$65536,2,)</f>
        <v>#N/A</v>
      </c>
      <c r="L14" s="360" t="e">
        <f>VLOOKUP(CONCATENATE($B14,"_",$C14,"_",L$2,"_",$D14,"_",$E14),SentData!$F$2:$G$65536,2,)</f>
        <v>#N/A</v>
      </c>
      <c r="M14" s="355"/>
      <c r="N14" s="356" t="str">
        <f t="shared" si="1"/>
        <v>!!</v>
      </c>
      <c r="O14" s="356" t="str">
        <f t="shared" si="2"/>
        <v>!!</v>
      </c>
      <c r="P14" s="356" t="str">
        <f t="shared" si="3"/>
        <v>!!</v>
      </c>
      <c r="Q14" s="356" t="str">
        <f t="shared" si="4"/>
        <v>!!</v>
      </c>
      <c r="R14" s="356" t="str">
        <f t="shared" si="5"/>
        <v>!!</v>
      </c>
      <c r="S14" s="356" t="str">
        <f t="shared" si="6"/>
        <v>!!</v>
      </c>
      <c r="T14" s="355"/>
    </row>
    <row r="15" spans="1:25" s="353" customFormat="1" ht="10.199999999999999" x14ac:dyDescent="0.2">
      <c r="B15" s="353" t="str">
        <f>Cover!$G$25</f>
        <v>NL</v>
      </c>
      <c r="C15" s="353" t="s">
        <v>292</v>
      </c>
      <c r="D15" s="353" t="s">
        <v>216</v>
      </c>
      <c r="E15" s="354" t="s">
        <v>158</v>
      </c>
      <c r="F15" s="353">
        <f>IF(ISNUMBER(U15),U15,VLOOKUP(CONCATENATE($B15,"_",$C15,"_",F$2,"_",$D15,"_",$E15),Database!$F$2:$G$65536,2,))</f>
        <v>0</v>
      </c>
      <c r="G15" s="353">
        <f>IF(ISNUMBER(V15),V15,VLOOKUP(CONCATENATE($B15,"_",$C15,"_",G$2,"_",$D15,"_",$E15),Database!$F$2:$G$65536,2,))</f>
        <v>0</v>
      </c>
      <c r="H15" s="353" t="e">
        <f>IF(ISNUMBER(W15),W15,VLOOKUP(CONCATENATE($B15,"_",$C15,"_",H$2,"_",$D15,"_",$E15),Database!$F$2:$G$65536,2,))</f>
        <v>#N/A</v>
      </c>
      <c r="I15" s="353" t="e">
        <f>IF(ISNUMBER(X15),X15,VLOOKUP(CONCATENATE($B15,"_",$C15,"_",I$2,"_",$D15,"_",$E15),Database!$F$2:$G$65536,2,))</f>
        <v>#N/A</v>
      </c>
      <c r="J15" s="353" t="e">
        <f>VLOOKUP(CONCATENATE($B15,"_",$C15,"_",J$2,"_",$D15,"_",$E15),Database!$F$2:$G$65536,2,)</f>
        <v>#N/A</v>
      </c>
      <c r="K15" s="360" t="e">
        <f>VLOOKUP(CONCATENATE($B15,"_",$C15,"_",K$2,"_",$D15,"_",$E15),SentData!$F$2:$G$65536,2,)</f>
        <v>#N/A</v>
      </c>
      <c r="L15" s="360" t="e">
        <f>VLOOKUP(CONCATENATE($B15,"_",$C15,"_",L$2,"_",$D15,"_",$E15),SentData!$F$2:$G$65536,2,)</f>
        <v>#N/A</v>
      </c>
      <c r="M15" s="355"/>
      <c r="N15" s="356" t="str">
        <f t="shared" si="1"/>
        <v>!!</v>
      </c>
      <c r="O15" s="356" t="str">
        <f t="shared" si="2"/>
        <v>!!</v>
      </c>
      <c r="P15" s="356" t="str">
        <f t="shared" si="3"/>
        <v>!!</v>
      </c>
      <c r="Q15" s="356" t="str">
        <f t="shared" si="4"/>
        <v>!!</v>
      </c>
      <c r="R15" s="356" t="str">
        <f t="shared" si="5"/>
        <v>!!</v>
      </c>
      <c r="S15" s="356" t="str">
        <f t="shared" si="6"/>
        <v>!!</v>
      </c>
      <c r="T15" s="355"/>
    </row>
    <row r="16" spans="1:25" s="353" customFormat="1" ht="10.199999999999999" x14ac:dyDescent="0.2">
      <c r="B16" s="353" t="str">
        <f>Cover!$G$25</f>
        <v>NL</v>
      </c>
      <c r="C16" s="353" t="s">
        <v>292</v>
      </c>
      <c r="D16" s="353" t="s">
        <v>216</v>
      </c>
      <c r="E16" s="354" t="s">
        <v>159</v>
      </c>
      <c r="F16" s="353">
        <f>IF(ISNUMBER(U16),U16,VLOOKUP(CONCATENATE($B16,"_",$C16,"_",F$2,"_",$D16,"_",$E16),Database!$F$2:$G$65536,2,))</f>
        <v>0</v>
      </c>
      <c r="G16" s="353">
        <f>IF(ISNUMBER(V16),V16,VLOOKUP(CONCATENATE($B16,"_",$C16,"_",G$2,"_",$D16,"_",$E16),Database!$F$2:$G$65536,2,))</f>
        <v>0</v>
      </c>
      <c r="H16" s="353" t="e">
        <f>IF(ISNUMBER(W16),W16,VLOOKUP(CONCATENATE($B16,"_",$C16,"_",H$2,"_",$D16,"_",$E16),Database!$F$2:$G$65536,2,))</f>
        <v>#N/A</v>
      </c>
      <c r="I16" s="353" t="e">
        <f>IF(ISNUMBER(X16),X16,VLOOKUP(CONCATENATE($B16,"_",$C16,"_",I$2,"_",$D16,"_",$E16),Database!$F$2:$G$65536,2,))</f>
        <v>#N/A</v>
      </c>
      <c r="J16" s="353" t="e">
        <f>VLOOKUP(CONCATENATE($B16,"_",$C16,"_",J$2,"_",$D16,"_",$E16),Database!$F$2:$G$65536,2,)</f>
        <v>#N/A</v>
      </c>
      <c r="K16" s="360" t="e">
        <f>VLOOKUP(CONCATENATE($B16,"_",$C16,"_",K$2,"_",$D16,"_",$E16),SentData!$F$2:$G$65536,2,)</f>
        <v>#N/A</v>
      </c>
      <c r="L16" s="360" t="e">
        <f>VLOOKUP(CONCATENATE($B16,"_",$C16,"_",L$2,"_",$D16,"_",$E16),SentData!$F$2:$G$65536,2,)</f>
        <v>#N/A</v>
      </c>
      <c r="M16" s="355"/>
      <c r="N16" s="356" t="str">
        <f t="shared" si="1"/>
        <v>!!</v>
      </c>
      <c r="O16" s="356" t="str">
        <f t="shared" si="2"/>
        <v>!!</v>
      </c>
      <c r="P16" s="356" t="str">
        <f t="shared" si="3"/>
        <v>!!</v>
      </c>
      <c r="Q16" s="356" t="str">
        <f t="shared" si="4"/>
        <v>!!</v>
      </c>
      <c r="R16" s="356" t="str">
        <f t="shared" si="5"/>
        <v>!!</v>
      </c>
      <c r="S16" s="356" t="str">
        <f t="shared" si="6"/>
        <v>!!</v>
      </c>
      <c r="T16" s="355"/>
    </row>
    <row r="17" spans="2:20" s="353" customFormat="1" ht="10.199999999999999" x14ac:dyDescent="0.2">
      <c r="B17" s="353" t="str">
        <f>Cover!$G$25</f>
        <v>NL</v>
      </c>
      <c r="C17" s="353" t="s">
        <v>292</v>
      </c>
      <c r="D17" s="353" t="s">
        <v>216</v>
      </c>
      <c r="E17" s="354" t="s">
        <v>160</v>
      </c>
      <c r="F17" s="353">
        <f>IF(ISNUMBER(U17),U17,VLOOKUP(CONCATENATE($B17,"_",$C17,"_",F$2,"_",$D17,"_",$E17),Database!$F$2:$G$65536,2,))</f>
        <v>0</v>
      </c>
      <c r="G17" s="353">
        <f>IF(ISNUMBER(V17),V17,VLOOKUP(CONCATENATE($B17,"_",$C17,"_",G$2,"_",$D17,"_",$E17),Database!$F$2:$G$65536,2,))</f>
        <v>0</v>
      </c>
      <c r="H17" s="353" t="e">
        <f>IF(ISNUMBER(W17),W17,VLOOKUP(CONCATENATE($B17,"_",$C17,"_",H$2,"_",$D17,"_",$E17),Database!$F$2:$G$65536,2,))</f>
        <v>#N/A</v>
      </c>
      <c r="I17" s="353" t="e">
        <f>IF(ISNUMBER(X17),X17,VLOOKUP(CONCATENATE($B17,"_",$C17,"_",I$2,"_",$D17,"_",$E17),Database!$F$2:$G$65536,2,))</f>
        <v>#N/A</v>
      </c>
      <c r="J17" s="353" t="e">
        <f>VLOOKUP(CONCATENATE($B17,"_",$C17,"_",J$2,"_",$D17,"_",$E17),Database!$F$2:$G$65536,2,)</f>
        <v>#N/A</v>
      </c>
      <c r="K17" s="360" t="e">
        <f>VLOOKUP(CONCATENATE($B17,"_",$C17,"_",K$2,"_",$D17,"_",$E17),SentData!$F$2:$G$65536,2,)</f>
        <v>#N/A</v>
      </c>
      <c r="L17" s="360" t="e">
        <f>VLOOKUP(CONCATENATE($B17,"_",$C17,"_",L$2,"_",$D17,"_",$E17),SentData!$F$2:$G$65536,2,)</f>
        <v>#N/A</v>
      </c>
      <c r="M17" s="355"/>
      <c r="N17" s="356" t="str">
        <f t="shared" si="1"/>
        <v>!!</v>
      </c>
      <c r="O17" s="356" t="str">
        <f t="shared" si="2"/>
        <v>!!</v>
      </c>
      <c r="P17" s="356" t="str">
        <f t="shared" si="3"/>
        <v>!!</v>
      </c>
      <c r="Q17" s="356" t="str">
        <f t="shared" si="4"/>
        <v>!!</v>
      </c>
      <c r="R17" s="356" t="str">
        <f t="shared" si="5"/>
        <v>!!</v>
      </c>
      <c r="S17" s="356" t="str">
        <f t="shared" si="6"/>
        <v>!!</v>
      </c>
      <c r="T17" s="355"/>
    </row>
    <row r="18" spans="2:20" s="353" customFormat="1" ht="10.199999999999999" x14ac:dyDescent="0.2">
      <c r="B18" s="353" t="str">
        <f>Cover!$G$25</f>
        <v>NL</v>
      </c>
      <c r="C18" s="353" t="s">
        <v>292</v>
      </c>
      <c r="D18" s="353" t="s">
        <v>216</v>
      </c>
      <c r="E18" s="354" t="s">
        <v>161</v>
      </c>
      <c r="F18" s="353">
        <f>IF(ISNUMBER(U18),U18,VLOOKUP(CONCATENATE($B18,"_",$C18,"_",F$2,"_",$D18,"_",$E18),Database!$F$2:$G$65536,2,))</f>
        <v>0</v>
      </c>
      <c r="G18" s="353">
        <f>IF(ISNUMBER(V18),V18,VLOOKUP(CONCATENATE($B18,"_",$C18,"_",G$2,"_",$D18,"_",$E18),Database!$F$2:$G$65536,2,))</f>
        <v>0</v>
      </c>
      <c r="H18" s="353" t="e">
        <f>IF(ISNUMBER(W18),W18,VLOOKUP(CONCATENATE($B18,"_",$C18,"_",H$2,"_",$D18,"_",$E18),Database!$F$2:$G$65536,2,))</f>
        <v>#N/A</v>
      </c>
      <c r="I18" s="353" t="e">
        <f>IF(ISNUMBER(X18),X18,VLOOKUP(CONCATENATE($B18,"_",$C18,"_",I$2,"_",$D18,"_",$E18),Database!$F$2:$G$65536,2,))</f>
        <v>#N/A</v>
      </c>
      <c r="J18" s="353" t="e">
        <f>VLOOKUP(CONCATENATE($B18,"_",$C18,"_",J$2,"_",$D18,"_",$E18),Database!$F$2:$G$65536,2,)</f>
        <v>#N/A</v>
      </c>
      <c r="K18" s="360" t="e">
        <f>VLOOKUP(CONCATENATE($B18,"_",$C18,"_",K$2,"_",$D18,"_",$E18),SentData!$F$2:$G$65536,2,)</f>
        <v>#N/A</v>
      </c>
      <c r="L18" s="360" t="e">
        <f>VLOOKUP(CONCATENATE($B18,"_",$C18,"_",L$2,"_",$D18,"_",$E18),SentData!$F$2:$G$65536,2,)</f>
        <v>#N/A</v>
      </c>
      <c r="M18" s="355"/>
      <c r="N18" s="356" t="str">
        <f t="shared" si="1"/>
        <v>!!</v>
      </c>
      <c r="O18" s="356" t="str">
        <f t="shared" si="2"/>
        <v>!!</v>
      </c>
      <c r="P18" s="356" t="str">
        <f t="shared" si="3"/>
        <v>!!</v>
      </c>
      <c r="Q18" s="356" t="str">
        <f t="shared" si="4"/>
        <v>!!</v>
      </c>
      <c r="R18" s="356" t="str">
        <f t="shared" si="5"/>
        <v>!!</v>
      </c>
      <c r="S18" s="356" t="str">
        <f t="shared" si="6"/>
        <v>!!</v>
      </c>
      <c r="T18" s="355"/>
    </row>
    <row r="19" spans="2:20" s="353" customFormat="1" ht="10.199999999999999" x14ac:dyDescent="0.2">
      <c r="B19" s="353" t="str">
        <f>Cover!$G$25</f>
        <v>NL</v>
      </c>
      <c r="C19" s="353" t="s">
        <v>292</v>
      </c>
      <c r="D19" s="353" t="s">
        <v>216</v>
      </c>
      <c r="E19" s="354" t="s">
        <v>162</v>
      </c>
      <c r="F19" s="353">
        <f>IF(ISNUMBER(U19),U19,VLOOKUP(CONCATENATE($B19,"_",$C19,"_",F$2,"_",$D19,"_",$E19),Database!$F$2:$G$65536,2,))</f>
        <v>0</v>
      </c>
      <c r="G19" s="353">
        <f>IF(ISNUMBER(V19),V19,VLOOKUP(CONCATENATE($B19,"_",$C19,"_",G$2,"_",$D19,"_",$E19),Database!$F$2:$G$65536,2,))</f>
        <v>0</v>
      </c>
      <c r="H19" s="353" t="e">
        <f>IF(ISNUMBER(W19),W19,VLOOKUP(CONCATENATE($B19,"_",$C19,"_",H$2,"_",$D19,"_",$E19),Database!$F$2:$G$65536,2,))</f>
        <v>#N/A</v>
      </c>
      <c r="I19" s="353" t="e">
        <f>IF(ISNUMBER(X19),X19,VLOOKUP(CONCATENATE($B19,"_",$C19,"_",I$2,"_",$D19,"_",$E19),Database!$F$2:$G$65536,2,))</f>
        <v>#N/A</v>
      </c>
      <c r="J19" s="353" t="e">
        <f>VLOOKUP(CONCATENATE($B19,"_",$C19,"_",J$2,"_",$D19,"_",$E19),Database!$F$2:$G$65536,2,)</f>
        <v>#N/A</v>
      </c>
      <c r="K19" s="360" t="e">
        <f>VLOOKUP(CONCATENATE($B19,"_",$C19,"_",K$2,"_",$D19,"_",$E19),SentData!$F$2:$G$65536,2,)</f>
        <v>#N/A</v>
      </c>
      <c r="L19" s="360" t="e">
        <f>VLOOKUP(CONCATENATE($B19,"_",$C19,"_",L$2,"_",$D19,"_",$E19),SentData!$F$2:$G$65536,2,)</f>
        <v>#N/A</v>
      </c>
      <c r="M19" s="355"/>
      <c r="N19" s="356" t="str">
        <f t="shared" si="1"/>
        <v>!!</v>
      </c>
      <c r="O19" s="356" t="str">
        <f t="shared" si="2"/>
        <v>!!</v>
      </c>
      <c r="P19" s="356" t="str">
        <f t="shared" si="3"/>
        <v>!!</v>
      </c>
      <c r="Q19" s="356" t="str">
        <f t="shared" si="4"/>
        <v>!!</v>
      </c>
      <c r="R19" s="356" t="str">
        <f t="shared" si="5"/>
        <v>!!</v>
      </c>
      <c r="S19" s="356" t="str">
        <f t="shared" si="6"/>
        <v>!!</v>
      </c>
      <c r="T19" s="355"/>
    </row>
    <row r="20" spans="2:20" s="353" customFormat="1" ht="10.199999999999999" x14ac:dyDescent="0.2">
      <c r="B20" s="353" t="str">
        <f>Cover!$G$25</f>
        <v>NL</v>
      </c>
      <c r="C20" s="353" t="s">
        <v>292</v>
      </c>
      <c r="D20" s="353" t="s">
        <v>216</v>
      </c>
      <c r="E20" s="354" t="s">
        <v>163</v>
      </c>
      <c r="F20" s="353">
        <f>IF(ISNUMBER(U20),U20,VLOOKUP(CONCATENATE($B20,"_",$C20,"_",F$2,"_",$D20,"_",$E20),Database!$F$2:$G$65536,2,))</f>
        <v>0</v>
      </c>
      <c r="G20" s="353">
        <f>IF(ISNUMBER(V20),V20,VLOOKUP(CONCATENATE($B20,"_",$C20,"_",G$2,"_",$D20,"_",$E20),Database!$F$2:$G$65536,2,))</f>
        <v>0</v>
      </c>
      <c r="H20" s="353" t="e">
        <f>IF(ISNUMBER(W20),W20,VLOOKUP(CONCATENATE($B20,"_",$C20,"_",H$2,"_",$D20,"_",$E20),Database!$F$2:$G$65536,2,))</f>
        <v>#N/A</v>
      </c>
      <c r="I20" s="353" t="e">
        <f>IF(ISNUMBER(X20),X20,VLOOKUP(CONCATENATE($B20,"_",$C20,"_",I$2,"_",$D20,"_",$E20),Database!$F$2:$G$65536,2,))</f>
        <v>#N/A</v>
      </c>
      <c r="J20" s="353" t="e">
        <f>VLOOKUP(CONCATENATE($B20,"_",$C20,"_",J$2,"_",$D20,"_",$E20),Database!$F$2:$G$65536,2,)</f>
        <v>#N/A</v>
      </c>
      <c r="K20" s="360" t="e">
        <f>VLOOKUP(CONCATENATE($B20,"_",$C20,"_",K$2,"_",$D20,"_",$E20),SentData!$F$2:$G$65536,2,)</f>
        <v>#N/A</v>
      </c>
      <c r="L20" s="360" t="e">
        <f>VLOOKUP(CONCATENATE($B20,"_",$C20,"_",L$2,"_",$D20,"_",$E20),SentData!$F$2:$G$65536,2,)</f>
        <v>#N/A</v>
      </c>
      <c r="M20" s="355"/>
      <c r="N20" s="356" t="str">
        <f t="shared" si="1"/>
        <v>!!</v>
      </c>
      <c r="O20" s="356" t="str">
        <f t="shared" si="2"/>
        <v>!!</v>
      </c>
      <c r="P20" s="356" t="str">
        <f t="shared" si="3"/>
        <v>!!</v>
      </c>
      <c r="Q20" s="356" t="str">
        <f t="shared" si="4"/>
        <v>!!</v>
      </c>
      <c r="R20" s="356" t="str">
        <f t="shared" si="5"/>
        <v>!!</v>
      </c>
      <c r="S20" s="356" t="str">
        <f t="shared" si="6"/>
        <v>!!</v>
      </c>
      <c r="T20" s="355"/>
    </row>
    <row r="21" spans="2:20" s="353" customFormat="1" ht="10.199999999999999" x14ac:dyDescent="0.2">
      <c r="B21" s="353" t="str">
        <f>Cover!$G$25</f>
        <v>NL</v>
      </c>
      <c r="C21" s="353" t="s">
        <v>292</v>
      </c>
      <c r="D21" s="353" t="s">
        <v>216</v>
      </c>
      <c r="E21" s="354" t="s">
        <v>164</v>
      </c>
      <c r="F21" s="353">
        <f>IF(ISNUMBER(U21),U21,VLOOKUP(CONCATENATE($B21,"_",$C21,"_",F$2,"_",$D21,"_",$E21),Database!$F$2:$G$65536,2,))</f>
        <v>0</v>
      </c>
      <c r="G21" s="353">
        <f>IF(ISNUMBER(V21),V21,VLOOKUP(CONCATENATE($B21,"_",$C21,"_",G$2,"_",$D21,"_",$E21),Database!$F$2:$G$65536,2,))</f>
        <v>0</v>
      </c>
      <c r="H21" s="353" t="e">
        <f>IF(ISNUMBER(W21),W21,VLOOKUP(CONCATENATE($B21,"_",$C21,"_",H$2,"_",$D21,"_",$E21),Database!$F$2:$G$65536,2,))</f>
        <v>#N/A</v>
      </c>
      <c r="I21" s="353" t="e">
        <f>IF(ISNUMBER(X21),X21,VLOOKUP(CONCATENATE($B21,"_",$C21,"_",I$2,"_",$D21,"_",$E21),Database!$F$2:$G$65536,2,))</f>
        <v>#N/A</v>
      </c>
      <c r="J21" s="353" t="e">
        <f>VLOOKUP(CONCATENATE($B21,"_",$C21,"_",J$2,"_",$D21,"_",$E21),Database!$F$2:$G$65536,2,)</f>
        <v>#N/A</v>
      </c>
      <c r="K21" s="360" t="e">
        <f>VLOOKUP(CONCATENATE($B21,"_",$C21,"_",K$2,"_",$D21,"_",$E21),SentData!$F$2:$G$65536,2,)</f>
        <v>#N/A</v>
      </c>
      <c r="L21" s="360" t="e">
        <f>VLOOKUP(CONCATENATE($B21,"_",$C21,"_",L$2,"_",$D21,"_",$E21),SentData!$F$2:$G$65536,2,)</f>
        <v>#N/A</v>
      </c>
      <c r="M21" s="355"/>
      <c r="N21" s="356" t="str">
        <f t="shared" si="1"/>
        <v>!!</v>
      </c>
      <c r="O21" s="356" t="str">
        <f t="shared" si="2"/>
        <v>!!</v>
      </c>
      <c r="P21" s="356" t="str">
        <f t="shared" si="3"/>
        <v>!!</v>
      </c>
      <c r="Q21" s="356" t="str">
        <f t="shared" si="4"/>
        <v>!!</v>
      </c>
      <c r="R21" s="356" t="str">
        <f t="shared" si="5"/>
        <v>!!</v>
      </c>
      <c r="S21" s="356" t="str">
        <f t="shared" si="6"/>
        <v>!!</v>
      </c>
      <c r="T21" s="355"/>
    </row>
    <row r="22" spans="2:20" s="353" customFormat="1" ht="10.199999999999999" x14ac:dyDescent="0.2">
      <c r="B22" s="353" t="str">
        <f>Cover!$G$25</f>
        <v>NL</v>
      </c>
      <c r="C22" s="353" t="s">
        <v>292</v>
      </c>
      <c r="D22" s="353" t="s">
        <v>216</v>
      </c>
      <c r="E22" s="354" t="s">
        <v>166</v>
      </c>
      <c r="F22" s="353">
        <f>IF(ISNUMBER(U22),U22,VLOOKUP(CONCATENATE($B22,"_",$C22,"_",F$2,"_",$D22,"_",$E22),Database!$F$2:$G$65536,2,))</f>
        <v>0</v>
      </c>
      <c r="G22" s="353">
        <f>IF(ISNUMBER(V22),V22,VLOOKUP(CONCATENATE($B22,"_",$C22,"_",G$2,"_",$D22,"_",$E22),Database!$F$2:$G$65536,2,))</f>
        <v>0</v>
      </c>
      <c r="H22" s="353" t="e">
        <f>IF(ISNUMBER(W22),W22,VLOOKUP(CONCATENATE($B22,"_",$C22,"_",H$2,"_",$D22,"_",$E22),Database!$F$2:$G$65536,2,))</f>
        <v>#N/A</v>
      </c>
      <c r="I22" s="353" t="e">
        <f>IF(ISNUMBER(X22),X22,VLOOKUP(CONCATENATE($B22,"_",$C22,"_",I$2,"_",$D22,"_",$E22),Database!$F$2:$G$65536,2,))</f>
        <v>#N/A</v>
      </c>
      <c r="J22" s="353" t="e">
        <f>VLOOKUP(CONCATENATE($B22,"_",$C22,"_",J$2,"_",$D22,"_",$E22),Database!$F$2:$G$65536,2,)</f>
        <v>#N/A</v>
      </c>
      <c r="K22" s="360" t="e">
        <f>VLOOKUP(CONCATENATE($B22,"_",$C22,"_",K$2,"_",$D22,"_",$E22),SentData!$F$2:$G$65536,2,)</f>
        <v>#N/A</v>
      </c>
      <c r="L22" s="360" t="e">
        <f>VLOOKUP(CONCATENATE($B22,"_",$C22,"_",L$2,"_",$D22,"_",$E22),SentData!$F$2:$G$65536,2,)</f>
        <v>#N/A</v>
      </c>
      <c r="M22" s="355"/>
      <c r="N22" s="356" t="str">
        <f t="shared" si="1"/>
        <v>!!</v>
      </c>
      <c r="O22" s="356" t="str">
        <f t="shared" si="2"/>
        <v>!!</v>
      </c>
      <c r="P22" s="356" t="str">
        <f t="shared" si="3"/>
        <v>!!</v>
      </c>
      <c r="Q22" s="356" t="str">
        <f t="shared" si="4"/>
        <v>!!</v>
      </c>
      <c r="R22" s="356" t="str">
        <f t="shared" si="5"/>
        <v>!!</v>
      </c>
      <c r="S22" s="356" t="str">
        <f t="shared" si="6"/>
        <v>!!</v>
      </c>
      <c r="T22" s="355"/>
    </row>
    <row r="23" spans="2:20" s="353" customFormat="1" ht="10.199999999999999" x14ac:dyDescent="0.2">
      <c r="B23" s="353" t="str">
        <f>Cover!$G$25</f>
        <v>NL</v>
      </c>
      <c r="C23" s="353" t="s">
        <v>292</v>
      </c>
      <c r="D23" s="353" t="s">
        <v>216</v>
      </c>
      <c r="E23" s="354" t="s">
        <v>167</v>
      </c>
      <c r="F23" s="353">
        <f>IF(ISNUMBER(U23),U23,VLOOKUP(CONCATENATE($B23,"_",$C23,"_",F$2,"_",$D23,"_",$E23),Database!$F$2:$G$65536,2,))</f>
        <v>0</v>
      </c>
      <c r="G23" s="353">
        <f>IF(ISNUMBER(V23),V23,VLOOKUP(CONCATENATE($B23,"_",$C23,"_",G$2,"_",$D23,"_",$E23),Database!$F$2:$G$65536,2,))</f>
        <v>0</v>
      </c>
      <c r="H23" s="353" t="e">
        <f>IF(ISNUMBER(W23),W23,VLOOKUP(CONCATENATE($B23,"_",$C23,"_",H$2,"_",$D23,"_",$E23),Database!$F$2:$G$65536,2,))</f>
        <v>#N/A</v>
      </c>
      <c r="I23" s="353" t="e">
        <f>IF(ISNUMBER(X23),X23,VLOOKUP(CONCATENATE($B23,"_",$C23,"_",I$2,"_",$D23,"_",$E23),Database!$F$2:$G$65536,2,))</f>
        <v>#N/A</v>
      </c>
      <c r="J23" s="353" t="e">
        <f>VLOOKUP(CONCATENATE($B23,"_",$C23,"_",J$2,"_",$D23,"_",$E23),Database!$F$2:$G$65536,2,)</f>
        <v>#N/A</v>
      </c>
      <c r="K23" s="360" t="e">
        <f>VLOOKUP(CONCATENATE($B23,"_",$C23,"_",K$2,"_",$D23,"_",$E23),SentData!$F$2:$G$65536,2,)</f>
        <v>#N/A</v>
      </c>
      <c r="L23" s="360" t="e">
        <f>VLOOKUP(CONCATENATE($B23,"_",$C23,"_",L$2,"_",$D23,"_",$E23),SentData!$F$2:$G$65536,2,)</f>
        <v>#N/A</v>
      </c>
      <c r="M23" s="355"/>
      <c r="N23" s="356" t="str">
        <f t="shared" si="1"/>
        <v>!!</v>
      </c>
      <c r="O23" s="356" t="str">
        <f t="shared" si="2"/>
        <v>!!</v>
      </c>
      <c r="P23" s="356" t="str">
        <f t="shared" si="3"/>
        <v>!!</v>
      </c>
      <c r="Q23" s="356" t="str">
        <f t="shared" si="4"/>
        <v>!!</v>
      </c>
      <c r="R23" s="356" t="str">
        <f t="shared" si="5"/>
        <v>!!</v>
      </c>
      <c r="S23" s="356" t="str">
        <f t="shared" si="6"/>
        <v>!!</v>
      </c>
      <c r="T23" s="355"/>
    </row>
    <row r="24" spans="2:20" s="353" customFormat="1" ht="10.199999999999999" x14ac:dyDescent="0.2">
      <c r="B24" s="353" t="str">
        <f>Cover!$G$25</f>
        <v>NL</v>
      </c>
      <c r="C24" s="353" t="s">
        <v>292</v>
      </c>
      <c r="D24" s="353" t="s">
        <v>216</v>
      </c>
      <c r="E24" s="354" t="s">
        <v>168</v>
      </c>
      <c r="F24" s="353">
        <f>IF(ISNUMBER(U24),U24,VLOOKUP(CONCATENATE($B24,"_",$C24,"_",F$2,"_",$D24,"_",$E24),Database!$F$2:$G$65536,2,))</f>
        <v>0</v>
      </c>
      <c r="G24" s="353">
        <f>IF(ISNUMBER(V24),V24,VLOOKUP(CONCATENATE($B24,"_",$C24,"_",G$2,"_",$D24,"_",$E24),Database!$F$2:$G$65536,2,))</f>
        <v>0</v>
      </c>
      <c r="H24" s="353" t="e">
        <f>IF(ISNUMBER(W24),W24,VLOOKUP(CONCATENATE($B24,"_",$C24,"_",H$2,"_",$D24,"_",$E24),Database!$F$2:$G$65536,2,))</f>
        <v>#N/A</v>
      </c>
      <c r="I24" s="353" t="e">
        <f>IF(ISNUMBER(X24),X24,VLOOKUP(CONCATENATE($B24,"_",$C24,"_",I$2,"_",$D24,"_",$E24),Database!$F$2:$G$65536,2,))</f>
        <v>#N/A</v>
      </c>
      <c r="J24" s="353" t="e">
        <f>VLOOKUP(CONCATENATE($B24,"_",$C24,"_",J$2,"_",$D24,"_",$E24),Database!$F$2:$G$65536,2,)</f>
        <v>#N/A</v>
      </c>
      <c r="K24" s="360" t="e">
        <f>VLOOKUP(CONCATENATE($B24,"_",$C24,"_",K$2,"_",$D24,"_",$E24),SentData!$F$2:$G$65536,2,)</f>
        <v>#N/A</v>
      </c>
      <c r="L24" s="360" t="e">
        <f>VLOOKUP(CONCATENATE($B24,"_",$C24,"_",L$2,"_",$D24,"_",$E24),SentData!$F$2:$G$65536,2,)</f>
        <v>#N/A</v>
      </c>
      <c r="M24" s="355"/>
      <c r="N24" s="356" t="str">
        <f t="shared" si="1"/>
        <v>!!</v>
      </c>
      <c r="O24" s="356" t="str">
        <f t="shared" si="2"/>
        <v>!!</v>
      </c>
      <c r="P24" s="356" t="str">
        <f t="shared" si="3"/>
        <v>!!</v>
      </c>
      <c r="Q24" s="356" t="str">
        <f t="shared" si="4"/>
        <v>!!</v>
      </c>
      <c r="R24" s="356" t="str">
        <f t="shared" si="5"/>
        <v>!!</v>
      </c>
      <c r="S24" s="356" t="str">
        <f t="shared" si="6"/>
        <v>!!</v>
      </c>
      <c r="T24" s="355"/>
    </row>
    <row r="25" spans="2:20" s="353" customFormat="1" ht="10.199999999999999" x14ac:dyDescent="0.2">
      <c r="B25" s="353" t="str">
        <f>Cover!$G$25</f>
        <v>NL</v>
      </c>
      <c r="C25" s="353" t="s">
        <v>292</v>
      </c>
      <c r="D25" s="353" t="s">
        <v>216</v>
      </c>
      <c r="E25" s="354" t="s">
        <v>169</v>
      </c>
      <c r="F25" s="353">
        <f>IF(ISNUMBER(U25),U25,VLOOKUP(CONCATENATE($B25,"_",$C25,"_",F$2,"_",$D25,"_",$E25),Database!$F$2:$G$65536,2,))</f>
        <v>0</v>
      </c>
      <c r="G25" s="353">
        <f>IF(ISNUMBER(V25),V25,VLOOKUP(CONCATENATE($B25,"_",$C25,"_",G$2,"_",$D25,"_",$E25),Database!$F$2:$G$65536,2,))</f>
        <v>0</v>
      </c>
      <c r="H25" s="353" t="e">
        <f>IF(ISNUMBER(W25),W25,VLOOKUP(CONCATENATE($B25,"_",$C25,"_",H$2,"_",$D25,"_",$E25),Database!$F$2:$G$65536,2,))</f>
        <v>#N/A</v>
      </c>
      <c r="I25" s="353" t="e">
        <f>IF(ISNUMBER(X25),X25,VLOOKUP(CONCATENATE($B25,"_",$C25,"_",I$2,"_",$D25,"_",$E25),Database!$F$2:$G$65536,2,))</f>
        <v>#N/A</v>
      </c>
      <c r="J25" s="353" t="e">
        <f>VLOOKUP(CONCATENATE($B25,"_",$C25,"_",J$2,"_",$D25,"_",$E25),Database!$F$2:$G$65536,2,)</f>
        <v>#N/A</v>
      </c>
      <c r="K25" s="360" t="e">
        <f>VLOOKUP(CONCATENATE($B25,"_",$C25,"_",K$2,"_",$D25,"_",$E25),SentData!$F$2:$G$65536,2,)</f>
        <v>#N/A</v>
      </c>
      <c r="L25" s="360" t="e">
        <f>VLOOKUP(CONCATENATE($B25,"_",$C25,"_",L$2,"_",$D25,"_",$E25),SentData!$F$2:$G$65536,2,)</f>
        <v>#N/A</v>
      </c>
      <c r="M25" s="355"/>
      <c r="N25" s="356" t="str">
        <f t="shared" si="1"/>
        <v>!!</v>
      </c>
      <c r="O25" s="356" t="str">
        <f t="shared" si="2"/>
        <v>!!</v>
      </c>
      <c r="P25" s="356" t="str">
        <f t="shared" si="3"/>
        <v>!!</v>
      </c>
      <c r="Q25" s="356" t="str">
        <f t="shared" si="4"/>
        <v>!!</v>
      </c>
      <c r="R25" s="356" t="str">
        <f t="shared" si="5"/>
        <v>!!</v>
      </c>
      <c r="S25" s="356" t="str">
        <f t="shared" si="6"/>
        <v>!!</v>
      </c>
      <c r="T25" s="355"/>
    </row>
    <row r="26" spans="2:20" s="353" customFormat="1" ht="10.199999999999999" x14ac:dyDescent="0.2">
      <c r="B26" s="353" t="str">
        <f>Cover!$G$25</f>
        <v>NL</v>
      </c>
      <c r="C26" s="353" t="s">
        <v>292</v>
      </c>
      <c r="D26" s="353" t="s">
        <v>216</v>
      </c>
      <c r="E26" s="354" t="s">
        <v>170</v>
      </c>
      <c r="F26" s="353">
        <f>IF(ISNUMBER(U26),U26,VLOOKUP(CONCATENATE($B26,"_",$C26,"_",F$2,"_",$D26,"_",$E26),Database!$F$2:$G$65536,2,))</f>
        <v>0</v>
      </c>
      <c r="G26" s="353">
        <f>IF(ISNUMBER(V26),V26,VLOOKUP(CONCATENATE($B26,"_",$C26,"_",G$2,"_",$D26,"_",$E26),Database!$F$2:$G$65536,2,))</f>
        <v>0</v>
      </c>
      <c r="H26" s="353" t="e">
        <f>IF(ISNUMBER(W26),W26,VLOOKUP(CONCATENATE($B26,"_",$C26,"_",H$2,"_",$D26,"_",$E26),Database!$F$2:$G$65536,2,))</f>
        <v>#N/A</v>
      </c>
      <c r="I26" s="353" t="e">
        <f>IF(ISNUMBER(X26),X26,VLOOKUP(CONCATENATE($B26,"_",$C26,"_",I$2,"_",$D26,"_",$E26),Database!$F$2:$G$65536,2,))</f>
        <v>#N/A</v>
      </c>
      <c r="J26" s="353" t="e">
        <f>VLOOKUP(CONCATENATE($B26,"_",$C26,"_",J$2,"_",$D26,"_",$E26),Database!$F$2:$G$65536,2,)</f>
        <v>#N/A</v>
      </c>
      <c r="K26" s="360" t="e">
        <f>VLOOKUP(CONCATENATE($B26,"_",$C26,"_",K$2,"_",$D26,"_",$E26),SentData!$F$2:$G$65536,2,)</f>
        <v>#N/A</v>
      </c>
      <c r="L26" s="360" t="e">
        <f>VLOOKUP(CONCATENATE($B26,"_",$C26,"_",L$2,"_",$D26,"_",$E26),SentData!$F$2:$G$65536,2,)</f>
        <v>#N/A</v>
      </c>
      <c r="M26" s="355"/>
      <c r="N26" s="356" t="str">
        <f t="shared" si="1"/>
        <v>!!</v>
      </c>
      <c r="O26" s="356" t="str">
        <f t="shared" si="2"/>
        <v>!!</v>
      </c>
      <c r="P26" s="356" t="str">
        <f t="shared" si="3"/>
        <v>!!</v>
      </c>
      <c r="Q26" s="356" t="str">
        <f t="shared" si="4"/>
        <v>!!</v>
      </c>
      <c r="R26" s="356" t="str">
        <f t="shared" si="5"/>
        <v>!!</v>
      </c>
      <c r="S26" s="356" t="str">
        <f t="shared" si="6"/>
        <v>!!</v>
      </c>
      <c r="T26" s="355"/>
    </row>
    <row r="27" spans="2:20" s="353" customFormat="1" ht="10.199999999999999" x14ac:dyDescent="0.2">
      <c r="B27" s="353" t="str">
        <f>Cover!$G$25</f>
        <v>NL</v>
      </c>
      <c r="C27" s="353" t="s">
        <v>296</v>
      </c>
      <c r="D27" s="353" t="s">
        <v>216</v>
      </c>
      <c r="E27" s="354" t="s">
        <v>149</v>
      </c>
      <c r="F27" s="353">
        <f>IF(ISNUMBER(U27),U27,VLOOKUP(CONCATENATE($B27,"_",$C27,"_",F$2,"_",$D27,"_",$E27),Database!$F$2:$G$65536,2,))</f>
        <v>0</v>
      </c>
      <c r="G27" s="353">
        <f>IF(ISNUMBER(V27),V27,VLOOKUP(CONCATENATE($B27,"_",$C27,"_",G$2,"_",$D27,"_",$E27),Database!$F$2:$G$65536,2,))</f>
        <v>0</v>
      </c>
      <c r="H27" s="353" t="e">
        <f>IF(ISNUMBER(W27),W27,VLOOKUP(CONCATENATE($B27,"_",$C27,"_",H$2,"_",$D27,"_",$E27),Database!$F$2:$G$65536,2,))</f>
        <v>#N/A</v>
      </c>
      <c r="I27" s="353" t="e">
        <f>IF(ISNUMBER(X27),X27,VLOOKUP(CONCATENATE($B27,"_",$C27,"_",I$2,"_",$D27,"_",$E27),Database!$F$2:$G$65536,2,))</f>
        <v>#N/A</v>
      </c>
      <c r="J27" s="353" t="e">
        <f>VLOOKUP(CONCATENATE($B27,"_",$C27,"_",J$2,"_",$D27,"_",$E27),Database!$F$2:$G$65536,2,)</f>
        <v>#N/A</v>
      </c>
      <c r="K27" s="360" t="e">
        <f>VLOOKUP(CONCATENATE($B27,"_",$C27,"_",K$2,"_",$D27,"_",$E27),SentData!$F$2:$G$65536,2,)</f>
        <v>#N/A</v>
      </c>
      <c r="L27" s="360" t="e">
        <f>VLOOKUP(CONCATENATE($B27,"_",$C27,"_",L$2,"_",$D27,"_",$E27),SentData!$F$2:$G$65536,2,)</f>
        <v>#N/A</v>
      </c>
      <c r="M27" s="355"/>
      <c r="N27" s="356" t="str">
        <f t="shared" si="1"/>
        <v>!!</v>
      </c>
      <c r="O27" s="356" t="str">
        <f t="shared" si="2"/>
        <v>!!</v>
      </c>
      <c r="P27" s="356" t="str">
        <f t="shared" si="3"/>
        <v>!!</v>
      </c>
      <c r="Q27" s="356" t="str">
        <f t="shared" si="4"/>
        <v>!!</v>
      </c>
      <c r="R27" s="356" t="str">
        <f t="shared" si="5"/>
        <v>!!</v>
      </c>
      <c r="S27" s="356" t="str">
        <f t="shared" si="6"/>
        <v>!!</v>
      </c>
      <c r="T27" s="355"/>
    </row>
    <row r="28" spans="2:20" s="353" customFormat="1" ht="10.199999999999999" x14ac:dyDescent="0.2">
      <c r="B28" s="353" t="str">
        <f>Cover!$G$25</f>
        <v>NL</v>
      </c>
      <c r="C28" s="353" t="s">
        <v>296</v>
      </c>
      <c r="D28" s="353" t="s">
        <v>216</v>
      </c>
      <c r="E28" s="354" t="s">
        <v>150</v>
      </c>
      <c r="F28" s="353">
        <f>IF(ISNUMBER(U28),U28,VLOOKUP(CONCATENATE($B28,"_",$C28,"_",F$2,"_",$D28,"_",$E28),Database!$F$2:$G$65536,2,))</f>
        <v>0</v>
      </c>
      <c r="G28" s="353">
        <f>IF(ISNUMBER(V28),V28,VLOOKUP(CONCATENATE($B28,"_",$C28,"_",G$2,"_",$D28,"_",$E28),Database!$F$2:$G$65536,2,))</f>
        <v>0</v>
      </c>
      <c r="H28" s="353" t="e">
        <f>IF(ISNUMBER(W28),W28,VLOOKUP(CONCATENATE($B28,"_",$C28,"_",H$2,"_",$D28,"_",$E28),Database!$F$2:$G$65536,2,))</f>
        <v>#N/A</v>
      </c>
      <c r="I28" s="353" t="e">
        <f>IF(ISNUMBER(X28),X28,VLOOKUP(CONCATENATE($B28,"_",$C28,"_",I$2,"_",$D28,"_",$E28),Database!$F$2:$G$65536,2,))</f>
        <v>#N/A</v>
      </c>
      <c r="J28" s="353" t="e">
        <f>VLOOKUP(CONCATENATE($B28,"_",$C28,"_",J$2,"_",$D28,"_",$E28),Database!$F$2:$G$65536,2,)</f>
        <v>#N/A</v>
      </c>
      <c r="K28" s="360" t="e">
        <f>VLOOKUP(CONCATENATE($B28,"_",$C28,"_",K$2,"_",$D28,"_",$E28),SentData!$F$2:$G$65536,2,)</f>
        <v>#N/A</v>
      </c>
      <c r="L28" s="360" t="e">
        <f>VLOOKUP(CONCATENATE($B28,"_",$C28,"_",L$2,"_",$D28,"_",$E28),SentData!$F$2:$G$65536,2,)</f>
        <v>#N/A</v>
      </c>
      <c r="M28" s="355"/>
      <c r="N28" s="356" t="str">
        <f t="shared" si="1"/>
        <v>!!</v>
      </c>
      <c r="O28" s="356" t="str">
        <f t="shared" si="2"/>
        <v>!!</v>
      </c>
      <c r="P28" s="356" t="str">
        <f t="shared" si="3"/>
        <v>!!</v>
      </c>
      <c r="Q28" s="356" t="str">
        <f t="shared" si="4"/>
        <v>!!</v>
      </c>
      <c r="R28" s="356" t="str">
        <f t="shared" si="5"/>
        <v>!!</v>
      </c>
      <c r="S28" s="356" t="str">
        <f t="shared" si="6"/>
        <v>!!</v>
      </c>
      <c r="T28" s="355"/>
    </row>
    <row r="29" spans="2:20" s="353" customFormat="1" ht="10.199999999999999" x14ac:dyDescent="0.2">
      <c r="B29" s="353" t="str">
        <f>Cover!$G$25</f>
        <v>NL</v>
      </c>
      <c r="C29" s="353" t="s">
        <v>296</v>
      </c>
      <c r="D29" s="353" t="s">
        <v>216</v>
      </c>
      <c r="E29" s="354" t="s">
        <v>151</v>
      </c>
      <c r="F29" s="353">
        <f>IF(ISNUMBER(U29),U29,VLOOKUP(CONCATENATE($B29,"_",$C29,"_",F$2,"_",$D29,"_",$E29),Database!$F$2:$G$65536,2,))</f>
        <v>0</v>
      </c>
      <c r="G29" s="353">
        <f>IF(ISNUMBER(V29),V29,VLOOKUP(CONCATENATE($B29,"_",$C29,"_",G$2,"_",$D29,"_",$E29),Database!$F$2:$G$65536,2,))</f>
        <v>0</v>
      </c>
      <c r="H29" s="353" t="e">
        <f>IF(ISNUMBER(W29),W29,VLOOKUP(CONCATENATE($B29,"_",$C29,"_",H$2,"_",$D29,"_",$E29),Database!$F$2:$G$65536,2,))</f>
        <v>#N/A</v>
      </c>
      <c r="I29" s="353" t="e">
        <f>IF(ISNUMBER(X29),X29,VLOOKUP(CONCATENATE($B29,"_",$C29,"_",I$2,"_",$D29,"_",$E29),Database!$F$2:$G$65536,2,))</f>
        <v>#N/A</v>
      </c>
      <c r="J29" s="353" t="e">
        <f>VLOOKUP(CONCATENATE($B29,"_",$C29,"_",J$2,"_",$D29,"_",$E29),Database!$F$2:$G$65536,2,)</f>
        <v>#N/A</v>
      </c>
      <c r="K29" s="360" t="e">
        <f>VLOOKUP(CONCATENATE($B29,"_",$C29,"_",K$2,"_",$D29,"_",$E29),SentData!$F$2:$G$65536,2,)</f>
        <v>#N/A</v>
      </c>
      <c r="L29" s="360" t="e">
        <f>VLOOKUP(CONCATENATE($B29,"_",$C29,"_",L$2,"_",$D29,"_",$E29),SentData!$F$2:$G$65536,2,)</f>
        <v>#N/A</v>
      </c>
      <c r="M29" s="355"/>
      <c r="N29" s="356" t="str">
        <f t="shared" si="1"/>
        <v>!!</v>
      </c>
      <c r="O29" s="356" t="str">
        <f t="shared" si="2"/>
        <v>!!</v>
      </c>
      <c r="P29" s="356" t="str">
        <f t="shared" si="3"/>
        <v>!!</v>
      </c>
      <c r="Q29" s="356" t="str">
        <f t="shared" si="4"/>
        <v>!!</v>
      </c>
      <c r="R29" s="356" t="str">
        <f t="shared" si="5"/>
        <v>!!</v>
      </c>
      <c r="S29" s="356" t="str">
        <f t="shared" si="6"/>
        <v>!!</v>
      </c>
      <c r="T29" s="355"/>
    </row>
    <row r="30" spans="2:20" s="353" customFormat="1" ht="10.199999999999999" x14ac:dyDescent="0.2">
      <c r="B30" s="353" t="str">
        <f>Cover!$G$25</f>
        <v>NL</v>
      </c>
      <c r="C30" s="353" t="s">
        <v>296</v>
      </c>
      <c r="D30" s="353" t="s">
        <v>216</v>
      </c>
      <c r="E30" s="354" t="s">
        <v>152</v>
      </c>
      <c r="F30" s="353">
        <f>IF(ISNUMBER(U30),U30,VLOOKUP(CONCATENATE($B30,"_",$C30,"_",F$2,"_",$D30,"_",$E30),Database!$F$2:$G$65536,2,))</f>
        <v>0</v>
      </c>
      <c r="G30" s="353">
        <f>IF(ISNUMBER(V30),V30,VLOOKUP(CONCATENATE($B30,"_",$C30,"_",G$2,"_",$D30,"_",$E30),Database!$F$2:$G$65536,2,))</f>
        <v>0</v>
      </c>
      <c r="H30" s="353" t="e">
        <f>IF(ISNUMBER(W30),W30,VLOOKUP(CONCATENATE($B30,"_",$C30,"_",H$2,"_",$D30,"_",$E30),Database!$F$2:$G$65536,2,))</f>
        <v>#N/A</v>
      </c>
      <c r="I30" s="353" t="e">
        <f>IF(ISNUMBER(X30),X30,VLOOKUP(CONCATENATE($B30,"_",$C30,"_",I$2,"_",$D30,"_",$E30),Database!$F$2:$G$65536,2,))</f>
        <v>#N/A</v>
      </c>
      <c r="J30" s="353" t="e">
        <f>VLOOKUP(CONCATENATE($B30,"_",$C30,"_",J$2,"_",$D30,"_",$E30),Database!$F$2:$G$65536,2,)</f>
        <v>#N/A</v>
      </c>
      <c r="K30" s="360" t="e">
        <f>VLOOKUP(CONCATENATE($B30,"_",$C30,"_",K$2,"_",$D30,"_",$E30),SentData!$F$2:$G$65536,2,)</f>
        <v>#N/A</v>
      </c>
      <c r="L30" s="360" t="e">
        <f>VLOOKUP(CONCATENATE($B30,"_",$C30,"_",L$2,"_",$D30,"_",$E30),SentData!$F$2:$G$65536,2,)</f>
        <v>#N/A</v>
      </c>
      <c r="M30" s="355"/>
      <c r="N30" s="356" t="str">
        <f t="shared" si="1"/>
        <v>!!</v>
      </c>
      <c r="O30" s="356" t="str">
        <f t="shared" si="2"/>
        <v>!!</v>
      </c>
      <c r="P30" s="356" t="str">
        <f t="shared" si="3"/>
        <v>!!</v>
      </c>
      <c r="Q30" s="356" t="str">
        <f t="shared" si="4"/>
        <v>!!</v>
      </c>
      <c r="R30" s="356" t="str">
        <f t="shared" si="5"/>
        <v>!!</v>
      </c>
      <c r="S30" s="356" t="str">
        <f t="shared" si="6"/>
        <v>!!</v>
      </c>
      <c r="T30" s="355"/>
    </row>
    <row r="31" spans="2:20" s="353" customFormat="1" ht="10.199999999999999" x14ac:dyDescent="0.2">
      <c r="B31" s="353" t="str">
        <f>Cover!$G$25</f>
        <v>NL</v>
      </c>
      <c r="C31" s="353" t="s">
        <v>296</v>
      </c>
      <c r="D31" s="353" t="s">
        <v>216</v>
      </c>
      <c r="E31" s="354" t="s">
        <v>153</v>
      </c>
      <c r="F31" s="353">
        <f>IF(ISNUMBER(U31),U31,VLOOKUP(CONCATENATE($B31,"_",$C31,"_",F$2,"_",$D31,"_",$E31),Database!$F$2:$G$65536,2,))</f>
        <v>0</v>
      </c>
      <c r="G31" s="353">
        <f>IF(ISNUMBER(V31),V31,VLOOKUP(CONCATENATE($B31,"_",$C31,"_",G$2,"_",$D31,"_",$E31),Database!$F$2:$G$65536,2,))</f>
        <v>0</v>
      </c>
      <c r="H31" s="353" t="e">
        <f>IF(ISNUMBER(W31),W31,VLOOKUP(CONCATENATE($B31,"_",$C31,"_",H$2,"_",$D31,"_",$E31),Database!$F$2:$G$65536,2,))</f>
        <v>#N/A</v>
      </c>
      <c r="I31" s="353" t="e">
        <f>IF(ISNUMBER(X31),X31,VLOOKUP(CONCATENATE($B31,"_",$C31,"_",I$2,"_",$D31,"_",$E31),Database!$F$2:$G$65536,2,))</f>
        <v>#N/A</v>
      </c>
      <c r="J31" s="353" t="e">
        <f>VLOOKUP(CONCATENATE($B31,"_",$C31,"_",J$2,"_",$D31,"_",$E31),Database!$F$2:$G$65536,2,)</f>
        <v>#N/A</v>
      </c>
      <c r="K31" s="360" t="e">
        <f>VLOOKUP(CONCATENATE($B31,"_",$C31,"_",K$2,"_",$D31,"_",$E31),SentData!$F$2:$G$65536,2,)</f>
        <v>#N/A</v>
      </c>
      <c r="L31" s="360" t="e">
        <f>VLOOKUP(CONCATENATE($B31,"_",$C31,"_",L$2,"_",$D31,"_",$E31),SentData!$F$2:$G$65536,2,)</f>
        <v>#N/A</v>
      </c>
      <c r="M31" s="355"/>
      <c r="N31" s="356" t="str">
        <f t="shared" si="1"/>
        <v>!!</v>
      </c>
      <c r="O31" s="356" t="str">
        <f t="shared" si="2"/>
        <v>!!</v>
      </c>
      <c r="P31" s="356" t="str">
        <f t="shared" si="3"/>
        <v>!!</v>
      </c>
      <c r="Q31" s="356" t="str">
        <f t="shared" si="4"/>
        <v>!!</v>
      </c>
      <c r="R31" s="356" t="str">
        <f t="shared" si="5"/>
        <v>!!</v>
      </c>
      <c r="S31" s="356" t="str">
        <f t="shared" si="6"/>
        <v>!!</v>
      </c>
      <c r="T31" s="355"/>
    </row>
    <row r="32" spans="2:20" s="353" customFormat="1" ht="10.199999999999999" x14ac:dyDescent="0.2">
      <c r="B32" s="353" t="str">
        <f>Cover!$G$25</f>
        <v>NL</v>
      </c>
      <c r="C32" s="353" t="s">
        <v>296</v>
      </c>
      <c r="D32" s="353" t="s">
        <v>216</v>
      </c>
      <c r="E32" s="354" t="s">
        <v>154</v>
      </c>
      <c r="F32" s="353">
        <f>IF(ISNUMBER(U32),U32,VLOOKUP(CONCATENATE($B32,"_",$C32,"_",F$2,"_",$D32,"_",$E32),Database!$F$2:$G$65536,2,))</f>
        <v>0</v>
      </c>
      <c r="G32" s="353">
        <f>IF(ISNUMBER(V32),V32,VLOOKUP(CONCATENATE($B32,"_",$C32,"_",G$2,"_",$D32,"_",$E32),Database!$F$2:$G$65536,2,))</f>
        <v>0</v>
      </c>
      <c r="H32" s="353" t="e">
        <f>IF(ISNUMBER(W32),W32,VLOOKUP(CONCATENATE($B32,"_",$C32,"_",H$2,"_",$D32,"_",$E32),Database!$F$2:$G$65536,2,))</f>
        <v>#N/A</v>
      </c>
      <c r="I32" s="353" t="e">
        <f>IF(ISNUMBER(X32),X32,VLOOKUP(CONCATENATE($B32,"_",$C32,"_",I$2,"_",$D32,"_",$E32),Database!$F$2:$G$65536,2,))</f>
        <v>#N/A</v>
      </c>
      <c r="J32" s="353" t="e">
        <f>VLOOKUP(CONCATENATE($B32,"_",$C32,"_",J$2,"_",$D32,"_",$E32),Database!$F$2:$G$65536,2,)</f>
        <v>#N/A</v>
      </c>
      <c r="K32" s="360" t="e">
        <f>VLOOKUP(CONCATENATE($B32,"_",$C32,"_",K$2,"_",$D32,"_",$E32),SentData!$F$2:$G$65536,2,)</f>
        <v>#N/A</v>
      </c>
      <c r="L32" s="360" t="e">
        <f>VLOOKUP(CONCATENATE($B32,"_",$C32,"_",L$2,"_",$D32,"_",$E32),SentData!$F$2:$G$65536,2,)</f>
        <v>#N/A</v>
      </c>
      <c r="M32" s="355"/>
      <c r="N32" s="356" t="str">
        <f t="shared" si="1"/>
        <v>!!</v>
      </c>
      <c r="O32" s="356" t="str">
        <f t="shared" si="2"/>
        <v>!!</v>
      </c>
      <c r="P32" s="356" t="str">
        <f t="shared" si="3"/>
        <v>!!</v>
      </c>
      <c r="Q32" s="356" t="str">
        <f t="shared" si="4"/>
        <v>!!</v>
      </c>
      <c r="R32" s="356" t="str">
        <f t="shared" si="5"/>
        <v>!!</v>
      </c>
      <c r="S32" s="356" t="str">
        <f t="shared" si="6"/>
        <v>!!</v>
      </c>
      <c r="T32" s="355"/>
    </row>
    <row r="33" spans="2:20" s="353" customFormat="1" ht="10.199999999999999" x14ac:dyDescent="0.2">
      <c r="B33" s="353" t="str">
        <f>Cover!$G$25</f>
        <v>NL</v>
      </c>
      <c r="C33" s="353" t="s">
        <v>296</v>
      </c>
      <c r="D33" s="353" t="s">
        <v>216</v>
      </c>
      <c r="E33" s="354" t="s">
        <v>155</v>
      </c>
      <c r="F33" s="353">
        <f>IF(ISNUMBER(U33),U33,VLOOKUP(CONCATENATE($B33,"_",$C33,"_",F$2,"_",$D33,"_",$E33),Database!$F$2:$G$65536,2,))</f>
        <v>0</v>
      </c>
      <c r="G33" s="353">
        <f>IF(ISNUMBER(V33),V33,VLOOKUP(CONCATENATE($B33,"_",$C33,"_",G$2,"_",$D33,"_",$E33),Database!$F$2:$G$65536,2,))</f>
        <v>0</v>
      </c>
      <c r="H33" s="353" t="e">
        <f>IF(ISNUMBER(W33),W33,VLOOKUP(CONCATENATE($B33,"_",$C33,"_",H$2,"_",$D33,"_",$E33),Database!$F$2:$G$65536,2,))</f>
        <v>#N/A</v>
      </c>
      <c r="I33" s="353" t="e">
        <f>IF(ISNUMBER(X33),X33,VLOOKUP(CONCATENATE($B33,"_",$C33,"_",I$2,"_",$D33,"_",$E33),Database!$F$2:$G$65536,2,))</f>
        <v>#N/A</v>
      </c>
      <c r="J33" s="353" t="e">
        <f>VLOOKUP(CONCATENATE($B33,"_",$C33,"_",J$2,"_",$D33,"_",$E33),Database!$F$2:$G$65536,2,)</f>
        <v>#N/A</v>
      </c>
      <c r="K33" s="360" t="e">
        <f>VLOOKUP(CONCATENATE($B33,"_",$C33,"_",K$2,"_",$D33,"_",$E33),SentData!$F$2:$G$65536,2,)</f>
        <v>#N/A</v>
      </c>
      <c r="L33" s="360" t="e">
        <f>VLOOKUP(CONCATENATE($B33,"_",$C33,"_",L$2,"_",$D33,"_",$E33),SentData!$F$2:$G$65536,2,)</f>
        <v>#N/A</v>
      </c>
      <c r="M33" s="355"/>
      <c r="N33" s="356" t="str">
        <f t="shared" si="1"/>
        <v>!!</v>
      </c>
      <c r="O33" s="356" t="str">
        <f t="shared" si="2"/>
        <v>!!</v>
      </c>
      <c r="P33" s="356" t="str">
        <f t="shared" si="3"/>
        <v>!!</v>
      </c>
      <c r="Q33" s="356" t="str">
        <f t="shared" si="4"/>
        <v>!!</v>
      </c>
      <c r="R33" s="356" t="str">
        <f t="shared" si="5"/>
        <v>!!</v>
      </c>
      <c r="S33" s="356" t="str">
        <f t="shared" si="6"/>
        <v>!!</v>
      </c>
      <c r="T33" s="355"/>
    </row>
    <row r="34" spans="2:20" s="353" customFormat="1" ht="10.199999999999999" x14ac:dyDescent="0.2">
      <c r="B34" s="353" t="str">
        <f>Cover!$G$25</f>
        <v>NL</v>
      </c>
      <c r="C34" s="353" t="s">
        <v>296</v>
      </c>
      <c r="D34" s="353" t="s">
        <v>216</v>
      </c>
      <c r="E34" s="354" t="s">
        <v>156</v>
      </c>
      <c r="F34" s="353">
        <f>IF(ISNUMBER(U34),U34,VLOOKUP(CONCATENATE($B34,"_",$C34,"_",F$2,"_",$D34,"_",$E34),Database!$F$2:$G$65536,2,))</f>
        <v>0</v>
      </c>
      <c r="G34" s="353">
        <f>IF(ISNUMBER(V34),V34,VLOOKUP(CONCATENATE($B34,"_",$C34,"_",G$2,"_",$D34,"_",$E34),Database!$F$2:$G$65536,2,))</f>
        <v>0</v>
      </c>
      <c r="H34" s="353" t="e">
        <f>IF(ISNUMBER(W34),W34,VLOOKUP(CONCATENATE($B34,"_",$C34,"_",H$2,"_",$D34,"_",$E34),Database!$F$2:$G$65536,2,))</f>
        <v>#N/A</v>
      </c>
      <c r="I34" s="353" t="e">
        <f>IF(ISNUMBER(X34),X34,VLOOKUP(CONCATENATE($B34,"_",$C34,"_",I$2,"_",$D34,"_",$E34),Database!$F$2:$G$65536,2,))</f>
        <v>#N/A</v>
      </c>
      <c r="J34" s="353" t="e">
        <f>VLOOKUP(CONCATENATE($B34,"_",$C34,"_",J$2,"_",$D34,"_",$E34),Database!$F$2:$G$65536,2,)</f>
        <v>#N/A</v>
      </c>
      <c r="K34" s="360" t="e">
        <f>VLOOKUP(CONCATENATE($B34,"_",$C34,"_",K$2,"_",$D34,"_",$E34),SentData!$F$2:$G$65536,2,)</f>
        <v>#N/A</v>
      </c>
      <c r="L34" s="360" t="e">
        <f>VLOOKUP(CONCATENATE($B34,"_",$C34,"_",L$2,"_",$D34,"_",$E34),SentData!$F$2:$G$65536,2,)</f>
        <v>#N/A</v>
      </c>
      <c r="M34" s="355"/>
      <c r="N34" s="356" t="str">
        <f t="shared" si="1"/>
        <v>!!</v>
      </c>
      <c r="O34" s="356" t="str">
        <f t="shared" si="2"/>
        <v>!!</v>
      </c>
      <c r="P34" s="356" t="str">
        <f t="shared" si="3"/>
        <v>!!</v>
      </c>
      <c r="Q34" s="356" t="str">
        <f t="shared" si="4"/>
        <v>!!</v>
      </c>
      <c r="R34" s="356" t="str">
        <f t="shared" si="5"/>
        <v>!!</v>
      </c>
      <c r="S34" s="356" t="str">
        <f t="shared" si="6"/>
        <v>!!</v>
      </c>
      <c r="T34" s="355"/>
    </row>
    <row r="35" spans="2:20" s="353" customFormat="1" ht="10.199999999999999" x14ac:dyDescent="0.2">
      <c r="B35" s="353" t="str">
        <f>Cover!$G$25</f>
        <v>NL</v>
      </c>
      <c r="C35" s="353" t="s">
        <v>296</v>
      </c>
      <c r="D35" s="353" t="s">
        <v>216</v>
      </c>
      <c r="E35" s="354" t="s">
        <v>171</v>
      </c>
      <c r="F35" s="353">
        <f>IF(ISNUMBER(U35),U35,VLOOKUP(CONCATENATE($B35,"_",$C35,"_",F$2,"_",$D35,"_",$E35),Database!$F$2:$G$65536,2,))</f>
        <v>0</v>
      </c>
      <c r="G35" s="353">
        <f>IF(ISNUMBER(V35),V35,VLOOKUP(CONCATENATE($B35,"_",$C35,"_",G$2,"_",$D35,"_",$E35),Database!$F$2:$G$65536,2,))</f>
        <v>0</v>
      </c>
      <c r="H35" s="353" t="e">
        <f>IF(ISNUMBER(W35),W35,VLOOKUP(CONCATENATE($B35,"_",$C35,"_",H$2,"_",$D35,"_",$E35),Database!$F$2:$G$65536,2,))</f>
        <v>#N/A</v>
      </c>
      <c r="I35" s="353" t="e">
        <f>IF(ISNUMBER(X35),X35,VLOOKUP(CONCATENATE($B35,"_",$C35,"_",I$2,"_",$D35,"_",$E35),Database!$F$2:$G$65536,2,))</f>
        <v>#N/A</v>
      </c>
      <c r="J35" s="353" t="e">
        <f>VLOOKUP(CONCATENATE($B35,"_",$C35,"_",J$2,"_",$D35,"_",$E35),Database!$F$2:$G$65536,2,)</f>
        <v>#N/A</v>
      </c>
      <c r="K35" s="360" t="e">
        <f>VLOOKUP(CONCATENATE($B35,"_",$C35,"_",K$2,"_",$D35,"_",$E35),SentData!$F$2:$G$65536,2,)</f>
        <v>#N/A</v>
      </c>
      <c r="L35" s="360" t="e">
        <f>VLOOKUP(CONCATENATE($B35,"_",$C35,"_",L$2,"_",$D35,"_",$E35),SentData!$F$2:$G$65536,2,)</f>
        <v>#N/A</v>
      </c>
      <c r="M35" s="355"/>
      <c r="N35" s="356" t="str">
        <f t="shared" si="1"/>
        <v>!!</v>
      </c>
      <c r="O35" s="356" t="str">
        <f t="shared" si="2"/>
        <v>!!</v>
      </c>
      <c r="P35" s="356" t="str">
        <f t="shared" si="3"/>
        <v>!!</v>
      </c>
      <c r="Q35" s="356" t="str">
        <f t="shared" si="4"/>
        <v>!!</v>
      </c>
      <c r="R35" s="356" t="str">
        <f t="shared" si="5"/>
        <v>!!</v>
      </c>
      <c r="S35" s="356" t="str">
        <f t="shared" si="6"/>
        <v>!!</v>
      </c>
      <c r="T35" s="355"/>
    </row>
    <row r="36" spans="2:20" s="353" customFormat="1" ht="10.199999999999999" x14ac:dyDescent="0.2">
      <c r="B36" s="353" t="str">
        <f>Cover!$G$25</f>
        <v>NL</v>
      </c>
      <c r="C36" s="353" t="s">
        <v>296</v>
      </c>
      <c r="D36" s="353" t="s">
        <v>216</v>
      </c>
      <c r="E36" s="354" t="s">
        <v>172</v>
      </c>
      <c r="F36" s="353">
        <f>IF(ISNUMBER(U36),U36,VLOOKUP(CONCATENATE($B36,"_",$C36,"_",F$2,"_",$D36,"_",$E36),Database!$F$2:$G$65536,2,))</f>
        <v>0</v>
      </c>
      <c r="G36" s="353">
        <f>IF(ISNUMBER(V36),V36,VLOOKUP(CONCATENATE($B36,"_",$C36,"_",G$2,"_",$D36,"_",$E36),Database!$F$2:$G$65536,2,))</f>
        <v>0</v>
      </c>
      <c r="H36" s="353" t="e">
        <f>IF(ISNUMBER(W36),W36,VLOOKUP(CONCATENATE($B36,"_",$C36,"_",H$2,"_",$D36,"_",$E36),Database!$F$2:$G$65536,2,))</f>
        <v>#N/A</v>
      </c>
      <c r="I36" s="353" t="e">
        <f>IF(ISNUMBER(X36),X36,VLOOKUP(CONCATENATE($B36,"_",$C36,"_",I$2,"_",$D36,"_",$E36),Database!$F$2:$G$65536,2,))</f>
        <v>#N/A</v>
      </c>
      <c r="J36" s="353" t="e">
        <f>VLOOKUP(CONCATENATE($B36,"_",$C36,"_",J$2,"_",$D36,"_",$E36),Database!$F$2:$G$65536,2,)</f>
        <v>#N/A</v>
      </c>
      <c r="K36" s="360" t="e">
        <f>VLOOKUP(CONCATENATE($B36,"_",$C36,"_",K$2,"_",$D36,"_",$E36),SentData!$F$2:$G$65536,2,)</f>
        <v>#N/A</v>
      </c>
      <c r="L36" s="360" t="e">
        <f>VLOOKUP(CONCATENATE($B36,"_",$C36,"_",L$2,"_",$D36,"_",$E36),SentData!$F$2:$G$65536,2,)</f>
        <v>#N/A</v>
      </c>
      <c r="M36" s="355"/>
      <c r="N36" s="356" t="str">
        <f t="shared" si="1"/>
        <v>!!</v>
      </c>
      <c r="O36" s="356" t="str">
        <f t="shared" si="2"/>
        <v>!!</v>
      </c>
      <c r="P36" s="356" t="str">
        <f t="shared" si="3"/>
        <v>!!</v>
      </c>
      <c r="Q36" s="356" t="str">
        <f t="shared" si="4"/>
        <v>!!</v>
      </c>
      <c r="R36" s="356" t="str">
        <f t="shared" si="5"/>
        <v>!!</v>
      </c>
      <c r="S36" s="356" t="str">
        <f t="shared" si="6"/>
        <v>!!</v>
      </c>
      <c r="T36" s="355"/>
    </row>
    <row r="37" spans="2:20" s="353" customFormat="1" ht="10.199999999999999" x14ac:dyDescent="0.2">
      <c r="B37" s="353" t="str">
        <f>Cover!$G$25</f>
        <v>NL</v>
      </c>
      <c r="C37" s="353" t="s">
        <v>296</v>
      </c>
      <c r="D37" s="353" t="s">
        <v>216</v>
      </c>
      <c r="E37" s="354" t="s">
        <v>173</v>
      </c>
      <c r="F37" s="353">
        <f>IF(ISNUMBER(U37),U37,VLOOKUP(CONCATENATE($B37,"_",$C37,"_",F$2,"_",$D37,"_",$E37),Database!$F$2:$G$65536,2,))</f>
        <v>0</v>
      </c>
      <c r="G37" s="353">
        <f>IF(ISNUMBER(V37),V37,VLOOKUP(CONCATENATE($B37,"_",$C37,"_",G$2,"_",$D37,"_",$E37),Database!$F$2:$G$65536,2,))</f>
        <v>0</v>
      </c>
      <c r="H37" s="353" t="e">
        <f>IF(ISNUMBER(W37),W37,VLOOKUP(CONCATENATE($B37,"_",$C37,"_",H$2,"_",$D37,"_",$E37),Database!$F$2:$G$65536,2,))</f>
        <v>#N/A</v>
      </c>
      <c r="I37" s="353" t="e">
        <f>IF(ISNUMBER(X37),X37,VLOOKUP(CONCATENATE($B37,"_",$C37,"_",I$2,"_",$D37,"_",$E37),Database!$F$2:$G$65536,2,))</f>
        <v>#N/A</v>
      </c>
      <c r="J37" s="353" t="e">
        <f>VLOOKUP(CONCATENATE($B37,"_",$C37,"_",J$2,"_",$D37,"_",$E37),Database!$F$2:$G$65536,2,)</f>
        <v>#N/A</v>
      </c>
      <c r="K37" s="360" t="e">
        <f>VLOOKUP(CONCATENATE($B37,"_",$C37,"_",K$2,"_",$D37,"_",$E37),SentData!$F$2:$G$65536,2,)</f>
        <v>#N/A</v>
      </c>
      <c r="L37" s="360" t="e">
        <f>VLOOKUP(CONCATENATE($B37,"_",$C37,"_",L$2,"_",$D37,"_",$E37),SentData!$F$2:$G$65536,2,)</f>
        <v>#N/A</v>
      </c>
      <c r="M37" s="355"/>
      <c r="N37" s="356" t="str">
        <f t="shared" si="1"/>
        <v>!!</v>
      </c>
      <c r="O37" s="356" t="str">
        <f t="shared" si="2"/>
        <v>!!</v>
      </c>
      <c r="P37" s="356" t="str">
        <f t="shared" si="3"/>
        <v>!!</v>
      </c>
      <c r="Q37" s="356" t="str">
        <f t="shared" si="4"/>
        <v>!!</v>
      </c>
      <c r="R37" s="356" t="str">
        <f t="shared" si="5"/>
        <v>!!</v>
      </c>
      <c r="S37" s="356" t="str">
        <f t="shared" si="6"/>
        <v>!!</v>
      </c>
      <c r="T37" s="355"/>
    </row>
    <row r="38" spans="2:20" s="353" customFormat="1" ht="10.199999999999999" x14ac:dyDescent="0.2">
      <c r="B38" s="353" t="str">
        <f>Cover!$G$25</f>
        <v>NL</v>
      </c>
      <c r="C38" s="353" t="s">
        <v>296</v>
      </c>
      <c r="D38" s="353" t="s">
        <v>216</v>
      </c>
      <c r="E38" s="354" t="s">
        <v>157</v>
      </c>
      <c r="F38" s="353">
        <f>IF(ISNUMBER(U38),U38,VLOOKUP(CONCATENATE($B38,"_",$C38,"_",F$2,"_",$D38,"_",$E38),Database!$F$2:$G$65536,2,))</f>
        <v>0</v>
      </c>
      <c r="G38" s="353">
        <f>IF(ISNUMBER(V38),V38,VLOOKUP(CONCATENATE($B38,"_",$C38,"_",G$2,"_",$D38,"_",$E38),Database!$F$2:$G$65536,2,))</f>
        <v>0</v>
      </c>
      <c r="H38" s="353" t="e">
        <f>IF(ISNUMBER(W38),W38,VLOOKUP(CONCATENATE($B38,"_",$C38,"_",H$2,"_",$D38,"_",$E38),Database!$F$2:$G$65536,2,))</f>
        <v>#N/A</v>
      </c>
      <c r="I38" s="353" t="e">
        <f>IF(ISNUMBER(X38),X38,VLOOKUP(CONCATENATE($B38,"_",$C38,"_",I$2,"_",$D38,"_",$E38),Database!$F$2:$G$65536,2,))</f>
        <v>#N/A</v>
      </c>
      <c r="J38" s="353" t="e">
        <f>VLOOKUP(CONCATENATE($B38,"_",$C38,"_",J$2,"_",$D38,"_",$E38),Database!$F$2:$G$65536,2,)</f>
        <v>#N/A</v>
      </c>
      <c r="K38" s="360" t="e">
        <f>VLOOKUP(CONCATENATE($B38,"_",$C38,"_",K$2,"_",$D38,"_",$E38),SentData!$F$2:$G$65536,2,)</f>
        <v>#N/A</v>
      </c>
      <c r="L38" s="360" t="e">
        <f>VLOOKUP(CONCATENATE($B38,"_",$C38,"_",L$2,"_",$D38,"_",$E38),SentData!$F$2:$G$65536,2,)</f>
        <v>#N/A</v>
      </c>
      <c r="M38" s="355"/>
      <c r="N38" s="356" t="str">
        <f t="shared" si="1"/>
        <v>!!</v>
      </c>
      <c r="O38" s="356" t="str">
        <f t="shared" si="2"/>
        <v>!!</v>
      </c>
      <c r="P38" s="356" t="str">
        <f t="shared" si="3"/>
        <v>!!</v>
      </c>
      <c r="Q38" s="356" t="str">
        <f t="shared" si="4"/>
        <v>!!</v>
      </c>
      <c r="R38" s="356" t="str">
        <f t="shared" si="5"/>
        <v>!!</v>
      </c>
      <c r="S38" s="356" t="str">
        <f t="shared" si="6"/>
        <v>!!</v>
      </c>
      <c r="T38" s="355"/>
    </row>
    <row r="39" spans="2:20" s="353" customFormat="1" ht="10.199999999999999" x14ac:dyDescent="0.2">
      <c r="B39" s="353" t="str">
        <f>Cover!$G$25</f>
        <v>NL</v>
      </c>
      <c r="C39" s="353" t="s">
        <v>296</v>
      </c>
      <c r="D39" s="353" t="s">
        <v>216</v>
      </c>
      <c r="E39" s="354" t="s">
        <v>158</v>
      </c>
      <c r="F39" s="353">
        <f>IF(ISNUMBER(U39),U39,VLOOKUP(CONCATENATE($B39,"_",$C39,"_",F$2,"_",$D39,"_",$E39),Database!$F$2:$G$65536,2,))</f>
        <v>0</v>
      </c>
      <c r="G39" s="353">
        <f>IF(ISNUMBER(V39),V39,VLOOKUP(CONCATENATE($B39,"_",$C39,"_",G$2,"_",$D39,"_",$E39),Database!$F$2:$G$65536,2,))</f>
        <v>0</v>
      </c>
      <c r="H39" s="353" t="e">
        <f>IF(ISNUMBER(W39),W39,VLOOKUP(CONCATENATE($B39,"_",$C39,"_",H$2,"_",$D39,"_",$E39),Database!$F$2:$G$65536,2,))</f>
        <v>#N/A</v>
      </c>
      <c r="I39" s="353" t="e">
        <f>IF(ISNUMBER(X39),X39,VLOOKUP(CONCATENATE($B39,"_",$C39,"_",I$2,"_",$D39,"_",$E39),Database!$F$2:$G$65536,2,))</f>
        <v>#N/A</v>
      </c>
      <c r="J39" s="353" t="e">
        <f>VLOOKUP(CONCATENATE($B39,"_",$C39,"_",J$2,"_",$D39,"_",$E39),Database!$F$2:$G$65536,2,)</f>
        <v>#N/A</v>
      </c>
      <c r="K39" s="360" t="e">
        <f>VLOOKUP(CONCATENATE($B39,"_",$C39,"_",K$2,"_",$D39,"_",$E39),SentData!$F$2:$G$65536,2,)</f>
        <v>#N/A</v>
      </c>
      <c r="L39" s="360" t="e">
        <f>VLOOKUP(CONCATENATE($B39,"_",$C39,"_",L$2,"_",$D39,"_",$E39),SentData!$F$2:$G$65536,2,)</f>
        <v>#N/A</v>
      </c>
      <c r="M39" s="355"/>
      <c r="N39" s="356" t="str">
        <f t="shared" si="1"/>
        <v>!!</v>
      </c>
      <c r="O39" s="356" t="str">
        <f t="shared" si="2"/>
        <v>!!</v>
      </c>
      <c r="P39" s="356" t="str">
        <f t="shared" si="3"/>
        <v>!!</v>
      </c>
      <c r="Q39" s="356" t="str">
        <f t="shared" si="4"/>
        <v>!!</v>
      </c>
      <c r="R39" s="356" t="str">
        <f t="shared" si="5"/>
        <v>!!</v>
      </c>
      <c r="S39" s="356" t="str">
        <f t="shared" si="6"/>
        <v>!!</v>
      </c>
      <c r="T39" s="355"/>
    </row>
    <row r="40" spans="2:20" s="353" customFormat="1" ht="10.199999999999999" x14ac:dyDescent="0.2">
      <c r="B40" s="353" t="str">
        <f>Cover!$G$25</f>
        <v>NL</v>
      </c>
      <c r="C40" s="353" t="s">
        <v>296</v>
      </c>
      <c r="D40" s="353" t="s">
        <v>216</v>
      </c>
      <c r="E40" s="354" t="s">
        <v>159</v>
      </c>
      <c r="F40" s="353">
        <f>IF(ISNUMBER(U40),U40,VLOOKUP(CONCATENATE($B40,"_",$C40,"_",F$2,"_",$D40,"_",$E40),Database!$F$2:$G$65536,2,))</f>
        <v>0</v>
      </c>
      <c r="G40" s="353">
        <f>IF(ISNUMBER(V40),V40,VLOOKUP(CONCATENATE($B40,"_",$C40,"_",G$2,"_",$D40,"_",$E40),Database!$F$2:$G$65536,2,))</f>
        <v>0</v>
      </c>
      <c r="H40" s="353" t="e">
        <f>IF(ISNUMBER(W40),W40,VLOOKUP(CONCATENATE($B40,"_",$C40,"_",H$2,"_",$D40,"_",$E40),Database!$F$2:$G$65536,2,))</f>
        <v>#N/A</v>
      </c>
      <c r="I40" s="353" t="e">
        <f>IF(ISNUMBER(X40),X40,VLOOKUP(CONCATENATE($B40,"_",$C40,"_",I$2,"_",$D40,"_",$E40),Database!$F$2:$G$65536,2,))</f>
        <v>#N/A</v>
      </c>
      <c r="J40" s="353" t="e">
        <f>VLOOKUP(CONCATENATE($B40,"_",$C40,"_",J$2,"_",$D40,"_",$E40),Database!$F$2:$G$65536,2,)</f>
        <v>#N/A</v>
      </c>
      <c r="K40" s="360" t="e">
        <f>VLOOKUP(CONCATENATE($B40,"_",$C40,"_",K$2,"_",$D40,"_",$E40),SentData!$F$2:$G$65536,2,)</f>
        <v>#N/A</v>
      </c>
      <c r="L40" s="360" t="e">
        <f>VLOOKUP(CONCATENATE($B40,"_",$C40,"_",L$2,"_",$D40,"_",$E40),SentData!$F$2:$G$65536,2,)</f>
        <v>#N/A</v>
      </c>
      <c r="M40" s="355"/>
      <c r="N40" s="356" t="str">
        <f t="shared" si="1"/>
        <v>!!</v>
      </c>
      <c r="O40" s="356" t="str">
        <f t="shared" si="2"/>
        <v>!!</v>
      </c>
      <c r="P40" s="356" t="str">
        <f t="shared" si="3"/>
        <v>!!</v>
      </c>
      <c r="Q40" s="356" t="str">
        <f t="shared" si="4"/>
        <v>!!</v>
      </c>
      <c r="R40" s="356" t="str">
        <f t="shared" si="5"/>
        <v>!!</v>
      </c>
      <c r="S40" s="356" t="str">
        <f t="shared" si="6"/>
        <v>!!</v>
      </c>
      <c r="T40" s="355"/>
    </row>
    <row r="41" spans="2:20" s="353" customFormat="1" ht="10.199999999999999" x14ac:dyDescent="0.2">
      <c r="B41" s="353" t="str">
        <f>Cover!$G$25</f>
        <v>NL</v>
      </c>
      <c r="C41" s="353" t="s">
        <v>296</v>
      </c>
      <c r="D41" s="353" t="s">
        <v>216</v>
      </c>
      <c r="E41" s="354" t="s">
        <v>160</v>
      </c>
      <c r="F41" s="353">
        <f>IF(ISNUMBER(U41),U41,VLOOKUP(CONCATENATE($B41,"_",$C41,"_",F$2,"_",$D41,"_",$E41),Database!$F$2:$G$65536,2,))</f>
        <v>0</v>
      </c>
      <c r="G41" s="353">
        <f>IF(ISNUMBER(V41),V41,VLOOKUP(CONCATENATE($B41,"_",$C41,"_",G$2,"_",$D41,"_",$E41),Database!$F$2:$G$65536,2,))</f>
        <v>0</v>
      </c>
      <c r="H41" s="353" t="e">
        <f>IF(ISNUMBER(W41),W41,VLOOKUP(CONCATENATE($B41,"_",$C41,"_",H$2,"_",$D41,"_",$E41),Database!$F$2:$G$65536,2,))</f>
        <v>#N/A</v>
      </c>
      <c r="I41" s="353" t="e">
        <f>IF(ISNUMBER(X41),X41,VLOOKUP(CONCATENATE($B41,"_",$C41,"_",I$2,"_",$D41,"_",$E41),Database!$F$2:$G$65536,2,))</f>
        <v>#N/A</v>
      </c>
      <c r="J41" s="353" t="e">
        <f>VLOOKUP(CONCATENATE($B41,"_",$C41,"_",J$2,"_",$D41,"_",$E41),Database!$F$2:$G$65536,2,)</f>
        <v>#N/A</v>
      </c>
      <c r="K41" s="360" t="e">
        <f>VLOOKUP(CONCATENATE($B41,"_",$C41,"_",K$2,"_",$D41,"_",$E41),SentData!$F$2:$G$65536,2,)</f>
        <v>#N/A</v>
      </c>
      <c r="L41" s="360" t="e">
        <f>VLOOKUP(CONCATENATE($B41,"_",$C41,"_",L$2,"_",$D41,"_",$E41),SentData!$F$2:$G$65536,2,)</f>
        <v>#N/A</v>
      </c>
      <c r="M41" s="355"/>
      <c r="N41" s="356" t="str">
        <f t="shared" si="1"/>
        <v>!!</v>
      </c>
      <c r="O41" s="356" t="str">
        <f t="shared" si="2"/>
        <v>!!</v>
      </c>
      <c r="P41" s="356" t="str">
        <f t="shared" si="3"/>
        <v>!!</v>
      </c>
      <c r="Q41" s="356" t="str">
        <f t="shared" si="4"/>
        <v>!!</v>
      </c>
      <c r="R41" s="356" t="str">
        <f t="shared" si="5"/>
        <v>!!</v>
      </c>
      <c r="S41" s="356" t="str">
        <f t="shared" si="6"/>
        <v>!!</v>
      </c>
      <c r="T41" s="355"/>
    </row>
    <row r="42" spans="2:20" s="353" customFormat="1" ht="10.199999999999999" x14ac:dyDescent="0.2">
      <c r="B42" s="353" t="str">
        <f>Cover!$G$25</f>
        <v>NL</v>
      </c>
      <c r="C42" s="353" t="s">
        <v>296</v>
      </c>
      <c r="D42" s="353" t="s">
        <v>216</v>
      </c>
      <c r="E42" s="354" t="s">
        <v>161</v>
      </c>
      <c r="F42" s="353">
        <f>IF(ISNUMBER(U42),U42,VLOOKUP(CONCATENATE($B42,"_",$C42,"_",F$2,"_",$D42,"_",$E42),Database!$F$2:$G$65536,2,))</f>
        <v>0</v>
      </c>
      <c r="G42" s="353">
        <f>IF(ISNUMBER(V42),V42,VLOOKUP(CONCATENATE($B42,"_",$C42,"_",G$2,"_",$D42,"_",$E42),Database!$F$2:$G$65536,2,))</f>
        <v>0</v>
      </c>
      <c r="H42" s="353" t="e">
        <f>IF(ISNUMBER(W42),W42,VLOOKUP(CONCATENATE($B42,"_",$C42,"_",H$2,"_",$D42,"_",$E42),Database!$F$2:$G$65536,2,))</f>
        <v>#N/A</v>
      </c>
      <c r="I42" s="353" t="e">
        <f>IF(ISNUMBER(X42),X42,VLOOKUP(CONCATENATE($B42,"_",$C42,"_",I$2,"_",$D42,"_",$E42),Database!$F$2:$G$65536,2,))</f>
        <v>#N/A</v>
      </c>
      <c r="J42" s="353" t="e">
        <f>VLOOKUP(CONCATENATE($B42,"_",$C42,"_",J$2,"_",$D42,"_",$E42),Database!$F$2:$G$65536,2,)</f>
        <v>#N/A</v>
      </c>
      <c r="K42" s="360" t="e">
        <f>VLOOKUP(CONCATENATE($B42,"_",$C42,"_",K$2,"_",$D42,"_",$E42),SentData!$F$2:$G$65536,2,)</f>
        <v>#N/A</v>
      </c>
      <c r="L42" s="360" t="e">
        <f>VLOOKUP(CONCATENATE($B42,"_",$C42,"_",L$2,"_",$D42,"_",$E42),SentData!$F$2:$G$65536,2,)</f>
        <v>#N/A</v>
      </c>
      <c r="M42" s="355"/>
      <c r="N42" s="356" t="str">
        <f t="shared" si="1"/>
        <v>!!</v>
      </c>
      <c r="O42" s="356" t="str">
        <f t="shared" si="2"/>
        <v>!!</v>
      </c>
      <c r="P42" s="356" t="str">
        <f t="shared" si="3"/>
        <v>!!</v>
      </c>
      <c r="Q42" s="356" t="str">
        <f t="shared" si="4"/>
        <v>!!</v>
      </c>
      <c r="R42" s="356" t="str">
        <f t="shared" si="5"/>
        <v>!!</v>
      </c>
      <c r="S42" s="356" t="str">
        <f t="shared" si="6"/>
        <v>!!</v>
      </c>
      <c r="T42" s="355"/>
    </row>
    <row r="43" spans="2:20" s="353" customFormat="1" ht="10.199999999999999" x14ac:dyDescent="0.2">
      <c r="B43" s="353" t="str">
        <f>Cover!$G$25</f>
        <v>NL</v>
      </c>
      <c r="C43" s="353" t="s">
        <v>296</v>
      </c>
      <c r="D43" s="353" t="s">
        <v>216</v>
      </c>
      <c r="E43" s="354" t="s">
        <v>162</v>
      </c>
      <c r="F43" s="353">
        <f>IF(ISNUMBER(U43),U43,VLOOKUP(CONCATENATE($B43,"_",$C43,"_",F$2,"_",$D43,"_",$E43),Database!$F$2:$G$65536,2,))</f>
        <v>0</v>
      </c>
      <c r="G43" s="353">
        <f>IF(ISNUMBER(V43),V43,VLOOKUP(CONCATENATE($B43,"_",$C43,"_",G$2,"_",$D43,"_",$E43),Database!$F$2:$G$65536,2,))</f>
        <v>0</v>
      </c>
      <c r="H43" s="353" t="e">
        <f>IF(ISNUMBER(W43),W43,VLOOKUP(CONCATENATE($B43,"_",$C43,"_",H$2,"_",$D43,"_",$E43),Database!$F$2:$G$65536,2,))</f>
        <v>#N/A</v>
      </c>
      <c r="I43" s="353" t="e">
        <f>IF(ISNUMBER(X43),X43,VLOOKUP(CONCATENATE($B43,"_",$C43,"_",I$2,"_",$D43,"_",$E43),Database!$F$2:$G$65536,2,))</f>
        <v>#N/A</v>
      </c>
      <c r="J43" s="353" t="e">
        <f>VLOOKUP(CONCATENATE($B43,"_",$C43,"_",J$2,"_",$D43,"_",$E43),Database!$F$2:$G$65536,2,)</f>
        <v>#N/A</v>
      </c>
      <c r="K43" s="360" t="e">
        <f>VLOOKUP(CONCATENATE($B43,"_",$C43,"_",K$2,"_",$D43,"_",$E43),SentData!$F$2:$G$65536,2,)</f>
        <v>#N/A</v>
      </c>
      <c r="L43" s="360" t="e">
        <f>VLOOKUP(CONCATENATE($B43,"_",$C43,"_",L$2,"_",$D43,"_",$E43),SentData!$F$2:$G$65536,2,)</f>
        <v>#N/A</v>
      </c>
      <c r="M43" s="355"/>
      <c r="N43" s="356" t="str">
        <f t="shared" si="1"/>
        <v>!!</v>
      </c>
      <c r="O43" s="356" t="str">
        <f t="shared" si="2"/>
        <v>!!</v>
      </c>
      <c r="P43" s="356" t="str">
        <f t="shared" si="3"/>
        <v>!!</v>
      </c>
      <c r="Q43" s="356" t="str">
        <f t="shared" si="4"/>
        <v>!!</v>
      </c>
      <c r="R43" s="356" t="str">
        <f t="shared" si="5"/>
        <v>!!</v>
      </c>
      <c r="S43" s="356" t="str">
        <f t="shared" si="6"/>
        <v>!!</v>
      </c>
      <c r="T43" s="355"/>
    </row>
    <row r="44" spans="2:20" s="353" customFormat="1" ht="10.199999999999999" x14ac:dyDescent="0.2">
      <c r="B44" s="353" t="str">
        <f>Cover!$G$25</f>
        <v>NL</v>
      </c>
      <c r="C44" s="353" t="s">
        <v>296</v>
      </c>
      <c r="D44" s="353" t="s">
        <v>216</v>
      </c>
      <c r="E44" s="354" t="s">
        <v>163</v>
      </c>
      <c r="F44" s="353">
        <f>IF(ISNUMBER(U44),U44,VLOOKUP(CONCATENATE($B44,"_",$C44,"_",F$2,"_",$D44,"_",$E44),Database!$F$2:$G$65536,2,))</f>
        <v>0</v>
      </c>
      <c r="G44" s="353">
        <f>IF(ISNUMBER(V44),V44,VLOOKUP(CONCATENATE($B44,"_",$C44,"_",G$2,"_",$D44,"_",$E44),Database!$F$2:$G$65536,2,))</f>
        <v>0</v>
      </c>
      <c r="H44" s="353" t="e">
        <f>IF(ISNUMBER(W44),W44,VLOOKUP(CONCATENATE($B44,"_",$C44,"_",H$2,"_",$D44,"_",$E44),Database!$F$2:$G$65536,2,))</f>
        <v>#N/A</v>
      </c>
      <c r="I44" s="353" t="e">
        <f>IF(ISNUMBER(X44),X44,VLOOKUP(CONCATENATE($B44,"_",$C44,"_",I$2,"_",$D44,"_",$E44),Database!$F$2:$G$65536,2,))</f>
        <v>#N/A</v>
      </c>
      <c r="J44" s="353" t="e">
        <f>VLOOKUP(CONCATENATE($B44,"_",$C44,"_",J$2,"_",$D44,"_",$E44),Database!$F$2:$G$65536,2,)</f>
        <v>#N/A</v>
      </c>
      <c r="K44" s="360" t="e">
        <f>VLOOKUP(CONCATENATE($B44,"_",$C44,"_",K$2,"_",$D44,"_",$E44),SentData!$F$2:$G$65536,2,)</f>
        <v>#N/A</v>
      </c>
      <c r="L44" s="360" t="e">
        <f>VLOOKUP(CONCATENATE($B44,"_",$C44,"_",L$2,"_",$D44,"_",$E44),SentData!$F$2:$G$65536,2,)</f>
        <v>#N/A</v>
      </c>
      <c r="M44" s="355"/>
      <c r="N44" s="356" t="str">
        <f t="shared" si="1"/>
        <v>!!</v>
      </c>
      <c r="O44" s="356" t="str">
        <f t="shared" si="2"/>
        <v>!!</v>
      </c>
      <c r="P44" s="356" t="str">
        <f t="shared" si="3"/>
        <v>!!</v>
      </c>
      <c r="Q44" s="356" t="str">
        <f t="shared" si="4"/>
        <v>!!</v>
      </c>
      <c r="R44" s="356" t="str">
        <f t="shared" si="5"/>
        <v>!!</v>
      </c>
      <c r="S44" s="356" t="str">
        <f t="shared" si="6"/>
        <v>!!</v>
      </c>
      <c r="T44" s="355"/>
    </row>
    <row r="45" spans="2:20" s="353" customFormat="1" ht="10.199999999999999" x14ac:dyDescent="0.2">
      <c r="B45" s="353" t="str">
        <f>Cover!$G$25</f>
        <v>NL</v>
      </c>
      <c r="C45" s="353" t="s">
        <v>296</v>
      </c>
      <c r="D45" s="353" t="s">
        <v>216</v>
      </c>
      <c r="E45" s="354" t="s">
        <v>164</v>
      </c>
      <c r="F45" s="353">
        <f>IF(ISNUMBER(U45),U45,VLOOKUP(CONCATENATE($B45,"_",$C45,"_",F$2,"_",$D45,"_",$E45),Database!$F$2:$G$65536,2,))</f>
        <v>0</v>
      </c>
      <c r="G45" s="353">
        <f>IF(ISNUMBER(V45),V45,VLOOKUP(CONCATENATE($B45,"_",$C45,"_",G$2,"_",$D45,"_",$E45),Database!$F$2:$G$65536,2,))</f>
        <v>0</v>
      </c>
      <c r="H45" s="353" t="e">
        <f>IF(ISNUMBER(W45),W45,VLOOKUP(CONCATENATE($B45,"_",$C45,"_",H$2,"_",$D45,"_",$E45),Database!$F$2:$G$65536,2,))</f>
        <v>#N/A</v>
      </c>
      <c r="I45" s="353" t="e">
        <f>IF(ISNUMBER(X45),X45,VLOOKUP(CONCATENATE($B45,"_",$C45,"_",I$2,"_",$D45,"_",$E45),Database!$F$2:$G$65536,2,))</f>
        <v>#N/A</v>
      </c>
      <c r="J45" s="353" t="e">
        <f>VLOOKUP(CONCATENATE($B45,"_",$C45,"_",J$2,"_",$D45,"_",$E45),Database!$F$2:$G$65536,2,)</f>
        <v>#N/A</v>
      </c>
      <c r="K45" s="360" t="e">
        <f>VLOOKUP(CONCATENATE($B45,"_",$C45,"_",K$2,"_",$D45,"_",$E45),SentData!$F$2:$G$65536,2,)</f>
        <v>#N/A</v>
      </c>
      <c r="L45" s="360" t="e">
        <f>VLOOKUP(CONCATENATE($B45,"_",$C45,"_",L$2,"_",$D45,"_",$E45),SentData!$F$2:$G$65536,2,)</f>
        <v>#N/A</v>
      </c>
      <c r="M45" s="355"/>
      <c r="N45" s="356" t="str">
        <f t="shared" si="1"/>
        <v>!!</v>
      </c>
      <c r="O45" s="356" t="str">
        <f t="shared" si="2"/>
        <v>!!</v>
      </c>
      <c r="P45" s="356" t="str">
        <f t="shared" si="3"/>
        <v>!!</v>
      </c>
      <c r="Q45" s="356" t="str">
        <f t="shared" si="4"/>
        <v>!!</v>
      </c>
      <c r="R45" s="356" t="str">
        <f t="shared" si="5"/>
        <v>!!</v>
      </c>
      <c r="S45" s="356" t="str">
        <f t="shared" si="6"/>
        <v>!!</v>
      </c>
      <c r="T45" s="355"/>
    </row>
    <row r="46" spans="2:20" s="353" customFormat="1" ht="10.199999999999999" x14ac:dyDescent="0.2">
      <c r="B46" s="353" t="str">
        <f>Cover!$G$25</f>
        <v>NL</v>
      </c>
      <c r="C46" s="353" t="s">
        <v>296</v>
      </c>
      <c r="D46" s="353" t="s">
        <v>216</v>
      </c>
      <c r="E46" s="354" t="s">
        <v>166</v>
      </c>
      <c r="F46" s="353">
        <f>IF(ISNUMBER(U46),U46,VLOOKUP(CONCATENATE($B46,"_",$C46,"_",F$2,"_",$D46,"_",$E46),Database!$F$2:$G$65536,2,))</f>
        <v>0</v>
      </c>
      <c r="G46" s="353">
        <f>IF(ISNUMBER(V46),V46,VLOOKUP(CONCATENATE($B46,"_",$C46,"_",G$2,"_",$D46,"_",$E46),Database!$F$2:$G$65536,2,))</f>
        <v>0</v>
      </c>
      <c r="H46" s="353" t="e">
        <f>IF(ISNUMBER(W46),W46,VLOOKUP(CONCATENATE($B46,"_",$C46,"_",H$2,"_",$D46,"_",$E46),Database!$F$2:$G$65536,2,))</f>
        <v>#N/A</v>
      </c>
      <c r="I46" s="353" t="e">
        <f>IF(ISNUMBER(X46),X46,VLOOKUP(CONCATENATE($B46,"_",$C46,"_",I$2,"_",$D46,"_",$E46),Database!$F$2:$G$65536,2,))</f>
        <v>#N/A</v>
      </c>
      <c r="J46" s="353" t="e">
        <f>VLOOKUP(CONCATENATE($B46,"_",$C46,"_",J$2,"_",$D46,"_",$E46),Database!$F$2:$G$65536,2,)</f>
        <v>#N/A</v>
      </c>
      <c r="K46" s="360" t="e">
        <f>VLOOKUP(CONCATENATE($B46,"_",$C46,"_",K$2,"_",$D46,"_",$E46),SentData!$F$2:$G$65536,2,)</f>
        <v>#N/A</v>
      </c>
      <c r="L46" s="360" t="e">
        <f>VLOOKUP(CONCATENATE($B46,"_",$C46,"_",L$2,"_",$D46,"_",$E46),SentData!$F$2:$G$65536,2,)</f>
        <v>#N/A</v>
      </c>
      <c r="M46" s="355"/>
      <c r="N46" s="356" t="str">
        <f t="shared" si="1"/>
        <v>!!</v>
      </c>
      <c r="O46" s="356" t="str">
        <f t="shared" si="2"/>
        <v>!!</v>
      </c>
      <c r="P46" s="356" t="str">
        <f t="shared" si="3"/>
        <v>!!</v>
      </c>
      <c r="Q46" s="356" t="str">
        <f t="shared" si="4"/>
        <v>!!</v>
      </c>
      <c r="R46" s="356" t="str">
        <f t="shared" si="5"/>
        <v>!!</v>
      </c>
      <c r="S46" s="356" t="str">
        <f t="shared" si="6"/>
        <v>!!</v>
      </c>
      <c r="T46" s="355"/>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3" bestFit="1" customWidth="1"/>
    <col min="2" max="2" width="5.77734375" style="353" bestFit="1" customWidth="1"/>
    <col min="3" max="3" width="3.77734375" style="353" bestFit="1" customWidth="1"/>
    <col min="4" max="4" width="7.77734375" style="353" bestFit="1" customWidth="1"/>
    <col min="5" max="5" width="10.88671875" style="353" bestFit="1" customWidth="1"/>
    <col min="6" max="8" width="6.21875" style="353" bestFit="1" customWidth="1"/>
    <col min="9" max="9" width="6.109375" style="353" bestFit="1" customWidth="1"/>
    <col min="10" max="10" width="6.21875" style="353" bestFit="1" customWidth="1"/>
    <col min="11" max="12" width="5.77734375" style="353" bestFit="1" customWidth="1"/>
    <col min="13" max="13" width="2.33203125" style="353" customWidth="1"/>
    <col min="14" max="15" width="6.44140625" style="353" bestFit="1" customWidth="1"/>
    <col min="16" max="17" width="7.21875" style="353" bestFit="1" customWidth="1"/>
    <col min="18" max="18" width="6.21875" style="353" bestFit="1" customWidth="1"/>
    <col min="19" max="19" width="4.33203125" style="353" bestFit="1" customWidth="1"/>
    <col min="20" max="20" width="2.6640625" style="353" customWidth="1"/>
    <col min="21" max="24" width="5" style="353" customWidth="1"/>
    <col min="25" max="25" width="5" style="633" customWidth="1"/>
    <col min="26" max="16384" width="9" style="353"/>
  </cols>
  <sheetData>
    <row r="1" spans="1:25" x14ac:dyDescent="0.2">
      <c r="A1" s="363" t="s">
        <v>177</v>
      </c>
      <c r="B1" s="358" t="s">
        <v>175</v>
      </c>
      <c r="C1" s="660">
        <v>0.8</v>
      </c>
      <c r="D1" s="359" t="s">
        <v>176</v>
      </c>
      <c r="E1" s="660">
        <v>1.2</v>
      </c>
      <c r="J1" s="360"/>
      <c r="K1" s="360"/>
      <c r="L1" s="357"/>
      <c r="S1" s="357"/>
      <c r="U1" s="1958" t="s">
        <v>55</v>
      </c>
      <c r="V1" s="1958"/>
      <c r="W1" s="1958"/>
      <c r="X1" s="1958"/>
      <c r="Y1" s="646"/>
    </row>
    <row r="2" spans="1:25" x14ac:dyDescent="0.2">
      <c r="A2" s="353" t="s">
        <v>91</v>
      </c>
      <c r="B2" s="353" t="s">
        <v>288</v>
      </c>
      <c r="C2" s="353" t="s">
        <v>289</v>
      </c>
      <c r="D2" s="353" t="s">
        <v>306</v>
      </c>
      <c r="E2" s="354" t="s">
        <v>313</v>
      </c>
      <c r="F2" s="661">
        <f>$L$2-5</f>
        <v>2014</v>
      </c>
      <c r="G2" s="661">
        <f>$L$2-4</f>
        <v>2015</v>
      </c>
      <c r="H2" s="661">
        <f>$L$2-3</f>
        <v>2016</v>
      </c>
      <c r="I2" s="661">
        <f>$L$2-2</f>
        <v>2017</v>
      </c>
      <c r="J2" s="369">
        <f>$L$2-1</f>
        <v>2018</v>
      </c>
      <c r="K2" s="361">
        <f>$L$2-1</f>
        <v>2018</v>
      </c>
      <c r="L2" s="361">
        <f>Cover!G27</f>
        <v>2019</v>
      </c>
      <c r="M2" s="355"/>
      <c r="N2" s="661" t="str">
        <f t="shared" ref="N2:S2" si="0">CONCATENATE(RIGHT((F2),2),"/",RIGHT((G2),2))</f>
        <v>14/15</v>
      </c>
      <c r="O2" s="661" t="str">
        <f t="shared" si="0"/>
        <v>15/16</v>
      </c>
      <c r="P2" s="661" t="str">
        <f t="shared" si="0"/>
        <v>16/17</v>
      </c>
      <c r="Q2" s="661" t="str">
        <f t="shared" si="0"/>
        <v>17/18</v>
      </c>
      <c r="R2" s="369" t="str">
        <f t="shared" si="0"/>
        <v>18/18</v>
      </c>
      <c r="S2" s="362" t="str">
        <f t="shared" si="0"/>
        <v>18/19</v>
      </c>
      <c r="T2" s="355"/>
      <c r="U2" s="661">
        <f>$L$2-5</f>
        <v>2014</v>
      </c>
      <c r="V2" s="661">
        <f>$L$2-4</f>
        <v>2015</v>
      </c>
      <c r="W2" s="661">
        <f>$L$2-3</f>
        <v>2016</v>
      </c>
      <c r="X2" s="661">
        <f>$L$2-2</f>
        <v>2017</v>
      </c>
      <c r="Y2" s="649"/>
    </row>
    <row r="3" spans="1:25" x14ac:dyDescent="0.2">
      <c r="A3" s="353" t="s">
        <v>180</v>
      </c>
      <c r="B3" s="353" t="str">
        <f>Cover!$G$25</f>
        <v>NL</v>
      </c>
      <c r="C3" s="353" t="s">
        <v>292</v>
      </c>
      <c r="D3" s="353" t="s">
        <v>293</v>
      </c>
      <c r="E3" s="354" t="s">
        <v>224</v>
      </c>
      <c r="F3" s="364">
        <f>IF(ISNUMBER(U3),U3,VLOOKUP(CONCATENATE($B3,"_",$C3,"_",F$2,"_",$D3,"_",$E3),Database!$F$2:$G$65536,2,))</f>
        <v>0</v>
      </c>
      <c r="G3" s="364">
        <f>IF(ISNUMBER(V3),V3,VLOOKUP(CONCATENATE($B3,"_",$C3,"_",G$2,"_",$D3,"_",$E3),Database!$F$2:$G$65536,2,))</f>
        <v>0</v>
      </c>
      <c r="H3" s="364" t="e">
        <f>IF(ISNUMBER(W3),W3,VLOOKUP(CONCATENATE($B3,"_",$C3,"_",H$2,"_",$D3,"_",$E3),Database!$F$2:$G$65536,2,))</f>
        <v>#N/A</v>
      </c>
      <c r="I3" s="364" t="e">
        <f>IF(ISNUMBER(X3),X3,VLOOKUP(CONCATENATE($B3,"_",$C3,"_",I$2,"_",$D3,"_",$E3),Database!$F$2:$G$65536,2,))</f>
        <v>#N/A</v>
      </c>
      <c r="J3" s="364" t="e">
        <f>VLOOKUP(CONCATENATE($B3,"_",$C3,"_",J$2,"_",$D3,"_",$E3),Database!$F$2:$G$65536,2,)</f>
        <v>#N/A</v>
      </c>
      <c r="K3" s="360">
        <f>VLOOKUP(CONCATENATE($B3,"_",$C3,"_",K$2,"_",$D3,"_",$E3),SentData!$F$2:$G$65536,2,)</f>
        <v>145744</v>
      </c>
      <c r="L3" s="360">
        <f>VLOOKUP(CONCATENATE($B3,"_",$C3,"_",L$2,"_",$D3,"_",$E3),SentData!$F$2:$G$65536,2,)</f>
        <v>170384.97021723416</v>
      </c>
      <c r="M3" s="355"/>
      <c r="N3" s="356" t="str">
        <f t="shared" ref="N3:N34" si="1">IF(OR(ISERROR(F3),ISERROR(G3)),"!!",IF(F3=0,"!!",G3/F3))</f>
        <v>!!</v>
      </c>
      <c r="O3" s="356" t="str">
        <f t="shared" ref="O3:O34" si="2">IF(OR(ISERROR(G3),ISERROR(H3)),"!!",IF(G3=0,"!!",H3/G3))</f>
        <v>!!</v>
      </c>
      <c r="P3" s="356" t="str">
        <f t="shared" ref="P3:P34" si="3">IF(OR(ISERROR(H3),ISERROR(I3)),"!!",IF(H3=0,"!!",I3/H3))</f>
        <v>!!</v>
      </c>
      <c r="Q3" s="356" t="str">
        <f t="shared" ref="Q3:Q34" si="4">IF(OR(ISERROR(I3),ISERROR(J3)),"!!",IF(I3=0,"!!",J3/I3))</f>
        <v>!!</v>
      </c>
      <c r="R3" s="356" t="str">
        <f t="shared" ref="R3:R34" si="5">IF(OR(ISERROR(J3),ISERROR(K3)),"!!",IF(J3=0,"!!",K3/J3))</f>
        <v>!!</v>
      </c>
      <c r="S3" s="356">
        <f t="shared" ref="S3:S34" si="6">IF(OR(ISERROR(K3),ISERROR(L3)),"!!",IF(K3=0,"!!",L3/K3))</f>
        <v>1.1690702205046806</v>
      </c>
      <c r="T3" s="355"/>
    </row>
    <row r="4" spans="1:25" x14ac:dyDescent="0.2">
      <c r="A4" s="633" t="s">
        <v>179</v>
      </c>
      <c r="B4" s="633" t="str">
        <f>Cover!$G$25</f>
        <v>NL</v>
      </c>
      <c r="C4" s="633" t="s">
        <v>292</v>
      </c>
      <c r="D4" s="633" t="s">
        <v>216</v>
      </c>
      <c r="E4" s="634" t="s">
        <v>224</v>
      </c>
      <c r="F4" s="364">
        <f>IF(ISNUMBER(U4),U4,VLOOKUP(CONCATENATE($B4,"_",$C4,"_",F$2,"_",$D4,"_",$E4),Database!$F$2:$G$65536,2,))</f>
        <v>0</v>
      </c>
      <c r="G4" s="364">
        <f>IF(ISNUMBER(V4),V4,VLOOKUP(CONCATENATE($B4,"_",$C4,"_",G$2,"_",$D4,"_",$E4),Database!$F$2:$G$65536,2,))</f>
        <v>0</v>
      </c>
      <c r="H4" s="364" t="e">
        <f>IF(ISNUMBER(W4),W4,VLOOKUP(CONCATENATE($B4,"_",$C4,"_",H$2,"_",$D4,"_",$E4),Database!$F$2:$G$65536,2,))</f>
        <v>#N/A</v>
      </c>
      <c r="I4" s="364" t="e">
        <f>IF(ISNUMBER(X4),X4,VLOOKUP(CONCATENATE($B4,"_",$C4,"_",I$2,"_",$D4,"_",$E4),Database!$F$2:$G$65536,2,))</f>
        <v>#N/A</v>
      </c>
      <c r="J4" s="364" t="e">
        <f>VLOOKUP(CONCATENATE($B4,"_",$C4,"_",J$2,"_",$D4,"_",$E4),Database!$F$2:$G$65536,2,)</f>
        <v>#N/A</v>
      </c>
      <c r="K4" s="636">
        <f>VLOOKUP(CONCATENATE($B4,"_",$C4,"_",K$2,"_",$D4,"_",$E4),SentData!$F$2:$G$65536,2,)</f>
        <v>11465</v>
      </c>
      <c r="L4" s="636">
        <f>VLOOKUP(CONCATENATE($B4,"_",$C4,"_",L$2,"_",$D4,"_",$E4),SentData!$F$2:$G$65536,2,)</f>
        <v>13403.390078086164</v>
      </c>
      <c r="M4" s="637"/>
      <c r="N4" s="638" t="str">
        <f t="shared" si="1"/>
        <v>!!</v>
      </c>
      <c r="O4" s="638" t="str">
        <f t="shared" si="2"/>
        <v>!!</v>
      </c>
      <c r="P4" s="638" t="str">
        <f t="shared" si="3"/>
        <v>!!</v>
      </c>
      <c r="Q4" s="638" t="str">
        <f t="shared" si="4"/>
        <v>!!</v>
      </c>
      <c r="R4" s="638" t="str">
        <f t="shared" si="5"/>
        <v>!!</v>
      </c>
      <c r="S4" s="638">
        <f t="shared" si="6"/>
        <v>1.1690702205046808</v>
      </c>
      <c r="T4" s="637"/>
      <c r="U4" s="633"/>
      <c r="V4" s="633"/>
      <c r="W4" s="633"/>
      <c r="X4" s="633"/>
    </row>
    <row r="5" spans="1:25" ht="12" x14ac:dyDescent="0.2">
      <c r="A5" s="639" t="s">
        <v>178</v>
      </c>
      <c r="B5" s="639" t="str">
        <f>Cover!$G$25</f>
        <v>NL</v>
      </c>
      <c r="C5" s="639" t="s">
        <v>292</v>
      </c>
      <c r="D5" s="639" t="s">
        <v>293</v>
      </c>
      <c r="E5" s="640" t="s">
        <v>224</v>
      </c>
      <c r="F5" s="641" t="e">
        <f>IF(ISNUMBER(U5),U5,VLOOKUP(CONCATENATE($B5,"_",$C5,"_",F$2,"_","1000 NAC","_",$E5),Database!$F$2:$G$65536,2,)/VLOOKUP(CONCATENATE($B5,"_",$C5,"_",F$2,"_",$D5,"_",$E5),Database!$F$2:$G$65536,2,))</f>
        <v>#DIV/0!</v>
      </c>
      <c r="G5" s="641" t="e">
        <f>IF(ISNUMBER(V5),V5,VLOOKUP(CONCATENATE($B5,"_",$C5,"_",G$2,"_","1000 NAC","_",$E5),Database!$F$2:$G$65536,2,)/VLOOKUP(CONCATENATE($B5,"_",$C5,"_",G$2,"_",$D5,"_",$E5),Database!$F$2:$G$65536,2,))</f>
        <v>#DIV/0!</v>
      </c>
      <c r="H5" s="641" t="e">
        <f>IF(ISNUMBER(W5),W5,VLOOKUP(CONCATENATE($B5,"_",$C5,"_",H$2,"_","1000 NAC","_",$E5),Database!$F$2:$G$65536,2,)/VLOOKUP(CONCATENATE($B5,"_",$C5,"_",H$2,"_",$D5,"_",$E5),Database!$F$2:$G$65536,2,))</f>
        <v>#N/A</v>
      </c>
      <c r="I5" s="641" t="e">
        <f>IF(ISNUMBER(X5),X5,VLOOKUP(CONCATENATE($B5,"_",$C5,"_",I$2,"_","1000 NAC","_",$E5),Database!$F$2:$G$65536,2,)/VLOOKUP(CONCATENATE($B5,"_",$C5,"_",I$2,"_",$D5,"_",$E5),Database!$F$2:$G$65536,2,))</f>
        <v>#N/A</v>
      </c>
      <c r="J5" s="641" t="e">
        <f>IF(ISNUMBER(Y5),Y5,VLOOKUP(CONCATENATE($B5,"_",$C5,"_",J$2,"_","1000 NAC","_",$E5),Database!$F$2:$G$65536,2,)/VLOOKUP(CONCATENATE($B5,"_",$C5,"_",J$2,"_",$D5,"_",$E5),Database!$F$2:$G$65536,2,))</f>
        <v>#N/A</v>
      </c>
      <c r="K5" s="642">
        <f>VLOOKUP(CONCATENATE($B5,"_",$C5,"_",K$2,"_","1000 NAC","_",$E5),SentData!$F$2:$G$65536,2,)/VLOOKUP(CONCATENATE($B5,"_",$C5,"_",K$2,"_",$D5,"_",$E5),SentData!$F$2:$G$65536,2,)</f>
        <v>7.8665330991327262E-2</v>
      </c>
      <c r="L5" s="642">
        <f>VLOOKUP(CONCATENATE($B5,"_",$C5,"_",L$2,"_","1000 NAC","_",$E5),SentData!$F$2:$G$65536,2,)/VLOOKUP(CONCATENATE($B5,"_",$C5,"_",L$2,"_",$D5,"_",$E5),SentData!$F$2:$G$65536,2,)</f>
        <v>7.8665330991327262E-2</v>
      </c>
      <c r="M5" s="643"/>
      <c r="N5" s="644" t="str">
        <f t="shared" si="1"/>
        <v>!!</v>
      </c>
      <c r="O5" s="644" t="str">
        <f t="shared" si="2"/>
        <v>!!</v>
      </c>
      <c r="P5" s="644" t="str">
        <f t="shared" si="3"/>
        <v>!!</v>
      </c>
      <c r="Q5" s="644" t="str">
        <f t="shared" si="4"/>
        <v>!!</v>
      </c>
      <c r="R5" s="644" t="str">
        <f t="shared" si="5"/>
        <v>!!</v>
      </c>
      <c r="S5" s="644">
        <f t="shared" si="6"/>
        <v>1</v>
      </c>
      <c r="T5" s="643"/>
      <c r="U5" s="652" t="str">
        <f>IF(ISNUMBER(U3),IF(ISNUMBER(U4),U4/U3,F4/U3),IF(ISNUMBER(U4),U4/F3,""))</f>
        <v/>
      </c>
      <c r="V5" s="652" t="str">
        <f>IF(ISNUMBER(V3),IF(ISNUMBER(V4),V4/V3,G4/V3),IF(ISNUMBER(V4),V4/G3,""))</f>
        <v/>
      </c>
      <c r="W5" s="652" t="str">
        <f>IF(ISNUMBER(W3),IF(ISNUMBER(W4),W4/W3,H4/W3),IF(ISNUMBER(W4),W4/H3,""))</f>
        <v/>
      </c>
      <c r="X5" s="652" t="str">
        <f>IF(ISNUMBER(X3),IF(ISNUMBER(X4),X4/X3,I4/X3),IF(ISNUMBER(X4),X4/I3,""))</f>
        <v/>
      </c>
    </row>
    <row r="6" spans="1:25" x14ac:dyDescent="0.2">
      <c r="A6" s="353" t="s">
        <v>180</v>
      </c>
      <c r="B6" s="353" t="str">
        <f>Cover!$G$25</f>
        <v>NL</v>
      </c>
      <c r="C6" s="353" t="s">
        <v>296</v>
      </c>
      <c r="D6" s="353" t="s">
        <v>293</v>
      </c>
      <c r="E6" s="354" t="s">
        <v>224</v>
      </c>
      <c r="F6" s="364">
        <f>IF(ISNUMBER(U6),U6,VLOOKUP(CONCATENATE($B6,"_",$C6,"_",F$2,"_",$D6,"_",$E6),Database!$F$2:$G$65536,2,))</f>
        <v>0</v>
      </c>
      <c r="G6" s="364">
        <f>IF(ISNUMBER(V6),V6,VLOOKUP(CONCATENATE($B6,"_",$C6,"_",G$2,"_",$D6,"_",$E6),Database!$F$2:$G$65536,2,))</f>
        <v>0</v>
      </c>
      <c r="H6" s="364" t="e">
        <f>IF(ISNUMBER(W6),W6,VLOOKUP(CONCATENATE($B6,"_",$C6,"_",H$2,"_",$D6,"_",$E6),Database!$F$2:$G$65536,2,))</f>
        <v>#N/A</v>
      </c>
      <c r="I6" s="364" t="e">
        <f>IF(ISNUMBER(X6),X6,VLOOKUP(CONCATENATE($B6,"_",$C6,"_",I$2,"_",$D6,"_",$E6),Database!$F$2:$G$65536,2,))</f>
        <v>#N/A</v>
      </c>
      <c r="J6" s="364" t="e">
        <f>VLOOKUP(CONCATENATE($B6,"_",$C6,"_",J$2,"_",$D6,"_",$E6),Database!$F$2:$G$65536,2,)</f>
        <v>#N/A</v>
      </c>
      <c r="K6" s="360">
        <f>VLOOKUP(CONCATENATE($B6,"_",$C6,"_",K$2,"_",$D6,"_",$E6),SentData!$F$2:$G$65536,2,)</f>
        <v>302553</v>
      </c>
      <c r="L6" s="360">
        <f>VLOOKUP(CONCATENATE($B6,"_",$C6,"_",L$2,"_",$D6,"_",$E6),SentData!$F$2:$G$65536,2,)</f>
        <v>302553.18193427043</v>
      </c>
      <c r="M6" s="355"/>
      <c r="N6" s="356" t="str">
        <f t="shared" si="1"/>
        <v>!!</v>
      </c>
      <c r="O6" s="356" t="str">
        <f t="shared" si="2"/>
        <v>!!</v>
      </c>
      <c r="P6" s="356" t="str">
        <f t="shared" si="3"/>
        <v>!!</v>
      </c>
      <c r="Q6" s="356" t="str">
        <f t="shared" si="4"/>
        <v>!!</v>
      </c>
      <c r="R6" s="356" t="str">
        <f t="shared" si="5"/>
        <v>!!</v>
      </c>
      <c r="S6" s="356">
        <f t="shared" si="6"/>
        <v>1.0000006013302476</v>
      </c>
      <c r="T6" s="355"/>
    </row>
    <row r="7" spans="1:25" x14ac:dyDescent="0.2">
      <c r="A7" s="633" t="s">
        <v>179</v>
      </c>
      <c r="B7" s="633" t="str">
        <f>Cover!$G$25</f>
        <v>NL</v>
      </c>
      <c r="C7" s="633" t="s">
        <v>296</v>
      </c>
      <c r="D7" s="633" t="s">
        <v>216</v>
      </c>
      <c r="E7" s="634" t="s">
        <v>224</v>
      </c>
      <c r="F7" s="364">
        <f>IF(ISNUMBER(U7),U7,VLOOKUP(CONCATENATE($B7,"_",$C7,"_",F$2,"_",$D7,"_",$E7),Database!$F$2:$G$65536,2,))</f>
        <v>0</v>
      </c>
      <c r="G7" s="364">
        <f>IF(ISNUMBER(V7),V7,VLOOKUP(CONCATENATE($B7,"_",$C7,"_",G$2,"_",$D7,"_",$E7),Database!$F$2:$G$65536,2,))</f>
        <v>0</v>
      </c>
      <c r="H7" s="364" t="e">
        <f>IF(ISNUMBER(W7),W7,VLOOKUP(CONCATENATE($B7,"_",$C7,"_",H$2,"_",$D7,"_",$E7),Database!$F$2:$G$65536,2,))</f>
        <v>#N/A</v>
      </c>
      <c r="I7" s="364" t="e">
        <f>IF(ISNUMBER(X7),X7,VLOOKUP(CONCATENATE($B7,"_",$C7,"_",I$2,"_",$D7,"_",$E7),Database!$F$2:$G$65536,2,))</f>
        <v>#N/A</v>
      </c>
      <c r="J7" s="364" t="e">
        <f>IF(ISNUMBER(Y7),Y7,VLOOKUP(CONCATENATE($B7,"_",$C7,"_",J$2,"_",$D7,"_",$E7),Database!$F$2:$G$65536,2,))</f>
        <v>#N/A</v>
      </c>
      <c r="K7" s="636">
        <f>VLOOKUP(CONCATENATE($B7,"_",$C7,"_",K$2,"_",$D7,"_",$E7),SentData!$F$2:$G$65536,2,)</f>
        <v>13773</v>
      </c>
      <c r="L7" s="636">
        <f>VLOOKUP(CONCATENATE($B7,"_",$C7,"_",L$2,"_",$D7,"_",$E7),SentData!$F$2:$G$65536,2,)</f>
        <v>13773.0082821215</v>
      </c>
      <c r="M7" s="637"/>
      <c r="N7" s="638" t="str">
        <f t="shared" si="1"/>
        <v>!!</v>
      </c>
      <c r="O7" s="638" t="str">
        <f t="shared" si="2"/>
        <v>!!</v>
      </c>
      <c r="P7" s="638" t="str">
        <f t="shared" si="3"/>
        <v>!!</v>
      </c>
      <c r="Q7" s="638" t="str">
        <f t="shared" si="4"/>
        <v>!!</v>
      </c>
      <c r="R7" s="638" t="str">
        <f t="shared" si="5"/>
        <v>!!</v>
      </c>
      <c r="S7" s="638">
        <f t="shared" si="6"/>
        <v>1.0000006013302476</v>
      </c>
      <c r="T7" s="637"/>
      <c r="U7" s="633"/>
      <c r="V7" s="633"/>
      <c r="W7" s="633"/>
      <c r="X7" s="633"/>
    </row>
    <row r="8" spans="1:25" ht="12" x14ac:dyDescent="0.2">
      <c r="A8" s="639" t="s">
        <v>178</v>
      </c>
      <c r="B8" s="639" t="str">
        <f>Cover!$G$25</f>
        <v>NL</v>
      </c>
      <c r="C8" s="639" t="s">
        <v>296</v>
      </c>
      <c r="D8" s="639" t="s">
        <v>293</v>
      </c>
      <c r="E8" s="640" t="s">
        <v>224</v>
      </c>
      <c r="F8" s="641" t="e">
        <f>IF(ISNUMBER(U8),U8,VLOOKUP(CONCATENATE($B8,"_",$C8,"_",F$2,"_","1000 NAC","_",$E8),Database!$F$2:$G$65536,2,)/VLOOKUP(CONCATENATE($B8,"_",$C8,"_",F$2,"_",$D8,"_",$E8),Database!$F$2:$G$65536,2,))</f>
        <v>#DIV/0!</v>
      </c>
      <c r="G8" s="641" t="e">
        <f>IF(ISNUMBER(V8),V8,VLOOKUP(CONCATENATE($B8,"_",$C8,"_",G$2,"_","1000 NAC","_",$E8),Database!$F$2:$G$65536,2,)/VLOOKUP(CONCATENATE($B8,"_",$C8,"_",G$2,"_",$D8,"_",$E8),Database!$F$2:$G$65536,2,))</f>
        <v>#DIV/0!</v>
      </c>
      <c r="H8" s="641" t="e">
        <f>IF(ISNUMBER(W8),W8,VLOOKUP(CONCATENATE($B8,"_",$C8,"_",H$2,"_","1000 NAC","_",$E8),Database!$F$2:$G$65536,2,)/VLOOKUP(CONCATENATE($B8,"_",$C8,"_",H$2,"_",$D8,"_",$E8),Database!$F$2:$G$65536,2,))</f>
        <v>#N/A</v>
      </c>
      <c r="I8" s="641" t="e">
        <f>IF(ISNUMBER(X8),X8,VLOOKUP(CONCATENATE($B8,"_",$C8,"_",I$2,"_","1000 NAC","_",$E8),Database!$F$2:$G$65536,2,)/VLOOKUP(CONCATENATE($B8,"_",$C8,"_",I$2,"_",$D8,"_",$E8),Database!$F$2:$G$65536,2,))</f>
        <v>#N/A</v>
      </c>
      <c r="J8" s="641" t="e">
        <f>IF(ISNUMBER(Y8),Y8,VLOOKUP(CONCATENATE($B8,"_",$C8,"_",J$2,"_","1000 NAC","_",$E8),Database!$F$2:$G$65536,2,)/VLOOKUP(CONCATENATE($B8,"_",$C8,"_",J$2,"_",$D8,"_",$E8),Database!$F$2:$G$65536,2,))</f>
        <v>#N/A</v>
      </c>
      <c r="K8" s="642">
        <f>VLOOKUP(CONCATENATE($B8,"_",$C8,"_",K$2,"_","1000 NAC","_",$E8),SentData!$F$2:$G$65536,2,)/VLOOKUP(CONCATENATE($B8,"_",$C8,"_",K$2,"_",$D8,"_",$E8),SentData!$F$2:$G$65536,2,)</f>
        <v>4.5522602651436275E-2</v>
      </c>
      <c r="L8" s="642">
        <f>VLOOKUP(CONCATENATE($B8,"_",$C8,"_",L$2,"_","1000 NAC","_",$E8),SentData!$F$2:$G$65536,2,)/VLOOKUP(CONCATENATE($B8,"_",$C8,"_",L$2,"_",$D8,"_",$E8),SentData!$F$2:$G$65536,2,)</f>
        <v>4.5522602651436275E-2</v>
      </c>
      <c r="M8" s="643"/>
      <c r="N8" s="644" t="str">
        <f t="shared" si="1"/>
        <v>!!</v>
      </c>
      <c r="O8" s="644" t="str">
        <f t="shared" si="2"/>
        <v>!!</v>
      </c>
      <c r="P8" s="644" t="str">
        <f t="shared" si="3"/>
        <v>!!</v>
      </c>
      <c r="Q8" s="644" t="str">
        <f t="shared" si="4"/>
        <v>!!</v>
      </c>
      <c r="R8" s="644" t="str">
        <f t="shared" si="5"/>
        <v>!!</v>
      </c>
      <c r="S8" s="644">
        <f t="shared" si="6"/>
        <v>1</v>
      </c>
      <c r="T8" s="643"/>
      <c r="U8" s="652" t="str">
        <f>IF(ISNUMBER(U6),IF(ISNUMBER(U7),U7/U6,F7/U6),IF(ISNUMBER(U7),U7/F6,""))</f>
        <v/>
      </c>
      <c r="V8" s="652" t="str">
        <f>IF(ISNUMBER(V6),IF(ISNUMBER(V7),V7/V6,G7/V6),IF(ISNUMBER(V7),V7/G6,""))</f>
        <v/>
      </c>
      <c r="W8" s="652" t="str">
        <f>IF(ISNUMBER(W6),IF(ISNUMBER(W7),W7/W6,H7/W6),IF(ISNUMBER(W7),W7/H6,""))</f>
        <v/>
      </c>
      <c r="X8" s="652" t="str">
        <f>IF(ISNUMBER(X6),IF(ISNUMBER(X7),X7/X6,I7/X6),IF(ISNUMBER(X7),X7/I6,""))</f>
        <v/>
      </c>
    </row>
    <row r="9" spans="1:25" x14ac:dyDescent="0.2">
      <c r="A9" s="353" t="s">
        <v>180</v>
      </c>
      <c r="B9" s="353" t="str">
        <f>Cover!$G$25</f>
        <v>NL</v>
      </c>
      <c r="C9" s="353" t="s">
        <v>292</v>
      </c>
      <c r="D9" s="353" t="s">
        <v>293</v>
      </c>
      <c r="E9" s="354" t="s">
        <v>225</v>
      </c>
      <c r="F9" s="364">
        <f>IF(ISNUMBER(U9),U9,VLOOKUP(CONCATENATE($B9,"_",$C9,"_",F$2,"_",$D9,"_",$E9),Database!$F$2:$G$65536,2,))</f>
        <v>0</v>
      </c>
      <c r="G9" s="364">
        <f>IF(ISNUMBER(V9),V9,VLOOKUP(CONCATENATE($B9,"_",$C9,"_",G$2,"_",$D9,"_",$E9),Database!$F$2:$G$65536,2,))</f>
        <v>0</v>
      </c>
      <c r="H9" s="364" t="e">
        <f>IF(ISNUMBER(W9),W9,VLOOKUP(CONCATENATE($B9,"_",$C9,"_",H$2,"_",$D9,"_",$E9),Database!$F$2:$G$65536,2,))</f>
        <v>#N/A</v>
      </c>
      <c r="I9" s="364" t="e">
        <f>IF(ISNUMBER(X9),X9,VLOOKUP(CONCATENATE($B9,"_",$C9,"_",I$2,"_",$D9,"_",$E9),Database!$F$2:$G$65536,2,))</f>
        <v>#N/A</v>
      </c>
      <c r="J9" s="364" t="e">
        <f>VLOOKUP(CONCATENATE($B9,"_",$C9,"_",J$2,"_",$D9,"_",$E9),Database!$F$2:$G$65536,2,)</f>
        <v>#N/A</v>
      </c>
      <c r="K9" s="360">
        <f>VLOOKUP(CONCATENATE($B9,"_",$C9,"_",K$2,"_",$D9,"_",$E9),SentData!$F$2:$G$65536,2,)</f>
        <v>56284</v>
      </c>
      <c r="L9" s="360">
        <f>VLOOKUP(CONCATENATE($B9,"_",$C9,"_",L$2,"_",$D9,"_",$E9),SentData!$F$2:$G$65536,2,)</f>
        <v>85789.910364397729</v>
      </c>
      <c r="M9" s="355"/>
      <c r="N9" s="356" t="str">
        <f t="shared" si="1"/>
        <v>!!</v>
      </c>
      <c r="O9" s="356" t="str">
        <f t="shared" si="2"/>
        <v>!!</v>
      </c>
      <c r="P9" s="356" t="str">
        <f t="shared" si="3"/>
        <v>!!</v>
      </c>
      <c r="Q9" s="356" t="str">
        <f t="shared" si="4"/>
        <v>!!</v>
      </c>
      <c r="R9" s="356" t="str">
        <f t="shared" si="5"/>
        <v>!!</v>
      </c>
      <c r="S9" s="356">
        <f t="shared" si="6"/>
        <v>1.5242326480775661</v>
      </c>
      <c r="T9" s="355"/>
    </row>
    <row r="10" spans="1:25" x14ac:dyDescent="0.2">
      <c r="A10" s="633" t="s">
        <v>179</v>
      </c>
      <c r="B10" s="633" t="str">
        <f>Cover!$G$25</f>
        <v>NL</v>
      </c>
      <c r="C10" s="633" t="s">
        <v>292</v>
      </c>
      <c r="D10" s="633" t="s">
        <v>216</v>
      </c>
      <c r="E10" s="634" t="s">
        <v>225</v>
      </c>
      <c r="F10" s="364">
        <f>IF(ISNUMBER(U10),U10,VLOOKUP(CONCATENATE($B10,"_",$C10,"_",F$2,"_",$D10,"_",$E10),Database!$F$2:$G$65536,2,))</f>
        <v>0</v>
      </c>
      <c r="G10" s="364">
        <f>IF(ISNUMBER(V10),V10,VLOOKUP(CONCATENATE($B10,"_",$C10,"_",G$2,"_",$D10,"_",$E10),Database!$F$2:$G$65536,2,))</f>
        <v>0</v>
      </c>
      <c r="H10" s="364" t="e">
        <f>IF(ISNUMBER(W10),W10,VLOOKUP(CONCATENATE($B10,"_",$C10,"_",H$2,"_",$D10,"_",$E10),Database!$F$2:$G$65536,2,))</f>
        <v>#N/A</v>
      </c>
      <c r="I10" s="364" t="e">
        <f>IF(ISNUMBER(X10),X10,VLOOKUP(CONCATENATE($B10,"_",$C10,"_",I$2,"_",$D10,"_",$E10),Database!$F$2:$G$65536,2,))</f>
        <v>#N/A</v>
      </c>
      <c r="J10" s="364" t="e">
        <f>IF(ISNUMBER(Y10),Y10,VLOOKUP(CONCATENATE($B10,"_",$C10,"_",J$2,"_",$D10,"_",$E10),Database!$F$2:$G$65536,2,))</f>
        <v>#N/A</v>
      </c>
      <c r="K10" s="636">
        <f>VLOOKUP(CONCATENATE($B10,"_",$C10,"_",K$2,"_",$D10,"_",$E10),SentData!$F$2:$G$65536,2,)</f>
        <v>3527</v>
      </c>
      <c r="L10" s="636">
        <f>VLOOKUP(CONCATENATE($B10,"_",$C10,"_",L$2,"_",$D10,"_",$E10),SentData!$F$2:$G$65536,2,)</f>
        <v>6491.0545462636819</v>
      </c>
      <c r="M10" s="637"/>
      <c r="N10" s="638" t="str">
        <f t="shared" si="1"/>
        <v>!!</v>
      </c>
      <c r="O10" s="638" t="str">
        <f t="shared" si="2"/>
        <v>!!</v>
      </c>
      <c r="P10" s="638" t="str">
        <f t="shared" si="3"/>
        <v>!!</v>
      </c>
      <c r="Q10" s="638" t="str">
        <f t="shared" si="4"/>
        <v>!!</v>
      </c>
      <c r="R10" s="638" t="str">
        <f t="shared" si="5"/>
        <v>!!</v>
      </c>
      <c r="S10" s="638">
        <f t="shared" si="6"/>
        <v>1.8403897210841174</v>
      </c>
      <c r="T10" s="637"/>
      <c r="U10" s="633"/>
      <c r="V10" s="633"/>
      <c r="W10" s="633"/>
      <c r="X10" s="633"/>
    </row>
    <row r="11" spans="1:25" ht="12" x14ac:dyDescent="0.2">
      <c r="A11" s="639" t="s">
        <v>178</v>
      </c>
      <c r="B11" s="639" t="str">
        <f>Cover!$G$25</f>
        <v>NL</v>
      </c>
      <c r="C11" s="639" t="s">
        <v>292</v>
      </c>
      <c r="D11" s="639" t="s">
        <v>293</v>
      </c>
      <c r="E11" s="640" t="s">
        <v>225</v>
      </c>
      <c r="F11" s="641" t="e">
        <f>IF(ISNUMBER(U11),U11,VLOOKUP(CONCATENATE($B11,"_",$C11,"_",F$2,"_","1000 NAC","_",$E11),Database!$F$2:$G$65536,2,)/VLOOKUP(CONCATENATE($B11,"_",$C11,"_",F$2,"_",$D11,"_",$E11),Database!$F$2:$G$65536,2,))</f>
        <v>#DIV/0!</v>
      </c>
      <c r="G11" s="641" t="e">
        <f>IF(ISNUMBER(V11),V11,VLOOKUP(CONCATENATE($B11,"_",$C11,"_",G$2,"_","1000 NAC","_",$E11),Database!$F$2:$G$65536,2,)/VLOOKUP(CONCATENATE($B11,"_",$C11,"_",G$2,"_",$D11,"_",$E11),Database!$F$2:$G$65536,2,))</f>
        <v>#DIV/0!</v>
      </c>
      <c r="H11" s="641" t="e">
        <f>IF(ISNUMBER(W11),W11,VLOOKUP(CONCATENATE($B11,"_",$C11,"_",H$2,"_","1000 NAC","_",$E11),Database!$F$2:$G$65536,2,)/VLOOKUP(CONCATENATE($B11,"_",$C11,"_",H$2,"_",$D11,"_",$E11),Database!$F$2:$G$65536,2,))</f>
        <v>#N/A</v>
      </c>
      <c r="I11" s="641" t="e">
        <f>IF(ISNUMBER(X11),X11,VLOOKUP(CONCATENATE($B11,"_",$C11,"_",I$2,"_","1000 NAC","_",$E11),Database!$F$2:$G$65536,2,)/VLOOKUP(CONCATENATE($B11,"_",$C11,"_",I$2,"_",$D11,"_",$E11),Database!$F$2:$G$65536,2,))</f>
        <v>#N/A</v>
      </c>
      <c r="J11" s="641" t="e">
        <f>IF(ISNUMBER(Y11),Y11,VLOOKUP(CONCATENATE($B11,"_",$C11,"_",J$2,"_","1000 NAC","_",$E11),Database!$F$2:$G$65536,2,)/VLOOKUP(CONCATENATE($B11,"_",$C11,"_",J$2,"_",$D11,"_",$E11),Database!$F$2:$G$65536,2,))</f>
        <v>#N/A</v>
      </c>
      <c r="K11" s="642">
        <f>VLOOKUP(CONCATENATE($B11,"_",$C11,"_",K$2,"_","1000 NAC","_",$E11),SentData!$F$2:$G$65536,2,)/VLOOKUP(CONCATENATE($B11,"_",$C11,"_",K$2,"_",$D11,"_",$E11),SentData!$F$2:$G$65536,2,)</f>
        <v>6.2664345106957578E-2</v>
      </c>
      <c r="L11" s="642">
        <f>VLOOKUP(CONCATENATE($B11,"_",$C11,"_",L$2,"_","1000 NAC","_",$E11),SentData!$F$2:$G$65536,2,)/VLOOKUP(CONCATENATE($B11,"_",$C11,"_",L$2,"_",$D11,"_",$E11),SentData!$F$2:$G$65536,2,)</f>
        <v>7.5662213874481785E-2</v>
      </c>
      <c r="M11" s="643"/>
      <c r="N11" s="644" t="str">
        <f t="shared" si="1"/>
        <v>!!</v>
      </c>
      <c r="O11" s="644" t="str">
        <f t="shared" si="2"/>
        <v>!!</v>
      </c>
      <c r="P11" s="644" t="str">
        <f t="shared" si="3"/>
        <v>!!</v>
      </c>
      <c r="Q11" s="644" t="str">
        <f t="shared" si="4"/>
        <v>!!</v>
      </c>
      <c r="R11" s="644" t="str">
        <f t="shared" si="5"/>
        <v>!!</v>
      </c>
      <c r="S11" s="644">
        <f t="shared" si="6"/>
        <v>1.2074204836153479</v>
      </c>
      <c r="T11" s="643"/>
      <c r="U11" s="652" t="str">
        <f>IF(ISNUMBER(U9),IF(ISNUMBER(U10),U10/U9,F10/U9),IF(ISNUMBER(U10),U10/F9,""))</f>
        <v/>
      </c>
      <c r="V11" s="652" t="str">
        <f>IF(ISNUMBER(V9),IF(ISNUMBER(V10),V10/V9,G10/V9),IF(ISNUMBER(V10),V10/G9,""))</f>
        <v/>
      </c>
      <c r="W11" s="652" t="str">
        <f>IF(ISNUMBER(W9),IF(ISNUMBER(W10),W10/W9,H10/W9),IF(ISNUMBER(W10),W10/H9,""))</f>
        <v/>
      </c>
      <c r="X11" s="652" t="str">
        <f>IF(ISNUMBER(X9),IF(ISNUMBER(X10),X10/X9,I10/X9),IF(ISNUMBER(X10),X10/I9,""))</f>
        <v/>
      </c>
    </row>
    <row r="12" spans="1:25" x14ac:dyDescent="0.2">
      <c r="A12" s="353" t="s">
        <v>180</v>
      </c>
      <c r="B12" s="353" t="str">
        <f>Cover!$G$25</f>
        <v>NL</v>
      </c>
      <c r="C12" s="353" t="s">
        <v>296</v>
      </c>
      <c r="D12" s="353" t="s">
        <v>293</v>
      </c>
      <c r="E12" s="354" t="s">
        <v>225</v>
      </c>
      <c r="F12" s="364">
        <f>IF(ISNUMBER(U12),U12,VLOOKUP(CONCATENATE($B12,"_",$C12,"_",F$2,"_",$D12,"_",$E12),Database!$F$2:$G$65536,2,))</f>
        <v>0</v>
      </c>
      <c r="G12" s="364">
        <f>IF(ISNUMBER(V12),V12,VLOOKUP(CONCATENATE($B12,"_",$C12,"_",G$2,"_",$D12,"_",$E12),Database!$F$2:$G$65536,2,))</f>
        <v>0</v>
      </c>
      <c r="H12" s="364" t="e">
        <f>IF(ISNUMBER(W12),W12,VLOOKUP(CONCATENATE($B12,"_",$C12,"_",H$2,"_",$D12,"_",$E12),Database!$F$2:$G$65536,2,))</f>
        <v>#N/A</v>
      </c>
      <c r="I12" s="364" t="e">
        <f>IF(ISNUMBER(X12),X12,VLOOKUP(CONCATENATE($B12,"_",$C12,"_",I$2,"_",$D12,"_",$E12),Database!$F$2:$G$65536,2,))</f>
        <v>#N/A</v>
      </c>
      <c r="J12" s="364" t="e">
        <f>VLOOKUP(CONCATENATE($B12,"_",$C12,"_",J$2,"_",$D12,"_",$E12),Database!$F$2:$G$65536,2,)</f>
        <v>#N/A</v>
      </c>
      <c r="K12" s="360">
        <f>VLOOKUP(CONCATENATE($B12,"_",$C12,"_",K$2,"_",$D12,"_",$E12),SentData!$F$2:$G$65536,2,)</f>
        <v>68238</v>
      </c>
      <c r="L12" s="360">
        <f>VLOOKUP(CONCATENATE($B12,"_",$C12,"_",L$2,"_",$D12,"_",$E12),SentData!$F$2:$G$65536,2,)</f>
        <v>68238.712673183385</v>
      </c>
      <c r="M12" s="355"/>
      <c r="N12" s="356" t="str">
        <f t="shared" si="1"/>
        <v>!!</v>
      </c>
      <c r="O12" s="356" t="str">
        <f t="shared" si="2"/>
        <v>!!</v>
      </c>
      <c r="P12" s="356" t="str">
        <f t="shared" si="3"/>
        <v>!!</v>
      </c>
      <c r="Q12" s="356" t="str">
        <f t="shared" si="4"/>
        <v>!!</v>
      </c>
      <c r="R12" s="356" t="str">
        <f t="shared" si="5"/>
        <v>!!</v>
      </c>
      <c r="S12" s="356">
        <f t="shared" si="6"/>
        <v>1.0000104439342212</v>
      </c>
      <c r="T12" s="355"/>
    </row>
    <row r="13" spans="1:25" x14ac:dyDescent="0.2">
      <c r="A13" s="633" t="s">
        <v>179</v>
      </c>
      <c r="B13" s="633" t="str">
        <f>Cover!$G$25</f>
        <v>NL</v>
      </c>
      <c r="C13" s="633" t="s">
        <v>296</v>
      </c>
      <c r="D13" s="633" t="s">
        <v>216</v>
      </c>
      <c r="E13" s="634" t="s">
        <v>225</v>
      </c>
      <c r="F13" s="364">
        <f>IF(ISNUMBER(U13),U13,VLOOKUP(CONCATENATE($B13,"_",$C13,"_",F$2,"_",$D13,"_",$E13),Database!$F$2:$G$65536,2,))</f>
        <v>0</v>
      </c>
      <c r="G13" s="364">
        <f>IF(ISNUMBER(V13),V13,VLOOKUP(CONCATENATE($B13,"_",$C13,"_",G$2,"_",$D13,"_",$E13),Database!$F$2:$G$65536,2,))</f>
        <v>0</v>
      </c>
      <c r="H13" s="364" t="e">
        <f>IF(ISNUMBER(W13),W13,VLOOKUP(CONCATENATE($B13,"_",$C13,"_",H$2,"_",$D13,"_",$E13),Database!$F$2:$G$65536,2,))</f>
        <v>#N/A</v>
      </c>
      <c r="I13" s="364" t="e">
        <f>IF(ISNUMBER(X13),X13,VLOOKUP(CONCATENATE($B13,"_",$C13,"_",I$2,"_",$D13,"_",$E13),Database!$F$2:$G$65536,2,))</f>
        <v>#N/A</v>
      </c>
      <c r="J13" s="364" t="e">
        <f>IF(ISNUMBER(Y13),Y13,VLOOKUP(CONCATENATE($B13,"_",$C13,"_",J$2,"_",$D13,"_",$E13),Database!$F$2:$G$65536,2,))</f>
        <v>#N/A</v>
      </c>
      <c r="K13" s="636">
        <f>VLOOKUP(CONCATENATE($B13,"_",$C13,"_",K$2,"_",$D13,"_",$E13),SentData!$F$2:$G$65536,2,)</f>
        <v>2330</v>
      </c>
      <c r="L13" s="636">
        <f>VLOOKUP(CONCATENATE($B13,"_",$C13,"_",L$2,"_",$D13,"_",$E13),SentData!$F$2:$G$65536,2,)</f>
        <v>2394.9122568736075</v>
      </c>
      <c r="M13" s="637"/>
      <c r="N13" s="638" t="str">
        <f t="shared" si="1"/>
        <v>!!</v>
      </c>
      <c r="O13" s="638" t="str">
        <f t="shared" si="2"/>
        <v>!!</v>
      </c>
      <c r="P13" s="638" t="str">
        <f t="shared" si="3"/>
        <v>!!</v>
      </c>
      <c r="Q13" s="638" t="str">
        <f t="shared" si="4"/>
        <v>!!</v>
      </c>
      <c r="R13" s="638" t="str">
        <f t="shared" si="5"/>
        <v>!!</v>
      </c>
      <c r="S13" s="638">
        <f t="shared" si="6"/>
        <v>1.0278593377139946</v>
      </c>
      <c r="T13" s="637"/>
      <c r="U13" s="633"/>
      <c r="V13" s="633"/>
      <c r="W13" s="633"/>
      <c r="X13" s="633"/>
    </row>
    <row r="14" spans="1:25" ht="12" x14ac:dyDescent="0.2">
      <c r="A14" s="639" t="s">
        <v>178</v>
      </c>
      <c r="B14" s="639" t="str">
        <f>Cover!$G$25</f>
        <v>NL</v>
      </c>
      <c r="C14" s="639" t="s">
        <v>296</v>
      </c>
      <c r="D14" s="639" t="s">
        <v>293</v>
      </c>
      <c r="E14" s="640" t="s">
        <v>225</v>
      </c>
      <c r="F14" s="641" t="e">
        <f>IF(ISNUMBER(U14),U14,VLOOKUP(CONCATENATE($B14,"_",$C14,"_",F$2,"_","1000 NAC","_",$E14),Database!$F$2:$G$65536,2,)/VLOOKUP(CONCATENATE($B14,"_",$C14,"_",F$2,"_",$D14,"_",$E14),Database!$F$2:$G$65536,2,))</f>
        <v>#DIV/0!</v>
      </c>
      <c r="G14" s="641" t="e">
        <f>IF(ISNUMBER(V14),V14,VLOOKUP(CONCATENATE($B14,"_",$C14,"_",G$2,"_","1000 NAC","_",$E14),Database!$F$2:$G$65536,2,)/VLOOKUP(CONCATENATE($B14,"_",$C14,"_",G$2,"_",$D14,"_",$E14),Database!$F$2:$G$65536,2,))</f>
        <v>#DIV/0!</v>
      </c>
      <c r="H14" s="641" t="e">
        <f>IF(ISNUMBER(W14),W14,VLOOKUP(CONCATENATE($B14,"_",$C14,"_",H$2,"_","1000 NAC","_",$E14),Database!$F$2:$G$65536,2,)/VLOOKUP(CONCATENATE($B14,"_",$C14,"_",H$2,"_",$D14,"_",$E14),Database!$F$2:$G$65536,2,))</f>
        <v>#N/A</v>
      </c>
      <c r="I14" s="641" t="e">
        <f>IF(ISNUMBER(X14),X14,VLOOKUP(CONCATENATE($B14,"_",$C14,"_",I$2,"_","1000 NAC","_",$E14),Database!$F$2:$G$65536,2,)/VLOOKUP(CONCATENATE($B14,"_",$C14,"_",I$2,"_",$D14,"_",$E14),Database!$F$2:$G$65536,2,))</f>
        <v>#N/A</v>
      </c>
      <c r="J14" s="641" t="e">
        <f>IF(ISNUMBER(Y14),Y14,VLOOKUP(CONCATENATE($B14,"_",$C14,"_",J$2,"_","1000 NAC","_",$E14),Database!$F$2:$G$65536,2,)/VLOOKUP(CONCATENATE($B14,"_",$C14,"_",J$2,"_",$D14,"_",$E14),Database!$F$2:$G$65536,2,))</f>
        <v>#N/A</v>
      </c>
      <c r="K14" s="642">
        <f>VLOOKUP(CONCATENATE($B14,"_",$C14,"_",K$2,"_","1000 NAC","_",$E14),SentData!$F$2:$G$65536,2,)/VLOOKUP(CONCATENATE($B14,"_",$C14,"_",K$2,"_",$D14,"_",$E14),SentData!$F$2:$G$65536,2,)</f>
        <v>3.4145197690436412E-2</v>
      </c>
      <c r="L14" s="642">
        <f>VLOOKUP(CONCATENATE($B14,"_",$C14,"_",L$2,"_","1000 NAC","_",$E14),SentData!$F$2:$G$65536,2,)/VLOOKUP(CONCATENATE($B14,"_",$C14,"_",L$2,"_",$D14,"_",$E14),SentData!$F$2:$G$65536,2,)</f>
        <v>3.5096093742910922E-2</v>
      </c>
      <c r="M14" s="643"/>
      <c r="N14" s="644" t="str">
        <f t="shared" si="1"/>
        <v>!!</v>
      </c>
      <c r="O14" s="644" t="str">
        <f t="shared" si="2"/>
        <v>!!</v>
      </c>
      <c r="P14" s="644" t="str">
        <f t="shared" si="3"/>
        <v>!!</v>
      </c>
      <c r="Q14" s="644" t="str">
        <f t="shared" si="4"/>
        <v>!!</v>
      </c>
      <c r="R14" s="644" t="str">
        <f t="shared" si="5"/>
        <v>!!</v>
      </c>
      <c r="S14" s="644">
        <f t="shared" si="6"/>
        <v>1.0278486029307965</v>
      </c>
      <c r="T14" s="643"/>
      <c r="U14" s="652" t="str">
        <f>IF(ISNUMBER(U12),IF(ISNUMBER(U13),U13/U12,F13/U12),IF(ISNUMBER(U13),U13/F12,""))</f>
        <v/>
      </c>
      <c r="V14" s="652" t="str">
        <f>IF(ISNUMBER(V12),IF(ISNUMBER(V13),V13/V12,G13/V12),IF(ISNUMBER(V13),V13/G12,""))</f>
        <v/>
      </c>
      <c r="W14" s="652" t="str">
        <f>IF(ISNUMBER(W12),IF(ISNUMBER(W13),W13/W12,H13/W12),IF(ISNUMBER(W13),W13/H12,""))</f>
        <v/>
      </c>
      <c r="X14" s="652" t="str">
        <f>IF(ISNUMBER(X12),IF(ISNUMBER(X13),X13/X12,I13/X12),IF(ISNUMBER(X13),X13/I12,""))</f>
        <v/>
      </c>
    </row>
    <row r="15" spans="1:25" x14ac:dyDescent="0.2">
      <c r="A15" s="353" t="s">
        <v>180</v>
      </c>
      <c r="B15" s="353" t="str">
        <f>Cover!$G$25</f>
        <v>NL</v>
      </c>
      <c r="C15" s="353" t="s">
        <v>292</v>
      </c>
      <c r="D15" s="353" t="s">
        <v>293</v>
      </c>
      <c r="E15" s="354" t="s">
        <v>226</v>
      </c>
      <c r="F15" s="364">
        <f>IF(ISNUMBER(U15),U15,VLOOKUP(CONCATENATE($B15,"_",$C15,"_",F$2,"_",$D15,"_",$E15),Database!$F$2:$G$65536,2,))</f>
        <v>0</v>
      </c>
      <c r="G15" s="364">
        <f>IF(ISNUMBER(V15),V15,VLOOKUP(CONCATENATE($B15,"_",$C15,"_",G$2,"_",$D15,"_",$E15),Database!$F$2:$G$65536,2,))</f>
        <v>0</v>
      </c>
      <c r="H15" s="364" t="e">
        <f>IF(ISNUMBER(W15),W15,VLOOKUP(CONCATENATE($B15,"_",$C15,"_",H$2,"_",$D15,"_",$E15),Database!$F$2:$G$65536,2,))</f>
        <v>#N/A</v>
      </c>
      <c r="I15" s="364" t="e">
        <f>IF(ISNUMBER(X15),X15,VLOOKUP(CONCATENATE($B15,"_",$C15,"_",I$2,"_",$D15,"_",$E15),Database!$F$2:$G$65536,2,))</f>
        <v>#N/A</v>
      </c>
      <c r="J15" s="364" t="e">
        <f>VLOOKUP(CONCATENATE($B15,"_",$C15,"_",J$2,"_",$D15,"_",$E15),Database!$F$2:$G$65536,2,)</f>
        <v>#N/A</v>
      </c>
      <c r="K15" s="360">
        <f>VLOOKUP(CONCATENATE($B15,"_",$C15,"_",K$2,"_",$D15,"_",$E15),SentData!$F$2:$G$65536,2,)</f>
        <v>23280</v>
      </c>
      <c r="L15" s="360">
        <f>VLOOKUP(CONCATENATE($B15,"_",$C15,"_",L$2,"_",$D15,"_",$E15),SentData!$F$2:$G$65536,2,)</f>
        <v>54764.076323155736</v>
      </c>
      <c r="M15" s="355"/>
      <c r="N15" s="356" t="str">
        <f t="shared" si="1"/>
        <v>!!</v>
      </c>
      <c r="O15" s="356" t="str">
        <f t="shared" si="2"/>
        <v>!!</v>
      </c>
      <c r="P15" s="356" t="str">
        <f t="shared" si="3"/>
        <v>!!</v>
      </c>
      <c r="Q15" s="356" t="str">
        <f t="shared" si="4"/>
        <v>!!</v>
      </c>
      <c r="R15" s="356" t="str">
        <f t="shared" si="5"/>
        <v>!!</v>
      </c>
      <c r="S15" s="356">
        <f t="shared" si="6"/>
        <v>2.3524087767678581</v>
      </c>
      <c r="T15" s="355"/>
    </row>
    <row r="16" spans="1:25" x14ac:dyDescent="0.2">
      <c r="A16" s="633" t="s">
        <v>179</v>
      </c>
      <c r="B16" s="633" t="str">
        <f>Cover!$G$25</f>
        <v>NL</v>
      </c>
      <c r="C16" s="633" t="s">
        <v>292</v>
      </c>
      <c r="D16" s="633" t="s">
        <v>216</v>
      </c>
      <c r="E16" s="634" t="s">
        <v>226</v>
      </c>
      <c r="F16" s="364">
        <f>IF(ISNUMBER(U16),U16,VLOOKUP(CONCATENATE($B16,"_",$C16,"_",F$2,"_",$D16,"_",$E16),Database!$F$2:$G$65536,2,))</f>
        <v>0</v>
      </c>
      <c r="G16" s="364">
        <f>IF(ISNUMBER(V16),V16,VLOOKUP(CONCATENATE($B16,"_",$C16,"_",G$2,"_",$D16,"_",$E16),Database!$F$2:$G$65536,2,))</f>
        <v>0</v>
      </c>
      <c r="H16" s="364" t="e">
        <f>IF(ISNUMBER(W16),W16,VLOOKUP(CONCATENATE($B16,"_",$C16,"_",H$2,"_",$D16,"_",$E16),Database!$F$2:$G$65536,2,))</f>
        <v>#N/A</v>
      </c>
      <c r="I16" s="364" t="e">
        <f>IF(ISNUMBER(X16),X16,VLOOKUP(CONCATENATE($B16,"_",$C16,"_",I$2,"_",$D16,"_",$E16),Database!$F$2:$G$65536,2,))</f>
        <v>#N/A</v>
      </c>
      <c r="J16" s="364" t="e">
        <f>IF(ISNUMBER(Y16),Y16,VLOOKUP(CONCATENATE($B16,"_",$C16,"_",J$2,"_",$D16,"_",$E16),Database!$F$2:$G$65536,2,))</f>
        <v>#N/A</v>
      </c>
      <c r="K16" s="636">
        <f>VLOOKUP(CONCATENATE($B16,"_",$C16,"_",K$2,"_",$D16,"_",$E16),SentData!$F$2:$G$65536,2,)</f>
        <v>2688</v>
      </c>
      <c r="L16" s="636">
        <f>VLOOKUP(CONCATENATE($B16,"_",$C16,"_",L$2,"_",$D16,"_",$E16),SentData!$F$2:$G$65536,2,)</f>
        <v>5771.2270240902071</v>
      </c>
      <c r="M16" s="637"/>
      <c r="N16" s="638" t="str">
        <f t="shared" si="1"/>
        <v>!!</v>
      </c>
      <c r="O16" s="638" t="str">
        <f t="shared" si="2"/>
        <v>!!</v>
      </c>
      <c r="P16" s="638" t="str">
        <f t="shared" si="3"/>
        <v>!!</v>
      </c>
      <c r="Q16" s="638" t="str">
        <f t="shared" si="4"/>
        <v>!!</v>
      </c>
      <c r="R16" s="638" t="str">
        <f t="shared" si="5"/>
        <v>!!</v>
      </c>
      <c r="S16" s="638">
        <f t="shared" si="6"/>
        <v>2.1470338631287973</v>
      </c>
      <c r="T16" s="637"/>
      <c r="U16" s="633"/>
      <c r="V16" s="633"/>
      <c r="W16" s="633"/>
      <c r="X16" s="633"/>
    </row>
    <row r="17" spans="1:24" ht="12" x14ac:dyDescent="0.2">
      <c r="A17" s="639" t="s">
        <v>178</v>
      </c>
      <c r="B17" s="639" t="str">
        <f>Cover!$G$25</f>
        <v>NL</v>
      </c>
      <c r="C17" s="639" t="s">
        <v>292</v>
      </c>
      <c r="D17" s="639" t="s">
        <v>293</v>
      </c>
      <c r="E17" s="640" t="s">
        <v>226</v>
      </c>
      <c r="F17" s="641" t="e">
        <f>IF(ISNUMBER(U17),U17,VLOOKUP(CONCATENATE($B17,"_",$C17,"_",F$2,"_","1000 NAC","_",$E17),Database!$F$2:$G$65536,2,)/VLOOKUP(CONCATENATE($B17,"_",$C17,"_",F$2,"_",$D17,"_",$E17),Database!$F$2:$G$65536,2,))</f>
        <v>#DIV/0!</v>
      </c>
      <c r="G17" s="641" t="e">
        <f>IF(ISNUMBER(V17),V17,VLOOKUP(CONCATENATE($B17,"_",$C17,"_",G$2,"_","1000 NAC","_",$E17),Database!$F$2:$G$65536,2,)/VLOOKUP(CONCATENATE($B17,"_",$C17,"_",G$2,"_",$D17,"_",$E17),Database!$F$2:$G$65536,2,))</f>
        <v>#DIV/0!</v>
      </c>
      <c r="H17" s="641" t="e">
        <f>IF(ISNUMBER(W17),W17,VLOOKUP(CONCATENATE($B17,"_",$C17,"_",H$2,"_","1000 NAC","_",$E17),Database!$F$2:$G$65536,2,)/VLOOKUP(CONCATENATE($B17,"_",$C17,"_",H$2,"_",$D17,"_",$E17),Database!$F$2:$G$65536,2,))</f>
        <v>#N/A</v>
      </c>
      <c r="I17" s="641" t="e">
        <f>IF(ISNUMBER(X17),X17,VLOOKUP(CONCATENATE($B17,"_",$C17,"_",I$2,"_","1000 NAC","_",$E17),Database!$F$2:$G$65536,2,)/VLOOKUP(CONCATENATE($B17,"_",$C17,"_",I$2,"_",$D17,"_",$E17),Database!$F$2:$G$65536,2,))</f>
        <v>#N/A</v>
      </c>
      <c r="J17" s="641" t="e">
        <f>IF(ISNUMBER(Y17),Y17,VLOOKUP(CONCATENATE($B17,"_",$C17,"_",J$2,"_","1000 NAC","_",$E17),Database!$F$2:$G$65536,2,)/VLOOKUP(CONCATENATE($B17,"_",$C17,"_",J$2,"_",$D17,"_",$E17),Database!$F$2:$G$65536,2,))</f>
        <v>#N/A</v>
      </c>
      <c r="K17" s="642">
        <f>VLOOKUP(CONCATENATE($B17,"_",$C17,"_",K$2,"_","1000 NAC","_",$E17),SentData!$F$2:$G$65536,2,)/VLOOKUP(CONCATENATE($B17,"_",$C17,"_",K$2,"_",$D17,"_",$E17),SentData!$F$2:$G$65536,2,)</f>
        <v>0.1154639175257732</v>
      </c>
      <c r="L17" s="642">
        <f>VLOOKUP(CONCATENATE($B17,"_",$C17,"_",L$2,"_","1000 NAC","_",$E17),SentData!$F$2:$G$65536,2,)/VLOOKUP(CONCATENATE($B17,"_",$C17,"_",L$2,"_",$D17,"_",$E17),SentData!$F$2:$G$65536,2,)</f>
        <v>0.10538344498015345</v>
      </c>
      <c r="M17" s="643"/>
      <c r="N17" s="644" t="str">
        <f t="shared" si="1"/>
        <v>!!</v>
      </c>
      <c r="O17" s="644" t="str">
        <f t="shared" si="2"/>
        <v>!!</v>
      </c>
      <c r="P17" s="644" t="str">
        <f t="shared" si="3"/>
        <v>!!</v>
      </c>
      <c r="Q17" s="644" t="str">
        <f t="shared" si="4"/>
        <v>!!</v>
      </c>
      <c r="R17" s="644" t="str">
        <f t="shared" si="5"/>
        <v>!!</v>
      </c>
      <c r="S17" s="644">
        <f t="shared" si="6"/>
        <v>0.91269590741740036</v>
      </c>
      <c r="T17" s="643"/>
      <c r="U17" s="652" t="str">
        <f>IF(ISNUMBER(U15),IF(ISNUMBER(U16),U16/U15,F16/U15),IF(ISNUMBER(U16),U16/F15,""))</f>
        <v/>
      </c>
      <c r="V17" s="652" t="str">
        <f>IF(ISNUMBER(V15),IF(ISNUMBER(V16),V16/V15,G16/V15),IF(ISNUMBER(V16),V16/G15,""))</f>
        <v/>
      </c>
      <c r="W17" s="652" t="str">
        <f>IF(ISNUMBER(W15),IF(ISNUMBER(W16),W16/W15,H16/W15),IF(ISNUMBER(W16),W16/H15,""))</f>
        <v/>
      </c>
      <c r="X17" s="652" t="str">
        <f>IF(ISNUMBER(X15),IF(ISNUMBER(X16),X16/X15,I16/X15),IF(ISNUMBER(X16),X16/I15,""))</f>
        <v/>
      </c>
    </row>
    <row r="18" spans="1:24" x14ac:dyDescent="0.2">
      <c r="A18" s="353" t="s">
        <v>180</v>
      </c>
      <c r="B18" s="353" t="str">
        <f>Cover!$G$25</f>
        <v>NL</v>
      </c>
      <c r="C18" s="353" t="s">
        <v>296</v>
      </c>
      <c r="D18" s="353" t="s">
        <v>293</v>
      </c>
      <c r="E18" s="354" t="s">
        <v>226</v>
      </c>
      <c r="F18" s="364">
        <f>IF(ISNUMBER(U18),U18,VLOOKUP(CONCATENATE($B18,"_",$C18,"_",F$2,"_",$D18,"_",$E18),Database!$F$2:$G$65536,2,))</f>
        <v>0</v>
      </c>
      <c r="G18" s="364">
        <f>IF(ISNUMBER(V18),V18,VLOOKUP(CONCATENATE($B18,"_",$C18,"_",G$2,"_",$D18,"_",$E18),Database!$F$2:$G$65536,2,))</f>
        <v>0</v>
      </c>
      <c r="H18" s="364" t="e">
        <f>IF(ISNUMBER(W18),W18,VLOOKUP(CONCATENATE($B18,"_",$C18,"_",H$2,"_",$D18,"_",$E18),Database!$F$2:$G$65536,2,))</f>
        <v>#N/A</v>
      </c>
      <c r="I18" s="364" t="e">
        <f>IF(ISNUMBER(X18),X18,VLOOKUP(CONCATENATE($B18,"_",$C18,"_",I$2,"_",$D18,"_",$E18),Database!$F$2:$G$65536,2,))</f>
        <v>#N/A</v>
      </c>
      <c r="J18" s="364" t="e">
        <f>VLOOKUP(CONCATENATE($B18,"_",$C18,"_",J$2,"_",$D18,"_",$E18),Database!$F$2:$G$65536,2,)</f>
        <v>#N/A</v>
      </c>
      <c r="K18" s="360">
        <f>VLOOKUP(CONCATENATE($B18,"_",$C18,"_",K$2,"_",$D18,"_",$E18),SentData!$F$2:$G$65536,2,)</f>
        <v>31637</v>
      </c>
      <c r="L18" s="360">
        <f>VLOOKUP(CONCATENATE($B18,"_",$C18,"_",L$2,"_",$D18,"_",$E18),SentData!$F$2:$G$65536,2,)</f>
        <v>35227.794554914697</v>
      </c>
      <c r="M18" s="355"/>
      <c r="N18" s="356" t="str">
        <f t="shared" si="1"/>
        <v>!!</v>
      </c>
      <c r="O18" s="356" t="str">
        <f t="shared" si="2"/>
        <v>!!</v>
      </c>
      <c r="P18" s="356" t="str">
        <f t="shared" si="3"/>
        <v>!!</v>
      </c>
      <c r="Q18" s="356" t="str">
        <f t="shared" si="4"/>
        <v>!!</v>
      </c>
      <c r="R18" s="356" t="str">
        <f t="shared" si="5"/>
        <v>!!</v>
      </c>
      <c r="S18" s="356">
        <f t="shared" si="6"/>
        <v>1.1134998436929764</v>
      </c>
      <c r="T18" s="355"/>
    </row>
    <row r="19" spans="1:24" x14ac:dyDescent="0.2">
      <c r="A19" s="633" t="s">
        <v>179</v>
      </c>
      <c r="B19" s="633" t="str">
        <f>Cover!$G$25</f>
        <v>NL</v>
      </c>
      <c r="C19" s="633" t="s">
        <v>296</v>
      </c>
      <c r="D19" s="633" t="s">
        <v>216</v>
      </c>
      <c r="E19" s="634" t="s">
        <v>226</v>
      </c>
      <c r="F19" s="364">
        <f>IF(ISNUMBER(U19),U19,VLOOKUP(CONCATENATE($B19,"_",$C19,"_",F$2,"_",$D19,"_",$E19),Database!$F$2:$G$65536,2,))</f>
        <v>0</v>
      </c>
      <c r="G19" s="364">
        <f>IF(ISNUMBER(V19),V19,VLOOKUP(CONCATENATE($B19,"_",$C19,"_",G$2,"_",$D19,"_",$E19),Database!$F$2:$G$65536,2,))</f>
        <v>0</v>
      </c>
      <c r="H19" s="364" t="e">
        <f>IF(ISNUMBER(W19),W19,VLOOKUP(CONCATENATE($B19,"_",$C19,"_",H$2,"_",$D19,"_",$E19),Database!$F$2:$G$65536,2,))</f>
        <v>#N/A</v>
      </c>
      <c r="I19" s="364" t="e">
        <f>IF(ISNUMBER(X19),X19,VLOOKUP(CONCATENATE($B19,"_",$C19,"_",I$2,"_",$D19,"_",$E19),Database!$F$2:$G$65536,2,))</f>
        <v>#N/A</v>
      </c>
      <c r="J19" s="364" t="e">
        <f>IF(ISNUMBER(Y19),Y19,VLOOKUP(CONCATENATE($B19,"_",$C19,"_",J$2,"_",$D19,"_",$E19),Database!$F$2:$G$65536,2,))</f>
        <v>#N/A</v>
      </c>
      <c r="K19" s="636">
        <f>VLOOKUP(CONCATENATE($B19,"_",$C19,"_",K$2,"_",$D19,"_",$E19),SentData!$F$2:$G$65536,2,)</f>
        <v>1283</v>
      </c>
      <c r="L19" s="636">
        <f>VLOOKUP(CONCATENATE($B19,"_",$C19,"_",L$2,"_",$D19,"_",$E19),SentData!$F$2:$G$65536,2,)</f>
        <v>1441.4303795761703</v>
      </c>
      <c r="M19" s="637"/>
      <c r="N19" s="638" t="str">
        <f t="shared" si="1"/>
        <v>!!</v>
      </c>
      <c r="O19" s="638" t="str">
        <f t="shared" si="2"/>
        <v>!!</v>
      </c>
      <c r="P19" s="638" t="str">
        <f t="shared" si="3"/>
        <v>!!</v>
      </c>
      <c r="Q19" s="638" t="str">
        <f t="shared" si="4"/>
        <v>!!</v>
      </c>
      <c r="R19" s="638" t="str">
        <f t="shared" si="5"/>
        <v>!!</v>
      </c>
      <c r="S19" s="638">
        <f t="shared" si="6"/>
        <v>1.1234843176743339</v>
      </c>
      <c r="T19" s="637"/>
      <c r="U19" s="633"/>
      <c r="V19" s="633"/>
      <c r="W19" s="633"/>
      <c r="X19" s="633"/>
    </row>
    <row r="20" spans="1:24" ht="12" x14ac:dyDescent="0.2">
      <c r="A20" s="639" t="s">
        <v>178</v>
      </c>
      <c r="B20" s="639" t="str">
        <f>Cover!$G$25</f>
        <v>NL</v>
      </c>
      <c r="C20" s="639" t="s">
        <v>296</v>
      </c>
      <c r="D20" s="639" t="s">
        <v>293</v>
      </c>
      <c r="E20" s="640" t="s">
        <v>226</v>
      </c>
      <c r="F20" s="641" t="e">
        <f>IF(ISNUMBER(U20),U20,VLOOKUP(CONCATENATE($B20,"_",$C20,"_",F$2,"_","1000 NAC","_",$E20),Database!$F$2:$G$65536,2,)/VLOOKUP(CONCATENATE($B20,"_",$C20,"_",F$2,"_",$D20,"_",$E20),Database!$F$2:$G$65536,2,))</f>
        <v>#DIV/0!</v>
      </c>
      <c r="G20" s="641" t="e">
        <f>IF(ISNUMBER(V20),V20,VLOOKUP(CONCATENATE($B20,"_",$C20,"_",G$2,"_","1000 NAC","_",$E20),Database!$F$2:$G$65536,2,)/VLOOKUP(CONCATENATE($B20,"_",$C20,"_",G$2,"_",$D20,"_",$E20),Database!$F$2:$G$65536,2,))</f>
        <v>#DIV/0!</v>
      </c>
      <c r="H20" s="641" t="e">
        <f>IF(ISNUMBER(W20),W20,VLOOKUP(CONCATENATE($B20,"_",$C20,"_",H$2,"_","1000 NAC","_",$E20),Database!$F$2:$G$65536,2,)/VLOOKUP(CONCATENATE($B20,"_",$C20,"_",H$2,"_",$D20,"_",$E20),Database!$F$2:$G$65536,2,))</f>
        <v>#N/A</v>
      </c>
      <c r="I20" s="641" t="e">
        <f>IF(ISNUMBER(X20),X20,VLOOKUP(CONCATENATE($B20,"_",$C20,"_",I$2,"_","1000 NAC","_",$E20),Database!$F$2:$G$65536,2,)/VLOOKUP(CONCATENATE($B20,"_",$C20,"_",I$2,"_",$D20,"_",$E20),Database!$F$2:$G$65536,2,))</f>
        <v>#N/A</v>
      </c>
      <c r="J20" s="641" t="e">
        <f>IF(ISNUMBER(Y20),Y20,VLOOKUP(CONCATENATE($B20,"_",$C20,"_",J$2,"_","1000 NAC","_",$E20),Database!$F$2:$G$65536,2,)/VLOOKUP(CONCATENATE($B20,"_",$C20,"_",J$2,"_",$D20,"_",$E20),Database!$F$2:$G$65536,2,))</f>
        <v>#N/A</v>
      </c>
      <c r="K20" s="642">
        <f>VLOOKUP(CONCATENATE($B20,"_",$C20,"_",K$2,"_","1000 NAC","_",$E20),SentData!$F$2:$G$65536,2,)/VLOOKUP(CONCATENATE($B20,"_",$C20,"_",K$2,"_",$D20,"_",$E20),SentData!$F$2:$G$65536,2,)</f>
        <v>4.0553781964155891E-2</v>
      </c>
      <c r="L20" s="642">
        <f>VLOOKUP(CONCATENATE($B20,"_",$C20,"_",L$2,"_","1000 NAC","_",$E20),SentData!$F$2:$G$65536,2,)/VLOOKUP(CONCATENATE($B20,"_",$C20,"_",L$2,"_",$D20,"_",$E20),SentData!$F$2:$G$65536,2,)</f>
        <v>4.0917417561556479E-2</v>
      </c>
      <c r="M20" s="643"/>
      <c r="N20" s="644" t="str">
        <f t="shared" si="1"/>
        <v>!!</v>
      </c>
      <c r="O20" s="644" t="str">
        <f t="shared" si="2"/>
        <v>!!</v>
      </c>
      <c r="P20" s="644" t="str">
        <f t="shared" si="3"/>
        <v>!!</v>
      </c>
      <c r="Q20" s="644" t="str">
        <f t="shared" si="4"/>
        <v>!!</v>
      </c>
      <c r="R20" s="644" t="str">
        <f t="shared" si="5"/>
        <v>!!</v>
      </c>
      <c r="S20" s="644">
        <f t="shared" si="6"/>
        <v>1.0089667493335639</v>
      </c>
      <c r="T20" s="643"/>
      <c r="U20" s="652" t="str">
        <f>IF(ISNUMBER(U18),IF(ISNUMBER(U19),U19/U18,F19/U18),IF(ISNUMBER(U19),U19/F18,""))</f>
        <v/>
      </c>
      <c r="V20" s="652" t="str">
        <f>IF(ISNUMBER(V18),IF(ISNUMBER(V19),V19/V18,G19/V18),IF(ISNUMBER(V19),V19/G18,""))</f>
        <v/>
      </c>
      <c r="W20" s="652" t="str">
        <f>IF(ISNUMBER(W18),IF(ISNUMBER(W19),W19/W18,H19/W18),IF(ISNUMBER(W19),W19/H18,""))</f>
        <v/>
      </c>
      <c r="X20" s="652" t="str">
        <f>IF(ISNUMBER(X18),IF(ISNUMBER(X19),X19/X18,I19/X18),IF(ISNUMBER(X19),X19/I18,""))</f>
        <v/>
      </c>
    </row>
    <row r="21" spans="1:24" x14ac:dyDescent="0.2">
      <c r="A21" s="353" t="s">
        <v>180</v>
      </c>
      <c r="B21" s="353" t="str">
        <f>Cover!$G$25</f>
        <v>NL</v>
      </c>
      <c r="C21" s="353" t="s">
        <v>292</v>
      </c>
      <c r="D21" s="353" t="s">
        <v>293</v>
      </c>
      <c r="E21" s="354" t="s">
        <v>241</v>
      </c>
      <c r="F21" s="364">
        <f>IF(ISNUMBER(U21),U21,VLOOKUP(CONCATENATE($B21,"_",$C21,"_",F$2,"_",$D21,"_",$E21),Database!$F$2:$G$65536,2,))</f>
        <v>0</v>
      </c>
      <c r="G21" s="364">
        <f>IF(ISNUMBER(V21),V21,VLOOKUP(CONCATENATE($B21,"_",$C21,"_",G$2,"_",$D21,"_",$E21),Database!$F$2:$G$65536,2,))</f>
        <v>0</v>
      </c>
      <c r="H21" s="364" t="e">
        <f>IF(ISNUMBER(W21),W21,VLOOKUP(CONCATENATE($B21,"_",$C21,"_",H$2,"_",$D21,"_",$E21),Database!$F$2:$G$65536,2,))</f>
        <v>#N/A</v>
      </c>
      <c r="I21" s="364" t="e">
        <f>IF(ISNUMBER(X21),X21,VLOOKUP(CONCATENATE($B21,"_",$C21,"_",I$2,"_",$D21,"_",$E21),Database!$F$2:$G$65536,2,))</f>
        <v>#N/A</v>
      </c>
      <c r="J21" s="364" t="e">
        <f>VLOOKUP(CONCATENATE($B21,"_",$C21,"_",J$2,"_",$D21,"_",$E21),Database!$F$2:$G$65536,2,)</f>
        <v>#N/A</v>
      </c>
      <c r="K21" s="360">
        <f>VLOOKUP(CONCATENATE($B21,"_",$C21,"_",K$2,"_",$D21,"_",$E21),SentData!$F$2:$G$65536,2,)</f>
        <v>29482</v>
      </c>
      <c r="L21" s="360">
        <f>VLOOKUP(CONCATENATE($B21,"_",$C21,"_",L$2,"_",$D21,"_",$E21),SentData!$F$2:$G$65536,2,)</f>
        <v>22935.643576816037</v>
      </c>
      <c r="M21" s="355"/>
      <c r="N21" s="356" t="str">
        <f t="shared" si="1"/>
        <v>!!</v>
      </c>
      <c r="O21" s="356" t="str">
        <f t="shared" si="2"/>
        <v>!!</v>
      </c>
      <c r="P21" s="356" t="str">
        <f t="shared" si="3"/>
        <v>!!</v>
      </c>
      <c r="Q21" s="356" t="str">
        <f t="shared" si="4"/>
        <v>!!</v>
      </c>
      <c r="R21" s="356" t="str">
        <f t="shared" si="5"/>
        <v>!!</v>
      </c>
      <c r="S21" s="356">
        <f t="shared" si="6"/>
        <v>0.77795412715609646</v>
      </c>
      <c r="T21" s="355"/>
    </row>
    <row r="22" spans="1:24" x14ac:dyDescent="0.2">
      <c r="A22" s="633" t="s">
        <v>179</v>
      </c>
      <c r="B22" s="633" t="str">
        <f>Cover!$G$25</f>
        <v>NL</v>
      </c>
      <c r="C22" s="633" t="s">
        <v>292</v>
      </c>
      <c r="D22" s="633" t="s">
        <v>216</v>
      </c>
      <c r="E22" s="634" t="s">
        <v>241</v>
      </c>
      <c r="F22" s="364">
        <f>IF(ISNUMBER(U22),U22,VLOOKUP(CONCATENATE($B22,"_",$C22,"_",F$2,"_",$D22,"_",$E22),Database!$F$2:$G$65536,2,))</f>
        <v>0</v>
      </c>
      <c r="G22" s="364">
        <f>IF(ISNUMBER(V22),V22,VLOOKUP(CONCATENATE($B22,"_",$C22,"_",G$2,"_",$D22,"_",$E22),Database!$F$2:$G$65536,2,))</f>
        <v>0</v>
      </c>
      <c r="H22" s="364" t="e">
        <f>IF(ISNUMBER(W22),W22,VLOOKUP(CONCATENATE($B22,"_",$C22,"_",H$2,"_",$D22,"_",$E22),Database!$F$2:$G$65536,2,))</f>
        <v>#N/A</v>
      </c>
      <c r="I22" s="364" t="e">
        <f>IF(ISNUMBER(X22),X22,VLOOKUP(CONCATENATE($B22,"_",$C22,"_",I$2,"_",$D22,"_",$E22),Database!$F$2:$G$65536,2,))</f>
        <v>#N/A</v>
      </c>
      <c r="J22" s="364" t="e">
        <f>IF(ISNUMBER(Y22),Y22,VLOOKUP(CONCATENATE($B22,"_",$C22,"_",J$2,"_",$D22,"_",$E22),Database!$F$2:$G$65536,2,))</f>
        <v>#N/A</v>
      </c>
      <c r="K22" s="636">
        <f>VLOOKUP(CONCATENATE($B22,"_",$C22,"_",K$2,"_",$D22,"_",$E22),SentData!$F$2:$G$65536,2,)</f>
        <v>3034</v>
      </c>
      <c r="L22" s="636">
        <f>VLOOKUP(CONCATENATE($B22,"_",$C22,"_",L$2,"_",$D22,"_",$E22),SentData!$F$2:$G$65536,2,)</f>
        <v>2154.2868213334882</v>
      </c>
      <c r="M22" s="637"/>
      <c r="N22" s="638" t="str">
        <f t="shared" si="1"/>
        <v>!!</v>
      </c>
      <c r="O22" s="638" t="str">
        <f t="shared" si="2"/>
        <v>!!</v>
      </c>
      <c r="P22" s="638" t="str">
        <f t="shared" si="3"/>
        <v>!!</v>
      </c>
      <c r="Q22" s="638" t="str">
        <f t="shared" si="4"/>
        <v>!!</v>
      </c>
      <c r="R22" s="638" t="str">
        <f t="shared" si="5"/>
        <v>!!</v>
      </c>
      <c r="S22" s="638">
        <f t="shared" si="6"/>
        <v>0.71004839200180891</v>
      </c>
      <c r="T22" s="637"/>
      <c r="U22" s="633"/>
      <c r="V22" s="633"/>
      <c r="W22" s="633"/>
      <c r="X22" s="633"/>
    </row>
    <row r="23" spans="1:24" ht="12" x14ac:dyDescent="0.2">
      <c r="A23" s="639" t="s">
        <v>178</v>
      </c>
      <c r="B23" s="639" t="str">
        <f>Cover!$G$25</f>
        <v>NL</v>
      </c>
      <c r="C23" s="639" t="s">
        <v>292</v>
      </c>
      <c r="D23" s="639" t="s">
        <v>293</v>
      </c>
      <c r="E23" s="640" t="s">
        <v>241</v>
      </c>
      <c r="F23" s="641" t="e">
        <f>IF(ISNUMBER(U23),U23,VLOOKUP(CONCATENATE($B23,"_",$C23,"_",F$2,"_","1000 NAC","_",$E23),Database!$F$2:$G$65536,2,)/VLOOKUP(CONCATENATE($B23,"_",$C23,"_",F$2,"_",$D23,"_",$E23),Database!$F$2:$G$65536,2,))</f>
        <v>#DIV/0!</v>
      </c>
      <c r="G23" s="641" t="e">
        <f>IF(ISNUMBER(V23),V23,VLOOKUP(CONCATENATE($B23,"_",$C23,"_",G$2,"_","1000 NAC","_",$E23),Database!$F$2:$G$65536,2,)/VLOOKUP(CONCATENATE($B23,"_",$C23,"_",G$2,"_",$D23,"_",$E23),Database!$F$2:$G$65536,2,))</f>
        <v>#DIV/0!</v>
      </c>
      <c r="H23" s="641" t="e">
        <f>IF(ISNUMBER(W23),W23,VLOOKUP(CONCATENATE($B23,"_",$C23,"_",H$2,"_","1000 NAC","_",$E23),Database!$F$2:$G$65536,2,)/VLOOKUP(CONCATENATE($B23,"_",$C23,"_",H$2,"_",$D23,"_",$E23),Database!$F$2:$G$65536,2,))</f>
        <v>#N/A</v>
      </c>
      <c r="I23" s="641" t="e">
        <f>IF(ISNUMBER(X23),X23,VLOOKUP(CONCATENATE($B23,"_",$C23,"_",I$2,"_","1000 NAC","_",$E23),Database!$F$2:$G$65536,2,)/VLOOKUP(CONCATENATE($B23,"_",$C23,"_",I$2,"_",$D23,"_",$E23),Database!$F$2:$G$65536,2,))</f>
        <v>#N/A</v>
      </c>
      <c r="J23" s="641" t="e">
        <f>IF(ISNUMBER(Y23),Y23,VLOOKUP(CONCATENATE($B23,"_",$C23,"_",J$2,"_","1000 NAC","_",$E23),Database!$F$2:$G$65536,2,)/VLOOKUP(CONCATENATE($B23,"_",$C23,"_",J$2,"_",$D23,"_",$E23),Database!$F$2:$G$65536,2,))</f>
        <v>#N/A</v>
      </c>
      <c r="K23" s="642">
        <f>VLOOKUP(CONCATENATE($B23,"_",$C23,"_",K$2,"_","1000 NAC","_",$E23),SentData!$F$2:$G$65536,2,)/VLOOKUP(CONCATENATE($B23,"_",$C23,"_",K$2,"_",$D23,"_",$E23),SentData!$F$2:$G$65536,2,)</f>
        <v>0.10291025032223051</v>
      </c>
      <c r="L23" s="642">
        <f>VLOOKUP(CONCATENATE($B23,"_",$C23,"_",L$2,"_","1000 NAC","_",$E23),SentData!$F$2:$G$65536,2,)/VLOOKUP(CONCATENATE($B23,"_",$C23,"_",L$2,"_",$D23,"_",$E23),SentData!$F$2:$G$65536,2,)</f>
        <v>9.3927463344045822E-2</v>
      </c>
      <c r="M23" s="643"/>
      <c r="N23" s="644" t="str">
        <f t="shared" si="1"/>
        <v>!!</v>
      </c>
      <c r="O23" s="644" t="str">
        <f t="shared" si="2"/>
        <v>!!</v>
      </c>
      <c r="P23" s="644" t="str">
        <f t="shared" si="3"/>
        <v>!!</v>
      </c>
      <c r="Q23" s="644" t="str">
        <f t="shared" si="4"/>
        <v>!!</v>
      </c>
      <c r="R23" s="644" t="str">
        <f t="shared" si="5"/>
        <v>!!</v>
      </c>
      <c r="S23" s="644">
        <f t="shared" si="6"/>
        <v>0.9127124173728276</v>
      </c>
      <c r="T23" s="643"/>
      <c r="U23" s="652" t="str">
        <f>IF(ISNUMBER(U21),IF(ISNUMBER(U22),U22/U21,F22/U21),IF(ISNUMBER(U22),U22/F21,""))</f>
        <v/>
      </c>
      <c r="V23" s="652" t="str">
        <f>IF(ISNUMBER(V21),IF(ISNUMBER(V22),V22/V21,G22/V21),IF(ISNUMBER(V22),V22/G21,""))</f>
        <v/>
      </c>
      <c r="W23" s="652" t="str">
        <f>IF(ISNUMBER(W21),IF(ISNUMBER(W22),W22/W21,H22/W21),IF(ISNUMBER(W22),W22/H21,""))</f>
        <v/>
      </c>
      <c r="X23" s="652" t="str">
        <f>IF(ISNUMBER(X21),IF(ISNUMBER(X22),X22/X21,I22/X21),IF(ISNUMBER(X22),X22/I21,""))</f>
        <v/>
      </c>
    </row>
    <row r="24" spans="1:24" x14ac:dyDescent="0.2">
      <c r="A24" s="353" t="s">
        <v>180</v>
      </c>
      <c r="B24" s="353" t="str">
        <f>Cover!$G$25</f>
        <v>NL</v>
      </c>
      <c r="C24" s="353" t="s">
        <v>296</v>
      </c>
      <c r="D24" s="353" t="s">
        <v>293</v>
      </c>
      <c r="E24" s="354" t="s">
        <v>241</v>
      </c>
      <c r="F24" s="364">
        <f>IF(ISNUMBER(U24),U24,VLOOKUP(CONCATENATE($B24,"_",$C24,"_",F$2,"_",$D24,"_",$E24),Database!$F$2:$G$65536,2,))</f>
        <v>0</v>
      </c>
      <c r="G24" s="364">
        <f>IF(ISNUMBER(V24),V24,VLOOKUP(CONCATENATE($B24,"_",$C24,"_",G$2,"_",$D24,"_",$E24),Database!$F$2:$G$65536,2,))</f>
        <v>0</v>
      </c>
      <c r="H24" s="364" t="e">
        <f>IF(ISNUMBER(W24),W24,VLOOKUP(CONCATENATE($B24,"_",$C24,"_",H$2,"_",$D24,"_",$E24),Database!$F$2:$G$65536,2,))</f>
        <v>#N/A</v>
      </c>
      <c r="I24" s="364" t="e">
        <f>IF(ISNUMBER(X24),X24,VLOOKUP(CONCATENATE($B24,"_",$C24,"_",I$2,"_",$D24,"_",$E24),Database!$F$2:$G$65536,2,))</f>
        <v>#N/A</v>
      </c>
      <c r="J24" s="364" t="e">
        <f>VLOOKUP(CONCATENATE($B24,"_",$C24,"_",J$2,"_",$D24,"_",$E24),Database!$F$2:$G$65536,2,)</f>
        <v>#N/A</v>
      </c>
      <c r="K24" s="360">
        <f>VLOOKUP(CONCATENATE($B24,"_",$C24,"_",K$2,"_",$D24,"_",$E24),SentData!$F$2:$G$65536,2,)</f>
        <v>18834</v>
      </c>
      <c r="L24" s="360">
        <f>VLOOKUP(CONCATENATE($B24,"_",$C24,"_",L$2,"_",$D24,"_",$E24),SentData!$F$2:$G$65536,2,)</f>
        <v>16351.346363893035</v>
      </c>
      <c r="M24" s="355"/>
      <c r="N24" s="356" t="str">
        <f t="shared" si="1"/>
        <v>!!</v>
      </c>
      <c r="O24" s="356" t="str">
        <f t="shared" si="2"/>
        <v>!!</v>
      </c>
      <c r="P24" s="356" t="str">
        <f t="shared" si="3"/>
        <v>!!</v>
      </c>
      <c r="Q24" s="356" t="str">
        <f t="shared" si="4"/>
        <v>!!</v>
      </c>
      <c r="R24" s="356" t="str">
        <f t="shared" si="5"/>
        <v>!!</v>
      </c>
      <c r="S24" s="356">
        <f t="shared" si="6"/>
        <v>0.86818234915010273</v>
      </c>
      <c r="T24" s="355"/>
    </row>
    <row r="25" spans="1:24" x14ac:dyDescent="0.2">
      <c r="A25" s="633" t="s">
        <v>179</v>
      </c>
      <c r="B25" s="633" t="str">
        <f>Cover!$G$25</f>
        <v>NL</v>
      </c>
      <c r="C25" s="633" t="s">
        <v>296</v>
      </c>
      <c r="D25" s="633" t="s">
        <v>216</v>
      </c>
      <c r="E25" s="634" t="s">
        <v>241</v>
      </c>
      <c r="F25" s="364">
        <f>IF(ISNUMBER(U25),U25,VLOOKUP(CONCATENATE($B25,"_",$C25,"_",F$2,"_",$D25,"_",$E25),Database!$F$2:$G$65536,2,))</f>
        <v>0</v>
      </c>
      <c r="G25" s="364">
        <f>IF(ISNUMBER(V25),V25,VLOOKUP(CONCATENATE($B25,"_",$C25,"_",G$2,"_",$D25,"_",$E25),Database!$F$2:$G$65536,2,))</f>
        <v>0</v>
      </c>
      <c r="H25" s="364" t="e">
        <f>IF(ISNUMBER(W25),W25,VLOOKUP(CONCATENATE($B25,"_",$C25,"_",H$2,"_",$D25,"_",$E25),Database!$F$2:$G$65536,2,))</f>
        <v>#N/A</v>
      </c>
      <c r="I25" s="364" t="e">
        <f>IF(ISNUMBER(X25),X25,VLOOKUP(CONCATENATE($B25,"_",$C25,"_",I$2,"_",$D25,"_",$E25),Database!$F$2:$G$65536,2,))</f>
        <v>#N/A</v>
      </c>
      <c r="J25" s="364" t="e">
        <f>IF(ISNUMBER(Y25),Y25,VLOOKUP(CONCATENATE($B25,"_",$C25,"_",J$2,"_",$D25,"_",$E25),Database!$F$2:$G$65536,2,))</f>
        <v>#N/A</v>
      </c>
      <c r="K25" s="636">
        <f>VLOOKUP(CONCATENATE($B25,"_",$C25,"_",K$2,"_",$D25,"_",$E25),SentData!$F$2:$G$65536,2,)</f>
        <v>1782</v>
      </c>
      <c r="L25" s="636">
        <f>VLOOKUP(CONCATENATE($B25,"_",$C25,"_",L$2,"_",$D25,"_",$E25),SentData!$F$2:$G$65536,2,)</f>
        <v>1561.9259414291405</v>
      </c>
      <c r="M25" s="637"/>
      <c r="N25" s="638" t="str">
        <f t="shared" si="1"/>
        <v>!!</v>
      </c>
      <c r="O25" s="638" t="str">
        <f t="shared" si="2"/>
        <v>!!</v>
      </c>
      <c r="P25" s="638" t="str">
        <f t="shared" si="3"/>
        <v>!!</v>
      </c>
      <c r="Q25" s="638" t="str">
        <f t="shared" si="4"/>
        <v>!!</v>
      </c>
      <c r="R25" s="638" t="str">
        <f t="shared" si="5"/>
        <v>!!</v>
      </c>
      <c r="S25" s="638">
        <f t="shared" si="6"/>
        <v>0.87650165063363661</v>
      </c>
      <c r="T25" s="637"/>
      <c r="U25" s="633"/>
      <c r="V25" s="633"/>
      <c r="W25" s="633"/>
      <c r="X25" s="633"/>
    </row>
    <row r="26" spans="1:24" ht="12" x14ac:dyDescent="0.2">
      <c r="A26" s="639" t="s">
        <v>178</v>
      </c>
      <c r="B26" s="639" t="str">
        <f>Cover!$G$25</f>
        <v>NL</v>
      </c>
      <c r="C26" s="639" t="s">
        <v>296</v>
      </c>
      <c r="D26" s="639" t="s">
        <v>293</v>
      </c>
      <c r="E26" s="640" t="s">
        <v>241</v>
      </c>
      <c r="F26" s="641" t="e">
        <f>IF(ISNUMBER(U26),U26,VLOOKUP(CONCATENATE($B26,"_",$C26,"_",F$2,"_","1000 NAC","_",$E26),Database!$F$2:$G$65536,2,)/VLOOKUP(CONCATENATE($B26,"_",$C26,"_",F$2,"_",$D26,"_",$E26),Database!$F$2:$G$65536,2,))</f>
        <v>#DIV/0!</v>
      </c>
      <c r="G26" s="641" t="e">
        <f>IF(ISNUMBER(V26),V26,VLOOKUP(CONCATENATE($B26,"_",$C26,"_",G$2,"_","1000 NAC","_",$E26),Database!$F$2:$G$65536,2,)/VLOOKUP(CONCATENATE($B26,"_",$C26,"_",G$2,"_",$D26,"_",$E26),Database!$F$2:$G$65536,2,))</f>
        <v>#DIV/0!</v>
      </c>
      <c r="H26" s="641" t="e">
        <f>IF(ISNUMBER(W26),W26,VLOOKUP(CONCATENATE($B26,"_",$C26,"_",H$2,"_","1000 NAC","_",$E26),Database!$F$2:$G$65536,2,)/VLOOKUP(CONCATENATE($B26,"_",$C26,"_",H$2,"_",$D26,"_",$E26),Database!$F$2:$G$65536,2,))</f>
        <v>#N/A</v>
      </c>
      <c r="I26" s="641" t="e">
        <f>IF(ISNUMBER(X26),X26,VLOOKUP(CONCATENATE($B26,"_",$C26,"_",I$2,"_","1000 NAC","_",$E26),Database!$F$2:$G$65536,2,)/VLOOKUP(CONCATENATE($B26,"_",$C26,"_",I$2,"_",$D26,"_",$E26),Database!$F$2:$G$65536,2,))</f>
        <v>#N/A</v>
      </c>
      <c r="J26" s="641" t="e">
        <f>IF(ISNUMBER(Y26),Y26,VLOOKUP(CONCATENATE($B26,"_",$C26,"_",J$2,"_","1000 NAC","_",$E26),Database!$F$2:$G$65536,2,)/VLOOKUP(CONCATENATE($B26,"_",$C26,"_",J$2,"_",$D26,"_",$E26),Database!$F$2:$G$65536,2,))</f>
        <v>#N/A</v>
      </c>
      <c r="K26" s="642">
        <f>VLOOKUP(CONCATENATE($B26,"_",$C26,"_",K$2,"_","1000 NAC","_",$E26),SentData!$F$2:$G$65536,2,)/VLOOKUP(CONCATENATE($B26,"_",$C26,"_",K$2,"_",$D26,"_",$E26),SentData!$F$2:$G$65536,2,)</f>
        <v>9.4616119783370506E-2</v>
      </c>
      <c r="L26" s="642">
        <f>VLOOKUP(CONCATENATE($B26,"_",$C26,"_",L$2,"_","1000 NAC","_",$E26),SentData!$F$2:$G$65536,2,)/VLOOKUP(CONCATENATE($B26,"_",$C26,"_",L$2,"_",$D26,"_",$E26),SentData!$F$2:$G$65536,2,)</f>
        <v>9.5522772661594271E-2</v>
      </c>
      <c r="M26" s="643"/>
      <c r="N26" s="644" t="str">
        <f t="shared" si="1"/>
        <v>!!</v>
      </c>
      <c r="O26" s="644" t="str">
        <f t="shared" si="2"/>
        <v>!!</v>
      </c>
      <c r="P26" s="644" t="str">
        <f t="shared" si="3"/>
        <v>!!</v>
      </c>
      <c r="Q26" s="644" t="str">
        <f t="shared" si="4"/>
        <v>!!</v>
      </c>
      <c r="R26" s="644" t="str">
        <f t="shared" si="5"/>
        <v>!!</v>
      </c>
      <c r="S26" s="644">
        <f t="shared" si="6"/>
        <v>1.0095824356388701</v>
      </c>
      <c r="T26" s="643"/>
      <c r="U26" s="652" t="str">
        <f>IF(ISNUMBER(U24),IF(ISNUMBER(U25),U25/U24,F25/U24),IF(ISNUMBER(U25),U25/F24,""))</f>
        <v/>
      </c>
      <c r="V26" s="652" t="str">
        <f>IF(ISNUMBER(V24),IF(ISNUMBER(V25),V25/V24,G25/V24),IF(ISNUMBER(V25),V25/G24,""))</f>
        <v/>
      </c>
      <c r="W26" s="652" t="str">
        <f>IF(ISNUMBER(W24),IF(ISNUMBER(W25),W25/W24,H25/W24),IF(ISNUMBER(W25),W25/H24,""))</f>
        <v/>
      </c>
      <c r="X26" s="652" t="str">
        <f>IF(ISNUMBER(X24),IF(ISNUMBER(X25),X25/X24,I25/X24),IF(ISNUMBER(X25),X25/I24,""))</f>
        <v/>
      </c>
    </row>
    <row r="27" spans="1:24" x14ac:dyDescent="0.2">
      <c r="A27" s="353" t="s">
        <v>180</v>
      </c>
      <c r="B27" s="353" t="str">
        <f>Cover!$G$25</f>
        <v>NL</v>
      </c>
      <c r="C27" s="353" t="s">
        <v>292</v>
      </c>
      <c r="D27" s="353" t="s">
        <v>293</v>
      </c>
      <c r="E27" s="354" t="s">
        <v>244</v>
      </c>
      <c r="F27" s="364">
        <f>IF(ISNUMBER(U27),U27,VLOOKUP(CONCATENATE($B27,"_",$C27,"_",F$2,"_",$D27,"_",$E27),Database!$F$2:$G$65536,2,))</f>
        <v>0</v>
      </c>
      <c r="G27" s="364">
        <f>IF(ISNUMBER(V27),V27,VLOOKUP(CONCATENATE($B27,"_",$C27,"_",G$2,"_",$D27,"_",$E27),Database!$F$2:$G$65536,2,))</f>
        <v>0</v>
      </c>
      <c r="H27" s="364" t="e">
        <f>IF(ISNUMBER(W27),W27,VLOOKUP(CONCATENATE($B27,"_",$C27,"_",H$2,"_",$D27,"_",$E27),Database!$F$2:$G$65536,2,))</f>
        <v>#N/A</v>
      </c>
      <c r="I27" s="364" t="e">
        <f>IF(ISNUMBER(X27),X27,VLOOKUP(CONCATENATE($B27,"_",$C27,"_",I$2,"_",$D27,"_",$E27),Database!$F$2:$G$65536,2,))</f>
        <v>#N/A</v>
      </c>
      <c r="J27" s="364" t="e">
        <f>VLOOKUP(CONCATENATE($B27,"_",$C27,"_",J$2,"_",$D27,"_",$E27),Database!$F$2:$G$65536,2,)</f>
        <v>#N/A</v>
      </c>
      <c r="K27" s="360">
        <f>VLOOKUP(CONCATENATE($B27,"_",$C27,"_",K$2,"_",$D27,"_",$E27),SentData!$F$2:$G$65536,2,)</f>
        <v>8570</v>
      </c>
      <c r="L27" s="360">
        <f>VLOOKUP(CONCATENATE($B27,"_",$C27,"_",L$2,"_",$D27,"_",$E27),SentData!$F$2:$G$65536,2,)</f>
        <v>9979.7525712902843</v>
      </c>
      <c r="M27" s="355"/>
      <c r="N27" s="356" t="str">
        <f t="shared" si="1"/>
        <v>!!</v>
      </c>
      <c r="O27" s="356" t="str">
        <f t="shared" si="2"/>
        <v>!!</v>
      </c>
      <c r="P27" s="356" t="str">
        <f t="shared" si="3"/>
        <v>!!</v>
      </c>
      <c r="Q27" s="356" t="str">
        <f t="shared" si="4"/>
        <v>!!</v>
      </c>
      <c r="R27" s="356" t="str">
        <f t="shared" si="5"/>
        <v>!!</v>
      </c>
      <c r="S27" s="356">
        <f t="shared" si="6"/>
        <v>1.1644985497421569</v>
      </c>
      <c r="T27" s="355"/>
    </row>
    <row r="28" spans="1:24" x14ac:dyDescent="0.2">
      <c r="A28" s="633" t="s">
        <v>179</v>
      </c>
      <c r="B28" s="633" t="str">
        <f>Cover!$G$25</f>
        <v>NL</v>
      </c>
      <c r="C28" s="633" t="s">
        <v>292</v>
      </c>
      <c r="D28" s="633" t="s">
        <v>216</v>
      </c>
      <c r="E28" s="634" t="s">
        <v>244</v>
      </c>
      <c r="F28" s="364">
        <f>IF(ISNUMBER(U28),U28,VLOOKUP(CONCATENATE($B28,"_",$C28,"_",F$2,"_",$D28,"_",$E28),Database!$F$2:$G$65536,2,))</f>
        <v>0</v>
      </c>
      <c r="G28" s="364">
        <f>IF(ISNUMBER(V28),V28,VLOOKUP(CONCATENATE($B28,"_",$C28,"_",G$2,"_",$D28,"_",$E28),Database!$F$2:$G$65536,2,))</f>
        <v>0</v>
      </c>
      <c r="H28" s="364" t="e">
        <f>IF(ISNUMBER(W28),W28,VLOOKUP(CONCATENATE($B28,"_",$C28,"_",H$2,"_",$D28,"_",$E28),Database!$F$2:$G$65536,2,))</f>
        <v>#N/A</v>
      </c>
      <c r="I28" s="364" t="e">
        <f>IF(ISNUMBER(X28),X28,VLOOKUP(CONCATENATE($B28,"_",$C28,"_",I$2,"_",$D28,"_",$E28),Database!$F$2:$G$65536,2,))</f>
        <v>#N/A</v>
      </c>
      <c r="J28" s="364" t="e">
        <f>IF(ISNUMBER(Y28),Y28,VLOOKUP(CONCATENATE($B28,"_",$C28,"_",J$2,"_",$D28,"_",$E28),Database!$F$2:$G$65536,2,))</f>
        <v>#N/A</v>
      </c>
      <c r="K28" s="636">
        <f>VLOOKUP(CONCATENATE($B28,"_",$C28,"_",K$2,"_",$D28,"_",$E28),SentData!$F$2:$G$65536,2,)</f>
        <v>1738</v>
      </c>
      <c r="L28" s="636">
        <f>VLOOKUP(CONCATENATE($B28,"_",$C28,"_",L$2,"_",$D28,"_",$E28),SentData!$F$2:$G$65536,2,)</f>
        <v>1846.5452455521715</v>
      </c>
      <c r="M28" s="637"/>
      <c r="N28" s="638" t="str">
        <f t="shared" si="1"/>
        <v>!!</v>
      </c>
      <c r="O28" s="638" t="str">
        <f t="shared" si="2"/>
        <v>!!</v>
      </c>
      <c r="P28" s="638" t="str">
        <f t="shared" si="3"/>
        <v>!!</v>
      </c>
      <c r="Q28" s="638" t="str">
        <f t="shared" si="4"/>
        <v>!!</v>
      </c>
      <c r="R28" s="638" t="str">
        <f t="shared" si="5"/>
        <v>!!</v>
      </c>
      <c r="S28" s="638">
        <f t="shared" si="6"/>
        <v>1.0624541113648858</v>
      </c>
      <c r="T28" s="637"/>
      <c r="U28" s="633"/>
      <c r="V28" s="633"/>
      <c r="W28" s="633"/>
      <c r="X28" s="633"/>
    </row>
    <row r="29" spans="1:24" ht="12" x14ac:dyDescent="0.2">
      <c r="A29" s="639" t="s">
        <v>178</v>
      </c>
      <c r="B29" s="639" t="str">
        <f>Cover!$G$25</f>
        <v>NL</v>
      </c>
      <c r="C29" s="639" t="s">
        <v>292</v>
      </c>
      <c r="D29" s="639" t="s">
        <v>293</v>
      </c>
      <c r="E29" s="640" t="s">
        <v>244</v>
      </c>
      <c r="F29" s="641" t="e">
        <f>IF(ISNUMBER(U29),U29,VLOOKUP(CONCATENATE($B29,"_",$C29,"_",F$2,"_","1000 NAC","_",$E29),Database!$F$2:$G$65536,2,)/VLOOKUP(CONCATENATE($B29,"_",$C29,"_",F$2,"_",$D29,"_",$E29),Database!$F$2:$G$65536,2,))</f>
        <v>#DIV/0!</v>
      </c>
      <c r="G29" s="641" t="e">
        <f>IF(ISNUMBER(V29),V29,VLOOKUP(CONCATENATE($B29,"_",$C29,"_",G$2,"_","1000 NAC","_",$E29),Database!$F$2:$G$65536,2,)/VLOOKUP(CONCATENATE($B29,"_",$C29,"_",G$2,"_",$D29,"_",$E29),Database!$F$2:$G$65536,2,))</f>
        <v>#DIV/0!</v>
      </c>
      <c r="H29" s="641" t="e">
        <f>IF(ISNUMBER(W29),W29,VLOOKUP(CONCATENATE($B29,"_",$C29,"_",H$2,"_","1000 NAC","_",$E29),Database!$F$2:$G$65536,2,)/VLOOKUP(CONCATENATE($B29,"_",$C29,"_",H$2,"_",$D29,"_",$E29),Database!$F$2:$G$65536,2,))</f>
        <v>#N/A</v>
      </c>
      <c r="I29" s="641" t="e">
        <f>IF(ISNUMBER(X29),X29,VLOOKUP(CONCATENATE($B29,"_",$C29,"_",I$2,"_","1000 NAC","_",$E29),Database!$F$2:$G$65536,2,)/VLOOKUP(CONCATENATE($B29,"_",$C29,"_",I$2,"_",$D29,"_",$E29),Database!$F$2:$G$65536,2,))</f>
        <v>#N/A</v>
      </c>
      <c r="J29" s="641" t="e">
        <f>IF(ISNUMBER(Y29),Y29,VLOOKUP(CONCATENATE($B29,"_",$C29,"_",J$2,"_","1000 NAC","_",$E29),Database!$F$2:$G$65536,2,)/VLOOKUP(CONCATENATE($B29,"_",$C29,"_",J$2,"_",$D29,"_",$E29),Database!$F$2:$G$65536,2,))</f>
        <v>#N/A</v>
      </c>
      <c r="K29" s="642">
        <f>VLOOKUP(CONCATENATE($B29,"_",$C29,"_",K$2,"_","1000 NAC","_",$E29),SentData!$F$2:$G$65536,2,)/VLOOKUP(CONCATENATE($B29,"_",$C29,"_",K$2,"_",$D29,"_",$E29),SentData!$F$2:$G$65536,2,)</f>
        <v>0.2028004667444574</v>
      </c>
      <c r="L29" s="642">
        <f>VLOOKUP(CONCATENATE($B29,"_",$C29,"_",L$2,"_","1000 NAC","_",$E29),SentData!$F$2:$G$65536,2,)/VLOOKUP(CONCATENATE($B29,"_",$C29,"_",L$2,"_",$D29,"_",$E29),SentData!$F$2:$G$65536,2,)</f>
        <v>0.18502916102993436</v>
      </c>
      <c r="M29" s="643"/>
      <c r="N29" s="644" t="str">
        <f t="shared" si="1"/>
        <v>!!</v>
      </c>
      <c r="O29" s="644" t="str">
        <f t="shared" si="2"/>
        <v>!!</v>
      </c>
      <c r="P29" s="644" t="str">
        <f t="shared" si="3"/>
        <v>!!</v>
      </c>
      <c r="Q29" s="644" t="str">
        <f t="shared" si="4"/>
        <v>!!</v>
      </c>
      <c r="R29" s="644" t="str">
        <f t="shared" si="5"/>
        <v>!!</v>
      </c>
      <c r="S29" s="644">
        <f t="shared" si="6"/>
        <v>0.91237048908316309</v>
      </c>
      <c r="T29" s="643"/>
      <c r="U29" s="652" t="str">
        <f>IF(ISNUMBER(U27),IF(ISNUMBER(U28),U28/U27,F28/U27),IF(ISNUMBER(U28),U28/F27,""))</f>
        <v/>
      </c>
      <c r="V29" s="652" t="str">
        <f>IF(ISNUMBER(V27),IF(ISNUMBER(V28),V28/V27,G28/V27),IF(ISNUMBER(V28),V28/G27,""))</f>
        <v/>
      </c>
      <c r="W29" s="652" t="str">
        <f>IF(ISNUMBER(W27),IF(ISNUMBER(W28),W28/W27,H28/W27),IF(ISNUMBER(W28),W28/H27,""))</f>
        <v/>
      </c>
      <c r="X29" s="652" t="str">
        <f>IF(ISNUMBER(X27),IF(ISNUMBER(X28),X28/X27,I28/X27),IF(ISNUMBER(X28),X28/I27,""))</f>
        <v/>
      </c>
    </row>
    <row r="30" spans="1:24" x14ac:dyDescent="0.2">
      <c r="A30" s="353" t="s">
        <v>180</v>
      </c>
      <c r="B30" s="353" t="str">
        <f>Cover!$G$25</f>
        <v>NL</v>
      </c>
      <c r="C30" s="353" t="s">
        <v>296</v>
      </c>
      <c r="D30" s="353" t="s">
        <v>293</v>
      </c>
      <c r="E30" s="354" t="s">
        <v>244</v>
      </c>
      <c r="F30" s="364">
        <f>IF(ISNUMBER(U30),U30,VLOOKUP(CONCATENATE($B30,"_",$C30,"_",F$2,"_",$D30,"_",$E30),Database!$F$2:$G$65536,2,))</f>
        <v>0</v>
      </c>
      <c r="G30" s="364">
        <f>IF(ISNUMBER(V30),V30,VLOOKUP(CONCATENATE($B30,"_",$C30,"_",G$2,"_",$D30,"_",$E30),Database!$F$2:$G$65536,2,))</f>
        <v>0</v>
      </c>
      <c r="H30" s="364" t="e">
        <f>IF(ISNUMBER(W30),W30,VLOOKUP(CONCATENATE($B30,"_",$C30,"_",H$2,"_",$D30,"_",$E30),Database!$F$2:$G$65536,2,))</f>
        <v>#N/A</v>
      </c>
      <c r="I30" s="364" t="e">
        <f>IF(ISNUMBER(X30),X30,VLOOKUP(CONCATENATE($B30,"_",$C30,"_",I$2,"_",$D30,"_",$E30),Database!$F$2:$G$65536,2,))</f>
        <v>#N/A</v>
      </c>
      <c r="J30" s="364" t="e">
        <f>VLOOKUP(CONCATENATE($B30,"_",$C30,"_",J$2,"_",$D30,"_",$E30),Database!$F$2:$G$65536,2,)</f>
        <v>#N/A</v>
      </c>
      <c r="K30" s="360">
        <f>VLOOKUP(CONCATENATE($B30,"_",$C30,"_",K$2,"_",$D30,"_",$E30),SentData!$F$2:$G$65536,2,)</f>
        <v>36876</v>
      </c>
      <c r="L30" s="360">
        <f>VLOOKUP(CONCATENATE($B30,"_",$C30,"_",L$2,"_",$D30,"_",$E30),SentData!$F$2:$G$65536,2,)</f>
        <v>39367.801229379264</v>
      </c>
      <c r="M30" s="355"/>
      <c r="N30" s="356" t="str">
        <f t="shared" si="1"/>
        <v>!!</v>
      </c>
      <c r="O30" s="356" t="str">
        <f t="shared" si="2"/>
        <v>!!</v>
      </c>
      <c r="P30" s="356" t="str">
        <f t="shared" si="3"/>
        <v>!!</v>
      </c>
      <c r="Q30" s="356" t="str">
        <f t="shared" si="4"/>
        <v>!!</v>
      </c>
      <c r="R30" s="356" t="str">
        <f t="shared" si="5"/>
        <v>!!</v>
      </c>
      <c r="S30" s="356">
        <f t="shared" si="6"/>
        <v>1.0675724381543352</v>
      </c>
      <c r="T30" s="355"/>
    </row>
    <row r="31" spans="1:24" x14ac:dyDescent="0.2">
      <c r="A31" s="633" t="s">
        <v>179</v>
      </c>
      <c r="B31" s="633" t="str">
        <f>Cover!$G$25</f>
        <v>NL</v>
      </c>
      <c r="C31" s="633" t="s">
        <v>296</v>
      </c>
      <c r="D31" s="633" t="s">
        <v>216</v>
      </c>
      <c r="E31" s="634" t="s">
        <v>244</v>
      </c>
      <c r="F31" s="364">
        <f>IF(ISNUMBER(U31),U31,VLOOKUP(CONCATENATE($B31,"_",$C31,"_",F$2,"_",$D31,"_",$E31),Database!$F$2:$G$65536,2,))</f>
        <v>0</v>
      </c>
      <c r="G31" s="364">
        <f>IF(ISNUMBER(V31),V31,VLOOKUP(CONCATENATE($B31,"_",$C31,"_",G$2,"_",$D31,"_",$E31),Database!$F$2:$G$65536,2,))</f>
        <v>0</v>
      </c>
      <c r="H31" s="364" t="e">
        <f>IF(ISNUMBER(W31),W31,VLOOKUP(CONCATENATE($B31,"_",$C31,"_",H$2,"_",$D31,"_",$E31),Database!$F$2:$G$65536,2,))</f>
        <v>#N/A</v>
      </c>
      <c r="I31" s="364" t="e">
        <f>IF(ISNUMBER(X31),X31,VLOOKUP(CONCATENATE($B31,"_",$C31,"_",I$2,"_",$D31,"_",$E31),Database!$F$2:$G$65536,2,))</f>
        <v>#N/A</v>
      </c>
      <c r="J31" s="364" t="e">
        <f>IF(ISNUMBER(Y31),Y31,VLOOKUP(CONCATENATE($B31,"_",$C31,"_",J$2,"_",$D31,"_",$E31),Database!$F$2:$G$65536,2,))</f>
        <v>#N/A</v>
      </c>
      <c r="K31" s="636">
        <f>VLOOKUP(CONCATENATE($B31,"_",$C31,"_",K$2,"_",$D31,"_",$E31),SentData!$F$2:$G$65536,2,)</f>
        <v>1391</v>
      </c>
      <c r="L31" s="636">
        <f>VLOOKUP(CONCATENATE($B31,"_",$C31,"_",L$2,"_",$D31,"_",$E31),SentData!$F$2:$G$65536,2,)</f>
        <v>1498.819596528677</v>
      </c>
      <c r="M31" s="637"/>
      <c r="N31" s="638" t="str">
        <f t="shared" si="1"/>
        <v>!!</v>
      </c>
      <c r="O31" s="638" t="str">
        <f t="shared" si="2"/>
        <v>!!</v>
      </c>
      <c r="P31" s="638" t="str">
        <f t="shared" si="3"/>
        <v>!!</v>
      </c>
      <c r="Q31" s="638" t="str">
        <f t="shared" si="4"/>
        <v>!!</v>
      </c>
      <c r="R31" s="638" t="str">
        <f t="shared" si="5"/>
        <v>!!</v>
      </c>
      <c r="S31" s="638">
        <f t="shared" si="6"/>
        <v>1.0775122908186032</v>
      </c>
      <c r="T31" s="637"/>
      <c r="U31" s="633"/>
      <c r="V31" s="633"/>
      <c r="W31" s="633"/>
      <c r="X31" s="633"/>
    </row>
    <row r="32" spans="1:24" ht="12" x14ac:dyDescent="0.2">
      <c r="A32" s="639" t="s">
        <v>178</v>
      </c>
      <c r="B32" s="639" t="str">
        <f>Cover!$G$25</f>
        <v>NL</v>
      </c>
      <c r="C32" s="639" t="s">
        <v>296</v>
      </c>
      <c r="D32" s="639" t="s">
        <v>293</v>
      </c>
      <c r="E32" s="640" t="s">
        <v>244</v>
      </c>
      <c r="F32" s="641" t="e">
        <f>IF(ISNUMBER(U32),U32,VLOOKUP(CONCATENATE($B32,"_",$C32,"_",F$2,"_","1000 NAC","_",$E32),Database!$F$2:$G$65536,2,)/VLOOKUP(CONCATENATE($B32,"_",$C32,"_",F$2,"_",$D32,"_",$E32),Database!$F$2:$G$65536,2,))</f>
        <v>#DIV/0!</v>
      </c>
      <c r="G32" s="641" t="e">
        <f>IF(ISNUMBER(V32),V32,VLOOKUP(CONCATENATE($B32,"_",$C32,"_",G$2,"_","1000 NAC","_",$E32),Database!$F$2:$G$65536,2,)/VLOOKUP(CONCATENATE($B32,"_",$C32,"_",G$2,"_",$D32,"_",$E32),Database!$F$2:$G$65536,2,))</f>
        <v>#DIV/0!</v>
      </c>
      <c r="H32" s="641" t="e">
        <f>IF(ISNUMBER(W32),W32,VLOOKUP(CONCATENATE($B32,"_",$C32,"_",H$2,"_","1000 NAC","_",$E32),Database!$F$2:$G$65536,2,)/VLOOKUP(CONCATENATE($B32,"_",$C32,"_",H$2,"_",$D32,"_",$E32),Database!$F$2:$G$65536,2,))</f>
        <v>#N/A</v>
      </c>
      <c r="I32" s="641" t="e">
        <f>IF(ISNUMBER(X32),X32,VLOOKUP(CONCATENATE($B32,"_",$C32,"_",I$2,"_","1000 NAC","_",$E32),Database!$F$2:$G$65536,2,)/VLOOKUP(CONCATENATE($B32,"_",$C32,"_",I$2,"_",$D32,"_",$E32),Database!$F$2:$G$65536,2,))</f>
        <v>#N/A</v>
      </c>
      <c r="J32" s="641" t="e">
        <f>IF(ISNUMBER(Y32),Y32,VLOOKUP(CONCATENATE($B32,"_",$C32,"_",J$2,"_","1000 NAC","_",$E32),Database!$F$2:$G$65536,2,)/VLOOKUP(CONCATENATE($B32,"_",$C32,"_",J$2,"_",$D32,"_",$E32),Database!$F$2:$G$65536,2,))</f>
        <v>#N/A</v>
      </c>
      <c r="K32" s="642">
        <f>VLOOKUP(CONCATENATE($B32,"_",$C32,"_",K$2,"_","1000 NAC","_",$E32),SentData!$F$2:$G$65536,2,)/VLOOKUP(CONCATENATE($B32,"_",$C32,"_",K$2,"_",$D32,"_",$E32),SentData!$F$2:$G$65536,2,)</f>
        <v>3.7721010955635098E-2</v>
      </c>
      <c r="L32" s="642">
        <f>VLOOKUP(CONCATENATE($B32,"_",$C32,"_",L$2,"_","1000 NAC","_",$E32),SentData!$F$2:$G$65536,2,)/VLOOKUP(CONCATENATE($B32,"_",$C32,"_",L$2,"_",$D32,"_",$E32),SentData!$F$2:$G$65536,2,)</f>
        <v>3.8072220183080561E-2</v>
      </c>
      <c r="M32" s="643"/>
      <c r="N32" s="644" t="str">
        <f t="shared" si="1"/>
        <v>!!</v>
      </c>
      <c r="O32" s="644" t="str">
        <f t="shared" si="2"/>
        <v>!!</v>
      </c>
      <c r="P32" s="644" t="str">
        <f t="shared" si="3"/>
        <v>!!</v>
      </c>
      <c r="Q32" s="644" t="str">
        <f t="shared" si="4"/>
        <v>!!</v>
      </c>
      <c r="R32" s="644" t="str">
        <f t="shared" si="5"/>
        <v>!!</v>
      </c>
      <c r="S32" s="644">
        <f t="shared" si="6"/>
        <v>1.0093107055868289</v>
      </c>
      <c r="T32" s="643"/>
      <c r="U32" s="652" t="str">
        <f>IF(ISNUMBER(U30),IF(ISNUMBER(U31),U31/U30,F31/U30),IF(ISNUMBER(U31),U31/F30,""))</f>
        <v/>
      </c>
      <c r="V32" s="652" t="str">
        <f>IF(ISNUMBER(V30),IF(ISNUMBER(V31),V31/V30,G31/V30),IF(ISNUMBER(V31),V31/G30,""))</f>
        <v/>
      </c>
      <c r="W32" s="652" t="str">
        <f>IF(ISNUMBER(W30),IF(ISNUMBER(W31),W31/W30,H31/W30),IF(ISNUMBER(W31),W31/H30,""))</f>
        <v/>
      </c>
      <c r="X32" s="652" t="str">
        <f>IF(ISNUMBER(X30),IF(ISNUMBER(X31),X31/X30,I31/X30),IF(ISNUMBER(X31),X31/I30,""))</f>
        <v/>
      </c>
    </row>
    <row r="33" spans="1:24" x14ac:dyDescent="0.2">
      <c r="A33" s="353" t="s">
        <v>180</v>
      </c>
      <c r="B33" s="353" t="str">
        <f>Cover!$G$25</f>
        <v>NL</v>
      </c>
      <c r="C33" s="353" t="s">
        <v>292</v>
      </c>
      <c r="D33" s="353" t="s">
        <v>293</v>
      </c>
      <c r="E33" s="354" t="s">
        <v>228</v>
      </c>
      <c r="F33" s="364">
        <f>IF(ISNUMBER(U33),U33,VLOOKUP(CONCATENATE($B33,"_",$C33,"_",F$2,"_",$D33,"_",$E33),Database!$F$2:$G$65536,2,))</f>
        <v>0</v>
      </c>
      <c r="G33" s="364">
        <f>IF(ISNUMBER(V33),V33,VLOOKUP(CONCATENATE($B33,"_",$C33,"_",G$2,"_",$D33,"_",$E33),Database!$F$2:$G$65536,2,))</f>
        <v>0</v>
      </c>
      <c r="H33" s="364" t="e">
        <f>IF(ISNUMBER(W33),W33,VLOOKUP(CONCATENATE($B33,"_",$C33,"_",H$2,"_",$D33,"_",$E33),Database!$F$2:$G$65536,2,))</f>
        <v>#N/A</v>
      </c>
      <c r="I33" s="364" t="e">
        <f>IF(ISNUMBER(X33),X33,VLOOKUP(CONCATENATE($B33,"_",$C33,"_",I$2,"_",$D33,"_",$E33),Database!$F$2:$G$65536,2,))</f>
        <v>#N/A</v>
      </c>
      <c r="J33" s="364" t="e">
        <f>VLOOKUP(CONCATENATE($B33,"_",$C33,"_",J$2,"_",$D33,"_",$E33),Database!$F$2:$G$65536,2,)</f>
        <v>#N/A</v>
      </c>
      <c r="K33" s="360">
        <f>VLOOKUP(CONCATENATE($B33,"_",$C33,"_",K$2,"_",$D33,"_",$E33),SentData!$F$2:$G$65536,2,)</f>
        <v>65319</v>
      </c>
      <c r="L33" s="360">
        <f>VLOOKUP(CONCATENATE($B33,"_",$C33,"_",L$2,"_",$D33,"_",$E33),SentData!$F$2:$G$65536,2,)</f>
        <v>58880.712647746688</v>
      </c>
      <c r="M33" s="355"/>
      <c r="N33" s="356" t="str">
        <f t="shared" si="1"/>
        <v>!!</v>
      </c>
      <c r="O33" s="356" t="str">
        <f t="shared" si="2"/>
        <v>!!</v>
      </c>
      <c r="P33" s="356" t="str">
        <f t="shared" si="3"/>
        <v>!!</v>
      </c>
      <c r="Q33" s="356" t="str">
        <f t="shared" si="4"/>
        <v>!!</v>
      </c>
      <c r="R33" s="356" t="str">
        <f t="shared" si="5"/>
        <v>!!</v>
      </c>
      <c r="S33" s="356">
        <f t="shared" si="6"/>
        <v>0.90143316106717319</v>
      </c>
      <c r="T33" s="355"/>
    </row>
    <row r="34" spans="1:24" x14ac:dyDescent="0.2">
      <c r="A34" s="633" t="s">
        <v>179</v>
      </c>
      <c r="B34" s="633" t="str">
        <f>Cover!$G$25</f>
        <v>NL</v>
      </c>
      <c r="C34" s="633" t="s">
        <v>292</v>
      </c>
      <c r="D34" s="633" t="s">
        <v>216</v>
      </c>
      <c r="E34" s="634" t="s">
        <v>228</v>
      </c>
      <c r="F34" s="364">
        <f>IF(ISNUMBER(U34),U34,VLOOKUP(CONCATENATE($B34,"_",$C34,"_",F$2,"_",$D34,"_",$E34),Database!$F$2:$G$65536,2,))</f>
        <v>0</v>
      </c>
      <c r="G34" s="364">
        <f>IF(ISNUMBER(V34),V34,VLOOKUP(CONCATENATE($B34,"_",$C34,"_",G$2,"_",$D34,"_",$E34),Database!$F$2:$G$65536,2,))</f>
        <v>0</v>
      </c>
      <c r="H34" s="364" t="e">
        <f>IF(ISNUMBER(W34),W34,VLOOKUP(CONCATENATE($B34,"_",$C34,"_",H$2,"_",$D34,"_",$E34),Database!$F$2:$G$65536,2,))</f>
        <v>#N/A</v>
      </c>
      <c r="I34" s="364" t="e">
        <f>IF(ISNUMBER(X34),X34,VLOOKUP(CONCATENATE($B34,"_",$C34,"_",I$2,"_",$D34,"_",$E34),Database!$F$2:$G$65536,2,))</f>
        <v>#N/A</v>
      </c>
      <c r="J34" s="364" t="e">
        <f>IF(ISNUMBER(Y34),Y34,VLOOKUP(CONCATENATE($B34,"_",$C34,"_",J$2,"_",$D34,"_",$E34),Database!$F$2:$G$65536,2,))</f>
        <v>#N/A</v>
      </c>
      <c r="K34" s="636">
        <f>VLOOKUP(CONCATENATE($B34,"_",$C34,"_",K$2,"_",$D34,"_",$E34),SentData!$F$2:$G$65536,2,)</f>
        <v>4206</v>
      </c>
      <c r="L34" s="636">
        <f>VLOOKUP(CONCATENATE($B34,"_",$C34,"_",L$2,"_",$D34,"_",$E34),SentData!$F$2:$G$65536,2,)</f>
        <v>3226.8522723373553</v>
      </c>
      <c r="M34" s="637"/>
      <c r="N34" s="638" t="str">
        <f t="shared" si="1"/>
        <v>!!</v>
      </c>
      <c r="O34" s="638" t="str">
        <f t="shared" si="2"/>
        <v>!!</v>
      </c>
      <c r="P34" s="638" t="str">
        <f t="shared" si="3"/>
        <v>!!</v>
      </c>
      <c r="Q34" s="638" t="str">
        <f t="shared" si="4"/>
        <v>!!</v>
      </c>
      <c r="R34" s="638" t="str">
        <f t="shared" si="5"/>
        <v>!!</v>
      </c>
      <c r="S34" s="638">
        <f t="shared" si="6"/>
        <v>0.76720215699889571</v>
      </c>
      <c r="T34" s="637"/>
      <c r="U34" s="633"/>
      <c r="V34" s="633"/>
      <c r="W34" s="633"/>
      <c r="X34" s="633"/>
    </row>
    <row r="35" spans="1:24" ht="12" x14ac:dyDescent="0.2">
      <c r="A35" s="639" t="s">
        <v>178</v>
      </c>
      <c r="B35" s="639" t="str">
        <f>Cover!$G$25</f>
        <v>NL</v>
      </c>
      <c r="C35" s="639" t="s">
        <v>292</v>
      </c>
      <c r="D35" s="639" t="s">
        <v>293</v>
      </c>
      <c r="E35" s="640" t="s">
        <v>228</v>
      </c>
      <c r="F35" s="641" t="e">
        <f>IF(ISNUMBER(U35),U35,VLOOKUP(CONCATENATE($B35,"_",$C35,"_",F$2,"_","1000 NAC","_",$E35),Database!$F$2:$G$65536,2,)/VLOOKUP(CONCATENATE($B35,"_",$C35,"_",F$2,"_",$D35,"_",$E35),Database!$F$2:$G$65536,2,))</f>
        <v>#DIV/0!</v>
      </c>
      <c r="G35" s="641" t="e">
        <f>IF(ISNUMBER(V35),V35,VLOOKUP(CONCATENATE($B35,"_",$C35,"_",G$2,"_","1000 NAC","_",$E35),Database!$F$2:$G$65536,2,)/VLOOKUP(CONCATENATE($B35,"_",$C35,"_",G$2,"_",$D35,"_",$E35),Database!$F$2:$G$65536,2,))</f>
        <v>#DIV/0!</v>
      </c>
      <c r="H35" s="641" t="e">
        <f>IF(ISNUMBER(W35),W35,VLOOKUP(CONCATENATE($B35,"_",$C35,"_",H$2,"_","1000 NAC","_",$E35),Database!$F$2:$G$65536,2,)/VLOOKUP(CONCATENATE($B35,"_",$C35,"_",H$2,"_",$D35,"_",$E35),Database!$F$2:$G$65536,2,))</f>
        <v>#N/A</v>
      </c>
      <c r="I35" s="641" t="e">
        <f>IF(ISNUMBER(X35),X35,VLOOKUP(CONCATENATE($B35,"_",$C35,"_",I$2,"_","1000 NAC","_",$E35),Database!$F$2:$G$65536,2,)/VLOOKUP(CONCATENATE($B35,"_",$C35,"_",I$2,"_",$D35,"_",$E35),Database!$F$2:$G$65536,2,))</f>
        <v>#N/A</v>
      </c>
      <c r="J35" s="641" t="e">
        <f>IF(ISNUMBER(Y35),Y35,VLOOKUP(CONCATENATE($B35,"_",$C35,"_",J$2,"_","1000 NAC","_",$E35),Database!$F$2:$G$65536,2,)/VLOOKUP(CONCATENATE($B35,"_",$C35,"_",J$2,"_",$D35,"_",$E35),Database!$F$2:$G$65536,2,))</f>
        <v>#N/A</v>
      </c>
      <c r="K35" s="642">
        <f>VLOOKUP(CONCATENATE($B35,"_",$C35,"_",K$2,"_","1000 NAC","_",$E35),SentData!$F$2:$G$65536,2,)/VLOOKUP(CONCATENATE($B35,"_",$C35,"_",K$2,"_",$D35,"_",$E35),SentData!$F$2:$G$65536,2,)</f>
        <v>6.4391677766040503E-2</v>
      </c>
      <c r="L35" s="642">
        <f>VLOOKUP(CONCATENATE($B35,"_",$C35,"_",L$2,"_","1000 NAC","_",$E35),SentData!$F$2:$G$65536,2,)/VLOOKUP(CONCATENATE($B35,"_",$C35,"_",L$2,"_",$D35,"_",$E35),SentData!$F$2:$G$65536,2,)</f>
        <v>5.4803213603102405E-2</v>
      </c>
      <c r="M35" s="643"/>
      <c r="N35" s="644" t="str">
        <f t="shared" ref="N35:N66" si="7">IF(OR(ISERROR(F35),ISERROR(G35)),"!!",IF(F35=0,"!!",G35/F35))</f>
        <v>!!</v>
      </c>
      <c r="O35" s="644" t="str">
        <f t="shared" ref="O35:O66" si="8">IF(OR(ISERROR(G35),ISERROR(H35)),"!!",IF(G35=0,"!!",H35/G35))</f>
        <v>!!</v>
      </c>
      <c r="P35" s="644" t="str">
        <f t="shared" ref="P35:P66" si="9">IF(OR(ISERROR(H35),ISERROR(I35)),"!!",IF(H35=0,"!!",I35/H35))</f>
        <v>!!</v>
      </c>
      <c r="Q35" s="644" t="str">
        <f t="shared" ref="Q35:Q66" si="10">IF(OR(ISERROR(I35),ISERROR(J35)),"!!",IF(I35=0,"!!",J35/I35))</f>
        <v>!!</v>
      </c>
      <c r="R35" s="644" t="str">
        <f t="shared" ref="R35:R66" si="11">IF(OR(ISERROR(J35),ISERROR(K35)),"!!",IF(J35=0,"!!",K35/J35))</f>
        <v>!!</v>
      </c>
      <c r="S35" s="644">
        <f t="shared" ref="S35:S66" si="12">IF(OR(ISERROR(K35),ISERROR(L35)),"!!",IF(K35=0,"!!",L35/K35))</f>
        <v>0.85109156189753832</v>
      </c>
      <c r="T35" s="643"/>
      <c r="U35" s="652" t="str">
        <f>IF(ISNUMBER(U33),IF(ISNUMBER(U34),U34/U33,F34/U33),IF(ISNUMBER(U34),U34/F33,""))</f>
        <v/>
      </c>
      <c r="V35" s="652" t="str">
        <f>IF(ISNUMBER(V33),IF(ISNUMBER(V34),V34/V33,G34/V33),IF(ISNUMBER(V34),V34/G33,""))</f>
        <v/>
      </c>
      <c r="W35" s="652" t="str">
        <f>IF(ISNUMBER(W33),IF(ISNUMBER(W34),W34/W33,H34/W33),IF(ISNUMBER(W34),W34/H33,""))</f>
        <v/>
      </c>
      <c r="X35" s="652" t="str">
        <f>IF(ISNUMBER(X33),IF(ISNUMBER(X34),X34/X33,I34/X33),IF(ISNUMBER(X34),X34/I33,""))</f>
        <v/>
      </c>
    </row>
    <row r="36" spans="1:24" x14ac:dyDescent="0.2">
      <c r="A36" s="353" t="s">
        <v>180</v>
      </c>
      <c r="B36" s="353" t="str">
        <f>Cover!$G$25</f>
        <v>NL</v>
      </c>
      <c r="C36" s="353" t="s">
        <v>296</v>
      </c>
      <c r="D36" s="353" t="s">
        <v>293</v>
      </c>
      <c r="E36" s="354" t="s">
        <v>228</v>
      </c>
      <c r="F36" s="364">
        <f>IF(ISNUMBER(U36),U36,VLOOKUP(CONCATENATE($B36,"_",$C36,"_",F$2,"_",$D36,"_",$E36),Database!$F$2:$G$65536,2,))</f>
        <v>0</v>
      </c>
      <c r="G36" s="364">
        <f>IF(ISNUMBER(V36),V36,VLOOKUP(CONCATENATE($B36,"_",$C36,"_",G$2,"_",$D36,"_",$E36),Database!$F$2:$G$65536,2,))</f>
        <v>0</v>
      </c>
      <c r="H36" s="364" t="e">
        <f>IF(ISNUMBER(W36),W36,VLOOKUP(CONCATENATE($B36,"_",$C36,"_",H$2,"_",$D36,"_",$E36),Database!$F$2:$G$65536,2,))</f>
        <v>#N/A</v>
      </c>
      <c r="I36" s="364" t="e">
        <f>IF(ISNUMBER(X36),X36,VLOOKUP(CONCATENATE($B36,"_",$C36,"_",I$2,"_",$D36,"_",$E36),Database!$F$2:$G$65536,2,))</f>
        <v>#N/A</v>
      </c>
      <c r="J36" s="364" t="e">
        <f>VLOOKUP(CONCATENATE($B36,"_",$C36,"_",J$2,"_",$D36,"_",$E36),Database!$F$2:$G$65536,2,)</f>
        <v>#N/A</v>
      </c>
      <c r="K36" s="360">
        <f>VLOOKUP(CONCATENATE($B36,"_",$C36,"_",K$2,"_",$D36,"_",$E36),SentData!$F$2:$G$65536,2,)</f>
        <v>99954</v>
      </c>
      <c r="L36" s="360">
        <f>VLOOKUP(CONCATENATE($B36,"_",$C36,"_",L$2,"_",$D36,"_",$E36),SentData!$F$2:$G$65536,2,)</f>
        <v>99954.217877657618</v>
      </c>
      <c r="M36" s="355"/>
      <c r="N36" s="356" t="str">
        <f t="shared" si="7"/>
        <v>!!</v>
      </c>
      <c r="O36" s="356" t="str">
        <f t="shared" si="8"/>
        <v>!!</v>
      </c>
      <c r="P36" s="356" t="str">
        <f t="shared" si="9"/>
        <v>!!</v>
      </c>
      <c r="Q36" s="356" t="str">
        <f t="shared" si="10"/>
        <v>!!</v>
      </c>
      <c r="R36" s="356" t="str">
        <f t="shared" si="11"/>
        <v>!!</v>
      </c>
      <c r="S36" s="356">
        <f t="shared" si="12"/>
        <v>1.0000021797792746</v>
      </c>
      <c r="T36" s="355"/>
    </row>
    <row r="37" spans="1:24" x14ac:dyDescent="0.2">
      <c r="A37" s="633" t="s">
        <v>179</v>
      </c>
      <c r="B37" s="633" t="str">
        <f>Cover!$G$25</f>
        <v>NL</v>
      </c>
      <c r="C37" s="633" t="s">
        <v>296</v>
      </c>
      <c r="D37" s="633" t="s">
        <v>216</v>
      </c>
      <c r="E37" s="634" t="s">
        <v>228</v>
      </c>
      <c r="F37" s="364">
        <f>IF(ISNUMBER(U37),U37,VLOOKUP(CONCATENATE($B37,"_",$C37,"_",F$2,"_",$D37,"_",$E37),Database!$F$2:$G$65536,2,))</f>
        <v>0</v>
      </c>
      <c r="G37" s="364">
        <f>IF(ISNUMBER(V37),V37,VLOOKUP(CONCATENATE($B37,"_",$C37,"_",G$2,"_",$D37,"_",$E37),Database!$F$2:$G$65536,2,))</f>
        <v>0</v>
      </c>
      <c r="H37" s="364" t="e">
        <f>IF(ISNUMBER(W37),W37,VLOOKUP(CONCATENATE($B37,"_",$C37,"_",H$2,"_",$D37,"_",$E37),Database!$F$2:$G$65536,2,))</f>
        <v>#N/A</v>
      </c>
      <c r="I37" s="364" t="e">
        <f>IF(ISNUMBER(X37),X37,VLOOKUP(CONCATENATE($B37,"_",$C37,"_",I$2,"_",$D37,"_",$E37),Database!$F$2:$G$65536,2,))</f>
        <v>#N/A</v>
      </c>
      <c r="J37" s="364" t="e">
        <f>IF(ISNUMBER(Y37),Y37,VLOOKUP(CONCATENATE($B37,"_",$C37,"_",J$2,"_",$D37,"_",$E37),Database!$F$2:$G$65536,2,))</f>
        <v>#N/A</v>
      </c>
      <c r="K37" s="636">
        <f>VLOOKUP(CONCATENATE($B37,"_",$C37,"_",K$2,"_",$D37,"_",$E37),SentData!$F$2:$G$65536,2,)</f>
        <v>5029</v>
      </c>
      <c r="L37" s="636">
        <f>VLOOKUP(CONCATENATE($B37,"_",$C37,"_",L$2,"_",$D37,"_",$E37),SentData!$F$2:$G$65536,2,)</f>
        <v>4939.9028804215741</v>
      </c>
      <c r="M37" s="637"/>
      <c r="N37" s="638" t="str">
        <f t="shared" si="7"/>
        <v>!!</v>
      </c>
      <c r="O37" s="638" t="str">
        <f t="shared" si="8"/>
        <v>!!</v>
      </c>
      <c r="P37" s="638" t="str">
        <f t="shared" si="9"/>
        <v>!!</v>
      </c>
      <c r="Q37" s="638" t="str">
        <f t="shared" si="10"/>
        <v>!!</v>
      </c>
      <c r="R37" s="638" t="str">
        <f t="shared" si="11"/>
        <v>!!</v>
      </c>
      <c r="S37" s="638">
        <f t="shared" si="12"/>
        <v>0.98228333275433966</v>
      </c>
      <c r="T37" s="637"/>
      <c r="U37" s="633"/>
      <c r="V37" s="633"/>
      <c r="W37" s="633"/>
      <c r="X37" s="633"/>
    </row>
    <row r="38" spans="1:24" ht="12" x14ac:dyDescent="0.2">
      <c r="A38" s="639" t="s">
        <v>178</v>
      </c>
      <c r="B38" s="639" t="str">
        <f>Cover!$G$25</f>
        <v>NL</v>
      </c>
      <c r="C38" s="639" t="s">
        <v>296</v>
      </c>
      <c r="D38" s="639" t="s">
        <v>293</v>
      </c>
      <c r="E38" s="640" t="s">
        <v>228</v>
      </c>
      <c r="F38" s="641" t="e">
        <f>IF(ISNUMBER(U38),U38,VLOOKUP(CONCATENATE($B38,"_",$C38,"_",F$2,"_","1000 NAC","_",$E38),Database!$F$2:$G$65536,2,)/VLOOKUP(CONCATENATE($B38,"_",$C38,"_",F$2,"_",$D38,"_",$E38),Database!$F$2:$G$65536,2,))</f>
        <v>#DIV/0!</v>
      </c>
      <c r="G38" s="641" t="e">
        <f>IF(ISNUMBER(V38),V38,VLOOKUP(CONCATENATE($B38,"_",$C38,"_",G$2,"_","1000 NAC","_",$E38),Database!$F$2:$G$65536,2,)/VLOOKUP(CONCATENATE($B38,"_",$C38,"_",G$2,"_",$D38,"_",$E38),Database!$F$2:$G$65536,2,))</f>
        <v>#DIV/0!</v>
      </c>
      <c r="H38" s="641" t="e">
        <f>IF(ISNUMBER(W38),W38,VLOOKUP(CONCATENATE($B38,"_",$C38,"_",H$2,"_","1000 NAC","_",$E38),Database!$F$2:$G$65536,2,)/VLOOKUP(CONCATENATE($B38,"_",$C38,"_",H$2,"_",$D38,"_",$E38),Database!$F$2:$G$65536,2,))</f>
        <v>#N/A</v>
      </c>
      <c r="I38" s="641" t="e">
        <f>IF(ISNUMBER(X38),X38,VLOOKUP(CONCATENATE($B38,"_",$C38,"_",I$2,"_","1000 NAC","_",$E38),Database!$F$2:$G$65536,2,)/VLOOKUP(CONCATENATE($B38,"_",$C38,"_",I$2,"_",$D38,"_",$E38),Database!$F$2:$G$65536,2,))</f>
        <v>#N/A</v>
      </c>
      <c r="J38" s="641" t="e">
        <f>IF(ISNUMBER(Y38),Y38,VLOOKUP(CONCATENATE($B38,"_",$C38,"_",J$2,"_","1000 NAC","_",$E38),Database!$F$2:$G$65536,2,)/VLOOKUP(CONCATENATE($B38,"_",$C38,"_",J$2,"_",$D38,"_",$E38),Database!$F$2:$G$65536,2,))</f>
        <v>#N/A</v>
      </c>
      <c r="K38" s="642">
        <f>VLOOKUP(CONCATENATE($B38,"_",$C38,"_",K$2,"_","1000 NAC","_",$E38),SentData!$F$2:$G$65536,2,)/VLOOKUP(CONCATENATE($B38,"_",$C38,"_",K$2,"_",$D38,"_",$E38),SentData!$F$2:$G$65536,2,)</f>
        <v>5.0313144046261284E-2</v>
      </c>
      <c r="L38" s="642">
        <f>VLOOKUP(CONCATENATE($B38,"_",$C38,"_",L$2,"_","1000 NAC","_",$E38),SentData!$F$2:$G$65536,2,)/VLOOKUP(CONCATENATE($B38,"_",$C38,"_",L$2,"_",$D38,"_",$E38),SentData!$F$2:$G$65536,2,)</f>
        <v>4.9421655086811213E-2</v>
      </c>
      <c r="M38" s="643"/>
      <c r="N38" s="644" t="str">
        <f t="shared" si="7"/>
        <v>!!</v>
      </c>
      <c r="O38" s="644" t="str">
        <f t="shared" si="8"/>
        <v>!!</v>
      </c>
      <c r="P38" s="644" t="str">
        <f t="shared" si="9"/>
        <v>!!</v>
      </c>
      <c r="Q38" s="644" t="str">
        <f t="shared" si="10"/>
        <v>!!</v>
      </c>
      <c r="R38" s="644" t="str">
        <f t="shared" si="11"/>
        <v>!!</v>
      </c>
      <c r="S38" s="644">
        <f t="shared" si="12"/>
        <v>0.98228119159815619</v>
      </c>
      <c r="T38" s="643"/>
      <c r="U38" s="652" t="str">
        <f>IF(ISNUMBER(U36),IF(ISNUMBER(U37),U37/U36,F37/U36),IF(ISNUMBER(U37),U37/F36,""))</f>
        <v/>
      </c>
      <c r="V38" s="652" t="str">
        <f>IF(ISNUMBER(V36),IF(ISNUMBER(V37),V37/V36,G37/V36),IF(ISNUMBER(V37),V37/G36,""))</f>
        <v/>
      </c>
      <c r="W38" s="652" t="str">
        <f>IF(ISNUMBER(W36),IF(ISNUMBER(W37),W37/W36,H37/W36),IF(ISNUMBER(W37),W37/H36,""))</f>
        <v/>
      </c>
      <c r="X38" s="652" t="str">
        <f>IF(ISNUMBER(X36),IF(ISNUMBER(X37),X37/X36,I37/X36),IF(ISNUMBER(X37),X37/I36,""))</f>
        <v/>
      </c>
    </row>
    <row r="39" spans="1:24" x14ac:dyDescent="0.2">
      <c r="A39" s="353" t="s">
        <v>180</v>
      </c>
      <c r="B39" s="353" t="str">
        <f>Cover!$G$25</f>
        <v>NL</v>
      </c>
      <c r="C39" s="353" t="s">
        <v>292</v>
      </c>
      <c r="D39" s="353" t="s">
        <v>293</v>
      </c>
      <c r="E39" s="354" t="s">
        <v>227</v>
      </c>
      <c r="F39" s="364">
        <f>IF(ISNUMBER(U39),U39,VLOOKUP(CONCATENATE($B39,"_",$C39,"_",F$2,"_",$D39,"_",$E39),Database!$F$2:$G$65536,2,))</f>
        <v>0</v>
      </c>
      <c r="G39" s="364">
        <f>IF(ISNUMBER(V39),V39,VLOOKUP(CONCATENATE($B39,"_",$C39,"_",G$2,"_",$D39,"_",$E39),Database!$F$2:$G$65536,2,))</f>
        <v>0</v>
      </c>
      <c r="H39" s="364" t="e">
        <f>IF(ISNUMBER(W39),W39,VLOOKUP(CONCATENATE($B39,"_",$C39,"_",H$2,"_",$D39,"_",$E39),Database!$F$2:$G$65536,2,))</f>
        <v>#N/A</v>
      </c>
      <c r="I39" s="364" t="e">
        <f>IF(ISNUMBER(X39),X39,VLOOKUP(CONCATENATE($B39,"_",$C39,"_",I$2,"_",$D39,"_",$E39),Database!$F$2:$G$65536,2,))</f>
        <v>#N/A</v>
      </c>
      <c r="J39" s="364" t="e">
        <f>VLOOKUP(CONCATENATE($B39,"_",$C39,"_",J$2,"_",$D39,"_",$E39),Database!$F$2:$G$65536,2,)</f>
        <v>#N/A</v>
      </c>
      <c r="K39" s="360">
        <f>VLOOKUP(CONCATENATE($B39,"_",$C39,"_",K$2,"_",$D39,"_",$E39),SentData!$F$2:$G$65536,2,)</f>
        <v>33004</v>
      </c>
      <c r="L39" s="360">
        <f>VLOOKUP(CONCATENATE($B39,"_",$C39,"_",L$2,"_",$D39,"_",$E39),SentData!$F$2:$G$65536,2,)</f>
        <v>31025.834041241993</v>
      </c>
      <c r="M39" s="355"/>
      <c r="N39" s="356" t="str">
        <f t="shared" si="7"/>
        <v>!!</v>
      </c>
      <c r="O39" s="356" t="str">
        <f t="shared" si="8"/>
        <v>!!</v>
      </c>
      <c r="P39" s="356" t="str">
        <f t="shared" si="9"/>
        <v>!!</v>
      </c>
      <c r="Q39" s="356" t="str">
        <f t="shared" si="10"/>
        <v>!!</v>
      </c>
      <c r="R39" s="356" t="str">
        <f t="shared" si="11"/>
        <v>!!</v>
      </c>
      <c r="S39" s="356">
        <f t="shared" si="12"/>
        <v>0.94006284211737945</v>
      </c>
      <c r="T39" s="355"/>
    </row>
    <row r="40" spans="1:24" x14ac:dyDescent="0.2">
      <c r="A40" s="633" t="s">
        <v>179</v>
      </c>
      <c r="B40" s="633" t="str">
        <f>Cover!$G$25</f>
        <v>NL</v>
      </c>
      <c r="C40" s="633" t="s">
        <v>292</v>
      </c>
      <c r="D40" s="633" t="s">
        <v>216</v>
      </c>
      <c r="E40" s="634" t="s">
        <v>227</v>
      </c>
      <c r="F40" s="364">
        <f>IF(ISNUMBER(U40),U40,VLOOKUP(CONCATENATE($B40,"_",$C40,"_",F$2,"_",$D40,"_",$E40),Database!$F$2:$G$65536,2,))</f>
        <v>0</v>
      </c>
      <c r="G40" s="364">
        <f>IF(ISNUMBER(V40),V40,VLOOKUP(CONCATENATE($B40,"_",$C40,"_",G$2,"_",$D40,"_",$E40),Database!$F$2:$G$65536,2,))</f>
        <v>0</v>
      </c>
      <c r="H40" s="364" t="e">
        <f>IF(ISNUMBER(W40),W40,VLOOKUP(CONCATENATE($B40,"_",$C40,"_",H$2,"_",$D40,"_",$E40),Database!$F$2:$G$65536,2,))</f>
        <v>#N/A</v>
      </c>
      <c r="I40" s="364" t="e">
        <f>IF(ISNUMBER(X40),X40,VLOOKUP(CONCATENATE($B40,"_",$C40,"_",I$2,"_",$D40,"_",$E40),Database!$F$2:$G$65536,2,))</f>
        <v>#N/A</v>
      </c>
      <c r="J40" s="364" t="e">
        <f>IF(ISNUMBER(Y40),Y40,VLOOKUP(CONCATENATE($B40,"_",$C40,"_",J$2,"_",$D40,"_",$E40),Database!$F$2:$G$65536,2,))</f>
        <v>#N/A</v>
      </c>
      <c r="K40" s="636">
        <f>VLOOKUP(CONCATENATE($B40,"_",$C40,"_",K$2,"_",$D40,"_",$E40),SentData!$F$2:$G$65536,2,)</f>
        <v>839</v>
      </c>
      <c r="L40" s="636">
        <f>VLOOKUP(CONCATENATE($B40,"_",$C40,"_",L$2,"_",$D40,"_",$E40),SentData!$F$2:$G$65536,2,)</f>
        <v>719.82752217347468</v>
      </c>
      <c r="M40" s="637"/>
      <c r="N40" s="638" t="str">
        <f t="shared" si="7"/>
        <v>!!</v>
      </c>
      <c r="O40" s="638" t="str">
        <f t="shared" si="8"/>
        <v>!!</v>
      </c>
      <c r="P40" s="638" t="str">
        <f t="shared" si="9"/>
        <v>!!</v>
      </c>
      <c r="Q40" s="638" t="str">
        <f t="shared" si="10"/>
        <v>!!</v>
      </c>
      <c r="R40" s="638" t="str">
        <f t="shared" si="11"/>
        <v>!!</v>
      </c>
      <c r="S40" s="638">
        <f t="shared" si="12"/>
        <v>0.85795890604704972</v>
      </c>
      <c r="T40" s="637"/>
      <c r="U40" s="633"/>
      <c r="V40" s="633"/>
      <c r="W40" s="633"/>
      <c r="X40" s="633"/>
    </row>
    <row r="41" spans="1:24" ht="12" x14ac:dyDescent="0.2">
      <c r="A41" s="639" t="s">
        <v>178</v>
      </c>
      <c r="B41" s="639" t="str">
        <f>Cover!$G$25</f>
        <v>NL</v>
      </c>
      <c r="C41" s="639" t="s">
        <v>292</v>
      </c>
      <c r="D41" s="639" t="s">
        <v>293</v>
      </c>
      <c r="E41" s="640" t="s">
        <v>227</v>
      </c>
      <c r="F41" s="641" t="e">
        <f>IF(ISNUMBER(U41),U41,VLOOKUP(CONCATENATE($B41,"_",$C41,"_",F$2,"_","1000 NAC","_",$E41),Database!$F$2:$G$65536,2,)/VLOOKUP(CONCATENATE($B41,"_",$C41,"_",F$2,"_",$D41,"_",$E41),Database!$F$2:$G$65536,2,))</f>
        <v>#DIV/0!</v>
      </c>
      <c r="G41" s="641" t="e">
        <f>IF(ISNUMBER(V41),V41,VLOOKUP(CONCATENATE($B41,"_",$C41,"_",G$2,"_","1000 NAC","_",$E41),Database!$F$2:$G$65536,2,)/VLOOKUP(CONCATENATE($B41,"_",$C41,"_",G$2,"_",$D41,"_",$E41),Database!$F$2:$G$65536,2,))</f>
        <v>#DIV/0!</v>
      </c>
      <c r="H41" s="641" t="e">
        <f>IF(ISNUMBER(W41),W41,VLOOKUP(CONCATENATE($B41,"_",$C41,"_",H$2,"_","1000 NAC","_",$E41),Database!$F$2:$G$65536,2,)/VLOOKUP(CONCATENATE($B41,"_",$C41,"_",H$2,"_",$D41,"_",$E41),Database!$F$2:$G$65536,2,))</f>
        <v>#N/A</v>
      </c>
      <c r="I41" s="641" t="e">
        <f>IF(ISNUMBER(X41),X41,VLOOKUP(CONCATENATE($B41,"_",$C41,"_",I$2,"_","1000 NAC","_",$E41),Database!$F$2:$G$65536,2,)/VLOOKUP(CONCATENATE($B41,"_",$C41,"_",I$2,"_",$D41,"_",$E41),Database!$F$2:$G$65536,2,))</f>
        <v>#N/A</v>
      </c>
      <c r="J41" s="641" t="e">
        <f>IF(ISNUMBER(Y41),Y41,VLOOKUP(CONCATENATE($B41,"_",$C41,"_",J$2,"_","1000 NAC","_",$E41),Database!$F$2:$G$65536,2,)/VLOOKUP(CONCATENATE($B41,"_",$C41,"_",J$2,"_",$D41,"_",$E41),Database!$F$2:$G$65536,2,))</f>
        <v>#N/A</v>
      </c>
      <c r="K41" s="642">
        <f>VLOOKUP(CONCATENATE($B41,"_",$C41,"_",K$2,"_","1000 NAC","_",$E41),SentData!$F$2:$G$65536,2,)/VLOOKUP(CONCATENATE($B41,"_",$C41,"_",K$2,"_",$D41,"_",$E41),SentData!$F$2:$G$65536,2,)</f>
        <v>2.5421161071385288E-2</v>
      </c>
      <c r="L41" s="642">
        <f>VLOOKUP(CONCATENATE($B41,"_",$C41,"_",L$2,"_","1000 NAC","_",$E41),SentData!$F$2:$G$65536,2,)/VLOOKUP(CONCATENATE($B41,"_",$C41,"_",L$2,"_",$D41,"_",$E41),SentData!$F$2:$G$65536,2,)</f>
        <v>2.3200908030921039E-2</v>
      </c>
      <c r="M41" s="643"/>
      <c r="N41" s="644" t="str">
        <f t="shared" si="7"/>
        <v>!!</v>
      </c>
      <c r="O41" s="644" t="str">
        <f t="shared" si="8"/>
        <v>!!</v>
      </c>
      <c r="P41" s="644" t="str">
        <f t="shared" si="9"/>
        <v>!!</v>
      </c>
      <c r="Q41" s="644" t="str">
        <f t="shared" si="10"/>
        <v>!!</v>
      </c>
      <c r="R41" s="644" t="str">
        <f t="shared" si="11"/>
        <v>!!</v>
      </c>
      <c r="S41" s="644">
        <f t="shared" si="12"/>
        <v>0.91266122604590938</v>
      </c>
      <c r="T41" s="643"/>
      <c r="U41" s="652" t="str">
        <f>IF(ISNUMBER(U39),IF(ISNUMBER(U40),U40/U39,F40/U39),IF(ISNUMBER(U40),U40/F39,""))</f>
        <v/>
      </c>
      <c r="V41" s="652" t="str">
        <f>IF(ISNUMBER(V39),IF(ISNUMBER(V40),V40/V39,G40/V39),IF(ISNUMBER(V40),V40/G39,""))</f>
        <v/>
      </c>
      <c r="W41" s="652" t="str">
        <f>IF(ISNUMBER(W39),IF(ISNUMBER(W40),W40/W39,H40/W39),IF(ISNUMBER(W40),W40/H39,""))</f>
        <v/>
      </c>
      <c r="X41" s="652" t="str">
        <f>IF(ISNUMBER(X39),IF(ISNUMBER(X40),X40/X39,I40/X39),IF(ISNUMBER(X40),X40/I39,""))</f>
        <v/>
      </c>
    </row>
    <row r="42" spans="1:24" x14ac:dyDescent="0.2">
      <c r="A42" s="353" t="s">
        <v>180</v>
      </c>
      <c r="B42" s="353" t="str">
        <f>Cover!$G$25</f>
        <v>NL</v>
      </c>
      <c r="C42" s="353" t="s">
        <v>296</v>
      </c>
      <c r="D42" s="353" t="s">
        <v>293</v>
      </c>
      <c r="E42" s="354" t="s">
        <v>227</v>
      </c>
      <c r="F42" s="364">
        <f>IF(ISNUMBER(U42),U42,VLOOKUP(CONCATENATE($B42,"_",$C42,"_",F$2,"_",$D42,"_",$E42),Database!$F$2:$G$65536,2,))</f>
        <v>0</v>
      </c>
      <c r="G42" s="364">
        <f>IF(ISNUMBER(V42),V42,VLOOKUP(CONCATENATE($B42,"_",$C42,"_",G$2,"_",$D42,"_",$E42),Database!$F$2:$G$65536,2,))</f>
        <v>0</v>
      </c>
      <c r="H42" s="364" t="e">
        <f>IF(ISNUMBER(W42),W42,VLOOKUP(CONCATENATE($B42,"_",$C42,"_",H$2,"_",$D42,"_",$E42),Database!$F$2:$G$65536,2,))</f>
        <v>#N/A</v>
      </c>
      <c r="I42" s="364" t="e">
        <f>IF(ISNUMBER(X42),X42,VLOOKUP(CONCATENATE($B42,"_",$C42,"_",I$2,"_",$D42,"_",$E42),Database!$F$2:$G$65536,2,))</f>
        <v>#N/A</v>
      </c>
      <c r="J42" s="364" t="e">
        <f>VLOOKUP(CONCATENATE($B42,"_",$C42,"_",J$2,"_",$D42,"_",$E42),Database!$F$2:$G$65536,2,)</f>
        <v>#N/A</v>
      </c>
      <c r="K42" s="360">
        <f>VLOOKUP(CONCATENATE($B42,"_",$C42,"_",K$2,"_",$D42,"_",$E42),SentData!$F$2:$G$65536,2,)</f>
        <v>36601</v>
      </c>
      <c r="L42" s="360">
        <f>VLOOKUP(CONCATENATE($B42,"_",$C42,"_",L$2,"_",$D42,"_",$E42),SentData!$F$2:$G$65536,2,)</f>
        <v>33010.918118268688</v>
      </c>
      <c r="M42" s="355"/>
      <c r="N42" s="356" t="str">
        <f t="shared" si="7"/>
        <v>!!</v>
      </c>
      <c r="O42" s="356" t="str">
        <f t="shared" si="8"/>
        <v>!!</v>
      </c>
      <c r="P42" s="356" t="str">
        <f t="shared" si="9"/>
        <v>!!</v>
      </c>
      <c r="Q42" s="356" t="str">
        <f t="shared" si="10"/>
        <v>!!</v>
      </c>
      <c r="R42" s="356" t="str">
        <f t="shared" si="11"/>
        <v>!!</v>
      </c>
      <c r="S42" s="356">
        <f t="shared" si="12"/>
        <v>0.90191301107261246</v>
      </c>
      <c r="T42" s="355"/>
    </row>
    <row r="43" spans="1:24" x14ac:dyDescent="0.2">
      <c r="A43" s="633" t="s">
        <v>179</v>
      </c>
      <c r="B43" s="633" t="str">
        <f>Cover!$G$25</f>
        <v>NL</v>
      </c>
      <c r="C43" s="633" t="s">
        <v>296</v>
      </c>
      <c r="D43" s="633" t="s">
        <v>216</v>
      </c>
      <c r="E43" s="634" t="s">
        <v>227</v>
      </c>
      <c r="F43" s="364">
        <f>IF(ISNUMBER(U43),U43,VLOOKUP(CONCATENATE($B43,"_",$C43,"_",F$2,"_",$D43,"_",$E43),Database!$F$2:$G$65536,2,))</f>
        <v>0</v>
      </c>
      <c r="G43" s="364">
        <f>IF(ISNUMBER(V43),V43,VLOOKUP(CONCATENATE($B43,"_",$C43,"_",G$2,"_",$D43,"_",$E43),Database!$F$2:$G$65536,2,))</f>
        <v>0</v>
      </c>
      <c r="H43" s="364" t="e">
        <f>IF(ISNUMBER(W43),W43,VLOOKUP(CONCATENATE($B43,"_",$C43,"_",H$2,"_",$D43,"_",$E43),Database!$F$2:$G$65536,2,))</f>
        <v>#N/A</v>
      </c>
      <c r="I43" s="364" t="e">
        <f>IF(ISNUMBER(X43),X43,VLOOKUP(CONCATENATE($B43,"_",$C43,"_",I$2,"_",$D43,"_",$E43),Database!$F$2:$G$65536,2,))</f>
        <v>#N/A</v>
      </c>
      <c r="J43" s="364" t="e">
        <f>IF(ISNUMBER(Y43),Y43,VLOOKUP(CONCATENATE($B43,"_",$C43,"_",J$2,"_",$D43,"_",$E43),Database!$F$2:$G$65536,2,))</f>
        <v>#N/A</v>
      </c>
      <c r="K43" s="636">
        <f>VLOOKUP(CONCATENATE($B43,"_",$C43,"_",K$2,"_",$D43,"_",$E43),SentData!$F$2:$G$65536,2,)</f>
        <v>1047</v>
      </c>
      <c r="L43" s="636">
        <f>VLOOKUP(CONCATENATE($B43,"_",$C43,"_",L$2,"_",$D43,"_",$E43),SentData!$F$2:$G$65536,2,)</f>
        <v>953.48187729743711</v>
      </c>
      <c r="M43" s="637"/>
      <c r="N43" s="638" t="str">
        <f t="shared" si="7"/>
        <v>!!</v>
      </c>
      <c r="O43" s="638" t="str">
        <f t="shared" si="8"/>
        <v>!!</v>
      </c>
      <c r="P43" s="638" t="str">
        <f t="shared" si="9"/>
        <v>!!</v>
      </c>
      <c r="Q43" s="638" t="str">
        <f t="shared" si="10"/>
        <v>!!</v>
      </c>
      <c r="R43" s="638" t="str">
        <f t="shared" si="11"/>
        <v>!!</v>
      </c>
      <c r="S43" s="638">
        <f t="shared" si="12"/>
        <v>0.91067992100996864</v>
      </c>
      <c r="T43" s="637"/>
      <c r="U43" s="633"/>
      <c r="V43" s="633"/>
      <c r="W43" s="633"/>
      <c r="X43" s="633"/>
    </row>
    <row r="44" spans="1:24" ht="12" x14ac:dyDescent="0.2">
      <c r="A44" s="639" t="s">
        <v>178</v>
      </c>
      <c r="B44" s="639" t="str">
        <f>Cover!$G$25</f>
        <v>NL</v>
      </c>
      <c r="C44" s="639" t="s">
        <v>296</v>
      </c>
      <c r="D44" s="639" t="s">
        <v>293</v>
      </c>
      <c r="E44" s="640" t="s">
        <v>227</v>
      </c>
      <c r="F44" s="641" t="e">
        <f>IF(ISNUMBER(U44),U44,VLOOKUP(CONCATENATE($B44,"_",$C44,"_",F$2,"_","1000 NAC","_",$E44),Database!$F$2:$G$65536,2,)/VLOOKUP(CONCATENATE($B44,"_",$C44,"_",F$2,"_",$D44,"_",$E44),Database!$F$2:$G$65536,2,))</f>
        <v>#DIV/0!</v>
      </c>
      <c r="G44" s="641" t="e">
        <f>IF(ISNUMBER(V44),V44,VLOOKUP(CONCATENATE($B44,"_",$C44,"_",G$2,"_","1000 NAC","_",$E44),Database!$F$2:$G$65536,2,)/VLOOKUP(CONCATENATE($B44,"_",$C44,"_",G$2,"_",$D44,"_",$E44),Database!$F$2:$G$65536,2,))</f>
        <v>#DIV/0!</v>
      </c>
      <c r="H44" s="641" t="e">
        <f>IF(ISNUMBER(W44),W44,VLOOKUP(CONCATENATE($B44,"_",$C44,"_",H$2,"_","1000 NAC","_",$E44),Database!$F$2:$G$65536,2,)/VLOOKUP(CONCATENATE($B44,"_",$C44,"_",H$2,"_",$D44,"_",$E44),Database!$F$2:$G$65536,2,))</f>
        <v>#N/A</v>
      </c>
      <c r="I44" s="641" t="e">
        <f>IF(ISNUMBER(X44),X44,VLOOKUP(CONCATENATE($B44,"_",$C44,"_",I$2,"_","1000 NAC","_",$E44),Database!$F$2:$G$65536,2,)/VLOOKUP(CONCATENATE($B44,"_",$C44,"_",I$2,"_",$D44,"_",$E44),Database!$F$2:$G$65536,2,))</f>
        <v>#N/A</v>
      </c>
      <c r="J44" s="641" t="e">
        <f>IF(ISNUMBER(Y44),Y44,VLOOKUP(CONCATENATE($B44,"_",$C44,"_",J$2,"_","1000 NAC","_",$E44),Database!$F$2:$G$65536,2,)/VLOOKUP(CONCATENATE($B44,"_",$C44,"_",J$2,"_",$D44,"_",$E44),Database!$F$2:$G$65536,2,))</f>
        <v>#N/A</v>
      </c>
      <c r="K44" s="642">
        <f>VLOOKUP(CONCATENATE($B44,"_",$C44,"_",K$2,"_","1000 NAC","_",$E44),SentData!$F$2:$G$65536,2,)/VLOOKUP(CONCATENATE($B44,"_",$C44,"_",K$2,"_",$D44,"_",$E44),SentData!$F$2:$G$65536,2,)</f>
        <v>2.8605775798475452E-2</v>
      </c>
      <c r="L44" s="642">
        <f>VLOOKUP(CONCATENATE($B44,"_",$C44,"_",L$2,"_","1000 NAC","_",$E44),SentData!$F$2:$G$65536,2,)/VLOOKUP(CONCATENATE($B44,"_",$C44,"_",L$2,"_",$D44,"_",$E44),SentData!$F$2:$G$65536,2,)</f>
        <v>2.8883833944920403E-2</v>
      </c>
      <c r="M44" s="643"/>
      <c r="N44" s="644" t="str">
        <f t="shared" si="7"/>
        <v>!!</v>
      </c>
      <c r="O44" s="644" t="str">
        <f t="shared" si="8"/>
        <v>!!</v>
      </c>
      <c r="P44" s="644" t="str">
        <f t="shared" si="9"/>
        <v>!!</v>
      </c>
      <c r="Q44" s="644" t="str">
        <f t="shared" si="10"/>
        <v>!!</v>
      </c>
      <c r="R44" s="644" t="str">
        <f t="shared" si="11"/>
        <v>!!</v>
      </c>
      <c r="S44" s="644">
        <f t="shared" si="12"/>
        <v>1.0097203497784448</v>
      </c>
      <c r="T44" s="643"/>
      <c r="U44" s="652" t="str">
        <f>IF(ISNUMBER(U42),IF(ISNUMBER(U43),U43/U42,F43/U42),IF(ISNUMBER(U43),U43/F42,""))</f>
        <v/>
      </c>
      <c r="V44" s="652" t="str">
        <f>IF(ISNUMBER(V42),IF(ISNUMBER(V43),V43/V42,G43/V42),IF(ISNUMBER(V43),V43/G42,""))</f>
        <v/>
      </c>
      <c r="W44" s="652" t="str">
        <f>IF(ISNUMBER(W42),IF(ISNUMBER(W43),W43/W42,H43/W42),IF(ISNUMBER(W43),W43/H42,""))</f>
        <v/>
      </c>
      <c r="X44" s="652" t="str">
        <f>IF(ISNUMBER(X42),IF(ISNUMBER(X43),X43/X42,I43/X42),IF(ISNUMBER(X43),X43/I42,""))</f>
        <v/>
      </c>
    </row>
    <row r="45" spans="1:24" x14ac:dyDescent="0.2">
      <c r="A45" s="353" t="s">
        <v>180</v>
      </c>
      <c r="B45" s="353" t="str">
        <f>Cover!$G$25</f>
        <v>NL</v>
      </c>
      <c r="C45" s="353" t="s">
        <v>292</v>
      </c>
      <c r="D45" s="353" t="s">
        <v>293</v>
      </c>
      <c r="E45" s="354" t="s">
        <v>242</v>
      </c>
      <c r="F45" s="364">
        <f>IF(ISNUMBER(U45),U45,VLOOKUP(CONCATENATE($B45,"_",$C45,"_",F$2,"_",$D45,"_",$E45),Database!$F$2:$G$65536,2,))</f>
        <v>0</v>
      </c>
      <c r="G45" s="364">
        <f>IF(ISNUMBER(V45),V45,VLOOKUP(CONCATENATE($B45,"_",$C45,"_",G$2,"_",$D45,"_",$E45),Database!$F$2:$G$65536,2,))</f>
        <v>0</v>
      </c>
      <c r="H45" s="364" t="e">
        <f>IF(ISNUMBER(W45),W45,VLOOKUP(CONCATENATE($B45,"_",$C45,"_",H$2,"_",$D45,"_",$E45),Database!$F$2:$G$65536,2,))</f>
        <v>#N/A</v>
      </c>
      <c r="I45" s="364" t="e">
        <f>IF(ISNUMBER(X45),X45,VLOOKUP(CONCATENATE($B45,"_",$C45,"_",I$2,"_",$D45,"_",$E45),Database!$F$2:$G$65536,2,))</f>
        <v>#N/A</v>
      </c>
      <c r="J45" s="364" t="e">
        <f>VLOOKUP(CONCATENATE($B45,"_",$C45,"_",J$2,"_",$D45,"_",$E45),Database!$F$2:$G$65536,2,)</f>
        <v>#N/A</v>
      </c>
      <c r="K45" s="360">
        <f>VLOOKUP(CONCATENATE($B45,"_",$C45,"_",K$2,"_",$D45,"_",$E45),SentData!$F$2:$G$65536,2,)</f>
        <v>35837</v>
      </c>
      <c r="L45" s="360">
        <f>VLOOKUP(CONCATENATE($B45,"_",$C45,"_",L$2,"_",$D45,"_",$E45),SentData!$F$2:$G$65536,2,)</f>
        <v>35945.069070930651</v>
      </c>
      <c r="M45" s="355"/>
      <c r="N45" s="356" t="str">
        <f t="shared" si="7"/>
        <v>!!</v>
      </c>
      <c r="O45" s="356" t="str">
        <f t="shared" si="8"/>
        <v>!!</v>
      </c>
      <c r="P45" s="356" t="str">
        <f t="shared" si="9"/>
        <v>!!</v>
      </c>
      <c r="Q45" s="356" t="str">
        <f t="shared" si="10"/>
        <v>!!</v>
      </c>
      <c r="R45" s="356" t="str">
        <f t="shared" si="11"/>
        <v>!!</v>
      </c>
      <c r="S45" s="356">
        <f t="shared" si="12"/>
        <v>1.0030155724790204</v>
      </c>
      <c r="T45" s="355"/>
    </row>
    <row r="46" spans="1:24" x14ac:dyDescent="0.2">
      <c r="A46" s="633" t="s">
        <v>179</v>
      </c>
      <c r="B46" s="633" t="str">
        <f>Cover!$G$25</f>
        <v>NL</v>
      </c>
      <c r="C46" s="633" t="s">
        <v>292</v>
      </c>
      <c r="D46" s="633" t="s">
        <v>216</v>
      </c>
      <c r="E46" s="634" t="s">
        <v>242</v>
      </c>
      <c r="F46" s="364">
        <f>IF(ISNUMBER(U46),U46,VLOOKUP(CONCATENATE($B46,"_",$C46,"_",F$2,"_",$D46,"_",$E46),Database!$F$2:$G$65536,2,))</f>
        <v>0</v>
      </c>
      <c r="G46" s="364">
        <f>IF(ISNUMBER(V46),V46,VLOOKUP(CONCATENATE($B46,"_",$C46,"_",G$2,"_",$D46,"_",$E46),Database!$F$2:$G$65536,2,))</f>
        <v>0</v>
      </c>
      <c r="H46" s="364" t="e">
        <f>IF(ISNUMBER(W46),W46,VLOOKUP(CONCATENATE($B46,"_",$C46,"_",H$2,"_",$D46,"_",$E46),Database!$F$2:$G$65536,2,))</f>
        <v>#N/A</v>
      </c>
      <c r="I46" s="364" t="e">
        <f>IF(ISNUMBER(X46),X46,VLOOKUP(CONCATENATE($B46,"_",$C46,"_",I$2,"_",$D46,"_",$E46),Database!$F$2:$G$65536,2,))</f>
        <v>#N/A</v>
      </c>
      <c r="J46" s="364" t="e">
        <f>IF(ISNUMBER(Y46),Y46,VLOOKUP(CONCATENATE($B46,"_",$C46,"_",J$2,"_",$D46,"_",$E46),Database!$F$2:$G$65536,2,))</f>
        <v>#N/A</v>
      </c>
      <c r="K46" s="636">
        <f>VLOOKUP(CONCATENATE($B46,"_",$C46,"_",K$2,"_",$D46,"_",$E46),SentData!$F$2:$G$65536,2,)</f>
        <v>1172</v>
      </c>
      <c r="L46" s="636">
        <f>VLOOKUP(CONCATENATE($B46,"_",$C46,"_",L$2,"_",$D46,"_",$E46),SentData!$F$2:$G$65536,2,)</f>
        <v>1072.5654510038671</v>
      </c>
      <c r="M46" s="637"/>
      <c r="N46" s="638" t="str">
        <f t="shared" si="7"/>
        <v>!!</v>
      </c>
      <c r="O46" s="638" t="str">
        <f t="shared" si="8"/>
        <v>!!</v>
      </c>
      <c r="P46" s="638" t="str">
        <f t="shared" si="9"/>
        <v>!!</v>
      </c>
      <c r="Q46" s="638" t="str">
        <f t="shared" si="10"/>
        <v>!!</v>
      </c>
      <c r="R46" s="638" t="str">
        <f t="shared" si="11"/>
        <v>!!</v>
      </c>
      <c r="S46" s="638">
        <f t="shared" si="12"/>
        <v>0.91515823464493784</v>
      </c>
      <c r="T46" s="637"/>
      <c r="U46" s="633"/>
      <c r="V46" s="633"/>
      <c r="W46" s="633"/>
      <c r="X46" s="633"/>
    </row>
    <row r="47" spans="1:24" ht="12" x14ac:dyDescent="0.2">
      <c r="A47" s="639" t="s">
        <v>178</v>
      </c>
      <c r="B47" s="639" t="str">
        <f>Cover!$G$25</f>
        <v>NL</v>
      </c>
      <c r="C47" s="639" t="s">
        <v>292</v>
      </c>
      <c r="D47" s="639" t="s">
        <v>293</v>
      </c>
      <c r="E47" s="640" t="s">
        <v>242</v>
      </c>
      <c r="F47" s="641" t="e">
        <f>IF(ISNUMBER(U47),U47,VLOOKUP(CONCATENATE($B47,"_",$C47,"_",F$2,"_","1000 NAC","_",$E47),Database!$F$2:$G$65536,2,)/VLOOKUP(CONCATENATE($B47,"_",$C47,"_",F$2,"_",$D47,"_",$E47),Database!$F$2:$G$65536,2,))</f>
        <v>#DIV/0!</v>
      </c>
      <c r="G47" s="641" t="e">
        <f>IF(ISNUMBER(V47),V47,VLOOKUP(CONCATENATE($B47,"_",$C47,"_",G$2,"_","1000 NAC","_",$E47),Database!$F$2:$G$65536,2,)/VLOOKUP(CONCATENATE($B47,"_",$C47,"_",G$2,"_",$D47,"_",$E47),Database!$F$2:$G$65536,2,))</f>
        <v>#DIV/0!</v>
      </c>
      <c r="H47" s="641" t="e">
        <f>IF(ISNUMBER(W47),W47,VLOOKUP(CONCATENATE($B47,"_",$C47,"_",H$2,"_","1000 NAC","_",$E47),Database!$F$2:$G$65536,2,)/VLOOKUP(CONCATENATE($B47,"_",$C47,"_",H$2,"_",$D47,"_",$E47),Database!$F$2:$G$65536,2,))</f>
        <v>#N/A</v>
      </c>
      <c r="I47" s="641" t="e">
        <f>IF(ISNUMBER(X47),X47,VLOOKUP(CONCATENATE($B47,"_",$C47,"_",I$2,"_","1000 NAC","_",$E47),Database!$F$2:$G$65536,2,)/VLOOKUP(CONCATENATE($B47,"_",$C47,"_",I$2,"_",$D47,"_",$E47),Database!$F$2:$G$65536,2,))</f>
        <v>#N/A</v>
      </c>
      <c r="J47" s="641" t="e">
        <f>IF(ISNUMBER(Y47),Y47,VLOOKUP(CONCATENATE($B47,"_",$C47,"_",J$2,"_","1000 NAC","_",$E47),Database!$F$2:$G$65536,2,)/VLOOKUP(CONCATENATE($B47,"_",$C47,"_",J$2,"_",$D47,"_",$E47),Database!$F$2:$G$65536,2,))</f>
        <v>#N/A</v>
      </c>
      <c r="K47" s="642">
        <f>VLOOKUP(CONCATENATE($B47,"_",$C47,"_",K$2,"_","1000 NAC","_",$E47),SentData!$F$2:$G$65536,2,)/VLOOKUP(CONCATENATE($B47,"_",$C47,"_",K$2,"_",$D47,"_",$E47),SentData!$F$2:$G$65536,2,)</f>
        <v>3.2703630326199176E-2</v>
      </c>
      <c r="L47" s="642">
        <f>VLOOKUP(CONCATENATE($B47,"_",$C47,"_",L$2,"_","1000 NAC","_",$E47),SentData!$F$2:$G$65536,2,)/VLOOKUP(CONCATENATE($B47,"_",$C47,"_",L$2,"_",$D47,"_",$E47),SentData!$F$2:$G$65536,2,)</f>
        <v>2.9839014883720667E-2</v>
      </c>
      <c r="M47" s="643"/>
      <c r="N47" s="644" t="str">
        <f t="shared" si="7"/>
        <v>!!</v>
      </c>
      <c r="O47" s="644" t="str">
        <f t="shared" si="8"/>
        <v>!!</v>
      </c>
      <c r="P47" s="644" t="str">
        <f t="shared" si="9"/>
        <v>!!</v>
      </c>
      <c r="Q47" s="644" t="str">
        <f t="shared" si="10"/>
        <v>!!</v>
      </c>
      <c r="R47" s="644" t="str">
        <f t="shared" si="11"/>
        <v>!!</v>
      </c>
      <c r="S47" s="644">
        <f t="shared" si="12"/>
        <v>0.91240680579172151</v>
      </c>
      <c r="T47" s="643"/>
      <c r="U47" s="652" t="str">
        <f>IF(ISNUMBER(U45),IF(ISNUMBER(U46),U46/U45,F46/U45),IF(ISNUMBER(U46),U46/F45,""))</f>
        <v/>
      </c>
      <c r="V47" s="652" t="str">
        <f>IF(ISNUMBER(V45),IF(ISNUMBER(V46),V46/V45,G46/V45),IF(ISNUMBER(V46),V46/G45,""))</f>
        <v/>
      </c>
      <c r="W47" s="652" t="str">
        <f>IF(ISNUMBER(W45),IF(ISNUMBER(W46),W46/W45,H46/W45),IF(ISNUMBER(W46),W46/H45,""))</f>
        <v/>
      </c>
      <c r="X47" s="652" t="str">
        <f>IF(ISNUMBER(X45),IF(ISNUMBER(X46),X46/X45,I46/X45),IF(ISNUMBER(X46),X46/I45,""))</f>
        <v/>
      </c>
    </row>
    <row r="48" spans="1:24" x14ac:dyDescent="0.2">
      <c r="A48" s="353" t="s">
        <v>180</v>
      </c>
      <c r="B48" s="353" t="str">
        <f>Cover!$G$25</f>
        <v>NL</v>
      </c>
      <c r="C48" s="353" t="s">
        <v>296</v>
      </c>
      <c r="D48" s="353" t="s">
        <v>293</v>
      </c>
      <c r="E48" s="354" t="s">
        <v>242</v>
      </c>
      <c r="F48" s="364">
        <f>IF(ISNUMBER(U48),U48,VLOOKUP(CONCATENATE($B48,"_",$C48,"_",F$2,"_",$D48,"_",$E48),Database!$F$2:$G$65536,2,))</f>
        <v>0</v>
      </c>
      <c r="G48" s="364">
        <f>IF(ISNUMBER(V48),V48,VLOOKUP(CONCATENATE($B48,"_",$C48,"_",G$2,"_",$D48,"_",$E48),Database!$F$2:$G$65536,2,))</f>
        <v>0</v>
      </c>
      <c r="H48" s="364" t="e">
        <f>IF(ISNUMBER(W48),W48,VLOOKUP(CONCATENATE($B48,"_",$C48,"_",H$2,"_",$D48,"_",$E48),Database!$F$2:$G$65536,2,))</f>
        <v>#N/A</v>
      </c>
      <c r="I48" s="364" t="e">
        <f>IF(ISNUMBER(X48),X48,VLOOKUP(CONCATENATE($B48,"_",$C48,"_",I$2,"_",$D48,"_",$E48),Database!$F$2:$G$65536,2,))</f>
        <v>#N/A</v>
      </c>
      <c r="J48" s="364" t="e">
        <f>VLOOKUP(CONCATENATE($B48,"_",$C48,"_",J$2,"_",$D48,"_",$E48),Database!$F$2:$G$65536,2,)</f>
        <v>#N/A</v>
      </c>
      <c r="K48" s="360">
        <f>VLOOKUP(CONCATENATE($B48,"_",$C48,"_",K$2,"_",$D48,"_",$E48),SentData!$F$2:$G$65536,2,)</f>
        <v>81120</v>
      </c>
      <c r="L48" s="360">
        <f>VLOOKUP(CONCATENATE($B48,"_",$C48,"_",L$2,"_",$D48,"_",$E48),SentData!$F$2:$G$65536,2,)</f>
        <v>83602.871513764578</v>
      </c>
      <c r="M48" s="355"/>
      <c r="N48" s="356" t="str">
        <f t="shared" si="7"/>
        <v>!!</v>
      </c>
      <c r="O48" s="356" t="str">
        <f t="shared" si="8"/>
        <v>!!</v>
      </c>
      <c r="P48" s="356" t="str">
        <f t="shared" si="9"/>
        <v>!!</v>
      </c>
      <c r="Q48" s="356" t="str">
        <f t="shared" si="10"/>
        <v>!!</v>
      </c>
      <c r="R48" s="356" t="str">
        <f t="shared" si="11"/>
        <v>!!</v>
      </c>
      <c r="S48" s="356">
        <f t="shared" si="12"/>
        <v>1.0306073904556778</v>
      </c>
      <c r="T48" s="355"/>
    </row>
    <row r="49" spans="1:24" x14ac:dyDescent="0.2">
      <c r="A49" s="633" t="s">
        <v>179</v>
      </c>
      <c r="B49" s="633" t="str">
        <f>Cover!$G$25</f>
        <v>NL</v>
      </c>
      <c r="C49" s="633" t="s">
        <v>296</v>
      </c>
      <c r="D49" s="633" t="s">
        <v>216</v>
      </c>
      <c r="E49" s="634" t="s">
        <v>242</v>
      </c>
      <c r="F49" s="364">
        <f>IF(ISNUMBER(U49),U49,VLOOKUP(CONCATENATE($B49,"_",$C49,"_",F$2,"_",$D49,"_",$E49),Database!$F$2:$G$65536,2,))</f>
        <v>0</v>
      </c>
      <c r="G49" s="364">
        <f>IF(ISNUMBER(V49),V49,VLOOKUP(CONCATENATE($B49,"_",$C49,"_",G$2,"_",$D49,"_",$E49),Database!$F$2:$G$65536,2,))</f>
        <v>0</v>
      </c>
      <c r="H49" s="364" t="e">
        <f>IF(ISNUMBER(W49),W49,VLOOKUP(CONCATENATE($B49,"_",$C49,"_",H$2,"_",$D49,"_",$E49),Database!$F$2:$G$65536,2,))</f>
        <v>#N/A</v>
      </c>
      <c r="I49" s="364" t="e">
        <f>IF(ISNUMBER(X49),X49,VLOOKUP(CONCATENATE($B49,"_",$C49,"_",I$2,"_",$D49,"_",$E49),Database!$F$2:$G$65536,2,))</f>
        <v>#N/A</v>
      </c>
      <c r="J49" s="364" t="e">
        <f>IF(ISNUMBER(Y49),Y49,VLOOKUP(CONCATENATE($B49,"_",$C49,"_",J$2,"_",$D49,"_",$E49),Database!$F$2:$G$65536,2,))</f>
        <v>#N/A</v>
      </c>
      <c r="K49" s="636">
        <f>VLOOKUP(CONCATENATE($B49,"_",$C49,"_",K$2,"_",$D49,"_",$E49),SentData!$F$2:$G$65536,2,)</f>
        <v>3247</v>
      </c>
      <c r="L49" s="636">
        <f>VLOOKUP(CONCATENATE($B49,"_",$C49,"_",L$2,"_",$D49,"_",$E49),SentData!$F$2:$G$65536,2,)</f>
        <v>3377.976938992434</v>
      </c>
      <c r="M49" s="637"/>
      <c r="N49" s="638" t="str">
        <f t="shared" si="7"/>
        <v>!!</v>
      </c>
      <c r="O49" s="638" t="str">
        <f t="shared" si="8"/>
        <v>!!</v>
      </c>
      <c r="P49" s="638" t="str">
        <f t="shared" si="9"/>
        <v>!!</v>
      </c>
      <c r="Q49" s="638" t="str">
        <f t="shared" si="10"/>
        <v>!!</v>
      </c>
      <c r="R49" s="638" t="str">
        <f t="shared" si="11"/>
        <v>!!</v>
      </c>
      <c r="S49" s="638">
        <f t="shared" si="12"/>
        <v>1.0403378315344731</v>
      </c>
      <c r="T49" s="637"/>
      <c r="U49" s="633"/>
      <c r="V49" s="633"/>
      <c r="W49" s="633"/>
      <c r="X49" s="633"/>
    </row>
    <row r="50" spans="1:24" ht="12" x14ac:dyDescent="0.2">
      <c r="A50" s="639" t="s">
        <v>178</v>
      </c>
      <c r="B50" s="639" t="str">
        <f>Cover!$G$25</f>
        <v>NL</v>
      </c>
      <c r="C50" s="639" t="s">
        <v>296</v>
      </c>
      <c r="D50" s="639" t="s">
        <v>293</v>
      </c>
      <c r="E50" s="640" t="s">
        <v>242</v>
      </c>
      <c r="F50" s="641" t="e">
        <f>IF(ISNUMBER(U50),U50,VLOOKUP(CONCATENATE($B50,"_",$C50,"_",F$2,"_","1000 NAC","_",$E50),Database!$F$2:$G$65536,2,)/VLOOKUP(CONCATENATE($B50,"_",$C50,"_",F$2,"_",$D50,"_",$E50),Database!$F$2:$G$65536,2,))</f>
        <v>#DIV/0!</v>
      </c>
      <c r="G50" s="641" t="e">
        <f>IF(ISNUMBER(V50),V50,VLOOKUP(CONCATENATE($B50,"_",$C50,"_",G$2,"_","1000 NAC","_",$E50),Database!$F$2:$G$65536,2,)/VLOOKUP(CONCATENATE($B50,"_",$C50,"_",G$2,"_",$D50,"_",$E50),Database!$F$2:$G$65536,2,))</f>
        <v>#DIV/0!</v>
      </c>
      <c r="H50" s="641" t="e">
        <f>IF(ISNUMBER(W50),W50,VLOOKUP(CONCATENATE($B50,"_",$C50,"_",H$2,"_","1000 NAC","_",$E50),Database!$F$2:$G$65536,2,)/VLOOKUP(CONCATENATE($B50,"_",$C50,"_",H$2,"_",$D50,"_",$E50),Database!$F$2:$G$65536,2,))</f>
        <v>#N/A</v>
      </c>
      <c r="I50" s="641" t="e">
        <f>IF(ISNUMBER(X50),X50,VLOOKUP(CONCATENATE($B50,"_",$C50,"_",I$2,"_","1000 NAC","_",$E50),Database!$F$2:$G$65536,2,)/VLOOKUP(CONCATENATE($B50,"_",$C50,"_",I$2,"_",$D50,"_",$E50),Database!$F$2:$G$65536,2,))</f>
        <v>#N/A</v>
      </c>
      <c r="J50" s="641" t="e">
        <f>IF(ISNUMBER(Y50),Y50,VLOOKUP(CONCATENATE($B50,"_",$C50,"_",J$2,"_","1000 NAC","_",$E50),Database!$F$2:$G$65536,2,)/VLOOKUP(CONCATENATE($B50,"_",$C50,"_",J$2,"_",$D50,"_",$E50),Database!$F$2:$G$65536,2,))</f>
        <v>#N/A</v>
      </c>
      <c r="K50" s="642">
        <f>VLOOKUP(CONCATENATE($B50,"_",$C50,"_",K$2,"_","1000 NAC","_",$E50),SentData!$F$2:$G$65536,2,)/VLOOKUP(CONCATENATE($B50,"_",$C50,"_",K$2,"_",$D50,"_",$E50),SentData!$F$2:$G$65536,2,)</f>
        <v>4.0027120315581852E-2</v>
      </c>
      <c r="L50" s="642">
        <f>VLOOKUP(CONCATENATE($B50,"_",$C50,"_",L$2,"_","1000 NAC","_",$E50),SentData!$F$2:$G$65536,2,)/VLOOKUP(CONCATENATE($B50,"_",$C50,"_",L$2,"_",$D50,"_",$E50),SentData!$F$2:$G$65536,2,)</f>
        <v>4.0405034872950218E-2</v>
      </c>
      <c r="M50" s="643"/>
      <c r="N50" s="644" t="str">
        <f t="shared" si="7"/>
        <v>!!</v>
      </c>
      <c r="O50" s="644" t="str">
        <f t="shared" si="8"/>
        <v>!!</v>
      </c>
      <c r="P50" s="644" t="str">
        <f t="shared" si="9"/>
        <v>!!</v>
      </c>
      <c r="Q50" s="644" t="str">
        <f t="shared" si="10"/>
        <v>!!</v>
      </c>
      <c r="R50" s="644" t="str">
        <f t="shared" si="11"/>
        <v>!!</v>
      </c>
      <c r="S50" s="644">
        <f t="shared" si="12"/>
        <v>1.0094414625481127</v>
      </c>
      <c r="T50" s="643"/>
      <c r="U50" s="652" t="str">
        <f>IF(ISNUMBER(U48),IF(ISNUMBER(U49),U49/U48,F49/U48),IF(ISNUMBER(U49),U49/F48,""))</f>
        <v/>
      </c>
      <c r="V50" s="652" t="str">
        <f>IF(ISNUMBER(V48),IF(ISNUMBER(V49),V49/V48,G49/V48),IF(ISNUMBER(V49),V49/G48,""))</f>
        <v/>
      </c>
      <c r="W50" s="652" t="str">
        <f>IF(ISNUMBER(W48),IF(ISNUMBER(W49),W49/W48,H49/W48),IF(ISNUMBER(W49),W49/H48,""))</f>
        <v/>
      </c>
      <c r="X50" s="652" t="str">
        <f>IF(ISNUMBER(X48),IF(ISNUMBER(X49),X49/X48,I49/X48),IF(ISNUMBER(X49),X49/I48,""))</f>
        <v/>
      </c>
    </row>
    <row r="51" spans="1:24" x14ac:dyDescent="0.2">
      <c r="A51" s="353" t="s">
        <v>180</v>
      </c>
      <c r="B51" s="353" t="str">
        <f>Cover!$G$25</f>
        <v>NL</v>
      </c>
      <c r="C51" s="353" t="s">
        <v>292</v>
      </c>
      <c r="D51" s="353" t="s">
        <v>293</v>
      </c>
      <c r="E51" s="354" t="s">
        <v>245</v>
      </c>
      <c r="F51" s="364">
        <f>IF(ISNUMBER(U51),U51,VLOOKUP(CONCATENATE($B51,"_",$C51,"_",F$2,"_",$D51,"_",$E51),Database!$F$2:$G$65536,2,))</f>
        <v>0</v>
      </c>
      <c r="G51" s="364">
        <f>IF(ISNUMBER(V51),V51,VLOOKUP(CONCATENATE($B51,"_",$C51,"_",G$2,"_",$D51,"_",$E51),Database!$F$2:$G$65536,2,))</f>
        <v>0</v>
      </c>
      <c r="H51" s="364" t="e">
        <f>IF(ISNUMBER(W51),W51,VLOOKUP(CONCATENATE($B51,"_",$C51,"_",H$2,"_",$D51,"_",$E51),Database!$F$2:$G$65536,2,))</f>
        <v>#N/A</v>
      </c>
      <c r="I51" s="364" t="e">
        <f>IF(ISNUMBER(X51),X51,VLOOKUP(CONCATENATE($B51,"_",$C51,"_",I$2,"_",$D51,"_",$E51),Database!$F$2:$G$65536,2,))</f>
        <v>#N/A</v>
      </c>
      <c r="J51" s="364" t="e">
        <f>VLOOKUP(CONCATENATE($B51,"_",$C51,"_",J$2,"_",$D51,"_",$E51),Database!$F$2:$G$65536,2,)</f>
        <v>#N/A</v>
      </c>
      <c r="K51" s="360">
        <f>VLOOKUP(CONCATENATE($B51,"_",$C51,"_",K$2,"_",$D51,"_",$E51),SentData!$F$2:$G$65536,2,)</f>
        <v>15571</v>
      </c>
      <c r="L51" s="360">
        <f>VLOOKUP(CONCATENATE($B51,"_",$C51,"_",L$2,"_",$D51,"_",$E51),SentData!$F$2:$G$65536,2,)</f>
        <v>15734.594633799477</v>
      </c>
      <c r="M51" s="355"/>
      <c r="N51" s="356" t="str">
        <f t="shared" si="7"/>
        <v>!!</v>
      </c>
      <c r="O51" s="356" t="str">
        <f t="shared" si="8"/>
        <v>!!</v>
      </c>
      <c r="P51" s="356" t="str">
        <f t="shared" si="9"/>
        <v>!!</v>
      </c>
      <c r="Q51" s="356" t="str">
        <f t="shared" si="10"/>
        <v>!!</v>
      </c>
      <c r="R51" s="356" t="str">
        <f t="shared" si="11"/>
        <v>!!</v>
      </c>
      <c r="S51" s="356">
        <f t="shared" si="12"/>
        <v>1.0105063665660188</v>
      </c>
      <c r="T51" s="355"/>
    </row>
    <row r="52" spans="1:24" x14ac:dyDescent="0.2">
      <c r="A52" s="633" t="s">
        <v>179</v>
      </c>
      <c r="B52" s="633" t="str">
        <f>Cover!$G$25</f>
        <v>NL</v>
      </c>
      <c r="C52" s="633" t="s">
        <v>292</v>
      </c>
      <c r="D52" s="633" t="s">
        <v>216</v>
      </c>
      <c r="E52" s="634" t="s">
        <v>245</v>
      </c>
      <c r="F52" s="364">
        <f>IF(ISNUMBER(U52),U52,VLOOKUP(CONCATENATE($B52,"_",$C52,"_",F$2,"_",$D52,"_",$E52),Database!$F$2:$G$65536,2,))</f>
        <v>0</v>
      </c>
      <c r="G52" s="364">
        <f>IF(ISNUMBER(V52),V52,VLOOKUP(CONCATENATE($B52,"_",$C52,"_",G$2,"_",$D52,"_",$E52),Database!$F$2:$G$65536,2,))</f>
        <v>0</v>
      </c>
      <c r="H52" s="364" t="e">
        <f>IF(ISNUMBER(W52),W52,VLOOKUP(CONCATENATE($B52,"_",$C52,"_",H$2,"_",$D52,"_",$E52),Database!$F$2:$G$65536,2,))</f>
        <v>#N/A</v>
      </c>
      <c r="I52" s="364" t="e">
        <f>IF(ISNUMBER(X52),X52,VLOOKUP(CONCATENATE($B52,"_",$C52,"_",I$2,"_",$D52,"_",$E52),Database!$F$2:$G$65536,2,))</f>
        <v>#N/A</v>
      </c>
      <c r="J52" s="364" t="e">
        <f>IF(ISNUMBER(Y52),Y52,VLOOKUP(CONCATENATE($B52,"_",$C52,"_",J$2,"_",$D52,"_",$E52),Database!$F$2:$G$65536,2,))</f>
        <v>#N/A</v>
      </c>
      <c r="K52" s="636">
        <f>VLOOKUP(CONCATENATE($B52,"_",$C52,"_",K$2,"_",$D52,"_",$E52),SentData!$F$2:$G$65536,2,)</f>
        <v>1994</v>
      </c>
      <c r="L52" s="636">
        <f>VLOOKUP(CONCATENATE($B52,"_",$C52,"_",L$2,"_",$D52,"_",$E52),SentData!$F$2:$G$65536,2,)</f>
        <v>1838.9380139329553</v>
      </c>
      <c r="M52" s="637"/>
      <c r="N52" s="638" t="str">
        <f t="shared" si="7"/>
        <v>!!</v>
      </c>
      <c r="O52" s="638" t="str">
        <f t="shared" si="8"/>
        <v>!!</v>
      </c>
      <c r="P52" s="638" t="str">
        <f t="shared" si="9"/>
        <v>!!</v>
      </c>
      <c r="Q52" s="638" t="str">
        <f t="shared" si="10"/>
        <v>!!</v>
      </c>
      <c r="R52" s="638" t="str">
        <f t="shared" si="11"/>
        <v>!!</v>
      </c>
      <c r="S52" s="638">
        <f t="shared" si="12"/>
        <v>0.92223571410880412</v>
      </c>
      <c r="T52" s="637"/>
      <c r="U52" s="633"/>
      <c r="V52" s="633"/>
      <c r="W52" s="633"/>
      <c r="X52" s="633"/>
    </row>
    <row r="53" spans="1:24" ht="12" x14ac:dyDescent="0.2">
      <c r="A53" s="639" t="s">
        <v>178</v>
      </c>
      <c r="B53" s="639" t="str">
        <f>Cover!$G$25</f>
        <v>NL</v>
      </c>
      <c r="C53" s="639" t="s">
        <v>292</v>
      </c>
      <c r="D53" s="639" t="s">
        <v>293</v>
      </c>
      <c r="E53" s="640" t="s">
        <v>245</v>
      </c>
      <c r="F53" s="641" t="e">
        <f>IF(ISNUMBER(U53),U53,VLOOKUP(CONCATENATE($B53,"_",$C53,"_",F$2,"_","1000 NAC","_",$E53),Database!$F$2:$G$65536,2,)/VLOOKUP(CONCATENATE($B53,"_",$C53,"_",F$2,"_",$D53,"_",$E53),Database!$F$2:$G$65536,2,))</f>
        <v>#DIV/0!</v>
      </c>
      <c r="G53" s="641" t="e">
        <f>IF(ISNUMBER(V53),V53,VLOOKUP(CONCATENATE($B53,"_",$C53,"_",G$2,"_","1000 NAC","_",$E53),Database!$F$2:$G$65536,2,)/VLOOKUP(CONCATENATE($B53,"_",$C53,"_",G$2,"_",$D53,"_",$E53),Database!$F$2:$G$65536,2,))</f>
        <v>#DIV/0!</v>
      </c>
      <c r="H53" s="641" t="e">
        <f>IF(ISNUMBER(W53),W53,VLOOKUP(CONCATENATE($B53,"_",$C53,"_",H$2,"_","1000 NAC","_",$E53),Database!$F$2:$G$65536,2,)/VLOOKUP(CONCATENATE($B53,"_",$C53,"_",H$2,"_",$D53,"_",$E53),Database!$F$2:$G$65536,2,))</f>
        <v>#N/A</v>
      </c>
      <c r="I53" s="641" t="e">
        <f>IF(ISNUMBER(X53),X53,VLOOKUP(CONCATENATE($B53,"_",$C53,"_",I$2,"_","1000 NAC","_",$E53),Database!$F$2:$G$65536,2,)/VLOOKUP(CONCATENATE($B53,"_",$C53,"_",I$2,"_",$D53,"_",$E53),Database!$F$2:$G$65536,2,))</f>
        <v>#N/A</v>
      </c>
      <c r="J53" s="641" t="e">
        <f>IF(ISNUMBER(Y53),Y53,VLOOKUP(CONCATENATE($B53,"_",$C53,"_",J$2,"_","1000 NAC","_",$E53),Database!$F$2:$G$65536,2,)/VLOOKUP(CONCATENATE($B53,"_",$C53,"_",J$2,"_",$D53,"_",$E53),Database!$F$2:$G$65536,2,))</f>
        <v>#N/A</v>
      </c>
      <c r="K53" s="642">
        <f>VLOOKUP(CONCATENATE($B53,"_",$C53,"_",K$2,"_","1000 NAC","_",$E53),SentData!$F$2:$G$65536,2,)/VLOOKUP(CONCATENATE($B53,"_",$C53,"_",K$2,"_",$D53,"_",$E53),SentData!$F$2:$G$65536,2,)</f>
        <v>0.12805857041936933</v>
      </c>
      <c r="L53" s="642">
        <f>VLOOKUP(CONCATENATE($B53,"_",$C53,"_",L$2,"_","1000 NAC","_",$E53),SentData!$F$2:$G$65536,2,)/VLOOKUP(CONCATENATE($B53,"_",$C53,"_",L$2,"_",$D53,"_",$E53),SentData!$F$2:$G$65536,2,)</f>
        <v>0.11687228408050203</v>
      </c>
      <c r="M53" s="643"/>
      <c r="N53" s="644" t="str">
        <f t="shared" si="7"/>
        <v>!!</v>
      </c>
      <c r="O53" s="644" t="str">
        <f t="shared" si="8"/>
        <v>!!</v>
      </c>
      <c r="P53" s="644" t="str">
        <f t="shared" si="9"/>
        <v>!!</v>
      </c>
      <c r="Q53" s="644" t="str">
        <f t="shared" si="10"/>
        <v>!!</v>
      </c>
      <c r="R53" s="644" t="str">
        <f t="shared" si="11"/>
        <v>!!</v>
      </c>
      <c r="S53" s="644">
        <f t="shared" si="12"/>
        <v>0.91264710903585622</v>
      </c>
      <c r="T53" s="643"/>
      <c r="U53" s="652" t="str">
        <f>IF(ISNUMBER(U51),IF(ISNUMBER(U52),U52/U51,F52/U51),IF(ISNUMBER(U52),U52/F51,""))</f>
        <v/>
      </c>
      <c r="V53" s="652" t="str">
        <f>IF(ISNUMBER(V51),IF(ISNUMBER(V52),V52/V51,G52/V51),IF(ISNUMBER(V52),V52/G51,""))</f>
        <v/>
      </c>
      <c r="W53" s="652" t="str">
        <f>IF(ISNUMBER(W51),IF(ISNUMBER(W52),W52/W51,H52/W51),IF(ISNUMBER(W52),W52/H51,""))</f>
        <v/>
      </c>
      <c r="X53" s="652" t="str">
        <f>IF(ISNUMBER(X51),IF(ISNUMBER(X52),X52/X51,I52/X51),IF(ISNUMBER(X52),X52/I51,""))</f>
        <v/>
      </c>
    </row>
    <row r="54" spans="1:24" x14ac:dyDescent="0.2">
      <c r="A54" s="353" t="s">
        <v>180</v>
      </c>
      <c r="B54" s="353" t="str">
        <f>Cover!$G$25</f>
        <v>NL</v>
      </c>
      <c r="C54" s="353" t="s">
        <v>296</v>
      </c>
      <c r="D54" s="353" t="s">
        <v>293</v>
      </c>
      <c r="E54" s="354" t="s">
        <v>245</v>
      </c>
      <c r="F54" s="364">
        <f>IF(ISNUMBER(U54),U54,VLOOKUP(CONCATENATE($B54,"_",$C54,"_",F$2,"_",$D54,"_",$E54),Database!$F$2:$G$65536,2,))</f>
        <v>0</v>
      </c>
      <c r="G54" s="364">
        <f>IF(ISNUMBER(V54),V54,VLOOKUP(CONCATENATE($B54,"_",$C54,"_",G$2,"_",$D54,"_",$E54),Database!$F$2:$G$65536,2,))</f>
        <v>0</v>
      </c>
      <c r="H54" s="364" t="e">
        <f>IF(ISNUMBER(W54),W54,VLOOKUP(CONCATENATE($B54,"_",$C54,"_",H$2,"_",$D54,"_",$E54),Database!$F$2:$G$65536,2,))</f>
        <v>#N/A</v>
      </c>
      <c r="I54" s="364" t="e">
        <f>IF(ISNUMBER(X54),X54,VLOOKUP(CONCATENATE($B54,"_",$C54,"_",I$2,"_",$D54,"_",$E54),Database!$F$2:$G$65536,2,))</f>
        <v>#N/A</v>
      </c>
      <c r="J54" s="364" t="e">
        <f>VLOOKUP(CONCATENATE($B54,"_",$C54,"_",J$2,"_",$D54,"_",$E54),Database!$F$2:$G$65536,2,)</f>
        <v>#N/A</v>
      </c>
      <c r="K54" s="360">
        <f>VLOOKUP(CONCATENATE($B54,"_",$C54,"_",K$2,"_",$D54,"_",$E54),SentData!$F$2:$G$65536,2,)</f>
        <v>97493</v>
      </c>
      <c r="L54" s="360">
        <f>VLOOKUP(CONCATENATE($B54,"_",$C54,"_",L$2,"_",$D54,"_",$E54),SentData!$F$2:$G$65536,2,)</f>
        <v>94992.450154050137</v>
      </c>
      <c r="M54" s="355"/>
      <c r="N54" s="356" t="str">
        <f t="shared" si="7"/>
        <v>!!</v>
      </c>
      <c r="O54" s="356" t="str">
        <f t="shared" si="8"/>
        <v>!!</v>
      </c>
      <c r="P54" s="356" t="str">
        <f t="shared" si="9"/>
        <v>!!</v>
      </c>
      <c r="Q54" s="356" t="str">
        <f t="shared" si="10"/>
        <v>!!</v>
      </c>
      <c r="R54" s="356" t="str">
        <f t="shared" si="11"/>
        <v>!!</v>
      </c>
      <c r="S54" s="356">
        <f t="shared" si="12"/>
        <v>0.9743514934820976</v>
      </c>
      <c r="T54" s="355"/>
    </row>
    <row r="55" spans="1:24" x14ac:dyDescent="0.2">
      <c r="A55" s="633" t="s">
        <v>179</v>
      </c>
      <c r="B55" s="633" t="str">
        <f>Cover!$G$25</f>
        <v>NL</v>
      </c>
      <c r="C55" s="633" t="s">
        <v>296</v>
      </c>
      <c r="D55" s="633" t="s">
        <v>216</v>
      </c>
      <c r="E55" s="634" t="s">
        <v>245</v>
      </c>
      <c r="F55" s="364">
        <f>IF(ISNUMBER(U55),U55,VLOOKUP(CONCATENATE($B55,"_",$C55,"_",F$2,"_",$D55,"_",$E55),Database!$F$2:$G$65536,2,))</f>
        <v>0</v>
      </c>
      <c r="G55" s="364">
        <f>IF(ISNUMBER(V55),V55,VLOOKUP(CONCATENATE($B55,"_",$C55,"_",G$2,"_",$D55,"_",$E55),Database!$F$2:$G$65536,2,))</f>
        <v>0</v>
      </c>
      <c r="H55" s="364" t="e">
        <f>IF(ISNUMBER(W55),W55,VLOOKUP(CONCATENATE($B55,"_",$C55,"_",H$2,"_",$D55,"_",$E55),Database!$F$2:$G$65536,2,))</f>
        <v>#N/A</v>
      </c>
      <c r="I55" s="364" t="e">
        <f>IF(ISNUMBER(X55),X55,VLOOKUP(CONCATENATE($B55,"_",$C55,"_",I$2,"_",$D55,"_",$E55),Database!$F$2:$G$65536,2,))</f>
        <v>#N/A</v>
      </c>
      <c r="J55" s="364" t="e">
        <f>IF(ISNUMBER(Y55),Y55,VLOOKUP(CONCATENATE($B55,"_",$C55,"_",J$2,"_",$D55,"_",$E55),Database!$F$2:$G$65536,2,))</f>
        <v>#N/A</v>
      </c>
      <c r="K55" s="636">
        <f>VLOOKUP(CONCATENATE($B55,"_",$C55,"_",K$2,"_",$D55,"_",$E55),SentData!$F$2:$G$65536,2,)</f>
        <v>5022</v>
      </c>
      <c r="L55" s="636">
        <f>VLOOKUP(CONCATENATE($B55,"_",$C55,"_",L$2,"_",$D55,"_",$E55),SentData!$F$2:$G$65536,2,)</f>
        <v>4939.3735482976408</v>
      </c>
      <c r="M55" s="637"/>
      <c r="N55" s="638" t="str">
        <f t="shared" si="7"/>
        <v>!!</v>
      </c>
      <c r="O55" s="638" t="str">
        <f t="shared" si="8"/>
        <v>!!</v>
      </c>
      <c r="P55" s="638" t="str">
        <f t="shared" si="9"/>
        <v>!!</v>
      </c>
      <c r="Q55" s="638" t="str">
        <f t="shared" si="10"/>
        <v>!!</v>
      </c>
      <c r="R55" s="638" t="str">
        <f t="shared" si="11"/>
        <v>!!</v>
      </c>
      <c r="S55" s="638">
        <f t="shared" si="12"/>
        <v>0.98354710240892884</v>
      </c>
      <c r="T55" s="637"/>
      <c r="U55" s="633"/>
      <c r="V55" s="633"/>
      <c r="W55" s="633"/>
      <c r="X55" s="633"/>
    </row>
    <row r="56" spans="1:24" ht="12" x14ac:dyDescent="0.2">
      <c r="A56" s="639" t="s">
        <v>178</v>
      </c>
      <c r="B56" s="639" t="str">
        <f>Cover!$G$25</f>
        <v>NL</v>
      </c>
      <c r="C56" s="639" t="s">
        <v>296</v>
      </c>
      <c r="D56" s="639" t="s">
        <v>293</v>
      </c>
      <c r="E56" s="640" t="s">
        <v>245</v>
      </c>
      <c r="F56" s="641" t="e">
        <f>IF(ISNUMBER(U56),U56,VLOOKUP(CONCATENATE($B56,"_",$C56,"_",F$2,"_","1000 NAC","_",$E56),Database!$F$2:$G$65536,2,)/VLOOKUP(CONCATENATE($B56,"_",$C56,"_",F$2,"_",$D56,"_",$E56),Database!$F$2:$G$65536,2,))</f>
        <v>#DIV/0!</v>
      </c>
      <c r="G56" s="641" t="e">
        <f>IF(ISNUMBER(V56),V56,VLOOKUP(CONCATENATE($B56,"_",$C56,"_",G$2,"_","1000 NAC","_",$E56),Database!$F$2:$G$65536,2,)/VLOOKUP(CONCATENATE($B56,"_",$C56,"_",G$2,"_",$D56,"_",$E56),Database!$F$2:$G$65536,2,))</f>
        <v>#DIV/0!</v>
      </c>
      <c r="H56" s="641" t="e">
        <f>IF(ISNUMBER(W56),W56,VLOOKUP(CONCATENATE($B56,"_",$C56,"_",H$2,"_","1000 NAC","_",$E56),Database!$F$2:$G$65536,2,)/VLOOKUP(CONCATENATE($B56,"_",$C56,"_",H$2,"_",$D56,"_",$E56),Database!$F$2:$G$65536,2,))</f>
        <v>#N/A</v>
      </c>
      <c r="I56" s="641" t="e">
        <f>IF(ISNUMBER(X56),X56,VLOOKUP(CONCATENATE($B56,"_",$C56,"_",I$2,"_","1000 NAC","_",$E56),Database!$F$2:$G$65536,2,)/VLOOKUP(CONCATENATE($B56,"_",$C56,"_",I$2,"_",$D56,"_",$E56),Database!$F$2:$G$65536,2,))</f>
        <v>#N/A</v>
      </c>
      <c r="J56" s="641" t="e">
        <f>IF(ISNUMBER(Y56),Y56,VLOOKUP(CONCATENATE($B56,"_",$C56,"_",J$2,"_","1000 NAC","_",$E56),Database!$F$2:$G$65536,2,)/VLOOKUP(CONCATENATE($B56,"_",$C56,"_",J$2,"_",$D56,"_",$E56),Database!$F$2:$G$65536,2,))</f>
        <v>#N/A</v>
      </c>
      <c r="K56" s="642">
        <f>VLOOKUP(CONCATENATE($B56,"_",$C56,"_",K$2,"_","1000 NAC","_",$E56),SentData!$F$2:$G$65536,2,)/VLOOKUP(CONCATENATE($B56,"_",$C56,"_",K$2,"_",$D56,"_",$E56),SentData!$F$2:$G$65536,2,)</f>
        <v>5.1511390561373639E-2</v>
      </c>
      <c r="L56" s="642">
        <f>VLOOKUP(CONCATENATE($B56,"_",$C56,"_",L$2,"_","1000 NAC","_",$E56),SentData!$F$2:$G$65536,2,)/VLOOKUP(CONCATENATE($B56,"_",$C56,"_",L$2,"_",$D56,"_",$E56),SentData!$F$2:$G$65536,2,)</f>
        <v>5.199753812316045E-2</v>
      </c>
      <c r="M56" s="643"/>
      <c r="N56" s="644" t="str">
        <f t="shared" si="7"/>
        <v>!!</v>
      </c>
      <c r="O56" s="644" t="str">
        <f t="shared" si="8"/>
        <v>!!</v>
      </c>
      <c r="P56" s="644" t="str">
        <f t="shared" si="9"/>
        <v>!!</v>
      </c>
      <c r="Q56" s="644" t="str">
        <f t="shared" si="10"/>
        <v>!!</v>
      </c>
      <c r="R56" s="644" t="str">
        <f t="shared" si="11"/>
        <v>!!</v>
      </c>
      <c r="S56" s="644">
        <f t="shared" si="12"/>
        <v>1.0094376710954365</v>
      </c>
      <c r="T56" s="643"/>
      <c r="U56" s="652" t="str">
        <f>IF(ISNUMBER(U54),IF(ISNUMBER(U55),U55/U54,F55/U54),IF(ISNUMBER(U55),U55/F54,""))</f>
        <v/>
      </c>
      <c r="V56" s="652" t="str">
        <f>IF(ISNUMBER(V54),IF(ISNUMBER(V55),V55/V54,G55/V54),IF(ISNUMBER(V55),V55/G54,""))</f>
        <v/>
      </c>
      <c r="W56" s="652" t="str">
        <f>IF(ISNUMBER(W54),IF(ISNUMBER(W55),W55/W54,H55/W54),IF(ISNUMBER(W55),W55/H54,""))</f>
        <v/>
      </c>
      <c r="X56" s="652" t="str">
        <f>IF(ISNUMBER(X54),IF(ISNUMBER(X55),X55/X54,I55/X54),IF(ISNUMBER(X55),X55/I54,""))</f>
        <v/>
      </c>
    </row>
    <row r="57" spans="1:24" x14ac:dyDescent="0.2">
      <c r="A57" s="353" t="s">
        <v>180</v>
      </c>
      <c r="B57" s="353" t="str">
        <f>Cover!$G$25</f>
        <v>NL</v>
      </c>
      <c r="C57" s="353" t="s">
        <v>292</v>
      </c>
      <c r="D57" s="353" t="s">
        <v>293</v>
      </c>
      <c r="E57" s="354" t="s">
        <v>243</v>
      </c>
      <c r="F57" s="364">
        <f>IF(ISNUMBER(U57),U57,VLOOKUP(CONCATENATE($B57,"_",$C57,"_",F$2,"_",$D57,"_",$E57),Database!$F$2:$G$65536,2,))</f>
        <v>0</v>
      </c>
      <c r="G57" s="364">
        <f>IF(ISNUMBER(V57),V57,VLOOKUP(CONCATENATE($B57,"_",$C57,"_",G$2,"_",$D57,"_",$E57),Database!$F$2:$G$65536,2,))</f>
        <v>0</v>
      </c>
      <c r="H57" s="364" t="e">
        <f>IF(ISNUMBER(W57),W57,VLOOKUP(CONCATENATE($B57,"_",$C57,"_",H$2,"_",$D57,"_",$E57),Database!$F$2:$G$65536,2,))</f>
        <v>#N/A</v>
      </c>
      <c r="I57" s="364" t="e">
        <f>IF(ISNUMBER(X57),X57,VLOOKUP(CONCATENATE($B57,"_",$C57,"_",I$2,"_",$D57,"_",$E57),Database!$F$2:$G$65536,2,))</f>
        <v>#N/A</v>
      </c>
      <c r="J57" s="364" t="e">
        <f>VLOOKUP(CONCATENATE($B57,"_",$C57,"_",J$2,"_",$D57,"_",$E57),Database!$F$2:$G$65536,2,)</f>
        <v>#N/A</v>
      </c>
      <c r="K57" s="360">
        <f>VLOOKUP(CONCATENATE($B57,"_",$C57,"_",K$2,"_",$D57,"_",$E57),SentData!$F$2:$G$65536,2,)</f>
        <v>24141</v>
      </c>
      <c r="L57" s="360">
        <f>VLOOKUP(CONCATENATE($B57,"_",$C57,"_",L$2,"_",$D57,"_",$E57),SentData!$F$2:$G$65536,2,)</f>
        <v>25714.347205089762</v>
      </c>
      <c r="M57" s="355"/>
      <c r="N57" s="356" t="str">
        <f t="shared" si="7"/>
        <v>!!</v>
      </c>
      <c r="O57" s="356" t="str">
        <f t="shared" si="8"/>
        <v>!!</v>
      </c>
      <c r="P57" s="356" t="str">
        <f t="shared" si="9"/>
        <v>!!</v>
      </c>
      <c r="Q57" s="356" t="str">
        <f t="shared" si="10"/>
        <v>!!</v>
      </c>
      <c r="R57" s="356" t="str">
        <f t="shared" si="11"/>
        <v>!!</v>
      </c>
      <c r="S57" s="356">
        <f t="shared" si="12"/>
        <v>1.0651732407559655</v>
      </c>
      <c r="T57" s="355"/>
    </row>
    <row r="58" spans="1:24" x14ac:dyDescent="0.2">
      <c r="A58" s="633" t="s">
        <v>179</v>
      </c>
      <c r="B58" s="633" t="str">
        <f>Cover!$G$25</f>
        <v>NL</v>
      </c>
      <c r="C58" s="633" t="s">
        <v>292</v>
      </c>
      <c r="D58" s="633" t="s">
        <v>216</v>
      </c>
      <c r="E58" s="634" t="s">
        <v>243</v>
      </c>
      <c r="F58" s="364">
        <f>IF(ISNUMBER(U58),U58,VLOOKUP(CONCATENATE($B58,"_",$C58,"_",F$2,"_",$D58,"_",$E58),Database!$F$2:$G$65536,2,))</f>
        <v>0</v>
      </c>
      <c r="G58" s="364">
        <f>IF(ISNUMBER(V58),V58,VLOOKUP(CONCATENATE($B58,"_",$C58,"_",G$2,"_",$D58,"_",$E58),Database!$F$2:$G$65536,2,))</f>
        <v>0</v>
      </c>
      <c r="H58" s="364" t="e">
        <f>IF(ISNUMBER(W58),W58,VLOOKUP(CONCATENATE($B58,"_",$C58,"_",H$2,"_",$D58,"_",$E58),Database!$F$2:$G$65536,2,))</f>
        <v>#N/A</v>
      </c>
      <c r="I58" s="364" t="e">
        <f>IF(ISNUMBER(X58),X58,VLOOKUP(CONCATENATE($B58,"_",$C58,"_",I$2,"_",$D58,"_",$E58),Database!$F$2:$G$65536,2,))</f>
        <v>#N/A</v>
      </c>
      <c r="J58" s="364" t="e">
        <f>IF(ISNUMBER(Y58),Y58,VLOOKUP(CONCATENATE($B58,"_",$C58,"_",J$2,"_",$D58,"_",$E58),Database!$F$2:$G$65536,2,))</f>
        <v>#N/A</v>
      </c>
      <c r="K58" s="636">
        <f>VLOOKUP(CONCATENATE($B58,"_",$C58,"_",K$2,"_",$D58,"_",$E58),SentData!$F$2:$G$65536,2,)</f>
        <v>3732</v>
      </c>
      <c r="L58" s="636">
        <f>VLOOKUP(CONCATENATE($B58,"_",$C58,"_",L$2,"_",$D58,"_",$E58),SentData!$F$2:$G$65536,2,)</f>
        <v>3685.4832594851268</v>
      </c>
      <c r="M58" s="637"/>
      <c r="N58" s="638" t="str">
        <f t="shared" si="7"/>
        <v>!!</v>
      </c>
      <c r="O58" s="638" t="str">
        <f t="shared" si="8"/>
        <v>!!</v>
      </c>
      <c r="P58" s="638" t="str">
        <f t="shared" si="9"/>
        <v>!!</v>
      </c>
      <c r="Q58" s="638" t="str">
        <f t="shared" si="10"/>
        <v>!!</v>
      </c>
      <c r="R58" s="638" t="str">
        <f t="shared" si="11"/>
        <v>!!</v>
      </c>
      <c r="S58" s="638">
        <f t="shared" si="12"/>
        <v>0.9875357072575367</v>
      </c>
      <c r="T58" s="637"/>
      <c r="U58" s="633"/>
      <c r="V58" s="633"/>
      <c r="W58" s="633"/>
      <c r="X58" s="633"/>
    </row>
    <row r="59" spans="1:24" ht="12" x14ac:dyDescent="0.2">
      <c r="A59" s="639" t="s">
        <v>178</v>
      </c>
      <c r="B59" s="639" t="str">
        <f>Cover!$G$25</f>
        <v>NL</v>
      </c>
      <c r="C59" s="639" t="s">
        <v>292</v>
      </c>
      <c r="D59" s="639" t="s">
        <v>293</v>
      </c>
      <c r="E59" s="640" t="s">
        <v>243</v>
      </c>
      <c r="F59" s="641" t="e">
        <f>IF(ISNUMBER(U59),U59,VLOOKUP(CONCATENATE($B59,"_",$C59,"_",F$2,"_","1000 NAC","_",$E59),Database!$F$2:$G$65536,2,)/VLOOKUP(CONCATENATE($B59,"_",$C59,"_",F$2,"_",$D59,"_",$E59),Database!$F$2:$G$65536,2,))</f>
        <v>#DIV/0!</v>
      </c>
      <c r="G59" s="641" t="e">
        <f>IF(ISNUMBER(V59),V59,VLOOKUP(CONCATENATE($B59,"_",$C59,"_",G$2,"_","1000 NAC","_",$E59),Database!$F$2:$G$65536,2,)/VLOOKUP(CONCATENATE($B59,"_",$C59,"_",G$2,"_",$D59,"_",$E59),Database!$F$2:$G$65536,2,))</f>
        <v>#DIV/0!</v>
      </c>
      <c r="H59" s="641" t="e">
        <f>IF(ISNUMBER(W59),W59,VLOOKUP(CONCATENATE($B59,"_",$C59,"_",H$2,"_","1000 NAC","_",$E59),Database!$F$2:$G$65536,2,)/VLOOKUP(CONCATENATE($B59,"_",$C59,"_",H$2,"_",$D59,"_",$E59),Database!$F$2:$G$65536,2,))</f>
        <v>#N/A</v>
      </c>
      <c r="I59" s="641" t="e">
        <f>IF(ISNUMBER(X59),X59,VLOOKUP(CONCATENATE($B59,"_",$C59,"_",I$2,"_","1000 NAC","_",$E59),Database!$F$2:$G$65536,2,)/VLOOKUP(CONCATENATE($B59,"_",$C59,"_",I$2,"_",$D59,"_",$E59),Database!$F$2:$G$65536,2,))</f>
        <v>#N/A</v>
      </c>
      <c r="J59" s="641" t="e">
        <f>IF(ISNUMBER(Y59),Y59,VLOOKUP(CONCATENATE($B59,"_",$C59,"_",J$2,"_","1000 NAC","_",$E59),Database!$F$2:$G$65536,2,)/VLOOKUP(CONCATENATE($B59,"_",$C59,"_",J$2,"_",$D59,"_",$E59),Database!$F$2:$G$65536,2,))</f>
        <v>#N/A</v>
      </c>
      <c r="K59" s="642">
        <f>VLOOKUP(CONCATENATE($B59,"_",$C59,"_",K$2,"_","1000 NAC","_",$E59),SentData!$F$2:$G$65536,2,)/VLOOKUP(CONCATENATE($B59,"_",$C59,"_",K$2,"_",$D59,"_",$E59),SentData!$F$2:$G$65536,2,)</f>
        <v>0.1545917733316764</v>
      </c>
      <c r="L59" s="642">
        <f>VLOOKUP(CONCATENATE($B59,"_",$C59,"_",L$2,"_","1000 NAC","_",$E59),SentData!$F$2:$G$65536,2,)/VLOOKUP(CONCATENATE($B59,"_",$C59,"_",L$2,"_",$D59,"_",$E59),SentData!$F$2:$G$65536,2,)</f>
        <v>0.14332400624798447</v>
      </c>
      <c r="M59" s="643"/>
      <c r="N59" s="644" t="str">
        <f t="shared" si="7"/>
        <v>!!</v>
      </c>
      <c r="O59" s="644" t="str">
        <f t="shared" si="8"/>
        <v>!!</v>
      </c>
      <c r="P59" s="644" t="str">
        <f t="shared" si="9"/>
        <v>!!</v>
      </c>
      <c r="Q59" s="644" t="str">
        <f t="shared" si="10"/>
        <v>!!</v>
      </c>
      <c r="R59" s="644" t="str">
        <f t="shared" si="11"/>
        <v>!!</v>
      </c>
      <c r="S59" s="644">
        <f t="shared" si="12"/>
        <v>0.92711276388869057</v>
      </c>
      <c r="T59" s="643"/>
      <c r="U59" s="652" t="str">
        <f>IF(ISNUMBER(U57),IF(ISNUMBER(U58),U58/U57,F58/U57),IF(ISNUMBER(U58),U58/F57,""))</f>
        <v/>
      </c>
      <c r="V59" s="652" t="str">
        <f>IF(ISNUMBER(V57),IF(ISNUMBER(V58),V58/V57,G58/V57),IF(ISNUMBER(V58),V58/G57,""))</f>
        <v/>
      </c>
      <c r="W59" s="652" t="str">
        <f>IF(ISNUMBER(W57),IF(ISNUMBER(W58),W58/W57,H58/W57),IF(ISNUMBER(W58),W58/H57,""))</f>
        <v/>
      </c>
      <c r="X59" s="652" t="str">
        <f>IF(ISNUMBER(X57),IF(ISNUMBER(X58),X58/X57,I58/X57),IF(ISNUMBER(X58),X58/I57,""))</f>
        <v/>
      </c>
    </row>
    <row r="60" spans="1:24" x14ac:dyDescent="0.2">
      <c r="A60" s="353" t="s">
        <v>180</v>
      </c>
      <c r="B60" s="353" t="str">
        <f>Cover!$G$25</f>
        <v>NL</v>
      </c>
      <c r="C60" s="353" t="s">
        <v>296</v>
      </c>
      <c r="D60" s="353" t="s">
        <v>293</v>
      </c>
      <c r="E60" s="354" t="s">
        <v>243</v>
      </c>
      <c r="F60" s="364">
        <f>IF(ISNUMBER(U60),U60,VLOOKUP(CONCATENATE($B60,"_",$C60,"_",F$2,"_",$D60,"_",$E60),Database!$F$2:$G$65536,2,))</f>
        <v>0</v>
      </c>
      <c r="G60" s="364">
        <f>IF(ISNUMBER(V60),V60,VLOOKUP(CONCATENATE($B60,"_",$C60,"_",G$2,"_",$D60,"_",$E60),Database!$F$2:$G$65536,2,))</f>
        <v>0</v>
      </c>
      <c r="H60" s="364" t="e">
        <f>IF(ISNUMBER(W60),W60,VLOOKUP(CONCATENATE($B60,"_",$C60,"_",H$2,"_",$D60,"_",$E60),Database!$F$2:$G$65536,2,))</f>
        <v>#N/A</v>
      </c>
      <c r="I60" s="364" t="e">
        <f>IF(ISNUMBER(X60),X60,VLOOKUP(CONCATENATE($B60,"_",$C60,"_",I$2,"_",$D60,"_",$E60),Database!$F$2:$G$65536,2,))</f>
        <v>#N/A</v>
      </c>
      <c r="J60" s="364" t="e">
        <f>VLOOKUP(CONCATENATE($B60,"_",$C60,"_",J$2,"_",$D60,"_",$E60),Database!$F$2:$G$65536,2,)</f>
        <v>#N/A</v>
      </c>
      <c r="K60" s="360">
        <f>VLOOKUP(CONCATENATE($B60,"_",$C60,"_",K$2,"_",$D60,"_",$E60),SentData!$F$2:$G$65536,2,)</f>
        <v>134369</v>
      </c>
      <c r="L60" s="360">
        <f>VLOOKUP(CONCATENATE($B60,"_",$C60,"_",L$2,"_",$D60,"_",$E60),SentData!$F$2:$G$65536,2,)</f>
        <v>134360.25138342939</v>
      </c>
      <c r="M60" s="355"/>
      <c r="N60" s="356" t="str">
        <f t="shared" si="7"/>
        <v>!!</v>
      </c>
      <c r="O60" s="356" t="str">
        <f t="shared" si="8"/>
        <v>!!</v>
      </c>
      <c r="P60" s="356" t="str">
        <f t="shared" si="9"/>
        <v>!!</v>
      </c>
      <c r="Q60" s="356" t="str">
        <f t="shared" si="10"/>
        <v>!!</v>
      </c>
      <c r="R60" s="356" t="str">
        <f t="shared" si="11"/>
        <v>!!</v>
      </c>
      <c r="S60" s="356">
        <f t="shared" si="12"/>
        <v>0.999934891109031</v>
      </c>
      <c r="T60" s="355"/>
    </row>
    <row r="61" spans="1:24" x14ac:dyDescent="0.2">
      <c r="A61" s="633" t="s">
        <v>179</v>
      </c>
      <c r="B61" s="633" t="str">
        <f>Cover!$G$25</f>
        <v>NL</v>
      </c>
      <c r="C61" s="633" t="s">
        <v>296</v>
      </c>
      <c r="D61" s="633" t="s">
        <v>216</v>
      </c>
      <c r="E61" s="634" t="s">
        <v>243</v>
      </c>
      <c r="F61" s="364">
        <f>IF(ISNUMBER(U61),U61,VLOOKUP(CONCATENATE($B61,"_",$C61,"_",F$2,"_",$D61,"_",$E61),Database!$F$2:$G$65536,2,))</f>
        <v>0</v>
      </c>
      <c r="G61" s="364">
        <f>IF(ISNUMBER(V61),V61,VLOOKUP(CONCATENATE($B61,"_",$C61,"_",G$2,"_",$D61,"_",$E61),Database!$F$2:$G$65536,2,))</f>
        <v>0</v>
      </c>
      <c r="H61" s="364" t="e">
        <f>IF(ISNUMBER(W61),W61,VLOOKUP(CONCATENATE($B61,"_",$C61,"_",H$2,"_",$D61,"_",$E61),Database!$F$2:$G$65536,2,))</f>
        <v>#N/A</v>
      </c>
      <c r="I61" s="364" t="e">
        <f>IF(ISNUMBER(X61),X61,VLOOKUP(CONCATENATE($B61,"_",$C61,"_",I$2,"_",$D61,"_",$E61),Database!$F$2:$G$65536,2,))</f>
        <v>#N/A</v>
      </c>
      <c r="J61" s="364" t="e">
        <f>IF(ISNUMBER(Y61),Y61,VLOOKUP(CONCATENATE($B61,"_",$C61,"_",J$2,"_",$D61,"_",$E61),Database!$F$2:$G$65536,2,))</f>
        <v>#N/A</v>
      </c>
      <c r="K61" s="636">
        <f>VLOOKUP(CONCATENATE($B61,"_",$C61,"_",K$2,"_",$D61,"_",$E61),SentData!$F$2:$G$65536,2,)</f>
        <v>6413</v>
      </c>
      <c r="L61" s="636">
        <f>VLOOKUP(CONCATENATE($B61,"_",$C61,"_",L$2,"_",$D61,"_",$E61),SentData!$F$2:$G$65536,2,)</f>
        <v>6438.1931448263176</v>
      </c>
      <c r="M61" s="637"/>
      <c r="N61" s="638" t="str">
        <f t="shared" si="7"/>
        <v>!!</v>
      </c>
      <c r="O61" s="638" t="str">
        <f t="shared" si="8"/>
        <v>!!</v>
      </c>
      <c r="P61" s="638" t="str">
        <f t="shared" si="9"/>
        <v>!!</v>
      </c>
      <c r="Q61" s="638" t="str">
        <f t="shared" si="10"/>
        <v>!!</v>
      </c>
      <c r="R61" s="638" t="str">
        <f t="shared" si="11"/>
        <v>!!</v>
      </c>
      <c r="S61" s="638">
        <f t="shared" si="12"/>
        <v>1.0039284492166409</v>
      </c>
      <c r="T61" s="637"/>
      <c r="U61" s="633"/>
      <c r="V61" s="633"/>
      <c r="W61" s="633"/>
      <c r="X61" s="633"/>
    </row>
    <row r="62" spans="1:24" ht="12" x14ac:dyDescent="0.2">
      <c r="A62" s="639" t="s">
        <v>178</v>
      </c>
      <c r="B62" s="639" t="str">
        <f>Cover!$G$25</f>
        <v>NL</v>
      </c>
      <c r="C62" s="639" t="s">
        <v>296</v>
      </c>
      <c r="D62" s="639" t="s">
        <v>293</v>
      </c>
      <c r="E62" s="640" t="s">
        <v>243</v>
      </c>
      <c r="F62" s="641" t="e">
        <f>IF(ISNUMBER(U62),U62,VLOOKUP(CONCATENATE($B62,"_",$C62,"_",F$2,"_","1000 NAC","_",$E62),Database!$F$2:$G$65536,2,)/VLOOKUP(CONCATENATE($B62,"_",$C62,"_",F$2,"_",$D62,"_",$E62),Database!$F$2:$G$65536,2,))</f>
        <v>#DIV/0!</v>
      </c>
      <c r="G62" s="641" t="e">
        <f>IF(ISNUMBER(V62),V62,VLOOKUP(CONCATENATE($B62,"_",$C62,"_",G$2,"_","1000 NAC","_",$E62),Database!$F$2:$G$65536,2,)/VLOOKUP(CONCATENATE($B62,"_",$C62,"_",G$2,"_",$D62,"_",$E62),Database!$F$2:$G$65536,2,))</f>
        <v>#DIV/0!</v>
      </c>
      <c r="H62" s="641" t="e">
        <f>IF(ISNUMBER(W62),W62,VLOOKUP(CONCATENATE($B62,"_",$C62,"_",H$2,"_","1000 NAC","_",$E62),Database!$F$2:$G$65536,2,)/VLOOKUP(CONCATENATE($B62,"_",$C62,"_",H$2,"_",$D62,"_",$E62),Database!$F$2:$G$65536,2,))</f>
        <v>#N/A</v>
      </c>
      <c r="I62" s="641" t="e">
        <f>IF(ISNUMBER(X62),X62,VLOOKUP(CONCATENATE($B62,"_",$C62,"_",I$2,"_","1000 NAC","_",$E62),Database!$F$2:$G$65536,2,)/VLOOKUP(CONCATENATE($B62,"_",$C62,"_",I$2,"_",$D62,"_",$E62),Database!$F$2:$G$65536,2,))</f>
        <v>#N/A</v>
      </c>
      <c r="J62" s="641" t="e">
        <f>IF(ISNUMBER(Y62),Y62,VLOOKUP(CONCATENATE($B62,"_",$C62,"_",J$2,"_","1000 NAC","_",$E62),Database!$F$2:$G$65536,2,)/VLOOKUP(CONCATENATE($B62,"_",$C62,"_",J$2,"_",$D62,"_",$E62),Database!$F$2:$G$65536,2,))</f>
        <v>#N/A</v>
      </c>
      <c r="K62" s="642">
        <f>VLOOKUP(CONCATENATE($B62,"_",$C62,"_",K$2,"_","1000 NAC","_",$E62),SentData!$F$2:$G$65536,2,)/VLOOKUP(CONCATENATE($B62,"_",$C62,"_",K$2,"_",$D62,"_",$E62),SentData!$F$2:$G$65536,2,)</f>
        <v>4.7726782219113043E-2</v>
      </c>
      <c r="L62" s="642">
        <f>VLOOKUP(CONCATENATE($B62,"_",$C62,"_",L$2,"_","1000 NAC","_",$E62),SentData!$F$2:$G$65536,2,)/VLOOKUP(CONCATENATE($B62,"_",$C62,"_",L$2,"_",$D62,"_",$E62),SentData!$F$2:$G$65536,2,)</f>
        <v>4.7917394307735998E-2</v>
      </c>
      <c r="M62" s="643"/>
      <c r="N62" s="644" t="str">
        <f t="shared" si="7"/>
        <v>!!</v>
      </c>
      <c r="O62" s="644" t="str">
        <f t="shared" si="8"/>
        <v>!!</v>
      </c>
      <c r="P62" s="644" t="str">
        <f t="shared" si="9"/>
        <v>!!</v>
      </c>
      <c r="Q62" s="644" t="str">
        <f t="shared" si="10"/>
        <v>!!</v>
      </c>
      <c r="R62" s="644" t="str">
        <f t="shared" si="11"/>
        <v>!!</v>
      </c>
      <c r="S62" s="644">
        <f t="shared" si="12"/>
        <v>1.0039938181406796</v>
      </c>
      <c r="T62" s="643"/>
      <c r="U62" s="652" t="str">
        <f>IF(ISNUMBER(U60),IF(ISNUMBER(U61),U61/U60,F61/U60),IF(ISNUMBER(U61),U61/F60,""))</f>
        <v/>
      </c>
      <c r="V62" s="652" t="str">
        <f>IF(ISNUMBER(V60),IF(ISNUMBER(V61),V61/V60,G61/V60),IF(ISNUMBER(V61),V61/G60,""))</f>
        <v/>
      </c>
      <c r="W62" s="652" t="str">
        <f>IF(ISNUMBER(W60),IF(ISNUMBER(W61),W61/W60,H61/W60),IF(ISNUMBER(W61),W61/H60,""))</f>
        <v/>
      </c>
      <c r="X62" s="652" t="str">
        <f>IF(ISNUMBER(X60),IF(ISNUMBER(X61),X61/X60,I61/X60),IF(ISNUMBER(X61),X61/I60,""))</f>
        <v/>
      </c>
    </row>
    <row r="63" spans="1:24" x14ac:dyDescent="0.2">
      <c r="A63" s="353" t="s">
        <v>180</v>
      </c>
      <c r="B63" s="353" t="str">
        <f>Cover!$G$25</f>
        <v>NL</v>
      </c>
      <c r="C63" s="353" t="s">
        <v>292</v>
      </c>
      <c r="D63" s="353" t="s">
        <v>293</v>
      </c>
      <c r="E63" s="354" t="s">
        <v>246</v>
      </c>
      <c r="F63" s="364">
        <f>IF(ISNUMBER(U63),U63,VLOOKUP(CONCATENATE($B63,"_",$C63,"_",F$2,"_",$D63,"_",$E63),Database!$F$2:$G$65536,2,))</f>
        <v>0</v>
      </c>
      <c r="G63" s="364">
        <f>IF(ISNUMBER(V63),V63,VLOOKUP(CONCATENATE($B63,"_",$C63,"_",G$2,"_",$D63,"_",$E63),Database!$F$2:$G$65536,2,))</f>
        <v>0</v>
      </c>
      <c r="H63" s="364" t="e">
        <f>IF(ISNUMBER(W63),W63,VLOOKUP(CONCATENATE($B63,"_",$C63,"_",H$2,"_",$D63,"_",$E63),Database!$F$2:$G$65536,2,))</f>
        <v>#N/A</v>
      </c>
      <c r="I63" s="364" t="e">
        <f>IF(ISNUMBER(X63),X63,VLOOKUP(CONCATENATE($B63,"_",$C63,"_",I$2,"_",$D63,"_",$E63),Database!$F$2:$G$65536,2,))</f>
        <v>#N/A</v>
      </c>
      <c r="J63" s="364" t="e">
        <f>VLOOKUP(CONCATENATE($B63,"_",$C63,"_",J$2,"_",$D63,"_",$E63),Database!$F$2:$G$65536,2,)</f>
        <v>#N/A</v>
      </c>
      <c r="K63" s="360">
        <f>VLOOKUP(CONCATENATE($B63,"_",$C63,"_",K$2,"_",$D63,"_",$E63),SentData!$F$2:$G$65536,2,)</f>
        <v>91421</v>
      </c>
      <c r="L63" s="360">
        <f>VLOOKUP(CONCATENATE($B63,"_",$C63,"_",L$2,"_",$D63,"_",$E63),SentData!$F$2:$G$65536,2,)</f>
        <v>100974.95242003789</v>
      </c>
      <c r="M63" s="355"/>
      <c r="N63" s="356" t="str">
        <f t="shared" si="7"/>
        <v>!!</v>
      </c>
      <c r="O63" s="356" t="str">
        <f t="shared" si="8"/>
        <v>!!</v>
      </c>
      <c r="P63" s="356" t="str">
        <f t="shared" si="9"/>
        <v>!!</v>
      </c>
      <c r="Q63" s="356" t="str">
        <f t="shared" si="10"/>
        <v>!!</v>
      </c>
      <c r="R63" s="356" t="str">
        <f t="shared" si="11"/>
        <v>!!</v>
      </c>
      <c r="S63" s="356">
        <f t="shared" si="12"/>
        <v>1.1045050089152153</v>
      </c>
      <c r="T63" s="355"/>
    </row>
    <row r="64" spans="1:24" x14ac:dyDescent="0.2">
      <c r="A64" s="633" t="s">
        <v>179</v>
      </c>
      <c r="B64" s="633" t="str">
        <f>Cover!$G$25</f>
        <v>NL</v>
      </c>
      <c r="C64" s="633" t="s">
        <v>292</v>
      </c>
      <c r="D64" s="633" t="s">
        <v>216</v>
      </c>
      <c r="E64" s="634" t="s">
        <v>246</v>
      </c>
      <c r="F64" s="364">
        <f>IF(ISNUMBER(U64),U64,VLOOKUP(CONCATENATE($B64,"_",$C64,"_",F$2,"_",$D64,"_",$E64),Database!$F$2:$G$65536,2,))</f>
        <v>0</v>
      </c>
      <c r="G64" s="364">
        <f>IF(ISNUMBER(V64),V64,VLOOKUP(CONCATENATE($B64,"_",$C64,"_",G$2,"_",$D64,"_",$E64),Database!$F$2:$G$65536,2,))</f>
        <v>0</v>
      </c>
      <c r="H64" s="364" t="e">
        <f>IF(ISNUMBER(W64),W64,VLOOKUP(CONCATENATE($B64,"_",$C64,"_",H$2,"_",$D64,"_",$E64),Database!$F$2:$G$65536,2,))</f>
        <v>#N/A</v>
      </c>
      <c r="I64" s="364" t="e">
        <f>IF(ISNUMBER(X64),X64,VLOOKUP(CONCATENATE($B64,"_",$C64,"_",I$2,"_",$D64,"_",$E64),Database!$F$2:$G$65536,2,))</f>
        <v>#N/A</v>
      </c>
      <c r="J64" s="364" t="e">
        <f>IF(ISNUMBER(Y64),Y64,VLOOKUP(CONCATENATE($B64,"_",$C64,"_",J$2,"_",$D64,"_",$E64),Database!$F$2:$G$65536,2,))</f>
        <v>#N/A</v>
      </c>
      <c r="K64" s="636">
        <f>VLOOKUP(CONCATENATE($B64,"_",$C64,"_",K$2,"_",$D64,"_",$E64),SentData!$F$2:$G$65536,2,)</f>
        <v>15009</v>
      </c>
      <c r="L64" s="636">
        <f>VLOOKUP(CONCATENATE($B64,"_",$C64,"_",L$2,"_",$D64,"_",$E64),SentData!$F$2:$G$65536,2,)</f>
        <v>16577.515678808468</v>
      </c>
      <c r="M64" s="637"/>
      <c r="N64" s="638" t="str">
        <f t="shared" si="7"/>
        <v>!!</v>
      </c>
      <c r="O64" s="638" t="str">
        <f t="shared" si="8"/>
        <v>!!</v>
      </c>
      <c r="P64" s="638" t="str">
        <f t="shared" si="9"/>
        <v>!!</v>
      </c>
      <c r="Q64" s="638" t="str">
        <f t="shared" si="10"/>
        <v>!!</v>
      </c>
      <c r="R64" s="638" t="str">
        <f t="shared" si="11"/>
        <v>!!</v>
      </c>
      <c r="S64" s="638">
        <f t="shared" si="12"/>
        <v>1.1045050089152153</v>
      </c>
      <c r="T64" s="637"/>
      <c r="U64" s="633"/>
      <c r="V64" s="633"/>
      <c r="W64" s="633"/>
      <c r="X64" s="633"/>
    </row>
    <row r="65" spans="1:24" ht="12" x14ac:dyDescent="0.2">
      <c r="A65" s="639" t="s">
        <v>178</v>
      </c>
      <c r="B65" s="639" t="str">
        <f>Cover!$G$25</f>
        <v>NL</v>
      </c>
      <c r="C65" s="639" t="s">
        <v>292</v>
      </c>
      <c r="D65" s="639" t="s">
        <v>293</v>
      </c>
      <c r="E65" s="640" t="s">
        <v>246</v>
      </c>
      <c r="F65" s="641" t="e">
        <f>IF(ISNUMBER(U65),U65,VLOOKUP(CONCATENATE($B65,"_",$C65,"_",F$2,"_","1000 NAC","_",$E65),Database!$F$2:$G$65536,2,)/VLOOKUP(CONCATENATE($B65,"_",$C65,"_",F$2,"_",$D65,"_",$E65),Database!$F$2:$G$65536,2,))</f>
        <v>#DIV/0!</v>
      </c>
      <c r="G65" s="641" t="e">
        <f>IF(ISNUMBER(V65),V65,VLOOKUP(CONCATENATE($B65,"_",$C65,"_",G$2,"_","1000 NAC","_",$E65),Database!$F$2:$G$65536,2,)/VLOOKUP(CONCATENATE($B65,"_",$C65,"_",G$2,"_",$D65,"_",$E65),Database!$F$2:$G$65536,2,))</f>
        <v>#DIV/0!</v>
      </c>
      <c r="H65" s="641" t="e">
        <f>IF(ISNUMBER(W65),W65,VLOOKUP(CONCATENATE($B65,"_",$C65,"_",H$2,"_","1000 NAC","_",$E65),Database!$F$2:$G$65536,2,)/VLOOKUP(CONCATENATE($B65,"_",$C65,"_",H$2,"_",$D65,"_",$E65),Database!$F$2:$G$65536,2,))</f>
        <v>#N/A</v>
      </c>
      <c r="I65" s="641" t="e">
        <f>IF(ISNUMBER(X65),X65,VLOOKUP(CONCATENATE($B65,"_",$C65,"_",I$2,"_","1000 NAC","_",$E65),Database!$F$2:$G$65536,2,)/VLOOKUP(CONCATENATE($B65,"_",$C65,"_",I$2,"_",$D65,"_",$E65),Database!$F$2:$G$65536,2,))</f>
        <v>#N/A</v>
      </c>
      <c r="J65" s="641" t="e">
        <f>IF(ISNUMBER(Y65),Y65,VLOOKUP(CONCATENATE($B65,"_",$C65,"_",J$2,"_","1000 NAC","_",$E65),Database!$F$2:$G$65536,2,)/VLOOKUP(CONCATENATE($B65,"_",$C65,"_",J$2,"_",$D65,"_",$E65),Database!$F$2:$G$65536,2,))</f>
        <v>#N/A</v>
      </c>
      <c r="K65" s="642">
        <f>VLOOKUP(CONCATENATE($B65,"_",$C65,"_",K$2,"_","1000 NAC","_",$E65),SentData!$F$2:$G$65536,2,)/VLOOKUP(CONCATENATE($B65,"_",$C65,"_",K$2,"_",$D65,"_",$E65),SentData!$F$2:$G$65536,2,)</f>
        <v>0.16417453320353093</v>
      </c>
      <c r="L65" s="642">
        <f>VLOOKUP(CONCATENATE($B65,"_",$C65,"_",L$2,"_","1000 NAC","_",$E65),SentData!$F$2:$G$65536,2,)/VLOOKUP(CONCATENATE($B65,"_",$C65,"_",L$2,"_",$D65,"_",$E65),SentData!$F$2:$G$65536,2,)</f>
        <v>0.16417453320353093</v>
      </c>
      <c r="M65" s="643"/>
      <c r="N65" s="644" t="str">
        <f t="shared" si="7"/>
        <v>!!</v>
      </c>
      <c r="O65" s="644" t="str">
        <f t="shared" si="8"/>
        <v>!!</v>
      </c>
      <c r="P65" s="644" t="str">
        <f t="shared" si="9"/>
        <v>!!</v>
      </c>
      <c r="Q65" s="644" t="str">
        <f t="shared" si="10"/>
        <v>!!</v>
      </c>
      <c r="R65" s="644" t="str">
        <f t="shared" si="11"/>
        <v>!!</v>
      </c>
      <c r="S65" s="644">
        <f t="shared" si="12"/>
        <v>1</v>
      </c>
      <c r="T65" s="643"/>
      <c r="U65" s="652" t="str">
        <f>IF(ISNUMBER(U63),IF(ISNUMBER(U64),U64/U63,F64/U63),IF(ISNUMBER(U64),U64/F63,""))</f>
        <v/>
      </c>
      <c r="V65" s="652" t="str">
        <f>IF(ISNUMBER(V63),IF(ISNUMBER(V64),V64/V63,G64/V63),IF(ISNUMBER(V64),V64/G63,""))</f>
        <v/>
      </c>
      <c r="W65" s="652" t="str">
        <f>IF(ISNUMBER(W63),IF(ISNUMBER(W64),W64/W63,H64/W63),IF(ISNUMBER(W64),W64/H63,""))</f>
        <v/>
      </c>
      <c r="X65" s="652" t="str">
        <f>IF(ISNUMBER(X63),IF(ISNUMBER(X64),X64/X63,I64/X63),IF(ISNUMBER(X64),X64/I63,""))</f>
        <v/>
      </c>
    </row>
    <row r="66" spans="1:24" x14ac:dyDescent="0.2">
      <c r="A66" s="353" t="s">
        <v>180</v>
      </c>
      <c r="B66" s="353" t="str">
        <f>Cover!$G$25</f>
        <v>NL</v>
      </c>
      <c r="C66" s="353" t="s">
        <v>296</v>
      </c>
      <c r="D66" s="353" t="s">
        <v>293</v>
      </c>
      <c r="E66" s="354" t="s">
        <v>246</v>
      </c>
      <c r="F66" s="364">
        <f>IF(ISNUMBER(U66),U66,VLOOKUP(CONCATENATE($B66,"_",$C66,"_",F$2,"_",$D66,"_",$E66),Database!$F$2:$G$65536,2,))</f>
        <v>0</v>
      </c>
      <c r="G66" s="364">
        <f>IF(ISNUMBER(V66),V66,VLOOKUP(CONCATENATE($B66,"_",$C66,"_",G$2,"_",$D66,"_",$E66),Database!$F$2:$G$65536,2,))</f>
        <v>0</v>
      </c>
      <c r="H66" s="364" t="e">
        <f>IF(ISNUMBER(W66),W66,VLOOKUP(CONCATENATE($B66,"_",$C66,"_",H$2,"_",$D66,"_",$E66),Database!$F$2:$G$65536,2,))</f>
        <v>#N/A</v>
      </c>
      <c r="I66" s="364" t="e">
        <f>IF(ISNUMBER(X66),X66,VLOOKUP(CONCATENATE($B66,"_",$C66,"_",I$2,"_",$D66,"_",$E66),Database!$F$2:$G$65536,2,))</f>
        <v>#N/A</v>
      </c>
      <c r="J66" s="364" t="e">
        <f>VLOOKUP(CONCATENATE($B66,"_",$C66,"_",J$2,"_",$D66,"_",$E66),Database!$F$2:$G$65536,2,)</f>
        <v>#N/A</v>
      </c>
      <c r="K66" s="360">
        <f>VLOOKUP(CONCATENATE($B66,"_",$C66,"_",K$2,"_",$D66,"_",$E66),SentData!$F$2:$G$65536,2,)</f>
        <v>205080</v>
      </c>
      <c r="L66" s="360">
        <f>VLOOKUP(CONCATENATE($B66,"_",$C66,"_",L$2,"_",$D66,"_",$E66),SentData!$F$2:$G$65536,2,)</f>
        <v>197097.29880104202</v>
      </c>
      <c r="M66" s="355"/>
      <c r="N66" s="356" t="str">
        <f t="shared" si="7"/>
        <v>!!</v>
      </c>
      <c r="O66" s="356" t="str">
        <f t="shared" si="8"/>
        <v>!!</v>
      </c>
      <c r="P66" s="356" t="str">
        <f t="shared" si="9"/>
        <v>!!</v>
      </c>
      <c r="Q66" s="356" t="str">
        <f t="shared" si="10"/>
        <v>!!</v>
      </c>
      <c r="R66" s="356" t="str">
        <f t="shared" si="11"/>
        <v>!!</v>
      </c>
      <c r="S66" s="356">
        <f t="shared" si="12"/>
        <v>0.96107518432339589</v>
      </c>
      <c r="T66" s="355"/>
    </row>
    <row r="67" spans="1:24" x14ac:dyDescent="0.2">
      <c r="A67" s="633" t="s">
        <v>179</v>
      </c>
      <c r="B67" s="633" t="str">
        <f>Cover!$G$25</f>
        <v>NL</v>
      </c>
      <c r="C67" s="633" t="s">
        <v>296</v>
      </c>
      <c r="D67" s="633" t="s">
        <v>216</v>
      </c>
      <c r="E67" s="634" t="s">
        <v>246</v>
      </c>
      <c r="F67" s="364">
        <f>IF(ISNUMBER(U67),U67,VLOOKUP(CONCATENATE($B67,"_",$C67,"_",F$2,"_",$D67,"_",$E67),Database!$F$2:$G$65536,2,))</f>
        <v>0</v>
      </c>
      <c r="G67" s="364">
        <f>IF(ISNUMBER(V67),V67,VLOOKUP(CONCATENATE($B67,"_",$C67,"_",G$2,"_",$D67,"_",$E67),Database!$F$2:$G$65536,2,))</f>
        <v>0</v>
      </c>
      <c r="H67" s="364" t="e">
        <f>IF(ISNUMBER(W67),W67,VLOOKUP(CONCATENATE($B67,"_",$C67,"_",H$2,"_",$D67,"_",$E67),Database!$F$2:$G$65536,2,))</f>
        <v>#N/A</v>
      </c>
      <c r="I67" s="364" t="e">
        <f>IF(ISNUMBER(X67),X67,VLOOKUP(CONCATENATE($B67,"_",$C67,"_",I$2,"_",$D67,"_",$E67),Database!$F$2:$G$65536,2,))</f>
        <v>#N/A</v>
      </c>
      <c r="J67" s="364" t="e">
        <f>IF(ISNUMBER(Y67),Y67,VLOOKUP(CONCATENATE($B67,"_",$C67,"_",J$2,"_",$D67,"_",$E67),Database!$F$2:$G$65536,2,))</f>
        <v>#N/A</v>
      </c>
      <c r="K67" s="636">
        <f>VLOOKUP(CONCATENATE($B67,"_",$C67,"_",K$2,"_",$D67,"_",$E67),SentData!$F$2:$G$65536,2,)</f>
        <v>11504</v>
      </c>
      <c r="L67" s="636">
        <f>VLOOKUP(CONCATENATE($B67,"_",$C67,"_",L$2,"_",$D67,"_",$E67),SentData!$F$2:$G$65536,2,)</f>
        <v>11056.208920456345</v>
      </c>
      <c r="M67" s="637"/>
      <c r="N67" s="638" t="str">
        <f t="shared" ref="N67:N98" si="13">IF(OR(ISERROR(F67),ISERROR(G67)),"!!",IF(F67=0,"!!",G67/F67))</f>
        <v>!!</v>
      </c>
      <c r="O67" s="638" t="str">
        <f t="shared" ref="O67:O98" si="14">IF(OR(ISERROR(G67),ISERROR(H67)),"!!",IF(G67=0,"!!",H67/G67))</f>
        <v>!!</v>
      </c>
      <c r="P67" s="638" t="str">
        <f t="shared" ref="P67:P98" si="15">IF(OR(ISERROR(H67),ISERROR(I67)),"!!",IF(H67=0,"!!",I67/H67))</f>
        <v>!!</v>
      </c>
      <c r="Q67" s="638" t="str">
        <f t="shared" ref="Q67:Q98" si="16">IF(OR(ISERROR(I67),ISERROR(J67)),"!!",IF(I67=0,"!!",J67/I67))</f>
        <v>!!</v>
      </c>
      <c r="R67" s="638" t="str">
        <f t="shared" ref="R67:R98" si="17">IF(OR(ISERROR(J67),ISERROR(K67)),"!!",IF(J67=0,"!!",K67/J67))</f>
        <v>!!</v>
      </c>
      <c r="S67" s="638">
        <f t="shared" ref="S67:S98" si="18">IF(OR(ISERROR(K67),ISERROR(L67)),"!!",IF(K67=0,"!!",L67/K67))</f>
        <v>0.96107518432339578</v>
      </c>
      <c r="T67" s="637"/>
      <c r="U67" s="633"/>
      <c r="V67" s="633"/>
      <c r="W67" s="633"/>
      <c r="X67" s="633"/>
    </row>
    <row r="68" spans="1:24" ht="12" x14ac:dyDescent="0.2">
      <c r="A68" s="639" t="s">
        <v>178</v>
      </c>
      <c r="B68" s="639" t="str">
        <f>Cover!$G$25</f>
        <v>NL</v>
      </c>
      <c r="C68" s="639" t="s">
        <v>296</v>
      </c>
      <c r="D68" s="639" t="s">
        <v>293</v>
      </c>
      <c r="E68" s="640" t="s">
        <v>246</v>
      </c>
      <c r="F68" s="641" t="e">
        <f>IF(ISNUMBER(U68),U68,VLOOKUP(CONCATENATE($B68,"_",$C68,"_",F$2,"_","1000 NAC","_",$E68),Database!$F$2:$G$65536,2,)/VLOOKUP(CONCATENATE($B68,"_",$C68,"_",F$2,"_",$D68,"_",$E68),Database!$F$2:$G$65536,2,))</f>
        <v>#DIV/0!</v>
      </c>
      <c r="G68" s="641" t="e">
        <f>IF(ISNUMBER(V68),V68,VLOOKUP(CONCATENATE($B68,"_",$C68,"_",G$2,"_","1000 NAC","_",$E68),Database!$F$2:$G$65536,2,)/VLOOKUP(CONCATENATE($B68,"_",$C68,"_",G$2,"_",$D68,"_",$E68),Database!$F$2:$G$65536,2,))</f>
        <v>#DIV/0!</v>
      </c>
      <c r="H68" s="641" t="e">
        <f>IF(ISNUMBER(W68),W68,VLOOKUP(CONCATENATE($B68,"_",$C68,"_",H$2,"_","1000 NAC","_",$E68),Database!$F$2:$G$65536,2,)/VLOOKUP(CONCATENATE($B68,"_",$C68,"_",H$2,"_",$D68,"_",$E68),Database!$F$2:$G$65536,2,))</f>
        <v>#N/A</v>
      </c>
      <c r="I68" s="641" t="e">
        <f>IF(ISNUMBER(X68),X68,VLOOKUP(CONCATENATE($B68,"_",$C68,"_",I$2,"_","1000 NAC","_",$E68),Database!$F$2:$G$65536,2,)/VLOOKUP(CONCATENATE($B68,"_",$C68,"_",I$2,"_",$D68,"_",$E68),Database!$F$2:$G$65536,2,))</f>
        <v>#N/A</v>
      </c>
      <c r="J68" s="641" t="e">
        <f>IF(ISNUMBER(Y68),Y68,VLOOKUP(CONCATENATE($B68,"_",$C68,"_",J$2,"_","1000 NAC","_",$E68),Database!$F$2:$G$65536,2,)/VLOOKUP(CONCATENATE($B68,"_",$C68,"_",J$2,"_",$D68,"_",$E68),Database!$F$2:$G$65536,2,))</f>
        <v>#N/A</v>
      </c>
      <c r="K68" s="642">
        <f>VLOOKUP(CONCATENATE($B68,"_",$C68,"_",K$2,"_","1000 NAC","_",$E68),SentData!$F$2:$G$65536,2,)/VLOOKUP(CONCATENATE($B68,"_",$C68,"_",K$2,"_",$D68,"_",$E68),SentData!$F$2:$G$65536,2,)</f>
        <v>5.6095182367856447E-2</v>
      </c>
      <c r="L68" s="642">
        <f>VLOOKUP(CONCATENATE($B68,"_",$C68,"_",L$2,"_","1000 NAC","_",$E68),SentData!$F$2:$G$65536,2,)/VLOOKUP(CONCATENATE($B68,"_",$C68,"_",L$2,"_",$D68,"_",$E68),SentData!$F$2:$G$65536,2,)</f>
        <v>5.609518236785644E-2</v>
      </c>
      <c r="M68" s="643"/>
      <c r="N68" s="644" t="str">
        <f t="shared" si="13"/>
        <v>!!</v>
      </c>
      <c r="O68" s="644" t="str">
        <f t="shared" si="14"/>
        <v>!!</v>
      </c>
      <c r="P68" s="644" t="str">
        <f t="shared" si="15"/>
        <v>!!</v>
      </c>
      <c r="Q68" s="644" t="str">
        <f t="shared" si="16"/>
        <v>!!</v>
      </c>
      <c r="R68" s="644" t="str">
        <f t="shared" si="17"/>
        <v>!!</v>
      </c>
      <c r="S68" s="644">
        <f t="shared" si="18"/>
        <v>0.99999999999999989</v>
      </c>
      <c r="T68" s="643"/>
      <c r="U68" s="652" t="str">
        <f>IF(ISNUMBER(U66),IF(ISNUMBER(U67),U67/U66,F67/U66),IF(ISNUMBER(U67),U67/F66,""))</f>
        <v/>
      </c>
      <c r="V68" s="652" t="str">
        <f>IF(ISNUMBER(V66),IF(ISNUMBER(V67),V67/V66,G67/V66),IF(ISNUMBER(V67),V67/G66,""))</f>
        <v/>
      </c>
      <c r="W68" s="652" t="str">
        <f>IF(ISNUMBER(W66),IF(ISNUMBER(W67),W67/W66,H67/W66),IF(ISNUMBER(W67),W67/H66,""))</f>
        <v/>
      </c>
      <c r="X68" s="652" t="str">
        <f>IF(ISNUMBER(X66),IF(ISNUMBER(X67),X67/X66,I67/X66),IF(ISNUMBER(X67),X67/I66,""))</f>
        <v/>
      </c>
    </row>
    <row r="69" spans="1:24" x14ac:dyDescent="0.2">
      <c r="A69" s="353" t="s">
        <v>180</v>
      </c>
      <c r="B69" s="353" t="str">
        <f>Cover!$G$25</f>
        <v>NL</v>
      </c>
      <c r="C69" s="353" t="s">
        <v>292</v>
      </c>
      <c r="D69" s="353" t="s">
        <v>293</v>
      </c>
      <c r="E69" s="354" t="s">
        <v>247</v>
      </c>
      <c r="F69" s="364">
        <f>IF(ISNUMBER(U69),U69,VLOOKUP(CONCATENATE($B69,"_",$C69,"_",F$2,"_",$D69,"_",$E69),Database!$F$2:$G$65536,2,))</f>
        <v>0</v>
      </c>
      <c r="G69" s="364">
        <f>IF(ISNUMBER(V69),V69,VLOOKUP(CONCATENATE($B69,"_",$C69,"_",G$2,"_",$D69,"_",$E69),Database!$F$2:$G$65536,2,))</f>
        <v>0</v>
      </c>
      <c r="H69" s="364" t="e">
        <f>IF(ISNUMBER(W69),W69,VLOOKUP(CONCATENATE($B69,"_",$C69,"_",H$2,"_",$D69,"_",$E69),Database!$F$2:$G$65536,2,))</f>
        <v>#N/A</v>
      </c>
      <c r="I69" s="364" t="e">
        <f>IF(ISNUMBER(X69),X69,VLOOKUP(CONCATENATE($B69,"_",$C69,"_",I$2,"_",$D69,"_",$E69),Database!$F$2:$G$65536,2,))</f>
        <v>#N/A</v>
      </c>
      <c r="J69" s="364" t="e">
        <f>VLOOKUP(CONCATENATE($B69,"_",$C69,"_",J$2,"_",$D69,"_",$E69),Database!$F$2:$G$65536,2,)</f>
        <v>#N/A</v>
      </c>
      <c r="K69" s="360">
        <f>VLOOKUP(CONCATENATE($B69,"_",$C69,"_",K$2,"_",$D69,"_",$E69),SentData!$F$2:$G$65536,2,)</f>
        <v>33420</v>
      </c>
      <c r="L69" s="360">
        <f>VLOOKUP(CONCATENATE($B69,"_",$C69,"_",L$2,"_",$D69,"_",$E69),SentData!$F$2:$G$65536,2,)</f>
        <v>36327.631980801038</v>
      </c>
      <c r="M69" s="355"/>
      <c r="N69" s="356" t="str">
        <f t="shared" si="13"/>
        <v>!!</v>
      </c>
      <c r="O69" s="356" t="str">
        <f t="shared" si="14"/>
        <v>!!</v>
      </c>
      <c r="P69" s="356" t="str">
        <f t="shared" si="15"/>
        <v>!!</v>
      </c>
      <c r="Q69" s="356" t="str">
        <f t="shared" si="16"/>
        <v>!!</v>
      </c>
      <c r="R69" s="356" t="str">
        <f t="shared" si="17"/>
        <v>!!</v>
      </c>
      <c r="S69" s="356">
        <f t="shared" si="18"/>
        <v>1.087002752268134</v>
      </c>
      <c r="T69" s="355"/>
    </row>
    <row r="70" spans="1:24" x14ac:dyDescent="0.2">
      <c r="A70" s="633" t="s">
        <v>179</v>
      </c>
      <c r="B70" s="633" t="str">
        <f>Cover!$G$25</f>
        <v>NL</v>
      </c>
      <c r="C70" s="633" t="s">
        <v>292</v>
      </c>
      <c r="D70" s="633" t="s">
        <v>216</v>
      </c>
      <c r="E70" s="634" t="s">
        <v>247</v>
      </c>
      <c r="F70" s="364">
        <f>IF(ISNUMBER(U70),U70,VLOOKUP(CONCATENATE($B70,"_",$C70,"_",F$2,"_",$D70,"_",$E70),Database!$F$2:$G$65536,2,))</f>
        <v>0</v>
      </c>
      <c r="G70" s="364">
        <f>IF(ISNUMBER(V70),V70,VLOOKUP(CONCATENATE($B70,"_",$C70,"_",G$2,"_",$D70,"_",$E70),Database!$F$2:$G$65536,2,))</f>
        <v>0</v>
      </c>
      <c r="H70" s="364" t="e">
        <f>IF(ISNUMBER(W70),W70,VLOOKUP(CONCATENATE($B70,"_",$C70,"_",H$2,"_",$D70,"_",$E70),Database!$F$2:$G$65536,2,))</f>
        <v>#N/A</v>
      </c>
      <c r="I70" s="364" t="e">
        <f>IF(ISNUMBER(X70),X70,VLOOKUP(CONCATENATE($B70,"_",$C70,"_",I$2,"_",$D70,"_",$E70),Database!$F$2:$G$65536,2,))</f>
        <v>#N/A</v>
      </c>
      <c r="J70" s="364" t="e">
        <f>IF(ISNUMBER(Y70),Y70,VLOOKUP(CONCATENATE($B70,"_",$C70,"_",J$2,"_",$D70,"_",$E70),Database!$F$2:$G$65536,2,))</f>
        <v>#N/A</v>
      </c>
      <c r="K70" s="636">
        <f>VLOOKUP(CONCATENATE($B70,"_",$C70,"_",K$2,"_",$D70,"_",$E70),SentData!$F$2:$G$65536,2,)</f>
        <v>8234</v>
      </c>
      <c r="L70" s="636">
        <f>VLOOKUP(CONCATENATE($B70,"_",$C70,"_",L$2,"_",$D70,"_",$E70),SentData!$F$2:$G$65536,2,)</f>
        <v>9782.6818100649398</v>
      </c>
      <c r="M70" s="637"/>
      <c r="N70" s="638" t="str">
        <f t="shared" si="13"/>
        <v>!!</v>
      </c>
      <c r="O70" s="638" t="str">
        <f t="shared" si="14"/>
        <v>!!</v>
      </c>
      <c r="P70" s="638" t="str">
        <f t="shared" si="15"/>
        <v>!!</v>
      </c>
      <c r="Q70" s="638" t="str">
        <f t="shared" si="16"/>
        <v>!!</v>
      </c>
      <c r="R70" s="638" t="str">
        <f t="shared" si="17"/>
        <v>!!</v>
      </c>
      <c r="S70" s="638">
        <f t="shared" si="18"/>
        <v>1.1880837758155136</v>
      </c>
      <c r="T70" s="637"/>
      <c r="U70" s="633"/>
      <c r="V70" s="633"/>
      <c r="W70" s="633"/>
      <c r="X70" s="633"/>
    </row>
    <row r="71" spans="1:24" ht="12" x14ac:dyDescent="0.2">
      <c r="A71" s="639" t="s">
        <v>178</v>
      </c>
      <c r="B71" s="639" t="str">
        <f>Cover!$G$25</f>
        <v>NL</v>
      </c>
      <c r="C71" s="639" t="s">
        <v>292</v>
      </c>
      <c r="D71" s="639" t="s">
        <v>293</v>
      </c>
      <c r="E71" s="640" t="s">
        <v>247</v>
      </c>
      <c r="F71" s="641" t="e">
        <f>IF(ISNUMBER(U71),U71,VLOOKUP(CONCATENATE($B71,"_",$C71,"_",F$2,"_","1000 NAC","_",$E71),Database!$F$2:$G$65536,2,)/VLOOKUP(CONCATENATE($B71,"_",$C71,"_",F$2,"_",$D71,"_",$E71),Database!$F$2:$G$65536,2,))</f>
        <v>#DIV/0!</v>
      </c>
      <c r="G71" s="641" t="e">
        <f>IF(ISNUMBER(V71),V71,VLOOKUP(CONCATENATE($B71,"_",$C71,"_",G$2,"_","1000 NAC","_",$E71),Database!$F$2:$G$65536,2,)/VLOOKUP(CONCATENATE($B71,"_",$C71,"_",G$2,"_",$D71,"_",$E71),Database!$F$2:$G$65536,2,))</f>
        <v>#DIV/0!</v>
      </c>
      <c r="H71" s="641" t="e">
        <f>IF(ISNUMBER(W71),W71,VLOOKUP(CONCATENATE($B71,"_",$C71,"_",H$2,"_","1000 NAC","_",$E71),Database!$F$2:$G$65536,2,)/VLOOKUP(CONCATENATE($B71,"_",$C71,"_",H$2,"_",$D71,"_",$E71),Database!$F$2:$G$65536,2,))</f>
        <v>#N/A</v>
      </c>
      <c r="I71" s="641" t="e">
        <f>IF(ISNUMBER(X71),X71,VLOOKUP(CONCATENATE($B71,"_",$C71,"_",I$2,"_","1000 NAC","_",$E71),Database!$F$2:$G$65536,2,)/VLOOKUP(CONCATENATE($B71,"_",$C71,"_",I$2,"_",$D71,"_",$E71),Database!$F$2:$G$65536,2,))</f>
        <v>#N/A</v>
      </c>
      <c r="J71" s="641" t="e">
        <f>IF(ISNUMBER(Y71),Y71,VLOOKUP(CONCATENATE($B71,"_",$C71,"_",J$2,"_","1000 NAC","_",$E71),Database!$F$2:$G$65536,2,)/VLOOKUP(CONCATENATE($B71,"_",$C71,"_",J$2,"_",$D71,"_",$E71),Database!$F$2:$G$65536,2,))</f>
        <v>#N/A</v>
      </c>
      <c r="K71" s="642">
        <f>VLOOKUP(CONCATENATE($B71,"_",$C71,"_",K$2,"_","1000 NAC","_",$E71),SentData!$F$2:$G$65536,2,)/VLOOKUP(CONCATENATE($B71,"_",$C71,"_",K$2,"_",$D71,"_",$E71),SentData!$F$2:$G$65536,2,)</f>
        <v>0.24637941352483542</v>
      </c>
      <c r="L71" s="642">
        <f>VLOOKUP(CONCATENATE($B71,"_",$C71,"_",L$2,"_","1000 NAC","_",$E71),SentData!$F$2:$G$65536,2,)/VLOOKUP(CONCATENATE($B71,"_",$C71,"_",L$2,"_",$D71,"_",$E71),SentData!$F$2:$G$65536,2,)</f>
        <v>0.26929037970972169</v>
      </c>
      <c r="M71" s="643"/>
      <c r="N71" s="644" t="str">
        <f t="shared" si="13"/>
        <v>!!</v>
      </c>
      <c r="O71" s="644" t="str">
        <f t="shared" si="14"/>
        <v>!!</v>
      </c>
      <c r="P71" s="644" t="str">
        <f t="shared" si="15"/>
        <v>!!</v>
      </c>
      <c r="Q71" s="644" t="str">
        <f t="shared" si="16"/>
        <v>!!</v>
      </c>
      <c r="R71" s="644" t="str">
        <f t="shared" si="17"/>
        <v>!!</v>
      </c>
      <c r="S71" s="644">
        <f t="shared" si="18"/>
        <v>1.0929905865799003</v>
      </c>
      <c r="T71" s="643"/>
      <c r="U71" s="652" t="str">
        <f>IF(ISNUMBER(U69),IF(ISNUMBER(U70),U70/U69,F70/U69),IF(ISNUMBER(U70),U70/F69,""))</f>
        <v/>
      </c>
      <c r="V71" s="652" t="str">
        <f>IF(ISNUMBER(V69),IF(ISNUMBER(V70),V70/V69,G70/V69),IF(ISNUMBER(V70),V70/G69,""))</f>
        <v/>
      </c>
      <c r="W71" s="652" t="str">
        <f>IF(ISNUMBER(W69),IF(ISNUMBER(W70),W70/W69,H70/W69),IF(ISNUMBER(W70),W70/H69,""))</f>
        <v/>
      </c>
      <c r="X71" s="652" t="str">
        <f>IF(ISNUMBER(X69),IF(ISNUMBER(X70),X70/X69,I70/X69),IF(ISNUMBER(X70),X70/I69,""))</f>
        <v/>
      </c>
    </row>
    <row r="72" spans="1:24" x14ac:dyDescent="0.2">
      <c r="A72" s="353" t="s">
        <v>180</v>
      </c>
      <c r="B72" s="353" t="str">
        <f>Cover!$G$25</f>
        <v>NL</v>
      </c>
      <c r="C72" s="353" t="s">
        <v>296</v>
      </c>
      <c r="D72" s="353" t="s">
        <v>293</v>
      </c>
      <c r="E72" s="354" t="s">
        <v>247</v>
      </c>
      <c r="F72" s="364">
        <f>IF(ISNUMBER(U72),U72,VLOOKUP(CONCATENATE($B72,"_",$C72,"_",F$2,"_",$D72,"_",$E72),Database!$F$2:$G$65536,2,))</f>
        <v>0</v>
      </c>
      <c r="G72" s="364">
        <f>IF(ISNUMBER(V72),V72,VLOOKUP(CONCATENATE($B72,"_",$C72,"_",G$2,"_",$D72,"_",$E72),Database!$F$2:$G$65536,2,))</f>
        <v>0</v>
      </c>
      <c r="H72" s="364" t="e">
        <f>IF(ISNUMBER(W72),W72,VLOOKUP(CONCATENATE($B72,"_",$C72,"_",H$2,"_",$D72,"_",$E72),Database!$F$2:$G$65536,2,))</f>
        <v>#N/A</v>
      </c>
      <c r="I72" s="364" t="e">
        <f>IF(ISNUMBER(X72),X72,VLOOKUP(CONCATENATE($B72,"_",$C72,"_",I$2,"_",$D72,"_",$E72),Database!$F$2:$G$65536,2,))</f>
        <v>#N/A</v>
      </c>
      <c r="J72" s="364" t="e">
        <f>VLOOKUP(CONCATENATE($B72,"_",$C72,"_",J$2,"_",$D72,"_",$E72),Database!$F$2:$G$65536,2,)</f>
        <v>#N/A</v>
      </c>
      <c r="K72" s="360">
        <f>VLOOKUP(CONCATENATE($B72,"_",$C72,"_",K$2,"_",$D72,"_",$E72),SentData!$F$2:$G$65536,2,)</f>
        <v>45624</v>
      </c>
      <c r="L72" s="360">
        <f>VLOOKUP(CONCATENATE($B72,"_",$C72,"_",L$2,"_",$D72,"_",$E72),SentData!$F$2:$G$65536,2,)</f>
        <v>45623.710262748071</v>
      </c>
      <c r="M72" s="355"/>
      <c r="N72" s="356" t="str">
        <f t="shared" si="13"/>
        <v>!!</v>
      </c>
      <c r="O72" s="356" t="str">
        <f t="shared" si="14"/>
        <v>!!</v>
      </c>
      <c r="P72" s="356" t="str">
        <f t="shared" si="15"/>
        <v>!!</v>
      </c>
      <c r="Q72" s="356" t="str">
        <f t="shared" si="16"/>
        <v>!!</v>
      </c>
      <c r="R72" s="356" t="str">
        <f t="shared" si="17"/>
        <v>!!</v>
      </c>
      <c r="S72" s="356">
        <f t="shared" si="18"/>
        <v>0.99999364945528824</v>
      </c>
      <c r="T72" s="355"/>
    </row>
    <row r="73" spans="1:24" x14ac:dyDescent="0.2">
      <c r="A73" s="633" t="s">
        <v>179</v>
      </c>
      <c r="B73" s="633" t="str">
        <f>Cover!$G$25</f>
        <v>NL</v>
      </c>
      <c r="C73" s="633" t="s">
        <v>296</v>
      </c>
      <c r="D73" s="633" t="s">
        <v>216</v>
      </c>
      <c r="E73" s="634" t="s">
        <v>247</v>
      </c>
      <c r="F73" s="364">
        <f>IF(ISNUMBER(U73),U73,VLOOKUP(CONCATENATE($B73,"_",$C73,"_",F$2,"_",$D73,"_",$E73),Database!$F$2:$G$65536,2,))</f>
        <v>0</v>
      </c>
      <c r="G73" s="364">
        <f>IF(ISNUMBER(V73),V73,VLOOKUP(CONCATENATE($B73,"_",$C73,"_",G$2,"_",$D73,"_",$E73),Database!$F$2:$G$65536,2,))</f>
        <v>0</v>
      </c>
      <c r="H73" s="364" t="e">
        <f>IF(ISNUMBER(W73),W73,VLOOKUP(CONCATENATE($B73,"_",$C73,"_",H$2,"_",$D73,"_",$E73),Database!$F$2:$G$65536,2,))</f>
        <v>#N/A</v>
      </c>
      <c r="I73" s="364" t="e">
        <f>IF(ISNUMBER(X73),X73,VLOOKUP(CONCATENATE($B73,"_",$C73,"_",I$2,"_",$D73,"_",$E73),Database!$F$2:$G$65536,2,))</f>
        <v>#N/A</v>
      </c>
      <c r="J73" s="364" t="e">
        <f>IF(ISNUMBER(Y73),Y73,VLOOKUP(CONCATENATE($B73,"_",$C73,"_",J$2,"_",$D73,"_",$E73),Database!$F$2:$G$65536,2,))</f>
        <v>#N/A</v>
      </c>
      <c r="K73" s="636">
        <f>VLOOKUP(CONCATENATE($B73,"_",$C73,"_",K$2,"_",$D73,"_",$E73),SentData!$F$2:$G$65536,2,)</f>
        <v>2610</v>
      </c>
      <c r="L73" s="636">
        <f>VLOOKUP(CONCATENATE($B73,"_",$C73,"_",L$2,"_",$D73,"_",$E73),SentData!$F$2:$G$65536,2,)</f>
        <v>2609.7902363796825</v>
      </c>
      <c r="M73" s="637"/>
      <c r="N73" s="638" t="str">
        <f t="shared" si="13"/>
        <v>!!</v>
      </c>
      <c r="O73" s="638" t="str">
        <f t="shared" si="14"/>
        <v>!!</v>
      </c>
      <c r="P73" s="638" t="str">
        <f t="shared" si="15"/>
        <v>!!</v>
      </c>
      <c r="Q73" s="638" t="str">
        <f t="shared" si="16"/>
        <v>!!</v>
      </c>
      <c r="R73" s="638" t="str">
        <f t="shared" si="17"/>
        <v>!!</v>
      </c>
      <c r="S73" s="638">
        <f t="shared" si="18"/>
        <v>0.99991963079681323</v>
      </c>
      <c r="T73" s="637"/>
      <c r="U73" s="633"/>
      <c r="V73" s="633"/>
      <c r="W73" s="633"/>
      <c r="X73" s="633"/>
    </row>
    <row r="74" spans="1:24" ht="12" x14ac:dyDescent="0.2">
      <c r="A74" s="639" t="s">
        <v>178</v>
      </c>
      <c r="B74" s="639" t="str">
        <f>Cover!$G$25</f>
        <v>NL</v>
      </c>
      <c r="C74" s="639" t="s">
        <v>296</v>
      </c>
      <c r="D74" s="639" t="s">
        <v>293</v>
      </c>
      <c r="E74" s="640" t="s">
        <v>247</v>
      </c>
      <c r="F74" s="641" t="e">
        <f>IF(ISNUMBER(U74),U74,VLOOKUP(CONCATENATE($B74,"_",$C74,"_",F$2,"_","1000 NAC","_",$E74),Database!$F$2:$G$65536,2,)/VLOOKUP(CONCATENATE($B74,"_",$C74,"_",F$2,"_",$D74,"_",$E74),Database!$F$2:$G$65536,2,))</f>
        <v>#DIV/0!</v>
      </c>
      <c r="G74" s="641" t="e">
        <f>IF(ISNUMBER(V74),V74,VLOOKUP(CONCATENATE($B74,"_",$C74,"_",G$2,"_","1000 NAC","_",$E74),Database!$F$2:$G$65536,2,)/VLOOKUP(CONCATENATE($B74,"_",$C74,"_",G$2,"_",$D74,"_",$E74),Database!$F$2:$G$65536,2,))</f>
        <v>#DIV/0!</v>
      </c>
      <c r="H74" s="641" t="e">
        <f>IF(ISNUMBER(W74),W74,VLOOKUP(CONCATENATE($B74,"_",$C74,"_",H$2,"_","1000 NAC","_",$E74),Database!$F$2:$G$65536,2,)/VLOOKUP(CONCATENATE($B74,"_",$C74,"_",H$2,"_",$D74,"_",$E74),Database!$F$2:$G$65536,2,))</f>
        <v>#N/A</v>
      </c>
      <c r="I74" s="641" t="e">
        <f>IF(ISNUMBER(X74),X74,VLOOKUP(CONCATENATE($B74,"_",$C74,"_",I$2,"_","1000 NAC","_",$E74),Database!$F$2:$G$65536,2,)/VLOOKUP(CONCATENATE($B74,"_",$C74,"_",I$2,"_",$D74,"_",$E74),Database!$F$2:$G$65536,2,))</f>
        <v>#N/A</v>
      </c>
      <c r="J74" s="641" t="e">
        <f>IF(ISNUMBER(Y74),Y74,VLOOKUP(CONCATENATE($B74,"_",$C74,"_",J$2,"_","1000 NAC","_",$E74),Database!$F$2:$G$65536,2,)/VLOOKUP(CONCATENATE($B74,"_",$C74,"_",J$2,"_",$D74,"_",$E74),Database!$F$2:$G$65536,2,))</f>
        <v>#N/A</v>
      </c>
      <c r="K74" s="642">
        <f>VLOOKUP(CONCATENATE($B74,"_",$C74,"_",K$2,"_","1000 NAC","_",$E74),SentData!$F$2:$G$65536,2,)/VLOOKUP(CONCATENATE($B74,"_",$C74,"_",K$2,"_",$D74,"_",$E74),SentData!$F$2:$G$65536,2,)</f>
        <v>5.7206733298264069E-2</v>
      </c>
      <c r="L74" s="642">
        <f>VLOOKUP(CONCATENATE($B74,"_",$C74,"_",L$2,"_","1000 NAC","_",$E74),SentData!$F$2:$G$65536,2,)/VLOOKUP(CONCATENATE($B74,"_",$C74,"_",L$2,"_",$D74,"_",$E74),SentData!$F$2:$G$65536,2,)</f>
        <v>5.7202498905718893E-2</v>
      </c>
      <c r="M74" s="643"/>
      <c r="N74" s="644" t="str">
        <f t="shared" si="13"/>
        <v>!!</v>
      </c>
      <c r="O74" s="644" t="str">
        <f t="shared" si="14"/>
        <v>!!</v>
      </c>
      <c r="P74" s="644" t="str">
        <f t="shared" si="15"/>
        <v>!!</v>
      </c>
      <c r="Q74" s="644" t="str">
        <f t="shared" si="16"/>
        <v>!!</v>
      </c>
      <c r="R74" s="644" t="str">
        <f t="shared" si="17"/>
        <v>!!</v>
      </c>
      <c r="S74" s="644">
        <f t="shared" si="18"/>
        <v>0.99992598087146323</v>
      </c>
      <c r="T74" s="643"/>
      <c r="U74" s="652" t="str">
        <f>IF(ISNUMBER(U72),IF(ISNUMBER(U73),U73/U72,F73/U72),IF(ISNUMBER(U73),U73/F72,""))</f>
        <v/>
      </c>
      <c r="V74" s="652" t="str">
        <f>IF(ISNUMBER(V72),IF(ISNUMBER(V73),V73/V72,G73/V72),IF(ISNUMBER(V73),V73/G72,""))</f>
        <v/>
      </c>
      <c r="W74" s="652" t="str">
        <f>IF(ISNUMBER(W72),IF(ISNUMBER(W73),W73/W72,H73/W72),IF(ISNUMBER(W73),W73/H72,""))</f>
        <v/>
      </c>
      <c r="X74" s="652" t="str">
        <f>IF(ISNUMBER(X72),IF(ISNUMBER(X73),X73/X72,I73/X72),IF(ISNUMBER(X73),X73/I72,""))</f>
        <v/>
      </c>
    </row>
    <row r="75" spans="1:24" x14ac:dyDescent="0.2">
      <c r="A75" s="353" t="s">
        <v>180</v>
      </c>
      <c r="B75" s="353" t="str">
        <f>Cover!$G$25</f>
        <v>NL</v>
      </c>
      <c r="C75" s="353" t="s">
        <v>292</v>
      </c>
      <c r="D75" s="353" t="s">
        <v>293</v>
      </c>
      <c r="E75" s="354" t="s">
        <v>248</v>
      </c>
      <c r="F75" s="364">
        <f>IF(ISNUMBER(U75),U75,VLOOKUP(CONCATENATE($B75,"_",$C75,"_",F$2,"_",$D75,"_",$E75),Database!$F$2:$G$65536,2,))</f>
        <v>0</v>
      </c>
      <c r="G75" s="364">
        <f>IF(ISNUMBER(V75),V75,VLOOKUP(CONCATENATE($B75,"_",$C75,"_",G$2,"_",$D75,"_",$E75),Database!$F$2:$G$65536,2,))</f>
        <v>0</v>
      </c>
      <c r="H75" s="364" t="e">
        <f>IF(ISNUMBER(W75),W75,VLOOKUP(CONCATENATE($B75,"_",$C75,"_",H$2,"_",$D75,"_",$E75),Database!$F$2:$G$65536,2,))</f>
        <v>#N/A</v>
      </c>
      <c r="I75" s="364" t="e">
        <f>IF(ISNUMBER(X75),X75,VLOOKUP(CONCATENATE($B75,"_",$C75,"_",I$2,"_",$D75,"_",$E75),Database!$F$2:$G$65536,2,))</f>
        <v>#N/A</v>
      </c>
      <c r="J75" s="364" t="e">
        <f>VLOOKUP(CONCATENATE($B75,"_",$C75,"_",J$2,"_",$D75,"_",$E75),Database!$F$2:$G$65536,2,)</f>
        <v>#N/A</v>
      </c>
      <c r="K75" s="360">
        <f>VLOOKUP(CONCATENATE($B75,"_",$C75,"_",K$2,"_",$D75,"_",$E75),SentData!$F$2:$G$65536,2,)</f>
        <v>12081</v>
      </c>
      <c r="L75" s="360">
        <f>VLOOKUP(CONCATENATE($B75,"_",$C75,"_",L$2,"_",$D75,"_",$E75),SentData!$F$2:$G$65536,2,)</f>
        <v>13673.966736578874</v>
      </c>
      <c r="M75" s="355"/>
      <c r="N75" s="356" t="str">
        <f t="shared" si="13"/>
        <v>!!</v>
      </c>
      <c r="O75" s="356" t="str">
        <f t="shared" si="14"/>
        <v>!!</v>
      </c>
      <c r="P75" s="356" t="str">
        <f t="shared" si="15"/>
        <v>!!</v>
      </c>
      <c r="Q75" s="356" t="str">
        <f t="shared" si="16"/>
        <v>!!</v>
      </c>
      <c r="R75" s="356" t="str">
        <f t="shared" si="17"/>
        <v>!!</v>
      </c>
      <c r="S75" s="356">
        <f t="shared" si="18"/>
        <v>1.1318571920022245</v>
      </c>
      <c r="T75" s="355"/>
    </row>
    <row r="76" spans="1:24" x14ac:dyDescent="0.2">
      <c r="A76" s="633" t="s">
        <v>179</v>
      </c>
      <c r="B76" s="633" t="str">
        <f>Cover!$G$25</f>
        <v>NL</v>
      </c>
      <c r="C76" s="633" t="s">
        <v>292</v>
      </c>
      <c r="D76" s="633" t="s">
        <v>216</v>
      </c>
      <c r="E76" s="634" t="s">
        <v>248</v>
      </c>
      <c r="F76" s="364">
        <f>IF(ISNUMBER(U76),U76,VLOOKUP(CONCATENATE($B76,"_",$C76,"_",F$2,"_",$D76,"_",$E76),Database!$F$2:$G$65536,2,))</f>
        <v>0</v>
      </c>
      <c r="G76" s="364">
        <f>IF(ISNUMBER(V76),V76,VLOOKUP(CONCATENATE($B76,"_",$C76,"_",G$2,"_",$D76,"_",$E76),Database!$F$2:$G$65536,2,))</f>
        <v>0</v>
      </c>
      <c r="H76" s="364" t="e">
        <f>IF(ISNUMBER(W76),W76,VLOOKUP(CONCATENATE($B76,"_",$C76,"_",H$2,"_",$D76,"_",$E76),Database!$F$2:$G$65536,2,))</f>
        <v>#N/A</v>
      </c>
      <c r="I76" s="364" t="e">
        <f>IF(ISNUMBER(X76),X76,VLOOKUP(CONCATENATE($B76,"_",$C76,"_",I$2,"_",$D76,"_",$E76),Database!$F$2:$G$65536,2,))</f>
        <v>#N/A</v>
      </c>
      <c r="J76" s="364" t="e">
        <f>IF(ISNUMBER(Y76),Y76,VLOOKUP(CONCATENATE($B76,"_",$C76,"_",J$2,"_",$D76,"_",$E76),Database!$F$2:$G$65536,2,))</f>
        <v>#N/A</v>
      </c>
      <c r="K76" s="636">
        <f>VLOOKUP(CONCATENATE($B76,"_",$C76,"_",K$2,"_",$D76,"_",$E76),SentData!$F$2:$G$65536,2,)</f>
        <v>1328</v>
      </c>
      <c r="L76" s="636">
        <f>VLOOKUP(CONCATENATE($B76,"_",$C76,"_",L$2,"_",$D76,"_",$E76),SentData!$F$2:$G$65536,2,)</f>
        <v>1642.6472987203399</v>
      </c>
      <c r="M76" s="637"/>
      <c r="N76" s="638" t="str">
        <f t="shared" si="13"/>
        <v>!!</v>
      </c>
      <c r="O76" s="638" t="str">
        <f t="shared" si="14"/>
        <v>!!</v>
      </c>
      <c r="P76" s="638" t="str">
        <f t="shared" si="15"/>
        <v>!!</v>
      </c>
      <c r="Q76" s="638" t="str">
        <f t="shared" si="16"/>
        <v>!!</v>
      </c>
      <c r="R76" s="638" t="str">
        <f t="shared" si="17"/>
        <v>!!</v>
      </c>
      <c r="S76" s="638">
        <f t="shared" si="18"/>
        <v>1.2369332068677259</v>
      </c>
      <c r="T76" s="637"/>
      <c r="U76" s="633"/>
      <c r="V76" s="633"/>
      <c r="W76" s="633"/>
      <c r="X76" s="633"/>
    </row>
    <row r="77" spans="1:24" ht="12" x14ac:dyDescent="0.2">
      <c r="A77" s="639" t="s">
        <v>178</v>
      </c>
      <c r="B77" s="639" t="str">
        <f>Cover!$G$25</f>
        <v>NL</v>
      </c>
      <c r="C77" s="639" t="s">
        <v>292</v>
      </c>
      <c r="D77" s="639" t="s">
        <v>293</v>
      </c>
      <c r="E77" s="640" t="s">
        <v>248</v>
      </c>
      <c r="F77" s="641" t="e">
        <f>IF(ISNUMBER(U77),U77,VLOOKUP(CONCATENATE($B77,"_",$C77,"_",F$2,"_","1000 NAC","_",$E77),Database!$F$2:$G$65536,2,)/VLOOKUP(CONCATENATE($B77,"_",$C77,"_",F$2,"_",$D77,"_",$E77),Database!$F$2:$G$65536,2,))</f>
        <v>#DIV/0!</v>
      </c>
      <c r="G77" s="641" t="e">
        <f>IF(ISNUMBER(V77),V77,VLOOKUP(CONCATENATE($B77,"_",$C77,"_",G$2,"_","1000 NAC","_",$E77),Database!$F$2:$G$65536,2,)/VLOOKUP(CONCATENATE($B77,"_",$C77,"_",G$2,"_",$D77,"_",$E77),Database!$F$2:$G$65536,2,))</f>
        <v>#DIV/0!</v>
      </c>
      <c r="H77" s="641" t="e">
        <f>IF(ISNUMBER(W77),W77,VLOOKUP(CONCATENATE($B77,"_",$C77,"_",H$2,"_","1000 NAC","_",$E77),Database!$F$2:$G$65536,2,)/VLOOKUP(CONCATENATE($B77,"_",$C77,"_",H$2,"_",$D77,"_",$E77),Database!$F$2:$G$65536,2,))</f>
        <v>#N/A</v>
      </c>
      <c r="I77" s="641" t="e">
        <f>IF(ISNUMBER(X77),X77,VLOOKUP(CONCATENATE($B77,"_",$C77,"_",I$2,"_","1000 NAC","_",$E77),Database!$F$2:$G$65536,2,)/VLOOKUP(CONCATENATE($B77,"_",$C77,"_",I$2,"_",$D77,"_",$E77),Database!$F$2:$G$65536,2,))</f>
        <v>#N/A</v>
      </c>
      <c r="J77" s="641" t="e">
        <f>IF(ISNUMBER(Y77),Y77,VLOOKUP(CONCATENATE($B77,"_",$C77,"_",J$2,"_","1000 NAC","_",$E77),Database!$F$2:$G$65536,2,)/VLOOKUP(CONCATENATE($B77,"_",$C77,"_",J$2,"_",$D77,"_",$E77),Database!$F$2:$G$65536,2,))</f>
        <v>#N/A</v>
      </c>
      <c r="K77" s="642">
        <f>VLOOKUP(CONCATENATE($B77,"_",$C77,"_",K$2,"_","1000 NAC","_",$E77),SentData!$F$2:$G$65536,2,)/VLOOKUP(CONCATENATE($B77,"_",$C77,"_",K$2,"_",$D77,"_",$E77),SentData!$F$2:$G$65536,2,)</f>
        <v>0.10992467510967635</v>
      </c>
      <c r="L77" s="642">
        <f>VLOOKUP(CONCATENATE($B77,"_",$C77,"_",L$2,"_","1000 NAC","_",$E77),SentData!$F$2:$G$65536,2,)/VLOOKUP(CONCATENATE($B77,"_",$C77,"_",L$2,"_",$D77,"_",$E77),SentData!$F$2:$G$65536,2,)</f>
        <v>0.12012953741697621</v>
      </c>
      <c r="M77" s="643"/>
      <c r="N77" s="644" t="str">
        <f t="shared" si="13"/>
        <v>!!</v>
      </c>
      <c r="O77" s="644" t="str">
        <f t="shared" si="14"/>
        <v>!!</v>
      </c>
      <c r="P77" s="644" t="str">
        <f t="shared" si="15"/>
        <v>!!</v>
      </c>
      <c r="Q77" s="644" t="str">
        <f t="shared" si="16"/>
        <v>!!</v>
      </c>
      <c r="R77" s="644" t="str">
        <f t="shared" si="17"/>
        <v>!!</v>
      </c>
      <c r="S77" s="644">
        <f t="shared" si="18"/>
        <v>1.092835046336212</v>
      </c>
      <c r="T77" s="643"/>
      <c r="U77" s="652" t="str">
        <f>IF(ISNUMBER(U75),IF(ISNUMBER(U76),U76/U75,F76/U75),IF(ISNUMBER(U76),U76/F75,""))</f>
        <v/>
      </c>
      <c r="V77" s="652" t="str">
        <f>IF(ISNUMBER(V75),IF(ISNUMBER(V76),V76/V75,G76/V75),IF(ISNUMBER(V76),V76/G75,""))</f>
        <v/>
      </c>
      <c r="W77" s="652" t="str">
        <f>IF(ISNUMBER(W75),IF(ISNUMBER(W76),W76/W75,H76/W75),IF(ISNUMBER(W76),W76/H75,""))</f>
        <v/>
      </c>
      <c r="X77" s="652" t="str">
        <f>IF(ISNUMBER(X75),IF(ISNUMBER(X76),X76/X75,I76/X75),IF(ISNUMBER(X76),X76/I75,""))</f>
        <v/>
      </c>
    </row>
    <row r="78" spans="1:24" x14ac:dyDescent="0.2">
      <c r="A78" s="353" t="s">
        <v>180</v>
      </c>
      <c r="B78" s="353" t="str">
        <f>Cover!$G$25</f>
        <v>NL</v>
      </c>
      <c r="C78" s="353" t="s">
        <v>296</v>
      </c>
      <c r="D78" s="353" t="s">
        <v>293</v>
      </c>
      <c r="E78" s="354" t="s">
        <v>248</v>
      </c>
      <c r="F78" s="364">
        <f>IF(ISNUMBER(U78),U78,VLOOKUP(CONCATENATE($B78,"_",$C78,"_",F$2,"_",$D78,"_",$E78),Database!$F$2:$G$65536,2,))</f>
        <v>0</v>
      </c>
      <c r="G78" s="364">
        <f>IF(ISNUMBER(V78),V78,VLOOKUP(CONCATENATE($B78,"_",$C78,"_",G$2,"_",$D78,"_",$E78),Database!$F$2:$G$65536,2,))</f>
        <v>0</v>
      </c>
      <c r="H78" s="364" t="e">
        <f>IF(ISNUMBER(W78),W78,VLOOKUP(CONCATENATE($B78,"_",$C78,"_",H$2,"_",$D78,"_",$E78),Database!$F$2:$G$65536,2,))</f>
        <v>#N/A</v>
      </c>
      <c r="I78" s="364" t="e">
        <f>IF(ISNUMBER(X78),X78,VLOOKUP(CONCATENATE($B78,"_",$C78,"_",I$2,"_",$D78,"_",$E78),Database!$F$2:$G$65536,2,))</f>
        <v>#N/A</v>
      </c>
      <c r="J78" s="364" t="e">
        <f>VLOOKUP(CONCATENATE($B78,"_",$C78,"_",J$2,"_",$D78,"_",$E78),Database!$F$2:$G$65536,2,)</f>
        <v>#N/A</v>
      </c>
      <c r="K78" s="360">
        <f>VLOOKUP(CONCATENATE($B78,"_",$C78,"_",K$2,"_",$D78,"_",$E78),SentData!$F$2:$G$65536,2,)</f>
        <v>16262</v>
      </c>
      <c r="L78" s="360">
        <f>VLOOKUP(CONCATENATE($B78,"_",$C78,"_",L$2,"_",$D78,"_",$E78),SentData!$F$2:$G$65536,2,)</f>
        <v>16261.734730807186</v>
      </c>
      <c r="M78" s="355"/>
      <c r="N78" s="356" t="str">
        <f t="shared" si="13"/>
        <v>!!</v>
      </c>
      <c r="O78" s="356" t="str">
        <f t="shared" si="14"/>
        <v>!!</v>
      </c>
      <c r="P78" s="356" t="str">
        <f t="shared" si="15"/>
        <v>!!</v>
      </c>
      <c r="Q78" s="356" t="str">
        <f t="shared" si="16"/>
        <v>!!</v>
      </c>
      <c r="R78" s="356" t="str">
        <f t="shared" si="17"/>
        <v>!!</v>
      </c>
      <c r="S78" s="356">
        <f t="shared" si="18"/>
        <v>0.9999836877879219</v>
      </c>
      <c r="T78" s="355"/>
    </row>
    <row r="79" spans="1:24" x14ac:dyDescent="0.2">
      <c r="A79" s="633" t="s">
        <v>179</v>
      </c>
      <c r="B79" s="633" t="str">
        <f>Cover!$G$25</f>
        <v>NL</v>
      </c>
      <c r="C79" s="633" t="s">
        <v>296</v>
      </c>
      <c r="D79" s="633" t="s">
        <v>216</v>
      </c>
      <c r="E79" s="634" t="s">
        <v>248</v>
      </c>
      <c r="F79" s="364">
        <f>IF(ISNUMBER(U79),U79,VLOOKUP(CONCATENATE($B79,"_",$C79,"_",F$2,"_",$D79,"_",$E79),Database!$F$2:$G$65536,2,))</f>
        <v>0</v>
      </c>
      <c r="G79" s="364">
        <f>IF(ISNUMBER(V79),V79,VLOOKUP(CONCATENATE($B79,"_",$C79,"_",G$2,"_",$D79,"_",$E79),Database!$F$2:$G$65536,2,))</f>
        <v>0</v>
      </c>
      <c r="H79" s="364" t="e">
        <f>IF(ISNUMBER(W79),W79,VLOOKUP(CONCATENATE($B79,"_",$C79,"_",H$2,"_",$D79,"_",$E79),Database!$F$2:$G$65536,2,))</f>
        <v>#N/A</v>
      </c>
      <c r="I79" s="364" t="e">
        <f>IF(ISNUMBER(X79),X79,VLOOKUP(CONCATENATE($B79,"_",$C79,"_",I$2,"_",$D79,"_",$E79),Database!$F$2:$G$65536,2,))</f>
        <v>#N/A</v>
      </c>
      <c r="J79" s="364" t="e">
        <f>IF(ISNUMBER(Y79),Y79,VLOOKUP(CONCATENATE($B79,"_",$C79,"_",J$2,"_",$D79,"_",$E79),Database!$F$2:$G$65536,2,))</f>
        <v>#N/A</v>
      </c>
      <c r="K79" s="636">
        <f>VLOOKUP(CONCATENATE($B79,"_",$C79,"_",K$2,"_",$D79,"_",$E79),SentData!$F$2:$G$65536,2,)</f>
        <v>1115</v>
      </c>
      <c r="L79" s="636">
        <f>VLOOKUP(CONCATENATE($B79,"_",$C79,"_",L$2,"_",$D79,"_",$E79),SentData!$F$2:$G$65536,2,)</f>
        <v>1114.8441562077428</v>
      </c>
      <c r="M79" s="637"/>
      <c r="N79" s="638" t="str">
        <f t="shared" si="13"/>
        <v>!!</v>
      </c>
      <c r="O79" s="638" t="str">
        <f t="shared" si="14"/>
        <v>!!</v>
      </c>
      <c r="P79" s="638" t="str">
        <f t="shared" si="15"/>
        <v>!!</v>
      </c>
      <c r="Q79" s="638" t="str">
        <f t="shared" si="16"/>
        <v>!!</v>
      </c>
      <c r="R79" s="638" t="str">
        <f t="shared" si="17"/>
        <v>!!</v>
      </c>
      <c r="S79" s="638">
        <f t="shared" si="18"/>
        <v>0.99986022978272893</v>
      </c>
      <c r="T79" s="637"/>
      <c r="U79" s="633"/>
      <c r="V79" s="633"/>
      <c r="W79" s="633"/>
      <c r="X79" s="633"/>
    </row>
    <row r="80" spans="1:24" ht="12" x14ac:dyDescent="0.2">
      <c r="A80" s="639" t="s">
        <v>178</v>
      </c>
      <c r="B80" s="639" t="str">
        <f>Cover!$G$25</f>
        <v>NL</v>
      </c>
      <c r="C80" s="639" t="s">
        <v>296</v>
      </c>
      <c r="D80" s="639" t="s">
        <v>293</v>
      </c>
      <c r="E80" s="640" t="s">
        <v>248</v>
      </c>
      <c r="F80" s="641" t="e">
        <f>IF(ISNUMBER(U80),U80,VLOOKUP(CONCATENATE($B80,"_",$C80,"_",F$2,"_","1000 NAC","_",$E80),Database!$F$2:$G$65536,2,)/VLOOKUP(CONCATENATE($B80,"_",$C80,"_",F$2,"_",$D80,"_",$E80),Database!$F$2:$G$65536,2,))</f>
        <v>#DIV/0!</v>
      </c>
      <c r="G80" s="641" t="e">
        <f>IF(ISNUMBER(V80),V80,VLOOKUP(CONCATENATE($B80,"_",$C80,"_",G$2,"_","1000 NAC","_",$E80),Database!$F$2:$G$65536,2,)/VLOOKUP(CONCATENATE($B80,"_",$C80,"_",G$2,"_",$D80,"_",$E80),Database!$F$2:$G$65536,2,))</f>
        <v>#DIV/0!</v>
      </c>
      <c r="H80" s="641" t="e">
        <f>IF(ISNUMBER(W80),W80,VLOOKUP(CONCATENATE($B80,"_",$C80,"_",H$2,"_","1000 NAC","_",$E80),Database!$F$2:$G$65536,2,)/VLOOKUP(CONCATENATE($B80,"_",$C80,"_",H$2,"_",$D80,"_",$E80),Database!$F$2:$G$65536,2,))</f>
        <v>#N/A</v>
      </c>
      <c r="I80" s="641" t="e">
        <f>IF(ISNUMBER(X80),X80,VLOOKUP(CONCATENATE($B80,"_",$C80,"_",I$2,"_","1000 NAC","_",$E80),Database!$F$2:$G$65536,2,)/VLOOKUP(CONCATENATE($B80,"_",$C80,"_",I$2,"_",$D80,"_",$E80),Database!$F$2:$G$65536,2,))</f>
        <v>#N/A</v>
      </c>
      <c r="J80" s="641" t="e">
        <f>IF(ISNUMBER(Y80),Y80,VLOOKUP(CONCATENATE($B80,"_",$C80,"_",J$2,"_","1000 NAC","_",$E80),Database!$F$2:$G$65536,2,)/VLOOKUP(CONCATENATE($B80,"_",$C80,"_",J$2,"_",$D80,"_",$E80),Database!$F$2:$G$65536,2,))</f>
        <v>#N/A</v>
      </c>
      <c r="K80" s="642">
        <f>VLOOKUP(CONCATENATE($B80,"_",$C80,"_",K$2,"_","1000 NAC","_",$E80),SentData!$F$2:$G$65536,2,)/VLOOKUP(CONCATENATE($B80,"_",$C80,"_",K$2,"_",$D80,"_",$E80),SentData!$F$2:$G$65536,2,)</f>
        <v>6.8564752183003327E-2</v>
      </c>
      <c r="L80" s="642">
        <f>VLOOKUP(CONCATENATE($B80,"_",$C80,"_",L$2,"_","1000 NAC","_",$E80),SentData!$F$2:$G$65536,2,)/VLOOKUP(CONCATENATE($B80,"_",$C80,"_",L$2,"_",$D80,"_",$E80),SentData!$F$2:$G$65536,2,)</f>
        <v>6.8556287177389291E-2</v>
      </c>
      <c r="M80" s="643"/>
      <c r="N80" s="644" t="str">
        <f t="shared" si="13"/>
        <v>!!</v>
      </c>
      <c r="O80" s="644" t="str">
        <f t="shared" si="14"/>
        <v>!!</v>
      </c>
      <c r="P80" s="644" t="str">
        <f t="shared" si="15"/>
        <v>!!</v>
      </c>
      <c r="Q80" s="644" t="str">
        <f t="shared" si="16"/>
        <v>!!</v>
      </c>
      <c r="R80" s="644" t="str">
        <f t="shared" si="17"/>
        <v>!!</v>
      </c>
      <c r="S80" s="644">
        <f t="shared" si="18"/>
        <v>0.99987653998090098</v>
      </c>
      <c r="T80" s="643"/>
      <c r="U80" s="652" t="str">
        <f>IF(ISNUMBER(U78),IF(ISNUMBER(U79),U79/U78,F79/U78),IF(ISNUMBER(U79),U79/F78,""))</f>
        <v/>
      </c>
      <c r="V80" s="652" t="str">
        <f>IF(ISNUMBER(V78),IF(ISNUMBER(V79),V79/V78,G79/V78),IF(ISNUMBER(V79),V79/G78,""))</f>
        <v/>
      </c>
      <c r="W80" s="652" t="str">
        <f>IF(ISNUMBER(W78),IF(ISNUMBER(W79),W79/W78,H79/W78),IF(ISNUMBER(W79),W79/H78,""))</f>
        <v/>
      </c>
      <c r="X80" s="652" t="str">
        <f>IF(ISNUMBER(X78),IF(ISNUMBER(X79),X79/X78,I79/X78),IF(ISNUMBER(X79),X79/I78,""))</f>
        <v/>
      </c>
    </row>
    <row r="81" spans="1:24" x14ac:dyDescent="0.2">
      <c r="A81" s="353" t="s">
        <v>180</v>
      </c>
      <c r="B81" s="353" t="str">
        <f>Cover!$G$25</f>
        <v>NL</v>
      </c>
      <c r="C81" s="353" t="s">
        <v>292</v>
      </c>
      <c r="D81" s="353" t="s">
        <v>293</v>
      </c>
      <c r="E81" s="354" t="s">
        <v>251</v>
      </c>
      <c r="F81" s="364">
        <f>IF(ISNUMBER(U81),U81,VLOOKUP(CONCATENATE($B81,"_",$C81,"_",F$2,"_",$D81,"_",$E81),Database!$F$2:$G$65536,2,))</f>
        <v>0</v>
      </c>
      <c r="G81" s="364">
        <f>IF(ISNUMBER(V81),V81,VLOOKUP(CONCATENATE($B81,"_",$C81,"_",G$2,"_",$D81,"_",$E81),Database!$F$2:$G$65536,2,))</f>
        <v>0</v>
      </c>
      <c r="H81" s="364" t="e">
        <f>IF(ISNUMBER(W81),W81,VLOOKUP(CONCATENATE($B81,"_",$C81,"_",H$2,"_",$D81,"_",$E81),Database!$F$2:$G$65536,2,))</f>
        <v>#N/A</v>
      </c>
      <c r="I81" s="364" t="e">
        <f>IF(ISNUMBER(X81),X81,VLOOKUP(CONCATENATE($B81,"_",$C81,"_",I$2,"_",$D81,"_",$E81),Database!$F$2:$G$65536,2,))</f>
        <v>#N/A</v>
      </c>
      <c r="J81" s="364" t="e">
        <f>VLOOKUP(CONCATENATE($B81,"_",$C81,"_",J$2,"_",$D81,"_",$E81),Database!$F$2:$G$65536,2,)</f>
        <v>#N/A</v>
      </c>
      <c r="K81" s="360">
        <f>VLOOKUP(CONCATENATE($B81,"_",$C81,"_",K$2,"_",$D81,"_",$E81),SentData!$F$2:$G$65536,2,)</f>
        <v>0</v>
      </c>
      <c r="L81" s="360">
        <f>VLOOKUP(CONCATENATE($B81,"_",$C81,"_",L$2,"_",$D81,"_",$E81),SentData!$F$2:$G$65536,2,)</f>
        <v>0</v>
      </c>
      <c r="M81" s="355"/>
      <c r="N81" s="356" t="str">
        <f t="shared" si="13"/>
        <v>!!</v>
      </c>
      <c r="O81" s="356" t="str">
        <f t="shared" si="14"/>
        <v>!!</v>
      </c>
      <c r="P81" s="356" t="str">
        <f t="shared" si="15"/>
        <v>!!</v>
      </c>
      <c r="Q81" s="356" t="str">
        <f t="shared" si="16"/>
        <v>!!</v>
      </c>
      <c r="R81" s="356" t="str">
        <f t="shared" si="17"/>
        <v>!!</v>
      </c>
      <c r="S81" s="356" t="str">
        <f t="shared" si="18"/>
        <v>!!</v>
      </c>
      <c r="T81" s="355"/>
    </row>
    <row r="82" spans="1:24" x14ac:dyDescent="0.2">
      <c r="A82" s="633" t="s">
        <v>179</v>
      </c>
      <c r="B82" s="633" t="str">
        <f>Cover!$G$25</f>
        <v>NL</v>
      </c>
      <c r="C82" s="633" t="s">
        <v>292</v>
      </c>
      <c r="D82" s="633" t="s">
        <v>216</v>
      </c>
      <c r="E82" s="634" t="s">
        <v>251</v>
      </c>
      <c r="F82" s="364">
        <f>IF(ISNUMBER(U82),U82,VLOOKUP(CONCATENATE($B82,"_",$C82,"_",F$2,"_",$D82,"_",$E82),Database!$F$2:$G$65536,2,))</f>
        <v>0</v>
      </c>
      <c r="G82" s="364">
        <f>IF(ISNUMBER(V82),V82,VLOOKUP(CONCATENATE($B82,"_",$C82,"_",G$2,"_",$D82,"_",$E82),Database!$F$2:$G$65536,2,))</f>
        <v>0</v>
      </c>
      <c r="H82" s="364" t="e">
        <f>IF(ISNUMBER(W82),W82,VLOOKUP(CONCATENATE($B82,"_",$C82,"_",H$2,"_",$D82,"_",$E82),Database!$F$2:$G$65536,2,))</f>
        <v>#N/A</v>
      </c>
      <c r="I82" s="364" t="e">
        <f>IF(ISNUMBER(X82),X82,VLOOKUP(CONCATENATE($B82,"_",$C82,"_",I$2,"_",$D82,"_",$E82),Database!$F$2:$G$65536,2,))</f>
        <v>#N/A</v>
      </c>
      <c r="J82" s="364" t="e">
        <f>IF(ISNUMBER(Y82),Y82,VLOOKUP(CONCATENATE($B82,"_",$C82,"_",J$2,"_",$D82,"_",$E82),Database!$F$2:$G$65536,2,))</f>
        <v>#N/A</v>
      </c>
      <c r="K82" s="636">
        <f>VLOOKUP(CONCATENATE($B82,"_",$C82,"_",K$2,"_",$D82,"_",$E82),SentData!$F$2:$G$65536,2,)</f>
        <v>0</v>
      </c>
      <c r="L82" s="636">
        <f>VLOOKUP(CONCATENATE($B82,"_",$C82,"_",L$2,"_",$D82,"_",$E82),SentData!$F$2:$G$65536,2,)</f>
        <v>0</v>
      </c>
      <c r="M82" s="637"/>
      <c r="N82" s="638" t="str">
        <f t="shared" si="13"/>
        <v>!!</v>
      </c>
      <c r="O82" s="638" t="str">
        <f t="shared" si="14"/>
        <v>!!</v>
      </c>
      <c r="P82" s="638" t="str">
        <f t="shared" si="15"/>
        <v>!!</v>
      </c>
      <c r="Q82" s="638" t="str">
        <f t="shared" si="16"/>
        <v>!!</v>
      </c>
      <c r="R82" s="638" t="str">
        <f t="shared" si="17"/>
        <v>!!</v>
      </c>
      <c r="S82" s="638" t="str">
        <f t="shared" si="18"/>
        <v>!!</v>
      </c>
      <c r="T82" s="637"/>
      <c r="U82" s="633"/>
      <c r="V82" s="633"/>
      <c r="W82" s="633"/>
      <c r="X82" s="633"/>
    </row>
    <row r="83" spans="1:24" ht="12" x14ac:dyDescent="0.2">
      <c r="A83" s="639" t="s">
        <v>178</v>
      </c>
      <c r="B83" s="639" t="str">
        <f>Cover!$G$25</f>
        <v>NL</v>
      </c>
      <c r="C83" s="639" t="s">
        <v>292</v>
      </c>
      <c r="D83" s="639" t="s">
        <v>293</v>
      </c>
      <c r="E83" s="640" t="s">
        <v>251</v>
      </c>
      <c r="F83" s="641" t="e">
        <f>IF(ISNUMBER(U83),U83,VLOOKUP(CONCATENATE($B83,"_",$C83,"_",F$2,"_","1000 NAC","_",$E83),Database!$F$2:$G$65536,2,)/VLOOKUP(CONCATENATE($B83,"_",$C83,"_",F$2,"_",$D83,"_",$E83),Database!$F$2:$G$65536,2,))</f>
        <v>#DIV/0!</v>
      </c>
      <c r="G83" s="641" t="e">
        <f>IF(ISNUMBER(V83),V83,VLOOKUP(CONCATENATE($B83,"_",$C83,"_",G$2,"_","1000 NAC","_",$E83),Database!$F$2:$G$65536,2,)/VLOOKUP(CONCATENATE($B83,"_",$C83,"_",G$2,"_",$D83,"_",$E83),Database!$F$2:$G$65536,2,))</f>
        <v>#DIV/0!</v>
      </c>
      <c r="H83" s="641" t="e">
        <f>IF(ISNUMBER(W83),W83,VLOOKUP(CONCATENATE($B83,"_",$C83,"_",H$2,"_","1000 NAC","_",$E83),Database!$F$2:$G$65536,2,)/VLOOKUP(CONCATENATE($B83,"_",$C83,"_",H$2,"_",$D83,"_",$E83),Database!$F$2:$G$65536,2,))</f>
        <v>#N/A</v>
      </c>
      <c r="I83" s="641" t="e">
        <f>IF(ISNUMBER(X83),X83,VLOOKUP(CONCATENATE($B83,"_",$C83,"_",I$2,"_","1000 NAC","_",$E83),Database!$F$2:$G$65536,2,)/VLOOKUP(CONCATENATE($B83,"_",$C83,"_",I$2,"_",$D83,"_",$E83),Database!$F$2:$G$65536,2,))</f>
        <v>#N/A</v>
      </c>
      <c r="J83" s="641" t="e">
        <f>IF(ISNUMBER(Y83),Y83,VLOOKUP(CONCATENATE($B83,"_",$C83,"_",J$2,"_","1000 NAC","_",$E83),Database!$F$2:$G$65536,2,)/VLOOKUP(CONCATENATE($B83,"_",$C83,"_",J$2,"_",$D83,"_",$E83),Database!$F$2:$G$65536,2,))</f>
        <v>#N/A</v>
      </c>
      <c r="K83" s="642" t="e">
        <f>VLOOKUP(CONCATENATE($B83,"_",$C83,"_",K$2,"_","1000 NAC","_",$E83),SentData!$F$2:$G$65536,2,)/VLOOKUP(CONCATENATE($B83,"_",$C83,"_",K$2,"_",$D83,"_",$E83),SentData!$F$2:$G$65536,2,)</f>
        <v>#DIV/0!</v>
      </c>
      <c r="L83" s="642" t="e">
        <f>VLOOKUP(CONCATENATE($B83,"_",$C83,"_",L$2,"_","1000 NAC","_",$E83),SentData!$F$2:$G$65536,2,)/VLOOKUP(CONCATENATE($B83,"_",$C83,"_",L$2,"_",$D83,"_",$E83),SentData!$F$2:$G$65536,2,)</f>
        <v>#DIV/0!</v>
      </c>
      <c r="M83" s="643"/>
      <c r="N83" s="644" t="str">
        <f t="shared" si="13"/>
        <v>!!</v>
      </c>
      <c r="O83" s="644" t="str">
        <f t="shared" si="14"/>
        <v>!!</v>
      </c>
      <c r="P83" s="644" t="str">
        <f t="shared" si="15"/>
        <v>!!</v>
      </c>
      <c r="Q83" s="644" t="str">
        <f t="shared" si="16"/>
        <v>!!</v>
      </c>
      <c r="R83" s="644" t="str">
        <f t="shared" si="17"/>
        <v>!!</v>
      </c>
      <c r="S83" s="644" t="str">
        <f t="shared" si="18"/>
        <v>!!</v>
      </c>
      <c r="T83" s="643"/>
      <c r="U83" s="652" t="str">
        <f>IF(ISNUMBER(U81),IF(ISNUMBER(U82),U82/U81,F82/U81),IF(ISNUMBER(U82),U82/F81,""))</f>
        <v/>
      </c>
      <c r="V83" s="652" t="str">
        <f>IF(ISNUMBER(V81),IF(ISNUMBER(V82),V82/V81,G82/V81),IF(ISNUMBER(V82),V82/G81,""))</f>
        <v/>
      </c>
      <c r="W83" s="652" t="str">
        <f>IF(ISNUMBER(W81),IF(ISNUMBER(W82),W82/W81,H82/W81),IF(ISNUMBER(W82),W82/H81,""))</f>
        <v/>
      </c>
      <c r="X83" s="652" t="str">
        <f>IF(ISNUMBER(X81),IF(ISNUMBER(X82),X82/X81,I82/X81),IF(ISNUMBER(X82),X82/I81,""))</f>
        <v/>
      </c>
    </row>
    <row r="84" spans="1:24" x14ac:dyDescent="0.2">
      <c r="A84" s="353" t="s">
        <v>180</v>
      </c>
      <c r="B84" s="353" t="str">
        <f>Cover!$G$25</f>
        <v>NL</v>
      </c>
      <c r="C84" s="353" t="s">
        <v>296</v>
      </c>
      <c r="D84" s="353" t="s">
        <v>293</v>
      </c>
      <c r="E84" s="354" t="s">
        <v>251</v>
      </c>
      <c r="F84" s="364">
        <f>IF(ISNUMBER(U84),U84,VLOOKUP(CONCATENATE($B84,"_",$C84,"_",F$2,"_",$D84,"_",$E84),Database!$F$2:$G$65536,2,))</f>
        <v>0</v>
      </c>
      <c r="G84" s="364">
        <f>IF(ISNUMBER(V84),V84,VLOOKUP(CONCATENATE($B84,"_",$C84,"_",G$2,"_",$D84,"_",$E84),Database!$F$2:$G$65536,2,))</f>
        <v>0</v>
      </c>
      <c r="H84" s="364" t="e">
        <f>IF(ISNUMBER(W84),W84,VLOOKUP(CONCATENATE($B84,"_",$C84,"_",H$2,"_",$D84,"_",$E84),Database!$F$2:$G$65536,2,))</f>
        <v>#N/A</v>
      </c>
      <c r="I84" s="364" t="e">
        <f>IF(ISNUMBER(X84),X84,VLOOKUP(CONCATENATE($B84,"_",$C84,"_",I$2,"_",$D84,"_",$E84),Database!$F$2:$G$65536,2,))</f>
        <v>#N/A</v>
      </c>
      <c r="J84" s="364" t="e">
        <f>VLOOKUP(CONCATENATE($B84,"_",$C84,"_",J$2,"_",$D84,"_",$E84),Database!$F$2:$G$65536,2,)</f>
        <v>#N/A</v>
      </c>
      <c r="K84" s="360">
        <f>VLOOKUP(CONCATENATE($B84,"_",$C84,"_",K$2,"_",$D84,"_",$E84),SentData!$F$2:$G$65536,2,)</f>
        <v>0</v>
      </c>
      <c r="L84" s="360">
        <f>VLOOKUP(CONCATENATE($B84,"_",$C84,"_",L$2,"_",$D84,"_",$E84),SentData!$F$2:$G$65536,2,)</f>
        <v>0</v>
      </c>
      <c r="M84" s="355"/>
      <c r="N84" s="356" t="str">
        <f t="shared" si="13"/>
        <v>!!</v>
      </c>
      <c r="O84" s="356" t="str">
        <f t="shared" si="14"/>
        <v>!!</v>
      </c>
      <c r="P84" s="356" t="str">
        <f t="shared" si="15"/>
        <v>!!</v>
      </c>
      <c r="Q84" s="356" t="str">
        <f t="shared" si="16"/>
        <v>!!</v>
      </c>
      <c r="R84" s="356" t="str">
        <f t="shared" si="17"/>
        <v>!!</v>
      </c>
      <c r="S84" s="356" t="str">
        <f t="shared" si="18"/>
        <v>!!</v>
      </c>
      <c r="T84" s="355"/>
    </row>
    <row r="85" spans="1:24" x14ac:dyDescent="0.2">
      <c r="A85" s="633" t="s">
        <v>179</v>
      </c>
      <c r="B85" s="633" t="str">
        <f>Cover!$G$25</f>
        <v>NL</v>
      </c>
      <c r="C85" s="633" t="s">
        <v>296</v>
      </c>
      <c r="D85" s="633" t="s">
        <v>216</v>
      </c>
      <c r="E85" s="634" t="s">
        <v>251</v>
      </c>
      <c r="F85" s="364">
        <f>IF(ISNUMBER(U85),U85,VLOOKUP(CONCATENATE($B85,"_",$C85,"_",F$2,"_",$D85,"_",$E85),Database!$F$2:$G$65536,2,))</f>
        <v>0</v>
      </c>
      <c r="G85" s="364">
        <f>IF(ISNUMBER(V85),V85,VLOOKUP(CONCATENATE($B85,"_",$C85,"_",G$2,"_",$D85,"_",$E85),Database!$F$2:$G$65536,2,))</f>
        <v>0</v>
      </c>
      <c r="H85" s="364" t="e">
        <f>IF(ISNUMBER(W85),W85,VLOOKUP(CONCATENATE($B85,"_",$C85,"_",H$2,"_",$D85,"_",$E85),Database!$F$2:$G$65536,2,))</f>
        <v>#N/A</v>
      </c>
      <c r="I85" s="364" t="e">
        <f>IF(ISNUMBER(X85),X85,VLOOKUP(CONCATENATE($B85,"_",$C85,"_",I$2,"_",$D85,"_",$E85),Database!$F$2:$G$65536,2,))</f>
        <v>#N/A</v>
      </c>
      <c r="J85" s="364" t="e">
        <f>IF(ISNUMBER(Y85),Y85,VLOOKUP(CONCATENATE($B85,"_",$C85,"_",J$2,"_",$D85,"_",$E85),Database!$F$2:$G$65536,2,))</f>
        <v>#N/A</v>
      </c>
      <c r="K85" s="636">
        <f>VLOOKUP(CONCATENATE($B85,"_",$C85,"_",K$2,"_",$D85,"_",$E85),SentData!$F$2:$G$65536,2,)</f>
        <v>0</v>
      </c>
      <c r="L85" s="636">
        <f>VLOOKUP(CONCATENATE($B85,"_",$C85,"_",L$2,"_",$D85,"_",$E85),SentData!$F$2:$G$65536,2,)</f>
        <v>0</v>
      </c>
      <c r="M85" s="637"/>
      <c r="N85" s="638" t="str">
        <f t="shared" si="13"/>
        <v>!!</v>
      </c>
      <c r="O85" s="638" t="str">
        <f t="shared" si="14"/>
        <v>!!</v>
      </c>
      <c r="P85" s="638" t="str">
        <f t="shared" si="15"/>
        <v>!!</v>
      </c>
      <c r="Q85" s="638" t="str">
        <f t="shared" si="16"/>
        <v>!!</v>
      </c>
      <c r="R85" s="638" t="str">
        <f t="shared" si="17"/>
        <v>!!</v>
      </c>
      <c r="S85" s="638" t="str">
        <f t="shared" si="18"/>
        <v>!!</v>
      </c>
      <c r="T85" s="637"/>
      <c r="U85" s="633"/>
      <c r="V85" s="633"/>
      <c r="W85" s="633"/>
      <c r="X85" s="633"/>
    </row>
    <row r="86" spans="1:24" ht="12" x14ac:dyDescent="0.2">
      <c r="A86" s="639" t="s">
        <v>178</v>
      </c>
      <c r="B86" s="639" t="str">
        <f>Cover!$G$25</f>
        <v>NL</v>
      </c>
      <c r="C86" s="639" t="s">
        <v>296</v>
      </c>
      <c r="D86" s="639" t="s">
        <v>293</v>
      </c>
      <c r="E86" s="640" t="s">
        <v>251</v>
      </c>
      <c r="F86" s="641" t="e">
        <f>IF(ISNUMBER(U86),U86,VLOOKUP(CONCATENATE($B86,"_",$C86,"_",F$2,"_","1000 NAC","_",$E86),Database!$F$2:$G$65536,2,)/VLOOKUP(CONCATENATE($B86,"_",$C86,"_",F$2,"_",$D86,"_",$E86),Database!$F$2:$G$65536,2,))</f>
        <v>#DIV/0!</v>
      </c>
      <c r="G86" s="641" t="e">
        <f>IF(ISNUMBER(V86),V86,VLOOKUP(CONCATENATE($B86,"_",$C86,"_",G$2,"_","1000 NAC","_",$E86),Database!$F$2:$G$65536,2,)/VLOOKUP(CONCATENATE($B86,"_",$C86,"_",G$2,"_",$D86,"_",$E86),Database!$F$2:$G$65536,2,))</f>
        <v>#DIV/0!</v>
      </c>
      <c r="H86" s="641" t="e">
        <f>IF(ISNUMBER(W86),W86,VLOOKUP(CONCATENATE($B86,"_",$C86,"_",H$2,"_","1000 NAC","_",$E86),Database!$F$2:$G$65536,2,)/VLOOKUP(CONCATENATE($B86,"_",$C86,"_",H$2,"_",$D86,"_",$E86),Database!$F$2:$G$65536,2,))</f>
        <v>#N/A</v>
      </c>
      <c r="I86" s="641" t="e">
        <f>IF(ISNUMBER(X86),X86,VLOOKUP(CONCATENATE($B86,"_",$C86,"_",I$2,"_","1000 NAC","_",$E86),Database!$F$2:$G$65536,2,)/VLOOKUP(CONCATENATE($B86,"_",$C86,"_",I$2,"_",$D86,"_",$E86),Database!$F$2:$G$65536,2,))</f>
        <v>#N/A</v>
      </c>
      <c r="J86" s="641" t="e">
        <f>IF(ISNUMBER(Y86),Y86,VLOOKUP(CONCATENATE($B86,"_",$C86,"_",J$2,"_","1000 NAC","_",$E86),Database!$F$2:$G$65536,2,)/VLOOKUP(CONCATENATE($B86,"_",$C86,"_",J$2,"_",$D86,"_",$E86),Database!$F$2:$G$65536,2,))</f>
        <v>#N/A</v>
      </c>
      <c r="K86" s="642" t="e">
        <f>VLOOKUP(CONCATENATE($B86,"_",$C86,"_",K$2,"_","1000 NAC","_",$E86),SentData!$F$2:$G$65536,2,)/VLOOKUP(CONCATENATE($B86,"_",$C86,"_",K$2,"_",$D86,"_",$E86),SentData!$F$2:$G$65536,2,)</f>
        <v>#DIV/0!</v>
      </c>
      <c r="L86" s="642" t="e">
        <f>VLOOKUP(CONCATENATE($B86,"_",$C86,"_",L$2,"_","1000 NAC","_",$E86),SentData!$F$2:$G$65536,2,)/VLOOKUP(CONCATENATE($B86,"_",$C86,"_",L$2,"_",$D86,"_",$E86),SentData!$F$2:$G$65536,2,)</f>
        <v>#DIV/0!</v>
      </c>
      <c r="M86" s="643"/>
      <c r="N86" s="644" t="str">
        <f t="shared" si="13"/>
        <v>!!</v>
      </c>
      <c r="O86" s="644" t="str">
        <f t="shared" si="14"/>
        <v>!!</v>
      </c>
      <c r="P86" s="644" t="str">
        <f t="shared" si="15"/>
        <v>!!</v>
      </c>
      <c r="Q86" s="644" t="str">
        <f t="shared" si="16"/>
        <v>!!</v>
      </c>
      <c r="R86" s="644" t="str">
        <f t="shared" si="17"/>
        <v>!!</v>
      </c>
      <c r="S86" s="644" t="str">
        <f t="shared" si="18"/>
        <v>!!</v>
      </c>
      <c r="T86" s="643"/>
      <c r="U86" s="652" t="str">
        <f>IF(ISNUMBER(U84),IF(ISNUMBER(U85),U85/U84,F85/U84),IF(ISNUMBER(U85),U85/F84,""))</f>
        <v/>
      </c>
      <c r="V86" s="652" t="str">
        <f>IF(ISNUMBER(V84),IF(ISNUMBER(V85),V85/V84,G85/V84),IF(ISNUMBER(V85),V85/G84,""))</f>
        <v/>
      </c>
      <c r="W86" s="652" t="str">
        <f>IF(ISNUMBER(W84),IF(ISNUMBER(W85),W85/W84,H85/W84),IF(ISNUMBER(W85),W85/H84,""))</f>
        <v/>
      </c>
      <c r="X86" s="652" t="str">
        <f>IF(ISNUMBER(X84),IF(ISNUMBER(X85),X85/X84,I85/X84),IF(ISNUMBER(X85),X85/I84,""))</f>
        <v/>
      </c>
    </row>
    <row r="87" spans="1:24" x14ac:dyDescent="0.2">
      <c r="A87" s="353" t="s">
        <v>180</v>
      </c>
      <c r="B87" s="353" t="str">
        <f>Cover!$G$25</f>
        <v>NL</v>
      </c>
      <c r="C87" s="353" t="s">
        <v>292</v>
      </c>
      <c r="D87" s="353" t="s">
        <v>293</v>
      </c>
      <c r="E87" s="354" t="s">
        <v>254</v>
      </c>
      <c r="F87" s="364">
        <f>IF(ISNUMBER(U87),U87,VLOOKUP(CONCATENATE($B87,"_",$C87,"_",F$2,"_",$D87,"_",$E87),Database!$F$2:$G$65536,2,))</f>
        <v>0</v>
      </c>
      <c r="G87" s="364">
        <f>IF(ISNUMBER(V87),V87,VLOOKUP(CONCATENATE($B87,"_",$C87,"_",G$2,"_",$D87,"_",$E87),Database!$F$2:$G$65536,2,))</f>
        <v>0</v>
      </c>
      <c r="H87" s="364" t="e">
        <f>IF(ISNUMBER(W87),W87,VLOOKUP(CONCATENATE($B87,"_",$C87,"_",H$2,"_",$D87,"_",$E87),Database!$F$2:$G$65536,2,))</f>
        <v>#N/A</v>
      </c>
      <c r="I87" s="364" t="e">
        <f>IF(ISNUMBER(X87),X87,VLOOKUP(CONCATENATE($B87,"_",$C87,"_",I$2,"_",$D87,"_",$E87),Database!$F$2:$G$65536,2,))</f>
        <v>#N/A</v>
      </c>
      <c r="J87" s="364" t="e">
        <f>VLOOKUP(CONCATENATE($B87,"_",$C87,"_",J$2,"_",$D87,"_",$E87),Database!$F$2:$G$65536,2,)</f>
        <v>#N/A</v>
      </c>
      <c r="K87" s="360">
        <f>VLOOKUP(CONCATENATE($B87,"_",$C87,"_",K$2,"_",$D87,"_",$E87),SentData!$F$2:$G$65536,2,)</f>
        <v>3102.2</v>
      </c>
      <c r="L87" s="360">
        <f>VLOOKUP(CONCATENATE($B87,"_",$C87,"_",L$2,"_",$D87,"_",$E87),SentData!$F$2:$G$65536,2,)</f>
        <v>2988.9</v>
      </c>
      <c r="M87" s="355"/>
      <c r="N87" s="356" t="str">
        <f t="shared" si="13"/>
        <v>!!</v>
      </c>
      <c r="O87" s="356" t="str">
        <f t="shared" si="14"/>
        <v>!!</v>
      </c>
      <c r="P87" s="356" t="str">
        <f t="shared" si="15"/>
        <v>!!</v>
      </c>
      <c r="Q87" s="356" t="str">
        <f t="shared" si="16"/>
        <v>!!</v>
      </c>
      <c r="R87" s="356" t="str">
        <f t="shared" si="17"/>
        <v>!!</v>
      </c>
      <c r="S87" s="356">
        <f t="shared" si="18"/>
        <v>0.9634775320740121</v>
      </c>
      <c r="T87" s="355"/>
    </row>
    <row r="88" spans="1:24" x14ac:dyDescent="0.2">
      <c r="A88" s="633" t="s">
        <v>179</v>
      </c>
      <c r="B88" s="633" t="str">
        <f>Cover!$G$25</f>
        <v>NL</v>
      </c>
      <c r="C88" s="633" t="s">
        <v>292</v>
      </c>
      <c r="D88" s="633" t="s">
        <v>216</v>
      </c>
      <c r="E88" s="634" t="s">
        <v>254</v>
      </c>
      <c r="F88" s="364">
        <f>IF(ISNUMBER(U88),U88,VLOOKUP(CONCATENATE($B88,"_",$C88,"_",F$2,"_",$D88,"_",$E88),Database!$F$2:$G$65536,2,))</f>
        <v>0</v>
      </c>
      <c r="G88" s="364">
        <f>IF(ISNUMBER(V88),V88,VLOOKUP(CONCATENATE($B88,"_",$C88,"_",G$2,"_",$D88,"_",$E88),Database!$F$2:$G$65536,2,))</f>
        <v>0</v>
      </c>
      <c r="H88" s="364" t="e">
        <f>IF(ISNUMBER(W88),W88,VLOOKUP(CONCATENATE($B88,"_",$C88,"_",H$2,"_",$D88,"_",$E88),Database!$F$2:$G$65536,2,))</f>
        <v>#N/A</v>
      </c>
      <c r="I88" s="364" t="e">
        <f>IF(ISNUMBER(X88),X88,VLOOKUP(CONCATENATE($B88,"_",$C88,"_",I$2,"_",$D88,"_",$E88),Database!$F$2:$G$65536,2,))</f>
        <v>#N/A</v>
      </c>
      <c r="J88" s="364" t="e">
        <f>IF(ISNUMBER(Y88),Y88,VLOOKUP(CONCATENATE($B88,"_",$C88,"_",J$2,"_",$D88,"_",$E88),Database!$F$2:$G$65536,2,))</f>
        <v>#N/A</v>
      </c>
      <c r="K88" s="636">
        <f>VLOOKUP(CONCATENATE($B88,"_",$C88,"_",K$2,"_",$D88,"_",$E88),SentData!$F$2:$G$65536,2,)</f>
        <v>663737</v>
      </c>
      <c r="L88" s="636">
        <f>VLOOKUP(CONCATENATE($B88,"_",$C88,"_",L$2,"_",$D88,"_",$E88),SentData!$F$2:$G$65536,2,)</f>
        <v>622140</v>
      </c>
      <c r="M88" s="637"/>
      <c r="N88" s="638" t="str">
        <f t="shared" si="13"/>
        <v>!!</v>
      </c>
      <c r="O88" s="638" t="str">
        <f t="shared" si="14"/>
        <v>!!</v>
      </c>
      <c r="P88" s="638" t="str">
        <f t="shared" si="15"/>
        <v>!!</v>
      </c>
      <c r="Q88" s="638" t="str">
        <f t="shared" si="16"/>
        <v>!!</v>
      </c>
      <c r="R88" s="638" t="str">
        <f t="shared" si="17"/>
        <v>!!</v>
      </c>
      <c r="S88" s="638">
        <f t="shared" si="18"/>
        <v>0.9373290926978608</v>
      </c>
      <c r="T88" s="637"/>
      <c r="U88" s="633"/>
      <c r="V88" s="633"/>
      <c r="W88" s="633"/>
      <c r="X88" s="633"/>
    </row>
    <row r="89" spans="1:24" ht="12" x14ac:dyDescent="0.2">
      <c r="A89" s="639" t="s">
        <v>178</v>
      </c>
      <c r="B89" s="639" t="str">
        <f>Cover!$G$25</f>
        <v>NL</v>
      </c>
      <c r="C89" s="639" t="s">
        <v>292</v>
      </c>
      <c r="D89" s="639" t="s">
        <v>293</v>
      </c>
      <c r="E89" s="640" t="s">
        <v>254</v>
      </c>
      <c r="F89" s="641" t="e">
        <f>IF(ISNUMBER(U89),U89,VLOOKUP(CONCATENATE($B89,"_",$C89,"_",F$2,"_","1000 NAC","_",$E89),Database!$F$2:$G$65536,2,)/VLOOKUP(CONCATENATE($B89,"_",$C89,"_",F$2,"_",$D89,"_",$E89),Database!$F$2:$G$65536,2,))</f>
        <v>#DIV/0!</v>
      </c>
      <c r="G89" s="641" t="e">
        <f>IF(ISNUMBER(V89),V89,VLOOKUP(CONCATENATE($B89,"_",$C89,"_",G$2,"_","1000 NAC","_",$E89),Database!$F$2:$G$65536,2,)/VLOOKUP(CONCATENATE($B89,"_",$C89,"_",G$2,"_",$D89,"_",$E89),Database!$F$2:$G$65536,2,))</f>
        <v>#DIV/0!</v>
      </c>
      <c r="H89" s="641" t="e">
        <f>IF(ISNUMBER(W89),W89,VLOOKUP(CONCATENATE($B89,"_",$C89,"_",H$2,"_","1000 NAC","_",$E89),Database!$F$2:$G$65536,2,)/VLOOKUP(CONCATENATE($B89,"_",$C89,"_",H$2,"_",$D89,"_",$E89),Database!$F$2:$G$65536,2,))</f>
        <v>#N/A</v>
      </c>
      <c r="I89" s="641" t="e">
        <f>IF(ISNUMBER(X89),X89,VLOOKUP(CONCATENATE($B89,"_",$C89,"_",I$2,"_","1000 NAC","_",$E89),Database!$F$2:$G$65536,2,)/VLOOKUP(CONCATENATE($B89,"_",$C89,"_",I$2,"_",$D89,"_",$E89),Database!$F$2:$G$65536,2,))</f>
        <v>#N/A</v>
      </c>
      <c r="J89" s="641" t="e">
        <f>IF(ISNUMBER(Y89),Y89,VLOOKUP(CONCATENATE($B89,"_",$C89,"_",J$2,"_","1000 NAC","_",$E89),Database!$F$2:$G$65536,2,)/VLOOKUP(CONCATENATE($B89,"_",$C89,"_",J$2,"_",$D89,"_",$E89),Database!$F$2:$G$65536,2,))</f>
        <v>#N/A</v>
      </c>
      <c r="K89" s="642">
        <f>VLOOKUP(CONCATENATE($B89,"_",$C89,"_",K$2,"_","1000 NAC","_",$E89),SentData!$F$2:$G$65536,2,)/VLOOKUP(CONCATENATE($B89,"_",$C89,"_",K$2,"_",$D89,"_",$E89),SentData!$F$2:$G$65536,2,)</f>
        <v>213.95686931854814</v>
      </c>
      <c r="L89" s="642">
        <f>VLOOKUP(CONCATENATE($B89,"_",$C89,"_",L$2,"_","1000 NAC","_",$E89),SentData!$F$2:$G$65536,2,)/VLOOKUP(CONCATENATE($B89,"_",$C89,"_",L$2,"_",$D89,"_",$E89),SentData!$F$2:$G$65536,2,)</f>
        <v>208.15015557562981</v>
      </c>
      <c r="M89" s="643"/>
      <c r="N89" s="644" t="str">
        <f t="shared" si="13"/>
        <v>!!</v>
      </c>
      <c r="O89" s="644" t="str">
        <f t="shared" si="14"/>
        <v>!!</v>
      </c>
      <c r="P89" s="644" t="str">
        <f t="shared" si="15"/>
        <v>!!</v>
      </c>
      <c r="Q89" s="644" t="str">
        <f t="shared" si="16"/>
        <v>!!</v>
      </c>
      <c r="R89" s="644" t="str">
        <f t="shared" si="17"/>
        <v>!!</v>
      </c>
      <c r="S89" s="644">
        <f t="shared" si="18"/>
        <v>0.97286035376469704</v>
      </c>
      <c r="T89" s="643"/>
      <c r="U89" s="652" t="str">
        <f>IF(ISNUMBER(U87),IF(ISNUMBER(U88),U88/U87,F88/U87),IF(ISNUMBER(U88),U88/F87,""))</f>
        <v/>
      </c>
      <c r="V89" s="652" t="str">
        <f>IF(ISNUMBER(V87),IF(ISNUMBER(V88),V88/V87,G88/V87),IF(ISNUMBER(V88),V88/G87,""))</f>
        <v/>
      </c>
      <c r="W89" s="652" t="str">
        <f>IF(ISNUMBER(W87),IF(ISNUMBER(W88),W88/W87,H88/W87),IF(ISNUMBER(W88),W88/H87,""))</f>
        <v/>
      </c>
      <c r="X89" s="652" t="str">
        <f>IF(ISNUMBER(X87),IF(ISNUMBER(X88),X88/X87,I88/X87),IF(ISNUMBER(X88),X88/I87,""))</f>
        <v/>
      </c>
    </row>
    <row r="90" spans="1:24" x14ac:dyDescent="0.2">
      <c r="A90" s="353" t="s">
        <v>180</v>
      </c>
      <c r="B90" s="353" t="str">
        <f>Cover!$G$25</f>
        <v>NL</v>
      </c>
      <c r="C90" s="353" t="s">
        <v>296</v>
      </c>
      <c r="D90" s="353" t="s">
        <v>293</v>
      </c>
      <c r="E90" s="354" t="s">
        <v>254</v>
      </c>
      <c r="F90" s="364">
        <f>IF(ISNUMBER(U90),U90,VLOOKUP(CONCATENATE($B90,"_",$C90,"_",F$2,"_",$D90,"_",$E90),Database!$F$2:$G$65536,2,))</f>
        <v>0</v>
      </c>
      <c r="G90" s="364">
        <f>IF(ISNUMBER(V90),V90,VLOOKUP(CONCATENATE($B90,"_",$C90,"_",G$2,"_",$D90,"_",$E90),Database!$F$2:$G$65536,2,))</f>
        <v>0</v>
      </c>
      <c r="H90" s="364" t="e">
        <f>IF(ISNUMBER(W90),W90,VLOOKUP(CONCATENATE($B90,"_",$C90,"_",H$2,"_",$D90,"_",$E90),Database!$F$2:$G$65536,2,))</f>
        <v>#N/A</v>
      </c>
      <c r="I90" s="364" t="e">
        <f>IF(ISNUMBER(X90),X90,VLOOKUP(CONCATENATE($B90,"_",$C90,"_",I$2,"_",$D90,"_",$E90),Database!$F$2:$G$65536,2,))</f>
        <v>#N/A</v>
      </c>
      <c r="J90" s="364" t="e">
        <f>VLOOKUP(CONCATENATE($B90,"_",$C90,"_",J$2,"_",$D90,"_",$E90),Database!$F$2:$G$65536,2,)</f>
        <v>#N/A</v>
      </c>
      <c r="K90" s="360">
        <f>VLOOKUP(CONCATENATE($B90,"_",$C90,"_",K$2,"_",$D90,"_",$E90),SentData!$F$2:$G$65536,2,)</f>
        <v>610.4</v>
      </c>
      <c r="L90" s="360">
        <f>VLOOKUP(CONCATENATE($B90,"_",$C90,"_",L$2,"_",$D90,"_",$E90),SentData!$F$2:$G$65536,2,)</f>
        <v>690.8</v>
      </c>
      <c r="M90" s="355"/>
      <c r="N90" s="356" t="str">
        <f t="shared" si="13"/>
        <v>!!</v>
      </c>
      <c r="O90" s="356" t="str">
        <f t="shared" si="14"/>
        <v>!!</v>
      </c>
      <c r="P90" s="356" t="str">
        <f t="shared" si="15"/>
        <v>!!</v>
      </c>
      <c r="Q90" s="356" t="str">
        <f t="shared" si="16"/>
        <v>!!</v>
      </c>
      <c r="R90" s="356" t="str">
        <f t="shared" si="17"/>
        <v>!!</v>
      </c>
      <c r="S90" s="356">
        <f t="shared" si="18"/>
        <v>1.1317169069462647</v>
      </c>
      <c r="T90" s="355"/>
    </row>
    <row r="91" spans="1:24" x14ac:dyDescent="0.2">
      <c r="A91" s="633" t="s">
        <v>179</v>
      </c>
      <c r="B91" s="633" t="str">
        <f>Cover!$G$25</f>
        <v>NL</v>
      </c>
      <c r="C91" s="633" t="s">
        <v>296</v>
      </c>
      <c r="D91" s="633" t="s">
        <v>216</v>
      </c>
      <c r="E91" s="634" t="s">
        <v>254</v>
      </c>
      <c r="F91" s="364">
        <f>IF(ISNUMBER(U91),U91,VLOOKUP(CONCATENATE($B91,"_",$C91,"_",F$2,"_",$D91,"_",$E91),Database!$F$2:$G$65536,2,))</f>
        <v>0</v>
      </c>
      <c r="G91" s="364">
        <f>IF(ISNUMBER(V91),V91,VLOOKUP(CONCATENATE($B91,"_",$C91,"_",G$2,"_",$D91,"_",$E91),Database!$F$2:$G$65536,2,))</f>
        <v>0</v>
      </c>
      <c r="H91" s="364" t="e">
        <f>IF(ISNUMBER(W91),W91,VLOOKUP(CONCATENATE($B91,"_",$C91,"_",H$2,"_",$D91,"_",$E91),Database!$F$2:$G$65536,2,))</f>
        <v>#N/A</v>
      </c>
      <c r="I91" s="364" t="e">
        <f>IF(ISNUMBER(X91),X91,VLOOKUP(CONCATENATE($B91,"_",$C91,"_",I$2,"_",$D91,"_",$E91),Database!$F$2:$G$65536,2,))</f>
        <v>#N/A</v>
      </c>
      <c r="J91" s="364" t="e">
        <f>IF(ISNUMBER(Y91),Y91,VLOOKUP(CONCATENATE($B91,"_",$C91,"_",J$2,"_",$D91,"_",$E91),Database!$F$2:$G$65536,2,))</f>
        <v>#N/A</v>
      </c>
      <c r="K91" s="636">
        <f>VLOOKUP(CONCATENATE($B91,"_",$C91,"_",K$2,"_",$D91,"_",$E91),SentData!$F$2:$G$65536,2,)</f>
        <v>130223</v>
      </c>
      <c r="L91" s="636">
        <f>VLOOKUP(CONCATENATE($B91,"_",$C91,"_",L$2,"_",$D91,"_",$E91),SentData!$F$2:$G$65536,2,)</f>
        <v>141812</v>
      </c>
      <c r="M91" s="637"/>
      <c r="N91" s="638" t="str">
        <f t="shared" si="13"/>
        <v>!!</v>
      </c>
      <c r="O91" s="638" t="str">
        <f t="shared" si="14"/>
        <v>!!</v>
      </c>
      <c r="P91" s="638" t="str">
        <f t="shared" si="15"/>
        <v>!!</v>
      </c>
      <c r="Q91" s="638" t="str">
        <f t="shared" si="16"/>
        <v>!!</v>
      </c>
      <c r="R91" s="638" t="str">
        <f t="shared" si="17"/>
        <v>!!</v>
      </c>
      <c r="S91" s="638">
        <f t="shared" si="18"/>
        <v>1.0889934957726362</v>
      </c>
      <c r="T91" s="637"/>
      <c r="U91" s="633"/>
      <c r="V91" s="633"/>
      <c r="W91" s="633"/>
      <c r="X91" s="633"/>
    </row>
    <row r="92" spans="1:24" ht="12" x14ac:dyDescent="0.2">
      <c r="A92" s="639" t="s">
        <v>178</v>
      </c>
      <c r="B92" s="639" t="str">
        <f>Cover!$G$25</f>
        <v>NL</v>
      </c>
      <c r="C92" s="639" t="s">
        <v>296</v>
      </c>
      <c r="D92" s="639" t="s">
        <v>293</v>
      </c>
      <c r="E92" s="640" t="s">
        <v>254</v>
      </c>
      <c r="F92" s="641" t="e">
        <f>IF(ISNUMBER(U92),U92,VLOOKUP(CONCATENATE($B92,"_",$C92,"_",F$2,"_","1000 NAC","_",$E92),Database!$F$2:$G$65536,2,)/VLOOKUP(CONCATENATE($B92,"_",$C92,"_",F$2,"_",$D92,"_",$E92),Database!$F$2:$G$65536,2,))</f>
        <v>#DIV/0!</v>
      </c>
      <c r="G92" s="641" t="e">
        <f>IF(ISNUMBER(V92),V92,VLOOKUP(CONCATENATE($B92,"_",$C92,"_",G$2,"_","1000 NAC","_",$E92),Database!$F$2:$G$65536,2,)/VLOOKUP(CONCATENATE($B92,"_",$C92,"_",G$2,"_",$D92,"_",$E92),Database!$F$2:$G$65536,2,))</f>
        <v>#DIV/0!</v>
      </c>
      <c r="H92" s="641" t="e">
        <f>IF(ISNUMBER(W92),W92,VLOOKUP(CONCATENATE($B92,"_",$C92,"_",H$2,"_","1000 NAC","_",$E92),Database!$F$2:$G$65536,2,)/VLOOKUP(CONCATENATE($B92,"_",$C92,"_",H$2,"_",$D92,"_",$E92),Database!$F$2:$G$65536,2,))</f>
        <v>#N/A</v>
      </c>
      <c r="I92" s="641" t="e">
        <f>IF(ISNUMBER(X92),X92,VLOOKUP(CONCATENATE($B92,"_",$C92,"_",I$2,"_","1000 NAC","_",$E92),Database!$F$2:$G$65536,2,)/VLOOKUP(CONCATENATE($B92,"_",$C92,"_",I$2,"_",$D92,"_",$E92),Database!$F$2:$G$65536,2,))</f>
        <v>#N/A</v>
      </c>
      <c r="J92" s="641" t="e">
        <f>IF(ISNUMBER(Y92),Y92,VLOOKUP(CONCATENATE($B92,"_",$C92,"_",J$2,"_","1000 NAC","_",$E92),Database!$F$2:$G$65536,2,)/VLOOKUP(CONCATENATE($B92,"_",$C92,"_",J$2,"_",$D92,"_",$E92),Database!$F$2:$G$65536,2,))</f>
        <v>#N/A</v>
      </c>
      <c r="K92" s="642">
        <f>VLOOKUP(CONCATENATE($B92,"_",$C92,"_",K$2,"_","1000 NAC","_",$E92),SentData!$F$2:$G$65536,2,)/VLOOKUP(CONCATENATE($B92,"_",$C92,"_",K$2,"_",$D92,"_",$E92),SentData!$F$2:$G$65536,2,)</f>
        <v>213.34043250327656</v>
      </c>
      <c r="L92" s="642">
        <f>VLOOKUP(CONCATENATE($B92,"_",$C92,"_",L$2,"_","1000 NAC","_",$E92),SentData!$F$2:$G$65536,2,)/VLOOKUP(CONCATENATE($B92,"_",$C92,"_",L$2,"_",$D92,"_",$E92),SentData!$F$2:$G$65536,2,)</f>
        <v>205.28662420382167</v>
      </c>
      <c r="M92" s="643"/>
      <c r="N92" s="644" t="str">
        <f t="shared" si="13"/>
        <v>!!</v>
      </c>
      <c r="O92" s="644" t="str">
        <f t="shared" si="14"/>
        <v>!!</v>
      </c>
      <c r="P92" s="644" t="str">
        <f t="shared" si="15"/>
        <v>!!</v>
      </c>
      <c r="Q92" s="644" t="str">
        <f t="shared" si="16"/>
        <v>!!</v>
      </c>
      <c r="R92" s="644" t="str">
        <f t="shared" si="17"/>
        <v>!!</v>
      </c>
      <c r="S92" s="644">
        <f t="shared" si="18"/>
        <v>0.9622490298488956</v>
      </c>
      <c r="T92" s="643"/>
      <c r="U92" s="652" t="str">
        <f>IF(ISNUMBER(U90),IF(ISNUMBER(U91),U91/U90,F91/U90),IF(ISNUMBER(U91),U91/F90,""))</f>
        <v/>
      </c>
      <c r="V92" s="652" t="str">
        <f>IF(ISNUMBER(V90),IF(ISNUMBER(V91),V91/V90,G91/V90),IF(ISNUMBER(V91),V91/G90,""))</f>
        <v/>
      </c>
      <c r="W92" s="652" t="str">
        <f>IF(ISNUMBER(W90),IF(ISNUMBER(W91),W91/W90,H91/W90),IF(ISNUMBER(W91),W91/H90,""))</f>
        <v/>
      </c>
      <c r="X92" s="652" t="str">
        <f>IF(ISNUMBER(X90),IF(ISNUMBER(X91),X91/X90,I91/X90),IF(ISNUMBER(X91),X91/I90,""))</f>
        <v/>
      </c>
    </row>
    <row r="93" spans="1:24" x14ac:dyDescent="0.2">
      <c r="A93" s="353" t="s">
        <v>180</v>
      </c>
      <c r="B93" s="353" t="str">
        <f>Cover!$G$25</f>
        <v>NL</v>
      </c>
      <c r="C93" s="353" t="s">
        <v>292</v>
      </c>
      <c r="D93" s="353" t="s">
        <v>293</v>
      </c>
      <c r="E93" s="354" t="s">
        <v>250</v>
      </c>
      <c r="F93" s="364">
        <f>IF(ISNUMBER(U93),U93,VLOOKUP(CONCATENATE($B93,"_",$C93,"_",F$2,"_",$D93,"_",$E93),Database!$F$2:$G$65536,2,))</f>
        <v>0</v>
      </c>
      <c r="G93" s="364">
        <f>IF(ISNUMBER(V93),V93,VLOOKUP(CONCATENATE($B93,"_",$C93,"_",G$2,"_",$D93,"_",$E93),Database!$F$2:$G$65536,2,))</f>
        <v>0</v>
      </c>
      <c r="H93" s="364" t="e">
        <f>IF(ISNUMBER(W93),W93,VLOOKUP(CONCATENATE($B93,"_",$C93,"_",H$2,"_",$D93,"_",$E93),Database!$F$2:$G$65536,2,))</f>
        <v>#N/A</v>
      </c>
      <c r="I93" s="364" t="e">
        <f>IF(ISNUMBER(X93),X93,VLOOKUP(CONCATENATE($B93,"_",$C93,"_",I$2,"_",$D93,"_",$E93),Database!$F$2:$G$65536,2,))</f>
        <v>#N/A</v>
      </c>
      <c r="J93" s="364" t="e">
        <f>VLOOKUP(CONCATENATE($B93,"_",$C93,"_",J$2,"_",$D93,"_",$E93),Database!$F$2:$G$65536,2,)</f>
        <v>#N/A</v>
      </c>
      <c r="K93" s="360">
        <f>VLOOKUP(CONCATENATE($B93,"_",$C93,"_",K$2,"_",$D93,"_",$E93),SentData!$F$2:$G$65536,2,)</f>
        <v>0</v>
      </c>
      <c r="L93" s="360">
        <f>VLOOKUP(CONCATENATE($B93,"_",$C93,"_",L$2,"_",$D93,"_",$E93),SentData!$F$2:$G$65536,2,)</f>
        <v>0</v>
      </c>
      <c r="M93" s="355"/>
      <c r="N93" s="356" t="str">
        <f t="shared" si="13"/>
        <v>!!</v>
      </c>
      <c r="O93" s="356" t="str">
        <f t="shared" si="14"/>
        <v>!!</v>
      </c>
      <c r="P93" s="356" t="str">
        <f t="shared" si="15"/>
        <v>!!</v>
      </c>
      <c r="Q93" s="356" t="str">
        <f t="shared" si="16"/>
        <v>!!</v>
      </c>
      <c r="R93" s="356" t="str">
        <f t="shared" si="17"/>
        <v>!!</v>
      </c>
      <c r="S93" s="356" t="str">
        <f t="shared" si="18"/>
        <v>!!</v>
      </c>
      <c r="T93" s="355"/>
    </row>
    <row r="94" spans="1:24" x14ac:dyDescent="0.2">
      <c r="A94" s="633" t="s">
        <v>179</v>
      </c>
      <c r="B94" s="633" t="str">
        <f>Cover!$G$25</f>
        <v>NL</v>
      </c>
      <c r="C94" s="633" t="s">
        <v>292</v>
      </c>
      <c r="D94" s="633" t="s">
        <v>216</v>
      </c>
      <c r="E94" s="634" t="s">
        <v>250</v>
      </c>
      <c r="F94" s="364">
        <f>IF(ISNUMBER(U94),U94,VLOOKUP(CONCATENATE($B94,"_",$C94,"_",F$2,"_",$D94,"_",$E94),Database!$F$2:$G$65536,2,))</f>
        <v>0</v>
      </c>
      <c r="G94" s="364">
        <f>IF(ISNUMBER(V94),V94,VLOOKUP(CONCATENATE($B94,"_",$C94,"_",G$2,"_",$D94,"_",$E94),Database!$F$2:$G$65536,2,))</f>
        <v>0</v>
      </c>
      <c r="H94" s="364" t="e">
        <f>IF(ISNUMBER(W94),W94,VLOOKUP(CONCATENATE($B94,"_",$C94,"_",H$2,"_",$D94,"_",$E94),Database!$F$2:$G$65536,2,))</f>
        <v>#N/A</v>
      </c>
      <c r="I94" s="364" t="e">
        <f>IF(ISNUMBER(X94),X94,VLOOKUP(CONCATENATE($B94,"_",$C94,"_",I$2,"_",$D94,"_",$E94),Database!$F$2:$G$65536,2,))</f>
        <v>#N/A</v>
      </c>
      <c r="J94" s="364" t="e">
        <f>IF(ISNUMBER(Y94),Y94,VLOOKUP(CONCATENATE($B94,"_",$C94,"_",J$2,"_",$D94,"_",$E94),Database!$F$2:$G$65536,2,))</f>
        <v>#N/A</v>
      </c>
      <c r="K94" s="636">
        <f>VLOOKUP(CONCATENATE($B94,"_",$C94,"_",K$2,"_",$D94,"_",$E94),SentData!$F$2:$G$65536,2,)</f>
        <v>0</v>
      </c>
      <c r="L94" s="636">
        <f>VLOOKUP(CONCATENATE($B94,"_",$C94,"_",L$2,"_",$D94,"_",$E94),SentData!$F$2:$G$65536,2,)</f>
        <v>0</v>
      </c>
      <c r="M94" s="637"/>
      <c r="N94" s="638" t="str">
        <f t="shared" si="13"/>
        <v>!!</v>
      </c>
      <c r="O94" s="638" t="str">
        <f t="shared" si="14"/>
        <v>!!</v>
      </c>
      <c r="P94" s="638" t="str">
        <f t="shared" si="15"/>
        <v>!!</v>
      </c>
      <c r="Q94" s="638" t="str">
        <f t="shared" si="16"/>
        <v>!!</v>
      </c>
      <c r="R94" s="638" t="str">
        <f t="shared" si="17"/>
        <v>!!</v>
      </c>
      <c r="S94" s="638" t="str">
        <f t="shared" si="18"/>
        <v>!!</v>
      </c>
      <c r="T94" s="637"/>
      <c r="U94" s="633"/>
      <c r="V94" s="633"/>
      <c r="W94" s="633"/>
      <c r="X94" s="633"/>
    </row>
    <row r="95" spans="1:24" ht="12" x14ac:dyDescent="0.2">
      <c r="A95" s="639" t="s">
        <v>178</v>
      </c>
      <c r="B95" s="639" t="str">
        <f>Cover!$G$25</f>
        <v>NL</v>
      </c>
      <c r="C95" s="639" t="s">
        <v>292</v>
      </c>
      <c r="D95" s="639" t="s">
        <v>293</v>
      </c>
      <c r="E95" s="640" t="s">
        <v>250</v>
      </c>
      <c r="F95" s="641" t="e">
        <f>IF(ISNUMBER(U95),U95,VLOOKUP(CONCATENATE($B95,"_",$C95,"_",F$2,"_","1000 NAC","_",$E95),Database!$F$2:$G$65536,2,)/VLOOKUP(CONCATENATE($B95,"_",$C95,"_",F$2,"_",$D95,"_",$E95),Database!$F$2:$G$65536,2,))</f>
        <v>#DIV/0!</v>
      </c>
      <c r="G95" s="641" t="e">
        <f>IF(ISNUMBER(V95),V95,VLOOKUP(CONCATENATE($B95,"_",$C95,"_",G$2,"_","1000 NAC","_",$E95),Database!$F$2:$G$65536,2,)/VLOOKUP(CONCATENATE($B95,"_",$C95,"_",G$2,"_",$D95,"_",$E95),Database!$F$2:$G$65536,2,))</f>
        <v>#DIV/0!</v>
      </c>
      <c r="H95" s="641" t="e">
        <f>IF(ISNUMBER(W95),W95,VLOOKUP(CONCATENATE($B95,"_",$C95,"_",H$2,"_","1000 NAC","_",$E95),Database!$F$2:$G$65536,2,)/VLOOKUP(CONCATENATE($B95,"_",$C95,"_",H$2,"_",$D95,"_",$E95),Database!$F$2:$G$65536,2,))</f>
        <v>#N/A</v>
      </c>
      <c r="I95" s="641" t="e">
        <f>IF(ISNUMBER(X95),X95,VLOOKUP(CONCATENATE($B95,"_",$C95,"_",I$2,"_","1000 NAC","_",$E95),Database!$F$2:$G$65536,2,)/VLOOKUP(CONCATENATE($B95,"_",$C95,"_",I$2,"_",$D95,"_",$E95),Database!$F$2:$G$65536,2,))</f>
        <v>#N/A</v>
      </c>
      <c r="J95" s="641" t="e">
        <f>IF(ISNUMBER(Y95),Y95,VLOOKUP(CONCATENATE($B95,"_",$C95,"_",J$2,"_","1000 NAC","_",$E95),Database!$F$2:$G$65536,2,)/VLOOKUP(CONCATENATE($B95,"_",$C95,"_",J$2,"_",$D95,"_",$E95),Database!$F$2:$G$65536,2,))</f>
        <v>#N/A</v>
      </c>
      <c r="K95" s="642" t="e">
        <f>VLOOKUP(CONCATENATE($B95,"_",$C95,"_",K$2,"_","1000 NAC","_",$E95),SentData!$F$2:$G$65536,2,)/VLOOKUP(CONCATENATE($B95,"_",$C95,"_",K$2,"_",$D95,"_",$E95),SentData!$F$2:$G$65536,2,)</f>
        <v>#DIV/0!</v>
      </c>
      <c r="L95" s="642" t="e">
        <f>VLOOKUP(CONCATENATE($B95,"_",$C95,"_",L$2,"_","1000 NAC","_",$E95),SentData!$F$2:$G$65536,2,)/VLOOKUP(CONCATENATE($B95,"_",$C95,"_",L$2,"_",$D95,"_",$E95),SentData!$F$2:$G$65536,2,)</f>
        <v>#DIV/0!</v>
      </c>
      <c r="M95" s="643"/>
      <c r="N95" s="644" t="str">
        <f t="shared" si="13"/>
        <v>!!</v>
      </c>
      <c r="O95" s="644" t="str">
        <f t="shared" si="14"/>
        <v>!!</v>
      </c>
      <c r="P95" s="644" t="str">
        <f t="shared" si="15"/>
        <v>!!</v>
      </c>
      <c r="Q95" s="644" t="str">
        <f t="shared" si="16"/>
        <v>!!</v>
      </c>
      <c r="R95" s="644" t="str">
        <f t="shared" si="17"/>
        <v>!!</v>
      </c>
      <c r="S95" s="644" t="str">
        <f t="shared" si="18"/>
        <v>!!</v>
      </c>
      <c r="T95" s="643"/>
      <c r="U95" s="652" t="str">
        <f>IF(ISNUMBER(U93),IF(ISNUMBER(U94),U94/U93,F94/U93),IF(ISNUMBER(U94),U94/F93,""))</f>
        <v/>
      </c>
      <c r="V95" s="652" t="str">
        <f>IF(ISNUMBER(V93),IF(ISNUMBER(V94),V94/V93,G94/V93),IF(ISNUMBER(V94),V94/G93,""))</f>
        <v/>
      </c>
      <c r="W95" s="652" t="str">
        <f>IF(ISNUMBER(W93),IF(ISNUMBER(W94),W94/W93,H94/W93),IF(ISNUMBER(W94),W94/H93,""))</f>
        <v/>
      </c>
      <c r="X95" s="652" t="str">
        <f>IF(ISNUMBER(X93),IF(ISNUMBER(X94),X94/X93,I94/X93),IF(ISNUMBER(X94),X94/I93,""))</f>
        <v/>
      </c>
    </row>
    <row r="96" spans="1:24" x14ac:dyDescent="0.2">
      <c r="A96" s="353" t="s">
        <v>180</v>
      </c>
      <c r="B96" s="353" t="str">
        <f>Cover!$G$25</f>
        <v>NL</v>
      </c>
      <c r="C96" s="353" t="s">
        <v>296</v>
      </c>
      <c r="D96" s="353" t="s">
        <v>293</v>
      </c>
      <c r="E96" s="354" t="s">
        <v>250</v>
      </c>
      <c r="F96" s="364">
        <f>IF(ISNUMBER(U96),U96,VLOOKUP(CONCATENATE($B96,"_",$C96,"_",F$2,"_",$D96,"_",$E96),Database!$F$2:$G$65536,2,))</f>
        <v>0</v>
      </c>
      <c r="G96" s="364">
        <f>IF(ISNUMBER(V96),V96,VLOOKUP(CONCATENATE($B96,"_",$C96,"_",G$2,"_",$D96,"_",$E96),Database!$F$2:$G$65536,2,))</f>
        <v>0</v>
      </c>
      <c r="H96" s="364" t="e">
        <f>IF(ISNUMBER(W96),W96,VLOOKUP(CONCATENATE($B96,"_",$C96,"_",H$2,"_",$D96,"_",$E96),Database!$F$2:$G$65536,2,))</f>
        <v>#N/A</v>
      </c>
      <c r="I96" s="364" t="e">
        <f>IF(ISNUMBER(X96),X96,VLOOKUP(CONCATENATE($B96,"_",$C96,"_",I$2,"_",$D96,"_",$E96),Database!$F$2:$G$65536,2,))</f>
        <v>#N/A</v>
      </c>
      <c r="J96" s="364" t="e">
        <f>VLOOKUP(CONCATENATE($B96,"_",$C96,"_",J$2,"_",$D96,"_",$E96),Database!$F$2:$G$65536,2,)</f>
        <v>#N/A</v>
      </c>
      <c r="K96" s="360">
        <f>VLOOKUP(CONCATENATE($B96,"_",$C96,"_",K$2,"_",$D96,"_",$E96),SentData!$F$2:$G$65536,2,)</f>
        <v>0</v>
      </c>
      <c r="L96" s="360">
        <f>VLOOKUP(CONCATENATE($B96,"_",$C96,"_",L$2,"_",$D96,"_",$E96),SentData!$F$2:$G$65536,2,)</f>
        <v>0</v>
      </c>
      <c r="M96" s="355"/>
      <c r="N96" s="356" t="str">
        <f t="shared" si="13"/>
        <v>!!</v>
      </c>
      <c r="O96" s="356" t="str">
        <f t="shared" si="14"/>
        <v>!!</v>
      </c>
      <c r="P96" s="356" t="str">
        <f t="shared" si="15"/>
        <v>!!</v>
      </c>
      <c r="Q96" s="356" t="str">
        <f t="shared" si="16"/>
        <v>!!</v>
      </c>
      <c r="R96" s="356" t="str">
        <f t="shared" si="17"/>
        <v>!!</v>
      </c>
      <c r="S96" s="356" t="str">
        <f t="shared" si="18"/>
        <v>!!</v>
      </c>
      <c r="T96" s="355"/>
    </row>
    <row r="97" spans="1:24" x14ac:dyDescent="0.2">
      <c r="A97" s="633" t="s">
        <v>179</v>
      </c>
      <c r="B97" s="633" t="str">
        <f>Cover!$G$25</f>
        <v>NL</v>
      </c>
      <c r="C97" s="633" t="s">
        <v>296</v>
      </c>
      <c r="D97" s="633" t="s">
        <v>216</v>
      </c>
      <c r="E97" s="634" t="s">
        <v>250</v>
      </c>
      <c r="F97" s="364">
        <f>IF(ISNUMBER(U97),U97,VLOOKUP(CONCATENATE($B97,"_",$C97,"_",F$2,"_",$D97,"_",$E97),Database!$F$2:$G$65536,2,))</f>
        <v>0</v>
      </c>
      <c r="G97" s="364">
        <f>IF(ISNUMBER(V97),V97,VLOOKUP(CONCATENATE($B97,"_",$C97,"_",G$2,"_",$D97,"_",$E97),Database!$F$2:$G$65536,2,))</f>
        <v>0</v>
      </c>
      <c r="H97" s="364" t="e">
        <f>IF(ISNUMBER(W97),W97,VLOOKUP(CONCATENATE($B97,"_",$C97,"_",H$2,"_",$D97,"_",$E97),Database!$F$2:$G$65536,2,))</f>
        <v>#N/A</v>
      </c>
      <c r="I97" s="364" t="e">
        <f>IF(ISNUMBER(X97),X97,VLOOKUP(CONCATENATE($B97,"_",$C97,"_",I$2,"_",$D97,"_",$E97),Database!$F$2:$G$65536,2,))</f>
        <v>#N/A</v>
      </c>
      <c r="J97" s="364" t="e">
        <f>IF(ISNUMBER(Y97),Y97,VLOOKUP(CONCATENATE($B97,"_",$C97,"_",J$2,"_",$D97,"_",$E97),Database!$F$2:$G$65536,2,))</f>
        <v>#N/A</v>
      </c>
      <c r="K97" s="636">
        <f>VLOOKUP(CONCATENATE($B97,"_",$C97,"_",K$2,"_",$D97,"_",$E97),SentData!$F$2:$G$65536,2,)</f>
        <v>0</v>
      </c>
      <c r="L97" s="636">
        <f>VLOOKUP(CONCATENATE($B97,"_",$C97,"_",L$2,"_",$D97,"_",$E97),SentData!$F$2:$G$65536,2,)</f>
        <v>0</v>
      </c>
      <c r="M97" s="637"/>
      <c r="N97" s="638" t="str">
        <f t="shared" si="13"/>
        <v>!!</v>
      </c>
      <c r="O97" s="638" t="str">
        <f t="shared" si="14"/>
        <v>!!</v>
      </c>
      <c r="P97" s="638" t="str">
        <f t="shared" si="15"/>
        <v>!!</v>
      </c>
      <c r="Q97" s="638" t="str">
        <f t="shared" si="16"/>
        <v>!!</v>
      </c>
      <c r="R97" s="638" t="str">
        <f t="shared" si="17"/>
        <v>!!</v>
      </c>
      <c r="S97" s="638" t="str">
        <f t="shared" si="18"/>
        <v>!!</v>
      </c>
      <c r="T97" s="637"/>
      <c r="U97" s="633"/>
      <c r="V97" s="633"/>
      <c r="W97" s="633"/>
      <c r="X97" s="633"/>
    </row>
    <row r="98" spans="1:24" ht="12" x14ac:dyDescent="0.2">
      <c r="A98" s="639" t="s">
        <v>178</v>
      </c>
      <c r="B98" s="639" t="str">
        <f>Cover!$G$25</f>
        <v>NL</v>
      </c>
      <c r="C98" s="639" t="s">
        <v>296</v>
      </c>
      <c r="D98" s="639" t="s">
        <v>293</v>
      </c>
      <c r="E98" s="640" t="s">
        <v>250</v>
      </c>
      <c r="F98" s="641" t="e">
        <f>IF(ISNUMBER(U98),U98,VLOOKUP(CONCATENATE($B98,"_",$C98,"_",F$2,"_","1000 NAC","_",$E98),Database!$F$2:$G$65536,2,)/VLOOKUP(CONCATENATE($B98,"_",$C98,"_",F$2,"_",$D98,"_",$E98),Database!$F$2:$G$65536,2,))</f>
        <v>#DIV/0!</v>
      </c>
      <c r="G98" s="641" t="e">
        <f>IF(ISNUMBER(V98),V98,VLOOKUP(CONCATENATE($B98,"_",$C98,"_",G$2,"_","1000 NAC","_",$E98),Database!$F$2:$G$65536,2,)/VLOOKUP(CONCATENATE($B98,"_",$C98,"_",G$2,"_",$D98,"_",$E98),Database!$F$2:$G$65536,2,))</f>
        <v>#DIV/0!</v>
      </c>
      <c r="H98" s="641" t="e">
        <f>IF(ISNUMBER(W98),W98,VLOOKUP(CONCATENATE($B98,"_",$C98,"_",H$2,"_","1000 NAC","_",$E98),Database!$F$2:$G$65536,2,)/VLOOKUP(CONCATENATE($B98,"_",$C98,"_",H$2,"_",$D98,"_",$E98),Database!$F$2:$G$65536,2,))</f>
        <v>#N/A</v>
      </c>
      <c r="I98" s="641" t="e">
        <f>IF(ISNUMBER(X98),X98,VLOOKUP(CONCATENATE($B98,"_",$C98,"_",I$2,"_","1000 NAC","_",$E98),Database!$F$2:$G$65536,2,)/VLOOKUP(CONCATENATE($B98,"_",$C98,"_",I$2,"_",$D98,"_",$E98),Database!$F$2:$G$65536,2,))</f>
        <v>#N/A</v>
      </c>
      <c r="J98" s="641" t="e">
        <f>IF(ISNUMBER(Y98),Y98,VLOOKUP(CONCATENATE($B98,"_",$C98,"_",J$2,"_","1000 NAC","_",$E98),Database!$F$2:$G$65536,2,)/VLOOKUP(CONCATENATE($B98,"_",$C98,"_",J$2,"_",$D98,"_",$E98),Database!$F$2:$G$65536,2,))</f>
        <v>#N/A</v>
      </c>
      <c r="K98" s="642" t="e">
        <f>VLOOKUP(CONCATENATE($B98,"_",$C98,"_",K$2,"_","1000 NAC","_",$E98),SentData!$F$2:$G$65536,2,)/VLOOKUP(CONCATENATE($B98,"_",$C98,"_",K$2,"_",$D98,"_",$E98),SentData!$F$2:$G$65536,2,)</f>
        <v>#DIV/0!</v>
      </c>
      <c r="L98" s="642" t="e">
        <f>VLOOKUP(CONCATENATE($B98,"_",$C98,"_",L$2,"_","1000 NAC","_",$E98),SentData!$F$2:$G$65536,2,)/VLOOKUP(CONCATENATE($B98,"_",$C98,"_",L$2,"_",$D98,"_",$E98),SentData!$F$2:$G$65536,2,)</f>
        <v>#DIV/0!</v>
      </c>
      <c r="M98" s="643"/>
      <c r="N98" s="644" t="str">
        <f t="shared" si="13"/>
        <v>!!</v>
      </c>
      <c r="O98" s="644" t="str">
        <f t="shared" si="14"/>
        <v>!!</v>
      </c>
      <c r="P98" s="644" t="str">
        <f t="shared" si="15"/>
        <v>!!</v>
      </c>
      <c r="Q98" s="644" t="str">
        <f t="shared" si="16"/>
        <v>!!</v>
      </c>
      <c r="R98" s="644" t="str">
        <f t="shared" si="17"/>
        <v>!!</v>
      </c>
      <c r="S98" s="644" t="str">
        <f t="shared" si="18"/>
        <v>!!</v>
      </c>
      <c r="T98" s="643"/>
      <c r="U98" s="652" t="str">
        <f>IF(ISNUMBER(U96),IF(ISNUMBER(U97),U97/U96,F97/U96),IF(ISNUMBER(U97),U97/F96,""))</f>
        <v/>
      </c>
      <c r="V98" s="652" t="str">
        <f>IF(ISNUMBER(V96),IF(ISNUMBER(V97),V97/V96,G97/V96),IF(ISNUMBER(V97),V97/G96,""))</f>
        <v/>
      </c>
      <c r="W98" s="652" t="str">
        <f>IF(ISNUMBER(W96),IF(ISNUMBER(W97),W97/W96,H97/W96),IF(ISNUMBER(W97),W97/H96,""))</f>
        <v/>
      </c>
      <c r="X98" s="652" t="str">
        <f>IF(ISNUMBER(X96),IF(ISNUMBER(X97),X97/X96,I97/X96),IF(ISNUMBER(X97),X97/I96,""))</f>
        <v/>
      </c>
    </row>
    <row r="99" spans="1:24" x14ac:dyDescent="0.2">
      <c r="A99" s="353" t="s">
        <v>180</v>
      </c>
      <c r="B99" s="353" t="str">
        <f>Cover!$G$25</f>
        <v>NL</v>
      </c>
      <c r="C99" s="353" t="s">
        <v>292</v>
      </c>
      <c r="D99" s="353" t="s">
        <v>293</v>
      </c>
      <c r="E99" s="354" t="s">
        <v>249</v>
      </c>
      <c r="F99" s="364">
        <f>IF(ISNUMBER(U99),U99,VLOOKUP(CONCATENATE($B99,"_",$C99,"_",F$2,"_",$D99,"_",$E99),Database!$F$2:$G$65536,2,))</f>
        <v>0</v>
      </c>
      <c r="G99" s="364">
        <f>IF(ISNUMBER(V99),V99,VLOOKUP(CONCATENATE($B99,"_",$C99,"_",G$2,"_",$D99,"_",$E99),Database!$F$2:$G$65536,2,))</f>
        <v>0</v>
      </c>
      <c r="H99" s="364" t="e">
        <f>IF(ISNUMBER(W99),W99,VLOOKUP(CONCATENATE($B99,"_",$C99,"_",H$2,"_",$D99,"_",$E99),Database!$F$2:$G$65536,2,))</f>
        <v>#N/A</v>
      </c>
      <c r="I99" s="364" t="e">
        <f>IF(ISNUMBER(X99),X99,VLOOKUP(CONCATENATE($B99,"_",$C99,"_",I$2,"_",$D99,"_",$E99),Database!$F$2:$G$65536,2,))</f>
        <v>#N/A</v>
      </c>
      <c r="J99" s="364" t="e">
        <f>VLOOKUP(CONCATENATE($B99,"_",$C99,"_",J$2,"_",$D99,"_",$E99),Database!$F$2:$G$65536,2,)</f>
        <v>#N/A</v>
      </c>
      <c r="K99" s="360">
        <f>VLOOKUP(CONCATENATE($B99,"_",$C99,"_",K$2,"_",$D99,"_",$E99),SentData!$F$2:$G$65536,2,)</f>
        <v>0</v>
      </c>
      <c r="L99" s="360">
        <f>VLOOKUP(CONCATENATE($B99,"_",$C99,"_",L$2,"_",$D99,"_",$E99),SentData!$F$2:$G$65536,2,)</f>
        <v>0</v>
      </c>
      <c r="M99" s="355"/>
      <c r="N99" s="356" t="str">
        <f t="shared" ref="N99:N130" si="19">IF(OR(ISERROR(F99),ISERROR(G99)),"!!",IF(F99=0,"!!",G99/F99))</f>
        <v>!!</v>
      </c>
      <c r="O99" s="356" t="str">
        <f t="shared" ref="O99:O130" si="20">IF(OR(ISERROR(G99),ISERROR(H99)),"!!",IF(G99=0,"!!",H99/G99))</f>
        <v>!!</v>
      </c>
      <c r="P99" s="356" t="str">
        <f t="shared" ref="P99:P130" si="21">IF(OR(ISERROR(H99),ISERROR(I99)),"!!",IF(H99=0,"!!",I99/H99))</f>
        <v>!!</v>
      </c>
      <c r="Q99" s="356" t="str">
        <f t="shared" ref="Q99:Q130" si="22">IF(OR(ISERROR(I99),ISERROR(J99)),"!!",IF(I99=0,"!!",J99/I99))</f>
        <v>!!</v>
      </c>
      <c r="R99" s="356" t="str">
        <f t="shared" ref="R99:R130" si="23">IF(OR(ISERROR(J99),ISERROR(K99)),"!!",IF(J99=0,"!!",K99/J99))</f>
        <v>!!</v>
      </c>
      <c r="S99" s="356" t="str">
        <f t="shared" ref="S99:S130" si="24">IF(OR(ISERROR(K99),ISERROR(L99)),"!!",IF(K99=0,"!!",L99/K99))</f>
        <v>!!</v>
      </c>
      <c r="T99" s="355"/>
    </row>
    <row r="100" spans="1:24" x14ac:dyDescent="0.2">
      <c r="A100" s="633" t="s">
        <v>179</v>
      </c>
      <c r="B100" s="633" t="str">
        <f>Cover!$G$25</f>
        <v>NL</v>
      </c>
      <c r="C100" s="633" t="s">
        <v>292</v>
      </c>
      <c r="D100" s="633" t="s">
        <v>216</v>
      </c>
      <c r="E100" s="634" t="s">
        <v>249</v>
      </c>
      <c r="F100" s="364">
        <f>IF(ISNUMBER(U100),U100,VLOOKUP(CONCATENATE($B100,"_",$C100,"_",F$2,"_",$D100,"_",$E100),Database!$F$2:$G$65536,2,))</f>
        <v>0</v>
      </c>
      <c r="G100" s="364">
        <f>IF(ISNUMBER(V100),V100,VLOOKUP(CONCATENATE($B100,"_",$C100,"_",G$2,"_",$D100,"_",$E100),Database!$F$2:$G$65536,2,))</f>
        <v>0</v>
      </c>
      <c r="H100" s="364" t="e">
        <f>IF(ISNUMBER(W100),W100,VLOOKUP(CONCATENATE($B100,"_",$C100,"_",H$2,"_",$D100,"_",$E100),Database!$F$2:$G$65536,2,))</f>
        <v>#N/A</v>
      </c>
      <c r="I100" s="364" t="e">
        <f>IF(ISNUMBER(X100),X100,VLOOKUP(CONCATENATE($B100,"_",$C100,"_",I$2,"_",$D100,"_",$E100),Database!$F$2:$G$65536,2,))</f>
        <v>#N/A</v>
      </c>
      <c r="J100" s="364" t="e">
        <f>IF(ISNUMBER(Y100),Y100,VLOOKUP(CONCATENATE($B100,"_",$C100,"_",J$2,"_",$D100,"_",$E100),Database!$F$2:$G$65536,2,))</f>
        <v>#N/A</v>
      </c>
      <c r="K100" s="636">
        <f>VLOOKUP(CONCATENATE($B100,"_",$C100,"_",K$2,"_",$D100,"_",$E100),SentData!$F$2:$G$65536,2,)</f>
        <v>0</v>
      </c>
      <c r="L100" s="636">
        <f>VLOOKUP(CONCATENATE($B100,"_",$C100,"_",L$2,"_",$D100,"_",$E100),SentData!$F$2:$G$65536,2,)</f>
        <v>0</v>
      </c>
      <c r="M100" s="637"/>
      <c r="N100" s="638" t="str">
        <f t="shared" si="19"/>
        <v>!!</v>
      </c>
      <c r="O100" s="638" t="str">
        <f t="shared" si="20"/>
        <v>!!</v>
      </c>
      <c r="P100" s="638" t="str">
        <f t="shared" si="21"/>
        <v>!!</v>
      </c>
      <c r="Q100" s="638" t="str">
        <f t="shared" si="22"/>
        <v>!!</v>
      </c>
      <c r="R100" s="638" t="str">
        <f t="shared" si="23"/>
        <v>!!</v>
      </c>
      <c r="S100" s="638" t="str">
        <f t="shared" si="24"/>
        <v>!!</v>
      </c>
      <c r="T100" s="637"/>
      <c r="U100" s="633"/>
      <c r="V100" s="633"/>
      <c r="W100" s="633"/>
      <c r="X100" s="633"/>
    </row>
    <row r="101" spans="1:24" ht="12" x14ac:dyDescent="0.2">
      <c r="A101" s="639" t="s">
        <v>178</v>
      </c>
      <c r="B101" s="639" t="str">
        <f>Cover!$G$25</f>
        <v>NL</v>
      </c>
      <c r="C101" s="639" t="s">
        <v>292</v>
      </c>
      <c r="D101" s="639" t="s">
        <v>293</v>
      </c>
      <c r="E101" s="640" t="s">
        <v>249</v>
      </c>
      <c r="F101" s="641" t="e">
        <f>IF(ISNUMBER(U101),U101,VLOOKUP(CONCATENATE($B101,"_",$C101,"_",F$2,"_","1000 NAC","_",$E101),Database!$F$2:$G$65536,2,)/VLOOKUP(CONCATENATE($B101,"_",$C101,"_",F$2,"_",$D101,"_",$E101),Database!$F$2:$G$65536,2,))</f>
        <v>#DIV/0!</v>
      </c>
      <c r="G101" s="641" t="e">
        <f>IF(ISNUMBER(V101),V101,VLOOKUP(CONCATENATE($B101,"_",$C101,"_",G$2,"_","1000 NAC","_",$E101),Database!$F$2:$G$65536,2,)/VLOOKUP(CONCATENATE($B101,"_",$C101,"_",G$2,"_",$D101,"_",$E101),Database!$F$2:$G$65536,2,))</f>
        <v>#DIV/0!</v>
      </c>
      <c r="H101" s="641" t="e">
        <f>IF(ISNUMBER(W101),W101,VLOOKUP(CONCATENATE($B101,"_",$C101,"_",H$2,"_","1000 NAC","_",$E101),Database!$F$2:$G$65536,2,)/VLOOKUP(CONCATENATE($B101,"_",$C101,"_",H$2,"_",$D101,"_",$E101),Database!$F$2:$G$65536,2,))</f>
        <v>#N/A</v>
      </c>
      <c r="I101" s="641" t="e">
        <f>IF(ISNUMBER(X101),X101,VLOOKUP(CONCATENATE($B101,"_",$C101,"_",I$2,"_","1000 NAC","_",$E101),Database!$F$2:$G$65536,2,)/VLOOKUP(CONCATENATE($B101,"_",$C101,"_",I$2,"_",$D101,"_",$E101),Database!$F$2:$G$65536,2,))</f>
        <v>#N/A</v>
      </c>
      <c r="J101" s="641" t="e">
        <f>IF(ISNUMBER(Y101),Y101,VLOOKUP(CONCATENATE($B101,"_",$C101,"_",J$2,"_","1000 NAC","_",$E101),Database!$F$2:$G$65536,2,)/VLOOKUP(CONCATENATE($B101,"_",$C101,"_",J$2,"_",$D101,"_",$E101),Database!$F$2:$G$65536,2,))</f>
        <v>#N/A</v>
      </c>
      <c r="K101" s="642" t="e">
        <f>VLOOKUP(CONCATENATE($B101,"_",$C101,"_",K$2,"_","1000 NAC","_",$E101),SentData!$F$2:$G$65536,2,)/VLOOKUP(CONCATENATE($B101,"_",$C101,"_",K$2,"_",$D101,"_",$E101),SentData!$F$2:$G$65536,2,)</f>
        <v>#DIV/0!</v>
      </c>
      <c r="L101" s="642" t="e">
        <f>VLOOKUP(CONCATENATE($B101,"_",$C101,"_",L$2,"_","1000 NAC","_",$E101),SentData!$F$2:$G$65536,2,)/VLOOKUP(CONCATENATE($B101,"_",$C101,"_",L$2,"_",$D101,"_",$E101),SentData!$F$2:$G$65536,2,)</f>
        <v>#DIV/0!</v>
      </c>
      <c r="M101" s="643"/>
      <c r="N101" s="644" t="str">
        <f t="shared" si="19"/>
        <v>!!</v>
      </c>
      <c r="O101" s="644" t="str">
        <f t="shared" si="20"/>
        <v>!!</v>
      </c>
      <c r="P101" s="644" t="str">
        <f t="shared" si="21"/>
        <v>!!</v>
      </c>
      <c r="Q101" s="644" t="str">
        <f t="shared" si="22"/>
        <v>!!</v>
      </c>
      <c r="R101" s="644" t="str">
        <f t="shared" si="23"/>
        <v>!!</v>
      </c>
      <c r="S101" s="644" t="str">
        <f t="shared" si="24"/>
        <v>!!</v>
      </c>
      <c r="T101" s="643"/>
      <c r="U101" s="652" t="str">
        <f>IF(ISNUMBER(U99),IF(ISNUMBER(U100),U100/U99,F100/U99),IF(ISNUMBER(U100),U100/F99,""))</f>
        <v/>
      </c>
      <c r="V101" s="652" t="str">
        <f>IF(ISNUMBER(V99),IF(ISNUMBER(V100),V100/V99,G100/V99),IF(ISNUMBER(V100),V100/G99,""))</f>
        <v/>
      </c>
      <c r="W101" s="652" t="str">
        <f>IF(ISNUMBER(W99),IF(ISNUMBER(W100),W100/W99,H100/W99),IF(ISNUMBER(W100),W100/H99,""))</f>
        <v/>
      </c>
      <c r="X101" s="652" t="str">
        <f>IF(ISNUMBER(X99),IF(ISNUMBER(X100),X100/X99,I100/X99),IF(ISNUMBER(X100),X100/I99,""))</f>
        <v/>
      </c>
    </row>
    <row r="102" spans="1:24" x14ac:dyDescent="0.2">
      <c r="A102" s="353" t="s">
        <v>180</v>
      </c>
      <c r="B102" s="353" t="str">
        <f>Cover!$G$25</f>
        <v>NL</v>
      </c>
      <c r="C102" s="353" t="s">
        <v>296</v>
      </c>
      <c r="D102" s="353" t="s">
        <v>293</v>
      </c>
      <c r="E102" s="354" t="s">
        <v>249</v>
      </c>
      <c r="F102" s="364">
        <f>IF(ISNUMBER(U102),U102,VLOOKUP(CONCATENATE($B102,"_",$C102,"_",F$2,"_",$D102,"_",$E102),Database!$F$2:$G$65536,2,))</f>
        <v>0</v>
      </c>
      <c r="G102" s="364">
        <f>IF(ISNUMBER(V102),V102,VLOOKUP(CONCATENATE($B102,"_",$C102,"_",G$2,"_",$D102,"_",$E102),Database!$F$2:$G$65536,2,))</f>
        <v>0</v>
      </c>
      <c r="H102" s="364" t="e">
        <f>IF(ISNUMBER(W102),W102,VLOOKUP(CONCATENATE($B102,"_",$C102,"_",H$2,"_",$D102,"_",$E102),Database!$F$2:$G$65536,2,))</f>
        <v>#N/A</v>
      </c>
      <c r="I102" s="364" t="e">
        <f>IF(ISNUMBER(X102),X102,VLOOKUP(CONCATENATE($B102,"_",$C102,"_",I$2,"_",$D102,"_",$E102),Database!$F$2:$G$65536,2,))</f>
        <v>#N/A</v>
      </c>
      <c r="J102" s="364" t="e">
        <f>VLOOKUP(CONCATENATE($B102,"_",$C102,"_",J$2,"_",$D102,"_",$E102),Database!$F$2:$G$65536,2,)</f>
        <v>#N/A</v>
      </c>
      <c r="K102" s="360">
        <f>VLOOKUP(CONCATENATE($B102,"_",$C102,"_",K$2,"_",$D102,"_",$E102),SentData!$F$2:$G$65536,2,)</f>
        <v>0</v>
      </c>
      <c r="L102" s="360">
        <f>VLOOKUP(CONCATENATE($B102,"_",$C102,"_",L$2,"_",$D102,"_",$E102),SentData!$F$2:$G$65536,2,)</f>
        <v>0</v>
      </c>
      <c r="M102" s="355"/>
      <c r="N102" s="356" t="str">
        <f t="shared" si="19"/>
        <v>!!</v>
      </c>
      <c r="O102" s="356" t="str">
        <f t="shared" si="20"/>
        <v>!!</v>
      </c>
      <c r="P102" s="356" t="str">
        <f t="shared" si="21"/>
        <v>!!</v>
      </c>
      <c r="Q102" s="356" t="str">
        <f t="shared" si="22"/>
        <v>!!</v>
      </c>
      <c r="R102" s="356" t="str">
        <f t="shared" si="23"/>
        <v>!!</v>
      </c>
      <c r="S102" s="356" t="str">
        <f t="shared" si="24"/>
        <v>!!</v>
      </c>
      <c r="T102" s="355"/>
    </row>
    <row r="103" spans="1:24" x14ac:dyDescent="0.2">
      <c r="A103" s="633" t="s">
        <v>179</v>
      </c>
      <c r="B103" s="633" t="str">
        <f>Cover!$G$25</f>
        <v>NL</v>
      </c>
      <c r="C103" s="633" t="s">
        <v>296</v>
      </c>
      <c r="D103" s="633" t="s">
        <v>216</v>
      </c>
      <c r="E103" s="634" t="s">
        <v>249</v>
      </c>
      <c r="F103" s="364">
        <f>IF(ISNUMBER(U103),U103,VLOOKUP(CONCATENATE($B103,"_",$C103,"_",F$2,"_",$D103,"_",$E103),Database!$F$2:$G$65536,2,))</f>
        <v>0</v>
      </c>
      <c r="G103" s="364">
        <f>IF(ISNUMBER(V103),V103,VLOOKUP(CONCATENATE($B103,"_",$C103,"_",G$2,"_",$D103,"_",$E103),Database!$F$2:$G$65536,2,))</f>
        <v>0</v>
      </c>
      <c r="H103" s="364" t="e">
        <f>IF(ISNUMBER(W103),W103,VLOOKUP(CONCATENATE($B103,"_",$C103,"_",H$2,"_",$D103,"_",$E103),Database!$F$2:$G$65536,2,))</f>
        <v>#N/A</v>
      </c>
      <c r="I103" s="364" t="e">
        <f>IF(ISNUMBER(X103),X103,VLOOKUP(CONCATENATE($B103,"_",$C103,"_",I$2,"_",$D103,"_",$E103),Database!$F$2:$G$65536,2,))</f>
        <v>#N/A</v>
      </c>
      <c r="J103" s="364" t="e">
        <f>IF(ISNUMBER(Y103),Y103,VLOOKUP(CONCATENATE($B103,"_",$C103,"_",J$2,"_",$D103,"_",$E103),Database!$F$2:$G$65536,2,))</f>
        <v>#N/A</v>
      </c>
      <c r="K103" s="636">
        <f>VLOOKUP(CONCATENATE($B103,"_",$C103,"_",K$2,"_",$D103,"_",$E103),SentData!$F$2:$G$65536,2,)</f>
        <v>0</v>
      </c>
      <c r="L103" s="636">
        <f>VLOOKUP(CONCATENATE($B103,"_",$C103,"_",L$2,"_",$D103,"_",$E103),SentData!$F$2:$G$65536,2,)</f>
        <v>0</v>
      </c>
      <c r="M103" s="637"/>
      <c r="N103" s="638" t="str">
        <f t="shared" si="19"/>
        <v>!!</v>
      </c>
      <c r="O103" s="638" t="str">
        <f t="shared" si="20"/>
        <v>!!</v>
      </c>
      <c r="P103" s="638" t="str">
        <f t="shared" si="21"/>
        <v>!!</v>
      </c>
      <c r="Q103" s="638" t="str">
        <f t="shared" si="22"/>
        <v>!!</v>
      </c>
      <c r="R103" s="638" t="str">
        <f t="shared" si="23"/>
        <v>!!</v>
      </c>
      <c r="S103" s="638" t="str">
        <f t="shared" si="24"/>
        <v>!!</v>
      </c>
      <c r="T103" s="637"/>
      <c r="U103" s="633"/>
      <c r="V103" s="633"/>
      <c r="W103" s="633"/>
      <c r="X103" s="633"/>
    </row>
    <row r="104" spans="1:24" ht="12" x14ac:dyDescent="0.2">
      <c r="A104" s="639" t="s">
        <v>178</v>
      </c>
      <c r="B104" s="639" t="str">
        <f>Cover!$G$25</f>
        <v>NL</v>
      </c>
      <c r="C104" s="639" t="s">
        <v>296</v>
      </c>
      <c r="D104" s="639" t="s">
        <v>293</v>
      </c>
      <c r="E104" s="640" t="s">
        <v>249</v>
      </c>
      <c r="F104" s="641" t="e">
        <f>IF(ISNUMBER(U104),U104,VLOOKUP(CONCATENATE($B104,"_",$C104,"_",F$2,"_","1000 NAC","_",$E104),Database!$F$2:$G$65536,2,)/VLOOKUP(CONCATENATE($B104,"_",$C104,"_",F$2,"_",$D104,"_",$E104),Database!$F$2:$G$65536,2,))</f>
        <v>#DIV/0!</v>
      </c>
      <c r="G104" s="641" t="e">
        <f>IF(ISNUMBER(V104),V104,VLOOKUP(CONCATENATE($B104,"_",$C104,"_",G$2,"_","1000 NAC","_",$E104),Database!$F$2:$G$65536,2,)/VLOOKUP(CONCATENATE($B104,"_",$C104,"_",G$2,"_",$D104,"_",$E104),Database!$F$2:$G$65536,2,))</f>
        <v>#DIV/0!</v>
      </c>
      <c r="H104" s="641" t="e">
        <f>IF(ISNUMBER(W104),W104,VLOOKUP(CONCATENATE($B104,"_",$C104,"_",H$2,"_","1000 NAC","_",$E104),Database!$F$2:$G$65536,2,)/VLOOKUP(CONCATENATE($B104,"_",$C104,"_",H$2,"_",$D104,"_",$E104),Database!$F$2:$G$65536,2,))</f>
        <v>#N/A</v>
      </c>
      <c r="I104" s="641" t="e">
        <f>IF(ISNUMBER(X104),X104,VLOOKUP(CONCATENATE($B104,"_",$C104,"_",I$2,"_","1000 NAC","_",$E104),Database!$F$2:$G$65536,2,)/VLOOKUP(CONCATENATE($B104,"_",$C104,"_",I$2,"_",$D104,"_",$E104),Database!$F$2:$G$65536,2,))</f>
        <v>#N/A</v>
      </c>
      <c r="J104" s="641" t="e">
        <f>IF(ISNUMBER(Y104),Y104,VLOOKUP(CONCATENATE($B104,"_",$C104,"_",J$2,"_","1000 NAC","_",$E104),Database!$F$2:$G$65536,2,)/VLOOKUP(CONCATENATE($B104,"_",$C104,"_",J$2,"_",$D104,"_",$E104),Database!$F$2:$G$65536,2,))</f>
        <v>#N/A</v>
      </c>
      <c r="K104" s="642" t="e">
        <f>VLOOKUP(CONCATENATE($B104,"_",$C104,"_",K$2,"_","1000 NAC","_",$E104),SentData!$F$2:$G$65536,2,)/VLOOKUP(CONCATENATE($B104,"_",$C104,"_",K$2,"_",$D104,"_",$E104),SentData!$F$2:$G$65536,2,)</f>
        <v>#DIV/0!</v>
      </c>
      <c r="L104" s="642" t="e">
        <f>VLOOKUP(CONCATENATE($B104,"_",$C104,"_",L$2,"_","1000 NAC","_",$E104),SentData!$F$2:$G$65536,2,)/VLOOKUP(CONCATENATE($B104,"_",$C104,"_",L$2,"_",$D104,"_",$E104),SentData!$F$2:$G$65536,2,)</f>
        <v>#DIV/0!</v>
      </c>
      <c r="M104" s="643"/>
      <c r="N104" s="644" t="str">
        <f t="shared" si="19"/>
        <v>!!</v>
      </c>
      <c r="O104" s="644" t="str">
        <f t="shared" si="20"/>
        <v>!!</v>
      </c>
      <c r="P104" s="644" t="str">
        <f t="shared" si="21"/>
        <v>!!</v>
      </c>
      <c r="Q104" s="644" t="str">
        <f t="shared" si="22"/>
        <v>!!</v>
      </c>
      <c r="R104" s="644" t="str">
        <f t="shared" si="23"/>
        <v>!!</v>
      </c>
      <c r="S104" s="644" t="str">
        <f t="shared" si="24"/>
        <v>!!</v>
      </c>
      <c r="T104" s="643"/>
      <c r="U104" s="652" t="str">
        <f>IF(ISNUMBER(U102),IF(ISNUMBER(U103),U103/U102,F103/U102),IF(ISNUMBER(U103),U103/F102,""))</f>
        <v/>
      </c>
      <c r="V104" s="652" t="str">
        <f>IF(ISNUMBER(V102),IF(ISNUMBER(V103),V103/V102,G103/V102),IF(ISNUMBER(V103),V103/G102,""))</f>
        <v/>
      </c>
      <c r="W104" s="652" t="str">
        <f>IF(ISNUMBER(W102),IF(ISNUMBER(W103),W103/W102,H103/W102),IF(ISNUMBER(W103),W103/H102,""))</f>
        <v/>
      </c>
      <c r="X104" s="652" t="str">
        <f>IF(ISNUMBER(X102),IF(ISNUMBER(X103),X103/X102,I103/X102),IF(ISNUMBER(X103),X103/I102,""))</f>
        <v/>
      </c>
    </row>
    <row r="105" spans="1:24" x14ac:dyDescent="0.2">
      <c r="A105" s="353" t="s">
        <v>180</v>
      </c>
      <c r="B105" s="353" t="str">
        <f>Cover!$G$25</f>
        <v>NL</v>
      </c>
      <c r="C105" s="353" t="s">
        <v>292</v>
      </c>
      <c r="D105" s="353" t="s">
        <v>293</v>
      </c>
      <c r="E105" s="354" t="s">
        <v>252</v>
      </c>
      <c r="F105" s="364">
        <f>IF(ISNUMBER(U105),U105,VLOOKUP(CONCATENATE($B105,"_",$C105,"_",F$2,"_",$D105,"_",$E105),Database!$F$2:$G$65536,2,))</f>
        <v>0</v>
      </c>
      <c r="G105" s="364">
        <f>IF(ISNUMBER(V105),V105,VLOOKUP(CONCATENATE($B105,"_",$C105,"_",G$2,"_",$D105,"_",$E105),Database!$F$2:$G$65536,2,))</f>
        <v>0</v>
      </c>
      <c r="H105" s="364" t="e">
        <f>IF(ISNUMBER(W105),W105,VLOOKUP(CONCATENATE($B105,"_",$C105,"_",H$2,"_",$D105,"_",$E105),Database!$F$2:$G$65536,2,))</f>
        <v>#N/A</v>
      </c>
      <c r="I105" s="364" t="e">
        <f>IF(ISNUMBER(X105),X105,VLOOKUP(CONCATENATE($B105,"_",$C105,"_",I$2,"_",$D105,"_",$E105),Database!$F$2:$G$65536,2,))</f>
        <v>#N/A</v>
      </c>
      <c r="J105" s="364" t="e">
        <f>VLOOKUP(CONCATENATE($B105,"_",$C105,"_",J$2,"_",$D105,"_",$E105),Database!$F$2:$G$65536,2,)</f>
        <v>#N/A</v>
      </c>
      <c r="K105" s="360">
        <f>VLOOKUP(CONCATENATE($B105,"_",$C105,"_",K$2,"_",$D105,"_",$E105),SentData!$F$2:$G$65536,2,)</f>
        <v>20456</v>
      </c>
      <c r="L105" s="360">
        <f>VLOOKUP(CONCATENATE($B105,"_",$C105,"_",L$2,"_",$D105,"_",$E105),SentData!$F$2:$G$65536,2,)</f>
        <v>33335.996033961193</v>
      </c>
      <c r="M105" s="355"/>
      <c r="N105" s="356" t="str">
        <f t="shared" si="19"/>
        <v>!!</v>
      </c>
      <c r="O105" s="356" t="str">
        <f t="shared" si="20"/>
        <v>!!</v>
      </c>
      <c r="P105" s="356" t="str">
        <f t="shared" si="21"/>
        <v>!!</v>
      </c>
      <c r="Q105" s="356" t="str">
        <f t="shared" si="22"/>
        <v>!!</v>
      </c>
      <c r="R105" s="356" t="str">
        <f t="shared" si="23"/>
        <v>!!</v>
      </c>
      <c r="S105" s="356">
        <f t="shared" si="24"/>
        <v>1.6296439203148805</v>
      </c>
      <c r="T105" s="355"/>
    </row>
    <row r="106" spans="1:24" x14ac:dyDescent="0.2">
      <c r="A106" s="633" t="s">
        <v>179</v>
      </c>
      <c r="B106" s="633" t="str">
        <f>Cover!$G$25</f>
        <v>NL</v>
      </c>
      <c r="C106" s="633" t="s">
        <v>292</v>
      </c>
      <c r="D106" s="633" t="s">
        <v>216</v>
      </c>
      <c r="E106" s="634" t="s">
        <v>252</v>
      </c>
      <c r="F106" s="364">
        <f>IF(ISNUMBER(U106),U106,VLOOKUP(CONCATENATE($B106,"_",$C106,"_",F$2,"_",$D106,"_",$E106),Database!$F$2:$G$65536,2,))</f>
        <v>0</v>
      </c>
      <c r="G106" s="364">
        <f>IF(ISNUMBER(V106),V106,VLOOKUP(CONCATENATE($B106,"_",$C106,"_",G$2,"_",$D106,"_",$E106),Database!$F$2:$G$65536,2,))</f>
        <v>0</v>
      </c>
      <c r="H106" s="364" t="e">
        <f>IF(ISNUMBER(W106),W106,VLOOKUP(CONCATENATE($B106,"_",$C106,"_",H$2,"_",$D106,"_",$E106),Database!$F$2:$G$65536,2,))</f>
        <v>#N/A</v>
      </c>
      <c r="I106" s="364" t="e">
        <f>IF(ISNUMBER(X106),X106,VLOOKUP(CONCATENATE($B106,"_",$C106,"_",I$2,"_",$D106,"_",$E106),Database!$F$2:$G$65536,2,))</f>
        <v>#N/A</v>
      </c>
      <c r="J106" s="364" t="e">
        <f>IF(ISNUMBER(Y106),Y106,VLOOKUP(CONCATENATE($B106,"_",$C106,"_",J$2,"_",$D106,"_",$E106),Database!$F$2:$G$65536,2,))</f>
        <v>#N/A</v>
      </c>
      <c r="K106" s="636">
        <f>VLOOKUP(CONCATENATE($B106,"_",$C106,"_",K$2,"_",$D106,"_",$E106),SentData!$F$2:$G$65536,2,)</f>
        <v>1267</v>
      </c>
      <c r="L106" s="636">
        <f>VLOOKUP(CONCATENATE($B106,"_",$C106,"_",L$2,"_",$D106,"_",$E106),SentData!$F$2:$G$65536,2,)</f>
        <v>2256.5816078211728</v>
      </c>
      <c r="M106" s="637"/>
      <c r="N106" s="638" t="str">
        <f t="shared" si="19"/>
        <v>!!</v>
      </c>
      <c r="O106" s="638" t="str">
        <f t="shared" si="20"/>
        <v>!!</v>
      </c>
      <c r="P106" s="638" t="str">
        <f t="shared" si="21"/>
        <v>!!</v>
      </c>
      <c r="Q106" s="638" t="str">
        <f t="shared" si="22"/>
        <v>!!</v>
      </c>
      <c r="R106" s="638" t="str">
        <f t="shared" si="23"/>
        <v>!!</v>
      </c>
      <c r="S106" s="638">
        <f t="shared" si="24"/>
        <v>1.7810431000956377</v>
      </c>
      <c r="T106" s="637"/>
      <c r="U106" s="633"/>
      <c r="V106" s="633"/>
      <c r="W106" s="633"/>
      <c r="X106" s="633"/>
    </row>
    <row r="107" spans="1:24" ht="12" x14ac:dyDescent="0.2">
      <c r="A107" s="639" t="s">
        <v>178</v>
      </c>
      <c r="B107" s="639" t="str">
        <f>Cover!$G$25</f>
        <v>NL</v>
      </c>
      <c r="C107" s="639" t="s">
        <v>292</v>
      </c>
      <c r="D107" s="639" t="s">
        <v>293</v>
      </c>
      <c r="E107" s="640" t="s">
        <v>252</v>
      </c>
      <c r="F107" s="641" t="e">
        <f>IF(ISNUMBER(U107),U107,VLOOKUP(CONCATENATE($B107,"_",$C107,"_",F$2,"_","1000 NAC","_",$E107),Database!$F$2:$G$65536,2,)/VLOOKUP(CONCATENATE($B107,"_",$C107,"_",F$2,"_",$D107,"_",$E107),Database!$F$2:$G$65536,2,))</f>
        <v>#DIV/0!</v>
      </c>
      <c r="G107" s="641" t="e">
        <f>IF(ISNUMBER(V107),V107,VLOOKUP(CONCATENATE($B107,"_",$C107,"_",G$2,"_","1000 NAC","_",$E107),Database!$F$2:$G$65536,2,)/VLOOKUP(CONCATENATE($B107,"_",$C107,"_",G$2,"_",$D107,"_",$E107),Database!$F$2:$G$65536,2,))</f>
        <v>#DIV/0!</v>
      </c>
      <c r="H107" s="641" t="e">
        <f>IF(ISNUMBER(W107),W107,VLOOKUP(CONCATENATE($B107,"_",$C107,"_",H$2,"_","1000 NAC","_",$E107),Database!$F$2:$G$65536,2,)/VLOOKUP(CONCATENATE($B107,"_",$C107,"_",H$2,"_",$D107,"_",$E107),Database!$F$2:$G$65536,2,))</f>
        <v>#N/A</v>
      </c>
      <c r="I107" s="641" t="e">
        <f>IF(ISNUMBER(X107),X107,VLOOKUP(CONCATENATE($B107,"_",$C107,"_",I$2,"_","1000 NAC","_",$E107),Database!$F$2:$G$65536,2,)/VLOOKUP(CONCATENATE($B107,"_",$C107,"_",I$2,"_",$D107,"_",$E107),Database!$F$2:$G$65536,2,))</f>
        <v>#N/A</v>
      </c>
      <c r="J107" s="641" t="e">
        <f>IF(ISNUMBER(Y107),Y107,VLOOKUP(CONCATENATE($B107,"_",$C107,"_",J$2,"_","1000 NAC","_",$E107),Database!$F$2:$G$65536,2,)/VLOOKUP(CONCATENATE($B107,"_",$C107,"_",J$2,"_",$D107,"_",$E107),Database!$F$2:$G$65536,2,))</f>
        <v>#N/A</v>
      </c>
      <c r="K107" s="642">
        <f>VLOOKUP(CONCATENATE($B107,"_",$C107,"_",K$2,"_","1000 NAC","_",$E107),SentData!$F$2:$G$65536,2,)/VLOOKUP(CONCATENATE($B107,"_",$C107,"_",K$2,"_",$D107,"_",$E107),SentData!$F$2:$G$65536,2,)</f>
        <v>6.1937817755181854E-2</v>
      </c>
      <c r="L107" s="642">
        <f>VLOOKUP(CONCATENATE($B107,"_",$C107,"_",L$2,"_","1000 NAC","_",$E107),SentData!$F$2:$G$65536,2,)/VLOOKUP(CONCATENATE($B107,"_",$C107,"_",L$2,"_",$D107,"_",$E107),SentData!$F$2:$G$65536,2,)</f>
        <v>6.7692040925438984E-2</v>
      </c>
      <c r="M107" s="643"/>
      <c r="N107" s="644" t="str">
        <f t="shared" si="19"/>
        <v>!!</v>
      </c>
      <c r="O107" s="644" t="str">
        <f t="shared" si="20"/>
        <v>!!</v>
      </c>
      <c r="P107" s="644" t="str">
        <f t="shared" si="21"/>
        <v>!!</v>
      </c>
      <c r="Q107" s="644" t="str">
        <f t="shared" si="22"/>
        <v>!!</v>
      </c>
      <c r="R107" s="644" t="str">
        <f t="shared" si="23"/>
        <v>!!</v>
      </c>
      <c r="S107" s="644">
        <f t="shared" si="24"/>
        <v>1.0929032274433936</v>
      </c>
      <c r="T107" s="643"/>
      <c r="U107" s="652" t="str">
        <f>IF(ISNUMBER(U105),IF(ISNUMBER(U106),U106/U105,F106/U105),IF(ISNUMBER(U106),U106/F105,""))</f>
        <v/>
      </c>
      <c r="V107" s="652" t="str">
        <f>IF(ISNUMBER(V105),IF(ISNUMBER(V106),V106/V105,G106/V105),IF(ISNUMBER(V106),V106/G105,""))</f>
        <v/>
      </c>
      <c r="W107" s="652" t="str">
        <f>IF(ISNUMBER(W105),IF(ISNUMBER(W106),W106/W105,H106/W105),IF(ISNUMBER(W106),W106/H105,""))</f>
        <v/>
      </c>
      <c r="X107" s="652" t="str">
        <f>IF(ISNUMBER(X105),IF(ISNUMBER(X106),X106/X105,I106/X105),IF(ISNUMBER(X106),X106/I105,""))</f>
        <v/>
      </c>
    </row>
    <row r="108" spans="1:24" x14ac:dyDescent="0.2">
      <c r="A108" s="353" t="s">
        <v>180</v>
      </c>
      <c r="B108" s="353" t="str">
        <f>Cover!$G$25</f>
        <v>NL</v>
      </c>
      <c r="C108" s="353" t="s">
        <v>296</v>
      </c>
      <c r="D108" s="353" t="s">
        <v>293</v>
      </c>
      <c r="E108" s="354" t="s">
        <v>252</v>
      </c>
      <c r="F108" s="364">
        <f>IF(ISNUMBER(U108),U108,VLOOKUP(CONCATENATE($B108,"_",$C108,"_",F$2,"_",$D108,"_",$E108),Database!$F$2:$G$65536,2,))</f>
        <v>0</v>
      </c>
      <c r="G108" s="364">
        <f>IF(ISNUMBER(V108),V108,VLOOKUP(CONCATENATE($B108,"_",$C108,"_",G$2,"_",$D108,"_",$E108),Database!$F$2:$G$65536,2,))</f>
        <v>0</v>
      </c>
      <c r="H108" s="364" t="e">
        <f>IF(ISNUMBER(W108),W108,VLOOKUP(CONCATENATE($B108,"_",$C108,"_",H$2,"_",$D108,"_",$E108),Database!$F$2:$G$65536,2,))</f>
        <v>#N/A</v>
      </c>
      <c r="I108" s="364" t="e">
        <f>IF(ISNUMBER(X108),X108,VLOOKUP(CONCATENATE($B108,"_",$C108,"_",I$2,"_",$D108,"_",$E108),Database!$F$2:$G$65536,2,))</f>
        <v>#N/A</v>
      </c>
      <c r="J108" s="364" t="e">
        <f>VLOOKUP(CONCATENATE($B108,"_",$C108,"_",J$2,"_",$D108,"_",$E108),Database!$F$2:$G$65536,2,)</f>
        <v>#N/A</v>
      </c>
      <c r="K108" s="360">
        <f>VLOOKUP(CONCATENATE($B108,"_",$C108,"_",K$2,"_",$D108,"_",$E108),SentData!$F$2:$G$65536,2,)</f>
        <v>50639</v>
      </c>
      <c r="L108" s="360">
        <f>VLOOKUP(CONCATENATE($B108,"_",$C108,"_",L$2,"_",$D108,"_",$E108),SentData!$F$2:$G$65536,2,)</f>
        <v>50638.654413884411</v>
      </c>
      <c r="M108" s="355"/>
      <c r="N108" s="356" t="str">
        <f t="shared" si="19"/>
        <v>!!</v>
      </c>
      <c r="O108" s="356" t="str">
        <f t="shared" si="20"/>
        <v>!!</v>
      </c>
      <c r="P108" s="356" t="str">
        <f t="shared" si="21"/>
        <v>!!</v>
      </c>
      <c r="Q108" s="356" t="str">
        <f t="shared" si="22"/>
        <v>!!</v>
      </c>
      <c r="R108" s="356" t="str">
        <f t="shared" si="23"/>
        <v>!!</v>
      </c>
      <c r="S108" s="356">
        <f t="shared" si="24"/>
        <v>0.99999317549486388</v>
      </c>
      <c r="T108" s="355"/>
    </row>
    <row r="109" spans="1:24" x14ac:dyDescent="0.2">
      <c r="A109" s="633" t="s">
        <v>179</v>
      </c>
      <c r="B109" s="633" t="str">
        <f>Cover!$G$25</f>
        <v>NL</v>
      </c>
      <c r="C109" s="633" t="s">
        <v>296</v>
      </c>
      <c r="D109" s="633" t="s">
        <v>216</v>
      </c>
      <c r="E109" s="634" t="s">
        <v>252</v>
      </c>
      <c r="F109" s="364">
        <f>IF(ISNUMBER(U109),U109,VLOOKUP(CONCATENATE($B109,"_",$C109,"_",F$2,"_",$D109,"_",$E109),Database!$F$2:$G$65536,2,))</f>
        <v>0</v>
      </c>
      <c r="G109" s="364">
        <f>IF(ISNUMBER(V109),V109,VLOOKUP(CONCATENATE($B109,"_",$C109,"_",G$2,"_",$D109,"_",$E109),Database!$F$2:$G$65536,2,))</f>
        <v>0</v>
      </c>
      <c r="H109" s="364" t="e">
        <f>IF(ISNUMBER(W109),W109,VLOOKUP(CONCATENATE($B109,"_",$C109,"_",H$2,"_",$D109,"_",$E109),Database!$F$2:$G$65536,2,))</f>
        <v>#N/A</v>
      </c>
      <c r="I109" s="364" t="e">
        <f>IF(ISNUMBER(X109),X109,VLOOKUP(CONCATENATE($B109,"_",$C109,"_",I$2,"_",$D109,"_",$E109),Database!$F$2:$G$65536,2,))</f>
        <v>#N/A</v>
      </c>
      <c r="J109" s="364" t="e">
        <f>IF(ISNUMBER(Y109),Y109,VLOOKUP(CONCATENATE($B109,"_",$C109,"_",J$2,"_",$D109,"_",$E109),Database!$F$2:$G$65536,2,))</f>
        <v>#N/A</v>
      </c>
      <c r="K109" s="636">
        <f>VLOOKUP(CONCATENATE($B109,"_",$C109,"_",K$2,"_",$D109,"_",$E109),SentData!$F$2:$G$65536,2,)</f>
        <v>2587</v>
      </c>
      <c r="L109" s="636">
        <f>VLOOKUP(CONCATENATE($B109,"_",$C109,"_",L$2,"_",$D109,"_",$E109),SentData!$F$2:$G$65536,2,)</f>
        <v>2587.4254844517104</v>
      </c>
      <c r="M109" s="637"/>
      <c r="N109" s="638" t="str">
        <f t="shared" si="19"/>
        <v>!!</v>
      </c>
      <c r="O109" s="638" t="str">
        <f t="shared" si="20"/>
        <v>!!</v>
      </c>
      <c r="P109" s="638" t="str">
        <f t="shared" si="21"/>
        <v>!!</v>
      </c>
      <c r="Q109" s="638" t="str">
        <f t="shared" si="22"/>
        <v>!!</v>
      </c>
      <c r="R109" s="638" t="str">
        <f t="shared" si="23"/>
        <v>!!</v>
      </c>
      <c r="S109" s="638">
        <f t="shared" si="24"/>
        <v>1.0001644702171282</v>
      </c>
      <c r="T109" s="637"/>
      <c r="U109" s="633"/>
      <c r="V109" s="633"/>
      <c r="W109" s="633"/>
      <c r="X109" s="633"/>
    </row>
    <row r="110" spans="1:24" ht="12" x14ac:dyDescent="0.2">
      <c r="A110" s="639" t="s">
        <v>178</v>
      </c>
      <c r="B110" s="639" t="str">
        <f>Cover!$G$25</f>
        <v>NL</v>
      </c>
      <c r="C110" s="639" t="s">
        <v>296</v>
      </c>
      <c r="D110" s="639" t="s">
        <v>293</v>
      </c>
      <c r="E110" s="640" t="s">
        <v>252</v>
      </c>
      <c r="F110" s="641" t="e">
        <f>IF(ISNUMBER(U110),U110,VLOOKUP(CONCATENATE($B110,"_",$C110,"_",F$2,"_","1000 NAC","_",$E110),Database!$F$2:$G$65536,2,)/VLOOKUP(CONCATENATE($B110,"_",$C110,"_",F$2,"_",$D110,"_",$E110),Database!$F$2:$G$65536,2,))</f>
        <v>#DIV/0!</v>
      </c>
      <c r="G110" s="641" t="e">
        <f>IF(ISNUMBER(V110),V110,VLOOKUP(CONCATENATE($B110,"_",$C110,"_",G$2,"_","1000 NAC","_",$E110),Database!$F$2:$G$65536,2,)/VLOOKUP(CONCATENATE($B110,"_",$C110,"_",G$2,"_",$D110,"_",$E110),Database!$F$2:$G$65536,2,))</f>
        <v>#DIV/0!</v>
      </c>
      <c r="H110" s="641" t="e">
        <f>IF(ISNUMBER(W110),W110,VLOOKUP(CONCATENATE($B110,"_",$C110,"_",H$2,"_","1000 NAC","_",$E110),Database!$F$2:$G$65536,2,)/VLOOKUP(CONCATENATE($B110,"_",$C110,"_",H$2,"_",$D110,"_",$E110),Database!$F$2:$G$65536,2,))</f>
        <v>#N/A</v>
      </c>
      <c r="I110" s="641" t="e">
        <f>IF(ISNUMBER(X110),X110,VLOOKUP(CONCATENATE($B110,"_",$C110,"_",I$2,"_","1000 NAC","_",$E110),Database!$F$2:$G$65536,2,)/VLOOKUP(CONCATENATE($B110,"_",$C110,"_",I$2,"_",$D110,"_",$E110),Database!$F$2:$G$65536,2,))</f>
        <v>#N/A</v>
      </c>
      <c r="J110" s="641" t="e">
        <f>IF(ISNUMBER(Y110),Y110,VLOOKUP(CONCATENATE($B110,"_",$C110,"_",J$2,"_","1000 NAC","_",$E110),Database!$F$2:$G$65536,2,)/VLOOKUP(CONCATENATE($B110,"_",$C110,"_",J$2,"_",$D110,"_",$E110),Database!$F$2:$G$65536,2,))</f>
        <v>#N/A</v>
      </c>
      <c r="K110" s="642">
        <f>VLOOKUP(CONCATENATE($B110,"_",$C110,"_",K$2,"_","1000 NAC","_",$E110),SentData!$F$2:$G$65536,2,)/VLOOKUP(CONCATENATE($B110,"_",$C110,"_",K$2,"_",$D110,"_",$E110),SentData!$F$2:$G$65536,2,)</f>
        <v>5.1087106775410257E-2</v>
      </c>
      <c r="L110" s="642">
        <f>VLOOKUP(CONCATENATE($B110,"_",$C110,"_",L$2,"_","1000 NAC","_",$E110),SentData!$F$2:$G$65536,2,)/VLOOKUP(CONCATENATE($B110,"_",$C110,"_",L$2,"_",$D110,"_",$E110),SentData!$F$2:$G$65536,2,)</f>
        <v>5.1095857786897958E-2</v>
      </c>
      <c r="M110" s="643"/>
      <c r="N110" s="644" t="str">
        <f t="shared" si="19"/>
        <v>!!</v>
      </c>
      <c r="O110" s="644" t="str">
        <f t="shared" si="20"/>
        <v>!!</v>
      </c>
      <c r="P110" s="644" t="str">
        <f t="shared" si="21"/>
        <v>!!</v>
      </c>
      <c r="Q110" s="644" t="str">
        <f t="shared" si="22"/>
        <v>!!</v>
      </c>
      <c r="R110" s="644" t="str">
        <f t="shared" si="23"/>
        <v>!!</v>
      </c>
      <c r="S110" s="644">
        <f t="shared" si="24"/>
        <v>1.0001712958912738</v>
      </c>
      <c r="T110" s="643"/>
      <c r="U110" s="652" t="str">
        <f>IF(ISNUMBER(U108),IF(ISNUMBER(U109),U109/U108,F109/U108),IF(ISNUMBER(U109),U109/F108,""))</f>
        <v/>
      </c>
      <c r="V110" s="652" t="str">
        <f>IF(ISNUMBER(V108),IF(ISNUMBER(V109),V109/V108,G109/V108),IF(ISNUMBER(V109),V109/G108,""))</f>
        <v/>
      </c>
      <c r="W110" s="652" t="str">
        <f>IF(ISNUMBER(W108),IF(ISNUMBER(W109),W109/W108,H109/W108),IF(ISNUMBER(W109),W109/H108,""))</f>
        <v/>
      </c>
      <c r="X110" s="652" t="str">
        <f>IF(ISNUMBER(X108),IF(ISNUMBER(X109),X109/X108,I109/X108),IF(ISNUMBER(X109),X109/I108,""))</f>
        <v/>
      </c>
    </row>
    <row r="111" spans="1:24" x14ac:dyDescent="0.2">
      <c r="A111" s="353" t="s">
        <v>180</v>
      </c>
      <c r="B111" s="353" t="str">
        <f>Cover!$G$25</f>
        <v>NL</v>
      </c>
      <c r="C111" s="353" t="s">
        <v>292</v>
      </c>
      <c r="D111" s="353" t="s">
        <v>293</v>
      </c>
      <c r="E111" s="354" t="s">
        <v>255</v>
      </c>
      <c r="F111" s="364">
        <f>IF(ISNUMBER(U111),U111,VLOOKUP(CONCATENATE($B111,"_",$C111,"_",F$2,"_",$D111,"_",$E111),Database!$F$2:$G$65536,2,))</f>
        <v>0</v>
      </c>
      <c r="G111" s="364">
        <f>IF(ISNUMBER(V111),V111,VLOOKUP(CONCATENATE($B111,"_",$C111,"_",G$2,"_",$D111,"_",$E111),Database!$F$2:$G$65536,2,))</f>
        <v>0</v>
      </c>
      <c r="H111" s="364" t="e">
        <f>IF(ISNUMBER(W111),W111,VLOOKUP(CONCATENATE($B111,"_",$C111,"_",H$2,"_",$D111,"_",$E111),Database!$F$2:$G$65536,2,))</f>
        <v>#N/A</v>
      </c>
      <c r="I111" s="364" t="e">
        <f>IF(ISNUMBER(X111),X111,VLOOKUP(CONCATENATE($B111,"_",$C111,"_",I$2,"_",$D111,"_",$E111),Database!$F$2:$G$65536,2,))</f>
        <v>#N/A</v>
      </c>
      <c r="J111" s="364" t="e">
        <f>VLOOKUP(CONCATENATE($B111,"_",$C111,"_",J$2,"_",$D111,"_",$E111),Database!$F$2:$G$65536,2,)</f>
        <v>#N/A</v>
      </c>
      <c r="K111" s="360">
        <f>VLOOKUP(CONCATENATE($B111,"_",$C111,"_",K$2,"_",$D111,"_",$E111),SentData!$F$2:$G$65536,2,)</f>
        <v>1513.8</v>
      </c>
      <c r="L111" s="360">
        <f>VLOOKUP(CONCATENATE($B111,"_",$C111,"_",L$2,"_",$D111,"_",$E111),SentData!$F$2:$G$65536,2,)</f>
        <v>1523.3</v>
      </c>
      <c r="M111" s="355"/>
      <c r="N111" s="356" t="str">
        <f t="shared" si="19"/>
        <v>!!</v>
      </c>
      <c r="O111" s="356" t="str">
        <f t="shared" si="20"/>
        <v>!!</v>
      </c>
      <c r="P111" s="356" t="str">
        <f t="shared" si="21"/>
        <v>!!</v>
      </c>
      <c r="Q111" s="356" t="str">
        <f t="shared" si="22"/>
        <v>!!</v>
      </c>
      <c r="R111" s="356" t="str">
        <f t="shared" si="23"/>
        <v>!!</v>
      </c>
      <c r="S111" s="356">
        <f t="shared" si="24"/>
        <v>1.0062755978332674</v>
      </c>
      <c r="T111" s="355"/>
    </row>
    <row r="112" spans="1:24" x14ac:dyDescent="0.2">
      <c r="A112" s="633" t="s">
        <v>179</v>
      </c>
      <c r="B112" s="633" t="str">
        <f>Cover!$G$25</f>
        <v>NL</v>
      </c>
      <c r="C112" s="633" t="s">
        <v>292</v>
      </c>
      <c r="D112" s="633" t="s">
        <v>216</v>
      </c>
      <c r="E112" s="634" t="s">
        <v>255</v>
      </c>
      <c r="F112" s="364">
        <f>IF(ISNUMBER(U112),U112,VLOOKUP(CONCATENATE($B112,"_",$C112,"_",F$2,"_",$D112,"_",$E112),Database!$F$2:$G$65536,2,))</f>
        <v>0</v>
      </c>
      <c r="G112" s="364">
        <f>IF(ISNUMBER(V112),V112,VLOOKUP(CONCATENATE($B112,"_",$C112,"_",G$2,"_",$D112,"_",$E112),Database!$F$2:$G$65536,2,))</f>
        <v>0</v>
      </c>
      <c r="H112" s="364" t="e">
        <f>IF(ISNUMBER(W112),W112,VLOOKUP(CONCATENATE($B112,"_",$C112,"_",H$2,"_",$D112,"_",$E112),Database!$F$2:$G$65536,2,))</f>
        <v>#N/A</v>
      </c>
      <c r="I112" s="364" t="e">
        <f>IF(ISNUMBER(X112),X112,VLOOKUP(CONCATENATE($B112,"_",$C112,"_",I$2,"_",$D112,"_",$E112),Database!$F$2:$G$65536,2,))</f>
        <v>#N/A</v>
      </c>
      <c r="J112" s="364" t="e">
        <f>IF(ISNUMBER(Y112),Y112,VLOOKUP(CONCATENATE($B112,"_",$C112,"_",J$2,"_",$D112,"_",$E112),Database!$F$2:$G$65536,2,))</f>
        <v>#N/A</v>
      </c>
      <c r="K112" s="636">
        <f>VLOOKUP(CONCATENATE($B112,"_",$C112,"_",K$2,"_",$D112,"_",$E112),SentData!$F$2:$G$65536,2,)</f>
        <v>320217</v>
      </c>
      <c r="L112" s="636">
        <f>VLOOKUP(CONCATENATE($B112,"_",$C112,"_",L$2,"_",$D112,"_",$E112),SentData!$F$2:$G$65536,2,)</f>
        <v>303468</v>
      </c>
      <c r="M112" s="637"/>
      <c r="N112" s="638" t="str">
        <f t="shared" si="19"/>
        <v>!!</v>
      </c>
      <c r="O112" s="638" t="str">
        <f t="shared" si="20"/>
        <v>!!</v>
      </c>
      <c r="P112" s="638" t="str">
        <f t="shared" si="21"/>
        <v>!!</v>
      </c>
      <c r="Q112" s="638" t="str">
        <f t="shared" si="22"/>
        <v>!!</v>
      </c>
      <c r="R112" s="638" t="str">
        <f t="shared" si="23"/>
        <v>!!</v>
      </c>
      <c r="S112" s="638">
        <f t="shared" si="24"/>
        <v>0.9476948444336184</v>
      </c>
      <c r="T112" s="637"/>
      <c r="U112" s="633"/>
      <c r="V112" s="633"/>
      <c r="W112" s="633"/>
      <c r="X112" s="633"/>
    </row>
    <row r="113" spans="1:24" ht="12" x14ac:dyDescent="0.2">
      <c r="A113" s="639" t="s">
        <v>178</v>
      </c>
      <c r="B113" s="639" t="str">
        <f>Cover!$G$25</f>
        <v>NL</v>
      </c>
      <c r="C113" s="639" t="s">
        <v>292</v>
      </c>
      <c r="D113" s="639" t="s">
        <v>293</v>
      </c>
      <c r="E113" s="640" t="s">
        <v>255</v>
      </c>
      <c r="F113" s="641" t="e">
        <f>IF(ISNUMBER(U113),U113,VLOOKUP(CONCATENATE($B113,"_",$C113,"_",F$2,"_","1000 NAC","_",$E113),Database!$F$2:$G$65536,2,)/VLOOKUP(CONCATENATE($B113,"_",$C113,"_",F$2,"_",$D113,"_",$E113),Database!$F$2:$G$65536,2,))</f>
        <v>#DIV/0!</v>
      </c>
      <c r="G113" s="641" t="e">
        <f>IF(ISNUMBER(V113),V113,VLOOKUP(CONCATENATE($B113,"_",$C113,"_",G$2,"_","1000 NAC","_",$E113),Database!$F$2:$G$65536,2,)/VLOOKUP(CONCATENATE($B113,"_",$C113,"_",G$2,"_",$D113,"_",$E113),Database!$F$2:$G$65536,2,))</f>
        <v>#DIV/0!</v>
      </c>
      <c r="H113" s="641" t="e">
        <f>IF(ISNUMBER(W113),W113,VLOOKUP(CONCATENATE($B113,"_",$C113,"_",H$2,"_","1000 NAC","_",$E113),Database!$F$2:$G$65536,2,)/VLOOKUP(CONCATENATE($B113,"_",$C113,"_",H$2,"_",$D113,"_",$E113),Database!$F$2:$G$65536,2,))</f>
        <v>#N/A</v>
      </c>
      <c r="I113" s="641" t="e">
        <f>IF(ISNUMBER(X113),X113,VLOOKUP(CONCATENATE($B113,"_",$C113,"_",I$2,"_","1000 NAC","_",$E113),Database!$F$2:$G$65536,2,)/VLOOKUP(CONCATENATE($B113,"_",$C113,"_",I$2,"_",$D113,"_",$E113),Database!$F$2:$G$65536,2,))</f>
        <v>#N/A</v>
      </c>
      <c r="J113" s="641" t="e">
        <f>IF(ISNUMBER(Y113),Y113,VLOOKUP(CONCATENATE($B113,"_",$C113,"_",J$2,"_","1000 NAC","_",$E113),Database!$F$2:$G$65536,2,)/VLOOKUP(CONCATENATE($B113,"_",$C113,"_",J$2,"_",$D113,"_",$E113),Database!$F$2:$G$65536,2,))</f>
        <v>#N/A</v>
      </c>
      <c r="K113" s="642">
        <f>VLOOKUP(CONCATENATE($B113,"_",$C113,"_",K$2,"_","1000 NAC","_",$E113),SentData!$F$2:$G$65536,2,)/VLOOKUP(CONCATENATE($B113,"_",$C113,"_",K$2,"_",$D113,"_",$E113),SentData!$F$2:$G$65536,2,)</f>
        <v>211.53190646056282</v>
      </c>
      <c r="L113" s="642">
        <f>VLOOKUP(CONCATENATE($B113,"_",$C113,"_",L$2,"_","1000 NAC","_",$E113),SentData!$F$2:$G$65536,2,)/VLOOKUP(CONCATENATE($B113,"_",$C113,"_",L$2,"_",$D113,"_",$E113),SentData!$F$2:$G$65536,2,)</f>
        <v>199.21748834766626</v>
      </c>
      <c r="M113" s="643"/>
      <c r="N113" s="644" t="str">
        <f t="shared" si="19"/>
        <v>!!</v>
      </c>
      <c r="O113" s="644" t="str">
        <f t="shared" si="20"/>
        <v>!!</v>
      </c>
      <c r="P113" s="644" t="str">
        <f t="shared" si="21"/>
        <v>!!</v>
      </c>
      <c r="Q113" s="644" t="str">
        <f t="shared" si="22"/>
        <v>!!</v>
      </c>
      <c r="R113" s="644" t="str">
        <f t="shared" si="23"/>
        <v>!!</v>
      </c>
      <c r="S113" s="644">
        <f t="shared" si="24"/>
        <v>0.94178458314423397</v>
      </c>
      <c r="T113" s="643"/>
      <c r="U113" s="652" t="str">
        <f>IF(ISNUMBER(U111),IF(ISNUMBER(U112),U112/U111,F112/U111),IF(ISNUMBER(U112),U112/F111,""))</f>
        <v/>
      </c>
      <c r="V113" s="652" t="str">
        <f>IF(ISNUMBER(V111),IF(ISNUMBER(V112),V112/V111,G112/V111),IF(ISNUMBER(V112),V112/G111,""))</f>
        <v/>
      </c>
      <c r="W113" s="652" t="str">
        <f>IF(ISNUMBER(W111),IF(ISNUMBER(W112),W112/W111,H112/W111),IF(ISNUMBER(W112),W112/H111,""))</f>
        <v/>
      </c>
      <c r="X113" s="652" t="str">
        <f>IF(ISNUMBER(X111),IF(ISNUMBER(X112),X112/X111,I112/X111),IF(ISNUMBER(X112),X112/I111,""))</f>
        <v/>
      </c>
    </row>
    <row r="114" spans="1:24" x14ac:dyDescent="0.2">
      <c r="A114" s="353" t="s">
        <v>180</v>
      </c>
      <c r="B114" s="353" t="str">
        <f>Cover!$G$25</f>
        <v>NL</v>
      </c>
      <c r="C114" s="353" t="s">
        <v>296</v>
      </c>
      <c r="D114" s="353" t="s">
        <v>293</v>
      </c>
      <c r="E114" s="354" t="s">
        <v>255</v>
      </c>
      <c r="F114" s="364">
        <f>IF(ISNUMBER(U114),U114,VLOOKUP(CONCATENATE($B114,"_",$C114,"_",F$2,"_",$D114,"_",$E114),Database!$F$2:$G$65536,2,))</f>
        <v>0</v>
      </c>
      <c r="G114" s="364">
        <f>IF(ISNUMBER(V114),V114,VLOOKUP(CONCATENATE($B114,"_",$C114,"_",G$2,"_",$D114,"_",$E114),Database!$F$2:$G$65536,2,))</f>
        <v>0</v>
      </c>
      <c r="H114" s="364" t="e">
        <f>IF(ISNUMBER(W114),W114,VLOOKUP(CONCATENATE($B114,"_",$C114,"_",H$2,"_",$D114,"_",$E114),Database!$F$2:$G$65536,2,))</f>
        <v>#N/A</v>
      </c>
      <c r="I114" s="364" t="e">
        <f>IF(ISNUMBER(X114),X114,VLOOKUP(CONCATENATE($B114,"_",$C114,"_",I$2,"_",$D114,"_",$E114),Database!$F$2:$G$65536,2,))</f>
        <v>#N/A</v>
      </c>
      <c r="J114" s="364" t="e">
        <f>VLOOKUP(CONCATENATE($B114,"_",$C114,"_",J$2,"_",$D114,"_",$E114),Database!$F$2:$G$65536,2,)</f>
        <v>#N/A</v>
      </c>
      <c r="K114" s="360">
        <f>VLOOKUP(CONCATENATE($B114,"_",$C114,"_",K$2,"_",$D114,"_",$E114),SentData!$F$2:$G$65536,2,)</f>
        <v>72.3</v>
      </c>
      <c r="L114" s="360">
        <f>VLOOKUP(CONCATENATE($B114,"_",$C114,"_",L$2,"_",$D114,"_",$E114),SentData!$F$2:$G$65536,2,)</f>
        <v>93.7</v>
      </c>
      <c r="M114" s="355"/>
      <c r="N114" s="356" t="str">
        <f t="shared" si="19"/>
        <v>!!</v>
      </c>
      <c r="O114" s="356" t="str">
        <f t="shared" si="20"/>
        <v>!!</v>
      </c>
      <c r="P114" s="356" t="str">
        <f t="shared" si="21"/>
        <v>!!</v>
      </c>
      <c r="Q114" s="356" t="str">
        <f t="shared" si="22"/>
        <v>!!</v>
      </c>
      <c r="R114" s="356" t="str">
        <f t="shared" si="23"/>
        <v>!!</v>
      </c>
      <c r="S114" s="356">
        <f t="shared" si="24"/>
        <v>1.2959889349930844</v>
      </c>
      <c r="T114" s="355"/>
    </row>
    <row r="115" spans="1:24" x14ac:dyDescent="0.2">
      <c r="A115" s="633" t="s">
        <v>179</v>
      </c>
      <c r="B115" s="633" t="str">
        <f>Cover!$G$25</f>
        <v>NL</v>
      </c>
      <c r="C115" s="633" t="s">
        <v>296</v>
      </c>
      <c r="D115" s="633" t="s">
        <v>216</v>
      </c>
      <c r="E115" s="634" t="s">
        <v>255</v>
      </c>
      <c r="F115" s="364">
        <f>IF(ISNUMBER(U115),U115,VLOOKUP(CONCATENATE($B115,"_",$C115,"_",F$2,"_",$D115,"_",$E115),Database!$F$2:$G$65536,2,))</f>
        <v>0</v>
      </c>
      <c r="G115" s="364">
        <f>IF(ISNUMBER(V115),V115,VLOOKUP(CONCATENATE($B115,"_",$C115,"_",G$2,"_",$D115,"_",$E115),Database!$F$2:$G$65536,2,))</f>
        <v>0</v>
      </c>
      <c r="H115" s="364" t="e">
        <f>IF(ISNUMBER(W115),W115,VLOOKUP(CONCATENATE($B115,"_",$C115,"_",H$2,"_",$D115,"_",$E115),Database!$F$2:$G$65536,2,))</f>
        <v>#N/A</v>
      </c>
      <c r="I115" s="364" t="e">
        <f>IF(ISNUMBER(X115),X115,VLOOKUP(CONCATENATE($B115,"_",$C115,"_",I$2,"_",$D115,"_",$E115),Database!$F$2:$G$65536,2,))</f>
        <v>#N/A</v>
      </c>
      <c r="J115" s="364" t="e">
        <f>IF(ISNUMBER(Y115),Y115,VLOOKUP(CONCATENATE($B115,"_",$C115,"_",J$2,"_",$D115,"_",$E115),Database!$F$2:$G$65536,2,))</f>
        <v>#N/A</v>
      </c>
      <c r="K115" s="636">
        <f>VLOOKUP(CONCATENATE($B115,"_",$C115,"_",K$2,"_",$D115,"_",$E115),SentData!$F$2:$G$65536,2,)</f>
        <v>17606</v>
      </c>
      <c r="L115" s="636">
        <f>VLOOKUP(CONCATENATE($B115,"_",$C115,"_",L$2,"_",$D115,"_",$E115),SentData!$F$2:$G$65536,2,)</f>
        <v>19733</v>
      </c>
      <c r="M115" s="637"/>
      <c r="N115" s="638" t="str">
        <f t="shared" si="19"/>
        <v>!!</v>
      </c>
      <c r="O115" s="638" t="str">
        <f t="shared" si="20"/>
        <v>!!</v>
      </c>
      <c r="P115" s="638" t="str">
        <f t="shared" si="21"/>
        <v>!!</v>
      </c>
      <c r="Q115" s="638" t="str">
        <f t="shared" si="22"/>
        <v>!!</v>
      </c>
      <c r="R115" s="638" t="str">
        <f t="shared" si="23"/>
        <v>!!</v>
      </c>
      <c r="S115" s="638">
        <f t="shared" si="24"/>
        <v>1.1208110871293877</v>
      </c>
      <c r="T115" s="637"/>
      <c r="U115" s="633"/>
      <c r="V115" s="633"/>
      <c r="W115" s="633"/>
      <c r="X115" s="633"/>
    </row>
    <row r="116" spans="1:24" ht="12" x14ac:dyDescent="0.2">
      <c r="A116" s="639" t="s">
        <v>178</v>
      </c>
      <c r="B116" s="639" t="str">
        <f>Cover!$G$25</f>
        <v>NL</v>
      </c>
      <c r="C116" s="639" t="s">
        <v>296</v>
      </c>
      <c r="D116" s="639" t="s">
        <v>293</v>
      </c>
      <c r="E116" s="640" t="s">
        <v>255</v>
      </c>
      <c r="F116" s="641" t="e">
        <f>IF(ISNUMBER(U116),U116,VLOOKUP(CONCATENATE($B116,"_",$C116,"_",F$2,"_","1000 NAC","_",$E116),Database!$F$2:$G$65536,2,)/VLOOKUP(CONCATENATE($B116,"_",$C116,"_",F$2,"_",$D116,"_",$E116),Database!$F$2:$G$65536,2,))</f>
        <v>#DIV/0!</v>
      </c>
      <c r="G116" s="641" t="e">
        <f>IF(ISNUMBER(V116),V116,VLOOKUP(CONCATENATE($B116,"_",$C116,"_",G$2,"_","1000 NAC","_",$E116),Database!$F$2:$G$65536,2,)/VLOOKUP(CONCATENATE($B116,"_",$C116,"_",G$2,"_",$D116,"_",$E116),Database!$F$2:$G$65536,2,))</f>
        <v>#DIV/0!</v>
      </c>
      <c r="H116" s="641" t="e">
        <f>IF(ISNUMBER(W116),W116,VLOOKUP(CONCATENATE($B116,"_",$C116,"_",H$2,"_","1000 NAC","_",$E116),Database!$F$2:$G$65536,2,)/VLOOKUP(CONCATENATE($B116,"_",$C116,"_",H$2,"_",$D116,"_",$E116),Database!$F$2:$G$65536,2,))</f>
        <v>#N/A</v>
      </c>
      <c r="I116" s="641" t="e">
        <f>IF(ISNUMBER(X116),X116,VLOOKUP(CONCATENATE($B116,"_",$C116,"_",I$2,"_","1000 NAC","_",$E116),Database!$F$2:$G$65536,2,)/VLOOKUP(CONCATENATE($B116,"_",$C116,"_",I$2,"_",$D116,"_",$E116),Database!$F$2:$G$65536,2,))</f>
        <v>#N/A</v>
      </c>
      <c r="J116" s="641" t="e">
        <f>IF(ISNUMBER(Y116),Y116,VLOOKUP(CONCATENATE($B116,"_",$C116,"_",J$2,"_","1000 NAC","_",$E116),Database!$F$2:$G$65536,2,)/VLOOKUP(CONCATENATE($B116,"_",$C116,"_",J$2,"_",$D116,"_",$E116),Database!$F$2:$G$65536,2,))</f>
        <v>#N/A</v>
      </c>
      <c r="K116" s="642">
        <f>VLOOKUP(CONCATENATE($B116,"_",$C116,"_",K$2,"_","1000 NAC","_",$E116),SentData!$F$2:$G$65536,2,)/VLOOKUP(CONCATENATE($B116,"_",$C116,"_",K$2,"_",$D116,"_",$E116),SentData!$F$2:$G$65536,2,)</f>
        <v>243.51313969571231</v>
      </c>
      <c r="L116" s="642">
        <f>VLOOKUP(CONCATENATE($B116,"_",$C116,"_",L$2,"_","1000 NAC","_",$E116),SentData!$F$2:$G$65536,2,)/VLOOKUP(CONCATENATE($B116,"_",$C116,"_",L$2,"_",$D116,"_",$E116),SentData!$F$2:$G$65536,2,)</f>
        <v>210.59765208110991</v>
      </c>
      <c r="M116" s="643"/>
      <c r="N116" s="644" t="str">
        <f t="shared" si="19"/>
        <v>!!</v>
      </c>
      <c r="O116" s="644" t="str">
        <f t="shared" si="20"/>
        <v>!!</v>
      </c>
      <c r="P116" s="644" t="str">
        <f t="shared" si="21"/>
        <v>!!</v>
      </c>
      <c r="Q116" s="644" t="str">
        <f t="shared" si="22"/>
        <v>!!</v>
      </c>
      <c r="R116" s="644" t="str">
        <f t="shared" si="23"/>
        <v>!!</v>
      </c>
      <c r="S116" s="644">
        <f t="shared" si="24"/>
        <v>0.86483075346269722</v>
      </c>
      <c r="T116" s="643"/>
      <c r="U116" s="652" t="str">
        <f>IF(ISNUMBER(U114),IF(ISNUMBER(U115),U115/U114,F115/U114),IF(ISNUMBER(U115),U115/F114,""))</f>
        <v/>
      </c>
      <c r="V116" s="652" t="str">
        <f>IF(ISNUMBER(V114),IF(ISNUMBER(V115),V115/V114,G115/V114),IF(ISNUMBER(V115),V115/G114,""))</f>
        <v/>
      </c>
      <c r="W116" s="652" t="str">
        <f>IF(ISNUMBER(W114),IF(ISNUMBER(W115),W115/W114,H115/W114),IF(ISNUMBER(W115),W115/H114,""))</f>
        <v/>
      </c>
      <c r="X116" s="652" t="str">
        <f>IF(ISNUMBER(X114),IF(ISNUMBER(X115),X115/X114,I115/X114),IF(ISNUMBER(X115),X115/I114,""))</f>
        <v/>
      </c>
    </row>
    <row r="117" spans="1:24" x14ac:dyDescent="0.2">
      <c r="A117" s="353" t="s">
        <v>180</v>
      </c>
      <c r="B117" s="353" t="str">
        <f>Cover!$G$25</f>
        <v>NL</v>
      </c>
      <c r="C117" s="353" t="s">
        <v>292</v>
      </c>
      <c r="D117" s="353" t="s">
        <v>293</v>
      </c>
      <c r="E117" s="354" t="s">
        <v>253</v>
      </c>
      <c r="F117" s="364">
        <f>IF(ISNUMBER(U117),U117,VLOOKUP(CONCATENATE($B117,"_",$C117,"_",F$2,"_",$D117,"_",$E117),Database!$F$2:$G$65536,2,))</f>
        <v>0</v>
      </c>
      <c r="G117" s="364">
        <f>IF(ISNUMBER(V117),V117,VLOOKUP(CONCATENATE($B117,"_",$C117,"_",G$2,"_",$D117,"_",$E117),Database!$F$2:$G$65536,2,))</f>
        <v>0</v>
      </c>
      <c r="H117" s="364" t="e">
        <f>IF(ISNUMBER(W117),W117,VLOOKUP(CONCATENATE($B117,"_",$C117,"_",H$2,"_",$D117,"_",$E117),Database!$F$2:$G$65536,2,))</f>
        <v>#N/A</v>
      </c>
      <c r="I117" s="364" t="e">
        <f>IF(ISNUMBER(X117),X117,VLOOKUP(CONCATENATE($B117,"_",$C117,"_",I$2,"_",$D117,"_",$E117),Database!$F$2:$G$65536,2,))</f>
        <v>#N/A</v>
      </c>
      <c r="J117" s="364" t="e">
        <f>VLOOKUP(CONCATENATE($B117,"_",$C117,"_",J$2,"_",$D117,"_",$E117),Database!$F$2:$G$65536,2,)</f>
        <v>#N/A</v>
      </c>
      <c r="K117" s="360">
        <f>VLOOKUP(CONCATENATE($B117,"_",$C117,"_",K$2,"_",$D117,"_",$E117),SentData!$F$2:$G$65536,2,)</f>
        <v>0</v>
      </c>
      <c r="L117" s="360">
        <f>VLOOKUP(CONCATENATE($B117,"_",$C117,"_",L$2,"_",$D117,"_",$E117),SentData!$F$2:$G$65536,2,)</f>
        <v>0</v>
      </c>
      <c r="M117" s="355"/>
      <c r="N117" s="356" t="str">
        <f t="shared" si="19"/>
        <v>!!</v>
      </c>
      <c r="O117" s="356" t="str">
        <f t="shared" si="20"/>
        <v>!!</v>
      </c>
      <c r="P117" s="356" t="str">
        <f t="shared" si="21"/>
        <v>!!</v>
      </c>
      <c r="Q117" s="356" t="str">
        <f t="shared" si="22"/>
        <v>!!</v>
      </c>
      <c r="R117" s="356" t="str">
        <f t="shared" si="23"/>
        <v>!!</v>
      </c>
      <c r="S117" s="356" t="str">
        <f t="shared" si="24"/>
        <v>!!</v>
      </c>
      <c r="T117" s="355"/>
    </row>
    <row r="118" spans="1:24" x14ac:dyDescent="0.2">
      <c r="A118" s="633" t="s">
        <v>179</v>
      </c>
      <c r="B118" s="633" t="str">
        <f>Cover!$G$25</f>
        <v>NL</v>
      </c>
      <c r="C118" s="633" t="s">
        <v>292</v>
      </c>
      <c r="D118" s="633" t="s">
        <v>216</v>
      </c>
      <c r="E118" s="634" t="s">
        <v>253</v>
      </c>
      <c r="F118" s="364">
        <f>IF(ISNUMBER(U118),U118,VLOOKUP(CONCATENATE($B118,"_",$C118,"_",F$2,"_",$D118,"_",$E118),Database!$F$2:$G$65536,2,))</f>
        <v>0</v>
      </c>
      <c r="G118" s="364">
        <f>IF(ISNUMBER(V118),V118,VLOOKUP(CONCATENATE($B118,"_",$C118,"_",G$2,"_",$D118,"_",$E118),Database!$F$2:$G$65536,2,))</f>
        <v>0</v>
      </c>
      <c r="H118" s="364" t="e">
        <f>IF(ISNUMBER(W118),W118,VLOOKUP(CONCATENATE($B118,"_",$C118,"_",H$2,"_",$D118,"_",$E118),Database!$F$2:$G$65536,2,))</f>
        <v>#N/A</v>
      </c>
      <c r="I118" s="364" t="e">
        <f>IF(ISNUMBER(X118),X118,VLOOKUP(CONCATENATE($B118,"_",$C118,"_",I$2,"_",$D118,"_",$E118),Database!$F$2:$G$65536,2,))</f>
        <v>#N/A</v>
      </c>
      <c r="J118" s="364" t="e">
        <f>IF(ISNUMBER(Y118),Y118,VLOOKUP(CONCATENATE($B118,"_",$C118,"_",J$2,"_",$D118,"_",$E118),Database!$F$2:$G$65536,2,))</f>
        <v>#N/A</v>
      </c>
      <c r="K118" s="636">
        <f>VLOOKUP(CONCATENATE($B118,"_",$C118,"_",K$2,"_",$D118,"_",$E118),SentData!$F$2:$G$65536,2,)</f>
        <v>0</v>
      </c>
      <c r="L118" s="636">
        <f>VLOOKUP(CONCATENATE($B118,"_",$C118,"_",L$2,"_",$D118,"_",$E118),SentData!$F$2:$G$65536,2,)</f>
        <v>0</v>
      </c>
      <c r="M118" s="637"/>
      <c r="N118" s="638" t="str">
        <f t="shared" si="19"/>
        <v>!!</v>
      </c>
      <c r="O118" s="638" t="str">
        <f t="shared" si="20"/>
        <v>!!</v>
      </c>
      <c r="P118" s="638" t="str">
        <f t="shared" si="21"/>
        <v>!!</v>
      </c>
      <c r="Q118" s="638" t="str">
        <f t="shared" si="22"/>
        <v>!!</v>
      </c>
      <c r="R118" s="638" t="str">
        <f t="shared" si="23"/>
        <v>!!</v>
      </c>
      <c r="S118" s="638" t="str">
        <f t="shared" si="24"/>
        <v>!!</v>
      </c>
      <c r="T118" s="637"/>
      <c r="U118" s="633"/>
      <c r="V118" s="633"/>
      <c r="W118" s="633"/>
      <c r="X118" s="633"/>
    </row>
    <row r="119" spans="1:24" ht="12" x14ac:dyDescent="0.2">
      <c r="A119" s="639" t="s">
        <v>178</v>
      </c>
      <c r="B119" s="639" t="str">
        <f>Cover!$G$25</f>
        <v>NL</v>
      </c>
      <c r="C119" s="639" t="s">
        <v>292</v>
      </c>
      <c r="D119" s="639" t="s">
        <v>293</v>
      </c>
      <c r="E119" s="640" t="s">
        <v>253</v>
      </c>
      <c r="F119" s="641" t="e">
        <f>IF(ISNUMBER(U119),U119,VLOOKUP(CONCATENATE($B119,"_",$C119,"_",F$2,"_","1000 NAC","_",$E119),Database!$F$2:$G$65536,2,)/VLOOKUP(CONCATENATE($B119,"_",$C119,"_",F$2,"_",$D119,"_",$E119),Database!$F$2:$G$65536,2,))</f>
        <v>#DIV/0!</v>
      </c>
      <c r="G119" s="641" t="e">
        <f>IF(ISNUMBER(V119),V119,VLOOKUP(CONCATENATE($B119,"_",$C119,"_",G$2,"_","1000 NAC","_",$E119),Database!$F$2:$G$65536,2,)/VLOOKUP(CONCATENATE($B119,"_",$C119,"_",G$2,"_",$D119,"_",$E119),Database!$F$2:$G$65536,2,))</f>
        <v>#DIV/0!</v>
      </c>
      <c r="H119" s="641" t="e">
        <f>IF(ISNUMBER(W119),W119,VLOOKUP(CONCATENATE($B119,"_",$C119,"_",H$2,"_","1000 NAC","_",$E119),Database!$F$2:$G$65536,2,)/VLOOKUP(CONCATENATE($B119,"_",$C119,"_",H$2,"_",$D119,"_",$E119),Database!$F$2:$G$65536,2,))</f>
        <v>#N/A</v>
      </c>
      <c r="I119" s="641" t="e">
        <f>IF(ISNUMBER(X119),X119,VLOOKUP(CONCATENATE($B119,"_",$C119,"_",I$2,"_","1000 NAC","_",$E119),Database!$F$2:$G$65536,2,)/VLOOKUP(CONCATENATE($B119,"_",$C119,"_",I$2,"_",$D119,"_",$E119),Database!$F$2:$G$65536,2,))</f>
        <v>#N/A</v>
      </c>
      <c r="J119" s="641" t="e">
        <f>IF(ISNUMBER(Y119),Y119,VLOOKUP(CONCATENATE($B119,"_",$C119,"_",J$2,"_","1000 NAC","_",$E119),Database!$F$2:$G$65536,2,)/VLOOKUP(CONCATENATE($B119,"_",$C119,"_",J$2,"_",$D119,"_",$E119),Database!$F$2:$G$65536,2,))</f>
        <v>#N/A</v>
      </c>
      <c r="K119" s="642" t="e">
        <f>VLOOKUP(CONCATENATE($B119,"_",$C119,"_",K$2,"_","1000 NAC","_",$E119),SentData!$F$2:$G$65536,2,)/VLOOKUP(CONCATENATE($B119,"_",$C119,"_",K$2,"_",$D119,"_",$E119),SentData!$F$2:$G$65536,2,)</f>
        <v>#DIV/0!</v>
      </c>
      <c r="L119" s="642" t="e">
        <f>VLOOKUP(CONCATENATE($B119,"_",$C119,"_",L$2,"_","1000 NAC","_",$E119),SentData!$F$2:$G$65536,2,)/VLOOKUP(CONCATENATE($B119,"_",$C119,"_",L$2,"_",$D119,"_",$E119),SentData!$F$2:$G$65536,2,)</f>
        <v>#DIV/0!</v>
      </c>
      <c r="M119" s="643"/>
      <c r="N119" s="644" t="str">
        <f t="shared" si="19"/>
        <v>!!</v>
      </c>
      <c r="O119" s="644" t="str">
        <f t="shared" si="20"/>
        <v>!!</v>
      </c>
      <c r="P119" s="644" t="str">
        <f t="shared" si="21"/>
        <v>!!</v>
      </c>
      <c r="Q119" s="644" t="str">
        <f t="shared" si="22"/>
        <v>!!</v>
      </c>
      <c r="R119" s="644" t="str">
        <f t="shared" si="23"/>
        <v>!!</v>
      </c>
      <c r="S119" s="644" t="str">
        <f t="shared" si="24"/>
        <v>!!</v>
      </c>
      <c r="T119" s="643"/>
      <c r="U119" s="652" t="str">
        <f>IF(ISNUMBER(U117),IF(ISNUMBER(U118),U118/U117,F118/U117),IF(ISNUMBER(U118),U118/F117,""))</f>
        <v/>
      </c>
      <c r="V119" s="652" t="str">
        <f>IF(ISNUMBER(V117),IF(ISNUMBER(V118),V118/V117,G118/V117),IF(ISNUMBER(V118),V118/G117,""))</f>
        <v/>
      </c>
      <c r="W119" s="652" t="str">
        <f>IF(ISNUMBER(W117),IF(ISNUMBER(W118),W118/W117,H118/W117),IF(ISNUMBER(W118),W118/H117,""))</f>
        <v/>
      </c>
      <c r="X119" s="652" t="str">
        <f>IF(ISNUMBER(X117),IF(ISNUMBER(X118),X118/X117,I118/X117),IF(ISNUMBER(X118),X118/I117,""))</f>
        <v/>
      </c>
    </row>
    <row r="120" spans="1:24" x14ac:dyDescent="0.2">
      <c r="A120" s="353" t="s">
        <v>180</v>
      </c>
      <c r="B120" s="353" t="str">
        <f>Cover!$G$25</f>
        <v>NL</v>
      </c>
      <c r="C120" s="353" t="s">
        <v>296</v>
      </c>
      <c r="D120" s="353" t="s">
        <v>293</v>
      </c>
      <c r="E120" s="354" t="s">
        <v>253</v>
      </c>
      <c r="F120" s="364">
        <f>IF(ISNUMBER(U120),U120,VLOOKUP(CONCATENATE($B120,"_",$C120,"_",F$2,"_",$D120,"_",$E120),Database!$F$2:$G$65536,2,))</f>
        <v>0</v>
      </c>
      <c r="G120" s="364">
        <f>IF(ISNUMBER(V120),V120,VLOOKUP(CONCATENATE($B120,"_",$C120,"_",G$2,"_",$D120,"_",$E120),Database!$F$2:$G$65536,2,))</f>
        <v>0</v>
      </c>
      <c r="H120" s="364" t="e">
        <f>IF(ISNUMBER(W120),W120,VLOOKUP(CONCATENATE($B120,"_",$C120,"_",H$2,"_",$D120,"_",$E120),Database!$F$2:$G$65536,2,))</f>
        <v>#N/A</v>
      </c>
      <c r="I120" s="364" t="e">
        <f>IF(ISNUMBER(X120),X120,VLOOKUP(CONCATENATE($B120,"_",$C120,"_",I$2,"_",$D120,"_",$E120),Database!$F$2:$G$65536,2,))</f>
        <v>#N/A</v>
      </c>
      <c r="J120" s="364" t="e">
        <f>VLOOKUP(CONCATENATE($B120,"_",$C120,"_",J$2,"_",$D120,"_",$E120),Database!$F$2:$G$65536,2,)</f>
        <v>#N/A</v>
      </c>
      <c r="K120" s="360">
        <f>VLOOKUP(CONCATENATE($B120,"_",$C120,"_",K$2,"_",$D120,"_",$E120),SentData!$F$2:$G$65536,2,)</f>
        <v>0</v>
      </c>
      <c r="L120" s="360">
        <f>VLOOKUP(CONCATENATE($B120,"_",$C120,"_",L$2,"_",$D120,"_",$E120),SentData!$F$2:$G$65536,2,)</f>
        <v>0</v>
      </c>
      <c r="M120" s="355"/>
      <c r="N120" s="356" t="str">
        <f t="shared" si="19"/>
        <v>!!</v>
      </c>
      <c r="O120" s="356" t="str">
        <f t="shared" si="20"/>
        <v>!!</v>
      </c>
      <c r="P120" s="356" t="str">
        <f t="shared" si="21"/>
        <v>!!</v>
      </c>
      <c r="Q120" s="356" t="str">
        <f t="shared" si="22"/>
        <v>!!</v>
      </c>
      <c r="R120" s="356" t="str">
        <f t="shared" si="23"/>
        <v>!!</v>
      </c>
      <c r="S120" s="356" t="str">
        <f t="shared" si="24"/>
        <v>!!</v>
      </c>
      <c r="T120" s="355"/>
    </row>
    <row r="121" spans="1:24" x14ac:dyDescent="0.2">
      <c r="A121" s="633" t="s">
        <v>179</v>
      </c>
      <c r="B121" s="633" t="str">
        <f>Cover!$G$25</f>
        <v>NL</v>
      </c>
      <c r="C121" s="633" t="s">
        <v>296</v>
      </c>
      <c r="D121" s="633" t="s">
        <v>216</v>
      </c>
      <c r="E121" s="634" t="s">
        <v>253</v>
      </c>
      <c r="F121" s="364">
        <f>IF(ISNUMBER(U121),U121,VLOOKUP(CONCATENATE($B121,"_",$C121,"_",F$2,"_",$D121,"_",$E121),Database!$F$2:$G$65536,2,))</f>
        <v>0</v>
      </c>
      <c r="G121" s="364">
        <f>IF(ISNUMBER(V121),V121,VLOOKUP(CONCATENATE($B121,"_",$C121,"_",G$2,"_",$D121,"_",$E121),Database!$F$2:$G$65536,2,))</f>
        <v>0</v>
      </c>
      <c r="H121" s="364" t="e">
        <f>IF(ISNUMBER(W121),W121,VLOOKUP(CONCATENATE($B121,"_",$C121,"_",H$2,"_",$D121,"_",$E121),Database!$F$2:$G$65536,2,))</f>
        <v>#N/A</v>
      </c>
      <c r="I121" s="364" t="e">
        <f>IF(ISNUMBER(X121),X121,VLOOKUP(CONCATENATE($B121,"_",$C121,"_",I$2,"_",$D121,"_",$E121),Database!$F$2:$G$65536,2,))</f>
        <v>#N/A</v>
      </c>
      <c r="J121" s="364" t="e">
        <f>IF(ISNUMBER(Y121),Y121,VLOOKUP(CONCATENATE($B121,"_",$C121,"_",J$2,"_",$D121,"_",$E121),Database!$F$2:$G$65536,2,))</f>
        <v>#N/A</v>
      </c>
      <c r="K121" s="636">
        <f>VLOOKUP(CONCATENATE($B121,"_",$C121,"_",K$2,"_",$D121,"_",$E121),SentData!$F$2:$G$65536,2,)</f>
        <v>0</v>
      </c>
      <c r="L121" s="636">
        <f>VLOOKUP(CONCATENATE($B121,"_",$C121,"_",L$2,"_",$D121,"_",$E121),SentData!$F$2:$G$65536,2,)</f>
        <v>0</v>
      </c>
      <c r="M121" s="637"/>
      <c r="N121" s="638" t="str">
        <f t="shared" si="19"/>
        <v>!!</v>
      </c>
      <c r="O121" s="638" t="str">
        <f t="shared" si="20"/>
        <v>!!</v>
      </c>
      <c r="P121" s="638" t="str">
        <f t="shared" si="21"/>
        <v>!!</v>
      </c>
      <c r="Q121" s="638" t="str">
        <f t="shared" si="22"/>
        <v>!!</v>
      </c>
      <c r="R121" s="638" t="str">
        <f t="shared" si="23"/>
        <v>!!</v>
      </c>
      <c r="S121" s="638" t="str">
        <f t="shared" si="24"/>
        <v>!!</v>
      </c>
      <c r="T121" s="637"/>
      <c r="U121" s="633"/>
      <c r="V121" s="633"/>
      <c r="W121" s="633"/>
      <c r="X121" s="633"/>
    </row>
    <row r="122" spans="1:24" ht="12" x14ac:dyDescent="0.2">
      <c r="A122" s="639" t="s">
        <v>178</v>
      </c>
      <c r="B122" s="639" t="str">
        <f>Cover!$G$25</f>
        <v>NL</v>
      </c>
      <c r="C122" s="639" t="s">
        <v>296</v>
      </c>
      <c r="D122" s="639" t="s">
        <v>293</v>
      </c>
      <c r="E122" s="640" t="s">
        <v>253</v>
      </c>
      <c r="F122" s="641" t="e">
        <f>IF(ISNUMBER(U122),U122,VLOOKUP(CONCATENATE($B122,"_",$C122,"_",F$2,"_","1000 NAC","_",$E122),Database!$F$2:$G$65536,2,)/VLOOKUP(CONCATENATE($B122,"_",$C122,"_",F$2,"_",$D122,"_",$E122),Database!$F$2:$G$65536,2,))</f>
        <v>#DIV/0!</v>
      </c>
      <c r="G122" s="641" t="e">
        <f>IF(ISNUMBER(V122),V122,VLOOKUP(CONCATENATE($B122,"_",$C122,"_",G$2,"_","1000 NAC","_",$E122),Database!$F$2:$G$65536,2,)/VLOOKUP(CONCATENATE($B122,"_",$C122,"_",G$2,"_",$D122,"_",$E122),Database!$F$2:$G$65536,2,))</f>
        <v>#DIV/0!</v>
      </c>
      <c r="H122" s="641" t="e">
        <f>IF(ISNUMBER(W122),W122,VLOOKUP(CONCATENATE($B122,"_",$C122,"_",H$2,"_","1000 NAC","_",$E122),Database!$F$2:$G$65536,2,)/VLOOKUP(CONCATENATE($B122,"_",$C122,"_",H$2,"_",$D122,"_",$E122),Database!$F$2:$G$65536,2,))</f>
        <v>#N/A</v>
      </c>
      <c r="I122" s="641" t="e">
        <f>IF(ISNUMBER(X122),X122,VLOOKUP(CONCATENATE($B122,"_",$C122,"_",I$2,"_","1000 NAC","_",$E122),Database!$F$2:$G$65536,2,)/VLOOKUP(CONCATENATE($B122,"_",$C122,"_",I$2,"_",$D122,"_",$E122),Database!$F$2:$G$65536,2,))</f>
        <v>#N/A</v>
      </c>
      <c r="J122" s="641" t="e">
        <f>IF(ISNUMBER(Y122),Y122,VLOOKUP(CONCATENATE($B122,"_",$C122,"_",J$2,"_","1000 NAC","_",$E122),Database!$F$2:$G$65536,2,)/VLOOKUP(CONCATENATE($B122,"_",$C122,"_",J$2,"_",$D122,"_",$E122),Database!$F$2:$G$65536,2,))</f>
        <v>#N/A</v>
      </c>
      <c r="K122" s="642" t="e">
        <f>VLOOKUP(CONCATENATE($B122,"_",$C122,"_",K$2,"_","1000 NAC","_",$E122),SentData!$F$2:$G$65536,2,)/VLOOKUP(CONCATENATE($B122,"_",$C122,"_",K$2,"_",$D122,"_",$E122),SentData!$F$2:$G$65536,2,)</f>
        <v>#DIV/0!</v>
      </c>
      <c r="L122" s="642" t="e">
        <f>VLOOKUP(CONCATENATE($B122,"_",$C122,"_",L$2,"_","1000 NAC","_",$E122),SentData!$F$2:$G$65536,2,)/VLOOKUP(CONCATENATE($B122,"_",$C122,"_",L$2,"_",$D122,"_",$E122),SentData!$F$2:$G$65536,2,)</f>
        <v>#DIV/0!</v>
      </c>
      <c r="M122" s="643"/>
      <c r="N122" s="644" t="str">
        <f t="shared" si="19"/>
        <v>!!</v>
      </c>
      <c r="O122" s="644" t="str">
        <f t="shared" si="20"/>
        <v>!!</v>
      </c>
      <c r="P122" s="644" t="str">
        <f t="shared" si="21"/>
        <v>!!</v>
      </c>
      <c r="Q122" s="644" t="str">
        <f t="shared" si="22"/>
        <v>!!</v>
      </c>
      <c r="R122" s="644" t="str">
        <f t="shared" si="23"/>
        <v>!!</v>
      </c>
      <c r="S122" s="644" t="str">
        <f t="shared" si="24"/>
        <v>!!</v>
      </c>
      <c r="T122" s="643"/>
      <c r="U122" s="652" t="str">
        <f>IF(ISNUMBER(U120),IF(ISNUMBER(U121),U121/U120,F121/U120),IF(ISNUMBER(U121),U121/F120,""))</f>
        <v/>
      </c>
      <c r="V122" s="652" t="str">
        <f>IF(ISNUMBER(V120),IF(ISNUMBER(V121),V121/V120,G121/V120),IF(ISNUMBER(V121),V121/G120,""))</f>
        <v/>
      </c>
      <c r="W122" s="652" t="str">
        <f>IF(ISNUMBER(W120),IF(ISNUMBER(W121),W121/W120,H121/W120),IF(ISNUMBER(W121),W121/H120,""))</f>
        <v/>
      </c>
      <c r="X122" s="652" t="str">
        <f>IF(ISNUMBER(X120),IF(ISNUMBER(X121),X121/X120,I121/X120),IF(ISNUMBER(X121),X121/I120,""))</f>
        <v/>
      </c>
    </row>
    <row r="123" spans="1:24" x14ac:dyDescent="0.2">
      <c r="A123" s="353" t="s">
        <v>180</v>
      </c>
      <c r="B123" s="353" t="str">
        <f>Cover!$G$25</f>
        <v>NL</v>
      </c>
      <c r="C123" s="353" t="s">
        <v>292</v>
      </c>
      <c r="D123" s="353" t="s">
        <v>293</v>
      </c>
      <c r="E123" s="354" t="s">
        <v>256</v>
      </c>
      <c r="F123" s="364">
        <f>IF(ISNUMBER(U123),U123,VLOOKUP(CONCATENATE($B123,"_",$C123,"_",F$2,"_",$D123,"_",$E123),Database!$F$2:$G$65536,2,))</f>
        <v>0</v>
      </c>
      <c r="G123" s="364">
        <f>IF(ISNUMBER(V123),V123,VLOOKUP(CONCATENATE($B123,"_",$C123,"_",G$2,"_",$D123,"_",$E123),Database!$F$2:$G$65536,2,))</f>
        <v>0</v>
      </c>
      <c r="H123" s="364" t="e">
        <f>IF(ISNUMBER(W123),W123,VLOOKUP(CONCATENATE($B123,"_",$C123,"_",H$2,"_",$D123,"_",$E123),Database!$F$2:$G$65536,2,))</f>
        <v>#N/A</v>
      </c>
      <c r="I123" s="364" t="e">
        <f>IF(ISNUMBER(X123),X123,VLOOKUP(CONCATENATE($B123,"_",$C123,"_",I$2,"_",$D123,"_",$E123),Database!$F$2:$G$65536,2,))</f>
        <v>#N/A</v>
      </c>
      <c r="J123" s="364" t="e">
        <f>VLOOKUP(CONCATENATE($B123,"_",$C123,"_",J$2,"_",$D123,"_",$E123),Database!$F$2:$G$65536,2,)</f>
        <v>#N/A</v>
      </c>
      <c r="K123" s="360">
        <f>VLOOKUP(CONCATENATE($B123,"_",$C123,"_",K$2,"_",$D123,"_",$E123),SentData!$F$2:$G$65536,2,)</f>
        <v>958</v>
      </c>
      <c r="L123" s="360">
        <f>VLOOKUP(CONCATENATE($B123,"_",$C123,"_",L$2,"_",$D123,"_",$E123),SentData!$F$2:$G$65536,2,)</f>
        <v>881.4</v>
      </c>
      <c r="M123" s="355"/>
      <c r="N123" s="356" t="str">
        <f t="shared" si="19"/>
        <v>!!</v>
      </c>
      <c r="O123" s="356" t="str">
        <f t="shared" si="20"/>
        <v>!!</v>
      </c>
      <c r="P123" s="356" t="str">
        <f t="shared" si="21"/>
        <v>!!</v>
      </c>
      <c r="Q123" s="356" t="str">
        <f t="shared" si="22"/>
        <v>!!</v>
      </c>
      <c r="R123" s="356" t="str">
        <f t="shared" si="23"/>
        <v>!!</v>
      </c>
      <c r="S123" s="356">
        <f t="shared" si="24"/>
        <v>0.92004175365344465</v>
      </c>
      <c r="T123" s="355"/>
    </row>
    <row r="124" spans="1:24" x14ac:dyDescent="0.2">
      <c r="A124" s="633" t="s">
        <v>179</v>
      </c>
      <c r="B124" s="633" t="str">
        <f>Cover!$G$25</f>
        <v>NL</v>
      </c>
      <c r="C124" s="633" t="s">
        <v>292</v>
      </c>
      <c r="D124" s="633" t="s">
        <v>216</v>
      </c>
      <c r="E124" s="634" t="s">
        <v>256</v>
      </c>
      <c r="F124" s="364">
        <f>IF(ISNUMBER(U124),U124,VLOOKUP(CONCATENATE($B124,"_",$C124,"_",F$2,"_",$D124,"_",$E124),Database!$F$2:$G$65536,2,))</f>
        <v>0</v>
      </c>
      <c r="G124" s="364">
        <f>IF(ISNUMBER(V124),V124,VLOOKUP(CONCATENATE($B124,"_",$C124,"_",G$2,"_",$D124,"_",$E124),Database!$F$2:$G$65536,2,))</f>
        <v>0</v>
      </c>
      <c r="H124" s="364" t="e">
        <f>IF(ISNUMBER(W124),W124,VLOOKUP(CONCATENATE($B124,"_",$C124,"_",H$2,"_",$D124,"_",$E124),Database!$F$2:$G$65536,2,))</f>
        <v>#N/A</v>
      </c>
      <c r="I124" s="364" t="e">
        <f>IF(ISNUMBER(X124),X124,VLOOKUP(CONCATENATE($B124,"_",$C124,"_",I$2,"_",$D124,"_",$E124),Database!$F$2:$G$65536,2,))</f>
        <v>#N/A</v>
      </c>
      <c r="J124" s="364" t="e">
        <f>IF(ISNUMBER(Y124),Y124,VLOOKUP(CONCATENATE($B124,"_",$C124,"_",J$2,"_",$D124,"_",$E124),Database!$F$2:$G$65536,2,))</f>
        <v>#N/A</v>
      </c>
      <c r="K124" s="636">
        <f>VLOOKUP(CONCATENATE($B124,"_",$C124,"_",K$2,"_",$D124,"_",$E124),SentData!$F$2:$G$65536,2,)</f>
        <v>202727</v>
      </c>
      <c r="L124" s="636">
        <f>VLOOKUP(CONCATENATE($B124,"_",$C124,"_",L$2,"_",$D124,"_",$E124),SentData!$F$2:$G$65536,2,)</f>
        <v>180519</v>
      </c>
      <c r="M124" s="637"/>
      <c r="N124" s="638" t="str">
        <f t="shared" si="19"/>
        <v>!!</v>
      </c>
      <c r="O124" s="638" t="str">
        <f t="shared" si="20"/>
        <v>!!</v>
      </c>
      <c r="P124" s="638" t="str">
        <f t="shared" si="21"/>
        <v>!!</v>
      </c>
      <c r="Q124" s="638" t="str">
        <f t="shared" si="22"/>
        <v>!!</v>
      </c>
      <c r="R124" s="638" t="str">
        <f t="shared" si="23"/>
        <v>!!</v>
      </c>
      <c r="S124" s="638">
        <f t="shared" si="24"/>
        <v>0.89045366428744077</v>
      </c>
      <c r="T124" s="637"/>
      <c r="U124" s="633"/>
      <c r="V124" s="633"/>
      <c r="W124" s="633"/>
      <c r="X124" s="633"/>
    </row>
    <row r="125" spans="1:24" ht="12" x14ac:dyDescent="0.2">
      <c r="A125" s="639" t="s">
        <v>178</v>
      </c>
      <c r="B125" s="639" t="str">
        <f>Cover!$G$25</f>
        <v>NL</v>
      </c>
      <c r="C125" s="639" t="s">
        <v>292</v>
      </c>
      <c r="D125" s="639" t="s">
        <v>293</v>
      </c>
      <c r="E125" s="640" t="s">
        <v>256</v>
      </c>
      <c r="F125" s="641" t="e">
        <f>IF(ISNUMBER(U125),U125,VLOOKUP(CONCATENATE($B125,"_",$C125,"_",F$2,"_","1000 NAC","_",$E125),Database!$F$2:$G$65536,2,)/VLOOKUP(CONCATENATE($B125,"_",$C125,"_",F$2,"_",$D125,"_",$E125),Database!$F$2:$G$65536,2,))</f>
        <v>#DIV/0!</v>
      </c>
      <c r="G125" s="641" t="e">
        <f>IF(ISNUMBER(V125),V125,VLOOKUP(CONCATENATE($B125,"_",$C125,"_",G$2,"_","1000 NAC","_",$E125),Database!$F$2:$G$65536,2,)/VLOOKUP(CONCATENATE($B125,"_",$C125,"_",G$2,"_",$D125,"_",$E125),Database!$F$2:$G$65536,2,))</f>
        <v>#DIV/0!</v>
      </c>
      <c r="H125" s="641" t="e">
        <f>IF(ISNUMBER(W125),W125,VLOOKUP(CONCATENATE($B125,"_",$C125,"_",H$2,"_","1000 NAC","_",$E125),Database!$F$2:$G$65536,2,)/VLOOKUP(CONCATENATE($B125,"_",$C125,"_",H$2,"_",$D125,"_",$E125),Database!$F$2:$G$65536,2,))</f>
        <v>#N/A</v>
      </c>
      <c r="I125" s="641" t="e">
        <f>IF(ISNUMBER(X125),X125,VLOOKUP(CONCATENATE($B125,"_",$C125,"_",I$2,"_","1000 NAC","_",$E125),Database!$F$2:$G$65536,2,)/VLOOKUP(CONCATENATE($B125,"_",$C125,"_",I$2,"_",$D125,"_",$E125),Database!$F$2:$G$65536,2,))</f>
        <v>#N/A</v>
      </c>
      <c r="J125" s="641" t="e">
        <f>IF(ISNUMBER(Y125),Y125,VLOOKUP(CONCATENATE($B125,"_",$C125,"_",J$2,"_","1000 NAC","_",$E125),Database!$F$2:$G$65536,2,)/VLOOKUP(CONCATENATE($B125,"_",$C125,"_",J$2,"_",$D125,"_",$E125),Database!$F$2:$G$65536,2,))</f>
        <v>#N/A</v>
      </c>
      <c r="K125" s="642">
        <f>VLOOKUP(CONCATENATE($B125,"_",$C125,"_",K$2,"_","1000 NAC","_",$E125),SentData!$F$2:$G$65536,2,)/VLOOKUP(CONCATENATE($B125,"_",$C125,"_",K$2,"_",$D125,"_",$E125),SentData!$F$2:$G$65536,2,)</f>
        <v>211.61482254697287</v>
      </c>
      <c r="L125" s="642">
        <f>VLOOKUP(CONCATENATE($B125,"_",$C125,"_",L$2,"_","1000 NAC","_",$E125),SentData!$F$2:$G$65536,2,)/VLOOKUP(CONCATENATE($B125,"_",$C125,"_",L$2,"_",$D125,"_",$E125),SentData!$F$2:$G$65536,2,)</f>
        <v>204.80939414567735</v>
      </c>
      <c r="M125" s="643"/>
      <c r="N125" s="644" t="str">
        <f t="shared" si="19"/>
        <v>!!</v>
      </c>
      <c r="O125" s="644" t="str">
        <f t="shared" si="20"/>
        <v>!!</v>
      </c>
      <c r="P125" s="644" t="str">
        <f t="shared" si="21"/>
        <v>!!</v>
      </c>
      <c r="Q125" s="644" t="str">
        <f t="shared" si="22"/>
        <v>!!</v>
      </c>
      <c r="R125" s="644" t="str">
        <f t="shared" si="23"/>
        <v>!!</v>
      </c>
      <c r="S125" s="644">
        <f t="shared" si="24"/>
        <v>0.96784049283794893</v>
      </c>
      <c r="T125" s="643"/>
      <c r="U125" s="652" t="str">
        <f>IF(ISNUMBER(U123),IF(ISNUMBER(U124),U124/U123,F124/U123),IF(ISNUMBER(U124),U124/F123,""))</f>
        <v/>
      </c>
      <c r="V125" s="652" t="str">
        <f>IF(ISNUMBER(V123),IF(ISNUMBER(V124),V124/V123,G124/V123),IF(ISNUMBER(V124),V124/G123,""))</f>
        <v/>
      </c>
      <c r="W125" s="652" t="str">
        <f>IF(ISNUMBER(W123),IF(ISNUMBER(W124),W124/W123,H124/W123),IF(ISNUMBER(W124),W124/H123,""))</f>
        <v/>
      </c>
      <c r="X125" s="652" t="str">
        <f>IF(ISNUMBER(X123),IF(ISNUMBER(X124),X124/X123,I124/X123),IF(ISNUMBER(X124),X124/I123,""))</f>
        <v/>
      </c>
    </row>
    <row r="126" spans="1:24" x14ac:dyDescent="0.2">
      <c r="A126" s="353" t="s">
        <v>180</v>
      </c>
      <c r="B126" s="353" t="str">
        <f>Cover!$G$25</f>
        <v>NL</v>
      </c>
      <c r="C126" s="353" t="s">
        <v>296</v>
      </c>
      <c r="D126" s="353" t="s">
        <v>293</v>
      </c>
      <c r="E126" s="354" t="s">
        <v>256</v>
      </c>
      <c r="F126" s="364">
        <f>IF(ISNUMBER(U126),U126,VLOOKUP(CONCATENATE($B126,"_",$C126,"_",F$2,"_",$D126,"_",$E126),Database!$F$2:$G$65536,2,))</f>
        <v>0</v>
      </c>
      <c r="G126" s="364">
        <f>IF(ISNUMBER(V126),V126,VLOOKUP(CONCATENATE($B126,"_",$C126,"_",G$2,"_",$D126,"_",$E126),Database!$F$2:$G$65536,2,))</f>
        <v>0</v>
      </c>
      <c r="H126" s="364" t="e">
        <f>IF(ISNUMBER(W126),W126,VLOOKUP(CONCATENATE($B126,"_",$C126,"_",H$2,"_",$D126,"_",$E126),Database!$F$2:$G$65536,2,))</f>
        <v>#N/A</v>
      </c>
      <c r="I126" s="364" t="e">
        <f>IF(ISNUMBER(X126),X126,VLOOKUP(CONCATENATE($B126,"_",$C126,"_",I$2,"_",$D126,"_",$E126),Database!$F$2:$G$65536,2,))</f>
        <v>#N/A</v>
      </c>
      <c r="J126" s="364" t="e">
        <f>VLOOKUP(CONCATENATE($B126,"_",$C126,"_",J$2,"_",$D126,"_",$E126),Database!$F$2:$G$65536,2,)</f>
        <v>#N/A</v>
      </c>
      <c r="K126" s="360">
        <f>VLOOKUP(CONCATENATE($B126,"_",$C126,"_",K$2,"_",$D126,"_",$E126),SentData!$F$2:$G$65536,2,)</f>
        <v>380.4</v>
      </c>
      <c r="L126" s="360">
        <f>VLOOKUP(CONCATENATE($B126,"_",$C126,"_",L$2,"_",$D126,"_",$E126),SentData!$F$2:$G$65536,2,)</f>
        <v>442.9</v>
      </c>
      <c r="M126" s="355"/>
      <c r="N126" s="356" t="str">
        <f t="shared" si="19"/>
        <v>!!</v>
      </c>
      <c r="O126" s="356" t="str">
        <f t="shared" si="20"/>
        <v>!!</v>
      </c>
      <c r="P126" s="356" t="str">
        <f t="shared" si="21"/>
        <v>!!</v>
      </c>
      <c r="Q126" s="356" t="str">
        <f t="shared" si="22"/>
        <v>!!</v>
      </c>
      <c r="R126" s="356" t="str">
        <f t="shared" si="23"/>
        <v>!!</v>
      </c>
      <c r="S126" s="356">
        <f t="shared" si="24"/>
        <v>1.1643007360672977</v>
      </c>
      <c r="T126" s="355"/>
    </row>
    <row r="127" spans="1:24" x14ac:dyDescent="0.2">
      <c r="A127" s="633" t="s">
        <v>179</v>
      </c>
      <c r="B127" s="633" t="str">
        <f>Cover!$G$25</f>
        <v>NL</v>
      </c>
      <c r="C127" s="633" t="s">
        <v>296</v>
      </c>
      <c r="D127" s="633" t="s">
        <v>216</v>
      </c>
      <c r="E127" s="634" t="s">
        <v>256</v>
      </c>
      <c r="F127" s="364">
        <f>IF(ISNUMBER(U127),U127,VLOOKUP(CONCATENATE($B127,"_",$C127,"_",F$2,"_",$D127,"_",$E127),Database!$F$2:$G$65536,2,))</f>
        <v>0</v>
      </c>
      <c r="G127" s="364">
        <f>IF(ISNUMBER(V127),V127,VLOOKUP(CONCATENATE($B127,"_",$C127,"_",G$2,"_",$D127,"_",$E127),Database!$F$2:$G$65536,2,))</f>
        <v>0</v>
      </c>
      <c r="H127" s="364" t="e">
        <f>IF(ISNUMBER(W127),W127,VLOOKUP(CONCATENATE($B127,"_",$C127,"_",H$2,"_",$D127,"_",$E127),Database!$F$2:$G$65536,2,))</f>
        <v>#N/A</v>
      </c>
      <c r="I127" s="364" t="e">
        <f>IF(ISNUMBER(X127),X127,VLOOKUP(CONCATENATE($B127,"_",$C127,"_",I$2,"_",$D127,"_",$E127),Database!$F$2:$G$65536,2,))</f>
        <v>#N/A</v>
      </c>
      <c r="J127" s="364" t="e">
        <f>IF(ISNUMBER(Y127),Y127,VLOOKUP(CONCATENATE($B127,"_",$C127,"_",J$2,"_",$D127,"_",$E127),Database!$F$2:$G$65536,2,))</f>
        <v>#N/A</v>
      </c>
      <c r="K127" s="636">
        <f>VLOOKUP(CONCATENATE($B127,"_",$C127,"_",K$2,"_",$D127,"_",$E127),SentData!$F$2:$G$65536,2,)</f>
        <v>73655</v>
      </c>
      <c r="L127" s="636">
        <f>VLOOKUP(CONCATENATE($B127,"_",$C127,"_",L$2,"_",$D127,"_",$E127),SentData!$F$2:$G$65536,2,)</f>
        <v>83071</v>
      </c>
      <c r="M127" s="637"/>
      <c r="N127" s="638" t="str">
        <f t="shared" si="19"/>
        <v>!!</v>
      </c>
      <c r="O127" s="638" t="str">
        <f t="shared" si="20"/>
        <v>!!</v>
      </c>
      <c r="P127" s="638" t="str">
        <f t="shared" si="21"/>
        <v>!!</v>
      </c>
      <c r="Q127" s="638" t="str">
        <f t="shared" si="22"/>
        <v>!!</v>
      </c>
      <c r="R127" s="638" t="str">
        <f t="shared" si="23"/>
        <v>!!</v>
      </c>
      <c r="S127" s="638">
        <f t="shared" si="24"/>
        <v>1.1278392505600434</v>
      </c>
      <c r="T127" s="637"/>
      <c r="U127" s="633"/>
      <c r="V127" s="633"/>
      <c r="W127" s="633"/>
      <c r="X127" s="633"/>
    </row>
    <row r="128" spans="1:24" ht="12" x14ac:dyDescent="0.2">
      <c r="A128" s="639" t="s">
        <v>178</v>
      </c>
      <c r="B128" s="639" t="str">
        <f>Cover!$G$25</f>
        <v>NL</v>
      </c>
      <c r="C128" s="639" t="s">
        <v>296</v>
      </c>
      <c r="D128" s="639" t="s">
        <v>293</v>
      </c>
      <c r="E128" s="640" t="s">
        <v>256</v>
      </c>
      <c r="F128" s="641" t="e">
        <f>IF(ISNUMBER(U128),U128,VLOOKUP(CONCATENATE($B128,"_",$C128,"_",F$2,"_","1000 NAC","_",$E128),Database!$F$2:$G$65536,2,)/VLOOKUP(CONCATENATE($B128,"_",$C128,"_",F$2,"_",$D128,"_",$E128),Database!$F$2:$G$65536,2,))</f>
        <v>#DIV/0!</v>
      </c>
      <c r="G128" s="641" t="e">
        <f>IF(ISNUMBER(V128),V128,VLOOKUP(CONCATENATE($B128,"_",$C128,"_",G$2,"_","1000 NAC","_",$E128),Database!$F$2:$G$65536,2,)/VLOOKUP(CONCATENATE($B128,"_",$C128,"_",G$2,"_",$D128,"_",$E128),Database!$F$2:$G$65536,2,))</f>
        <v>#DIV/0!</v>
      </c>
      <c r="H128" s="641" t="e">
        <f>IF(ISNUMBER(W128),W128,VLOOKUP(CONCATENATE($B128,"_",$C128,"_",H$2,"_","1000 NAC","_",$E128),Database!$F$2:$G$65536,2,)/VLOOKUP(CONCATENATE($B128,"_",$C128,"_",H$2,"_",$D128,"_",$E128),Database!$F$2:$G$65536,2,))</f>
        <v>#N/A</v>
      </c>
      <c r="I128" s="641" t="e">
        <f>IF(ISNUMBER(X128),X128,VLOOKUP(CONCATENATE($B128,"_",$C128,"_",I$2,"_","1000 NAC","_",$E128),Database!$F$2:$G$65536,2,)/VLOOKUP(CONCATENATE($B128,"_",$C128,"_",I$2,"_",$D128,"_",$E128),Database!$F$2:$G$65536,2,))</f>
        <v>#N/A</v>
      </c>
      <c r="J128" s="641" t="e">
        <f>IF(ISNUMBER(Y128),Y128,VLOOKUP(CONCATENATE($B128,"_",$C128,"_",J$2,"_","1000 NAC","_",$E128),Database!$F$2:$G$65536,2,)/VLOOKUP(CONCATENATE($B128,"_",$C128,"_",J$2,"_",$D128,"_",$E128),Database!$F$2:$G$65536,2,))</f>
        <v>#N/A</v>
      </c>
      <c r="K128" s="642">
        <f>VLOOKUP(CONCATENATE($B128,"_",$C128,"_",K$2,"_","1000 NAC","_",$E128),SentData!$F$2:$G$65536,2,)/VLOOKUP(CONCATENATE($B128,"_",$C128,"_",K$2,"_",$D128,"_",$E128),SentData!$F$2:$G$65536,2,)</f>
        <v>193.62513144058886</v>
      </c>
      <c r="L128" s="642">
        <f>VLOOKUP(CONCATENATE($B128,"_",$C128,"_",L$2,"_","1000 NAC","_",$E128),SentData!$F$2:$G$65536,2,)/VLOOKUP(CONCATENATE($B128,"_",$C128,"_",L$2,"_",$D128,"_",$E128),SentData!$F$2:$G$65536,2,)</f>
        <v>187.56152630390608</v>
      </c>
      <c r="M128" s="643"/>
      <c r="N128" s="644" t="str">
        <f t="shared" si="19"/>
        <v>!!</v>
      </c>
      <c r="O128" s="644" t="str">
        <f t="shared" si="20"/>
        <v>!!</v>
      </c>
      <c r="P128" s="644" t="str">
        <f t="shared" si="21"/>
        <v>!!</v>
      </c>
      <c r="Q128" s="644" t="str">
        <f t="shared" si="22"/>
        <v>!!</v>
      </c>
      <c r="R128" s="644" t="str">
        <f t="shared" si="23"/>
        <v>!!</v>
      </c>
      <c r="S128" s="644">
        <f t="shared" si="24"/>
        <v>0.96868379072711797</v>
      </c>
      <c r="T128" s="643"/>
      <c r="U128" s="652" t="str">
        <f>IF(ISNUMBER(U126),IF(ISNUMBER(U127),U127/U126,F127/U126),IF(ISNUMBER(U127),U127/F126,""))</f>
        <v/>
      </c>
      <c r="V128" s="652" t="str">
        <f>IF(ISNUMBER(V126),IF(ISNUMBER(V127),V127/V126,G127/V126),IF(ISNUMBER(V127),V127/G126,""))</f>
        <v/>
      </c>
      <c r="W128" s="652" t="str">
        <f>IF(ISNUMBER(W126),IF(ISNUMBER(W127),W127/W126,H127/W126),IF(ISNUMBER(W127),W127/H126,""))</f>
        <v/>
      </c>
      <c r="X128" s="652" t="str">
        <f>IF(ISNUMBER(X126),IF(ISNUMBER(X127),X127/X126,I127/X126),IF(ISNUMBER(X127),X127/I126,""))</f>
        <v/>
      </c>
    </row>
    <row r="129" spans="1:24" x14ac:dyDescent="0.2">
      <c r="A129" s="353" t="s">
        <v>180</v>
      </c>
      <c r="B129" s="353" t="str">
        <f>Cover!$G$25</f>
        <v>NL</v>
      </c>
      <c r="C129" s="353" t="s">
        <v>292</v>
      </c>
      <c r="D129" s="353" t="s">
        <v>293</v>
      </c>
      <c r="E129" s="354" t="s">
        <v>257</v>
      </c>
      <c r="F129" s="364">
        <f>IF(ISNUMBER(U129),U129,VLOOKUP(CONCATENATE($B129,"_",$C129,"_",F$2,"_",$D129,"_",$E129),Database!$F$2:$G$65536,2,))</f>
        <v>0</v>
      </c>
      <c r="G129" s="364">
        <f>IF(ISNUMBER(V129),V129,VLOOKUP(CONCATENATE($B129,"_",$C129,"_",G$2,"_",$D129,"_",$E129),Database!$F$2:$G$65536,2,))</f>
        <v>0</v>
      </c>
      <c r="H129" s="364" t="e">
        <f>IF(ISNUMBER(W129),W129,VLOOKUP(CONCATENATE($B129,"_",$C129,"_",H$2,"_",$D129,"_",$E129),Database!$F$2:$G$65536,2,))</f>
        <v>#N/A</v>
      </c>
      <c r="I129" s="364" t="e">
        <f>IF(ISNUMBER(X129),X129,VLOOKUP(CONCATENATE($B129,"_",$C129,"_",I$2,"_",$D129,"_",$E129),Database!$F$2:$G$65536,2,))</f>
        <v>#N/A</v>
      </c>
      <c r="J129" s="364" t="e">
        <f>VLOOKUP(CONCATENATE($B129,"_",$C129,"_",J$2,"_",$D129,"_",$E129),Database!$F$2:$G$65536,2,)</f>
        <v>#N/A</v>
      </c>
      <c r="K129" s="360">
        <f>VLOOKUP(CONCATENATE($B129,"_",$C129,"_",K$2,"_",$D129,"_",$E129),SentData!$F$2:$G$65536,2,)</f>
        <v>412.9</v>
      </c>
      <c r="L129" s="360">
        <f>VLOOKUP(CONCATENATE($B129,"_",$C129,"_",L$2,"_",$D129,"_",$E129),SentData!$F$2:$G$65536,2,)</f>
        <v>366.1</v>
      </c>
      <c r="M129" s="355"/>
      <c r="N129" s="356" t="str">
        <f t="shared" si="19"/>
        <v>!!</v>
      </c>
      <c r="O129" s="356" t="str">
        <f t="shared" si="20"/>
        <v>!!</v>
      </c>
      <c r="P129" s="356" t="str">
        <f t="shared" si="21"/>
        <v>!!</v>
      </c>
      <c r="Q129" s="356" t="str">
        <f t="shared" si="22"/>
        <v>!!</v>
      </c>
      <c r="R129" s="356" t="str">
        <f t="shared" si="23"/>
        <v>!!</v>
      </c>
      <c r="S129" s="356">
        <f t="shared" si="24"/>
        <v>0.88665536449503524</v>
      </c>
      <c r="T129" s="355"/>
    </row>
    <row r="130" spans="1:24" x14ac:dyDescent="0.2">
      <c r="A130" s="633" t="s">
        <v>179</v>
      </c>
      <c r="B130" s="633" t="str">
        <f>Cover!$G$25</f>
        <v>NL</v>
      </c>
      <c r="C130" s="633" t="s">
        <v>292</v>
      </c>
      <c r="D130" s="633" t="s">
        <v>216</v>
      </c>
      <c r="E130" s="634" t="s">
        <v>257</v>
      </c>
      <c r="F130" s="364">
        <f>IF(ISNUMBER(U130),U130,VLOOKUP(CONCATENATE($B130,"_",$C130,"_",F$2,"_",$D130,"_",$E130),Database!$F$2:$G$65536,2,))</f>
        <v>0</v>
      </c>
      <c r="G130" s="364">
        <f>IF(ISNUMBER(V130),V130,VLOOKUP(CONCATENATE($B130,"_",$C130,"_",G$2,"_",$D130,"_",$E130),Database!$F$2:$G$65536,2,))</f>
        <v>0</v>
      </c>
      <c r="H130" s="364" t="e">
        <f>IF(ISNUMBER(W130),W130,VLOOKUP(CONCATENATE($B130,"_",$C130,"_",H$2,"_",$D130,"_",$E130),Database!$F$2:$G$65536,2,))</f>
        <v>#N/A</v>
      </c>
      <c r="I130" s="364" t="e">
        <f>IF(ISNUMBER(X130),X130,VLOOKUP(CONCATENATE($B130,"_",$C130,"_",I$2,"_",$D130,"_",$E130),Database!$F$2:$G$65536,2,))</f>
        <v>#N/A</v>
      </c>
      <c r="J130" s="364" t="e">
        <f>IF(ISNUMBER(Y130),Y130,VLOOKUP(CONCATENATE($B130,"_",$C130,"_",J$2,"_",$D130,"_",$E130),Database!$F$2:$G$65536,2,))</f>
        <v>#N/A</v>
      </c>
      <c r="K130" s="636">
        <f>VLOOKUP(CONCATENATE($B130,"_",$C130,"_",K$2,"_",$D130,"_",$E130),SentData!$F$2:$G$65536,2,)</f>
        <v>254998</v>
      </c>
      <c r="L130" s="636">
        <f>VLOOKUP(CONCATENATE($B130,"_",$C130,"_",L$2,"_",$D130,"_",$E130),SentData!$F$2:$G$65536,2,)</f>
        <v>226309</v>
      </c>
      <c r="M130" s="637"/>
      <c r="N130" s="638" t="str">
        <f t="shared" si="19"/>
        <v>!!</v>
      </c>
      <c r="O130" s="638" t="str">
        <f t="shared" si="20"/>
        <v>!!</v>
      </c>
      <c r="P130" s="638" t="str">
        <f t="shared" si="21"/>
        <v>!!</v>
      </c>
      <c r="Q130" s="638" t="str">
        <f t="shared" si="22"/>
        <v>!!</v>
      </c>
      <c r="R130" s="638" t="str">
        <f t="shared" si="23"/>
        <v>!!</v>
      </c>
      <c r="S130" s="638">
        <f t="shared" si="24"/>
        <v>0.88749323524106072</v>
      </c>
      <c r="T130" s="637"/>
      <c r="U130" s="633"/>
      <c r="V130" s="633"/>
      <c r="W130" s="633"/>
      <c r="X130" s="633"/>
    </row>
    <row r="131" spans="1:24" ht="12" x14ac:dyDescent="0.2">
      <c r="A131" s="639" t="s">
        <v>178</v>
      </c>
      <c r="B131" s="639" t="str">
        <f>Cover!$G$25</f>
        <v>NL</v>
      </c>
      <c r="C131" s="639" t="s">
        <v>292</v>
      </c>
      <c r="D131" s="639" t="s">
        <v>293</v>
      </c>
      <c r="E131" s="640" t="s">
        <v>257</v>
      </c>
      <c r="F131" s="641" t="e">
        <f>IF(ISNUMBER(U131),U131,VLOOKUP(CONCATENATE($B131,"_",$C131,"_",F$2,"_","1000 NAC","_",$E131),Database!$F$2:$G$65536,2,)/VLOOKUP(CONCATENATE($B131,"_",$C131,"_",F$2,"_",$D131,"_",$E131),Database!$F$2:$G$65536,2,))</f>
        <v>#DIV/0!</v>
      </c>
      <c r="G131" s="641" t="e">
        <f>IF(ISNUMBER(V131),V131,VLOOKUP(CONCATENATE($B131,"_",$C131,"_",G$2,"_","1000 NAC","_",$E131),Database!$F$2:$G$65536,2,)/VLOOKUP(CONCATENATE($B131,"_",$C131,"_",G$2,"_",$D131,"_",$E131),Database!$F$2:$G$65536,2,))</f>
        <v>#DIV/0!</v>
      </c>
      <c r="H131" s="641" t="e">
        <f>IF(ISNUMBER(W131),W131,VLOOKUP(CONCATENATE($B131,"_",$C131,"_",H$2,"_","1000 NAC","_",$E131),Database!$F$2:$G$65536,2,)/VLOOKUP(CONCATENATE($B131,"_",$C131,"_",H$2,"_",$D131,"_",$E131),Database!$F$2:$G$65536,2,))</f>
        <v>#N/A</v>
      </c>
      <c r="I131" s="641" t="e">
        <f>IF(ISNUMBER(X131),X131,VLOOKUP(CONCATENATE($B131,"_",$C131,"_",I$2,"_","1000 NAC","_",$E131),Database!$F$2:$G$65536,2,)/VLOOKUP(CONCATENATE($B131,"_",$C131,"_",I$2,"_",$D131,"_",$E131),Database!$F$2:$G$65536,2,))</f>
        <v>#N/A</v>
      </c>
      <c r="J131" s="641" t="e">
        <f>IF(ISNUMBER(Y131),Y131,VLOOKUP(CONCATENATE($B131,"_",$C131,"_",J$2,"_","1000 NAC","_",$E131),Database!$F$2:$G$65536,2,)/VLOOKUP(CONCATENATE($B131,"_",$C131,"_",J$2,"_",$D131,"_",$E131),Database!$F$2:$G$65536,2,))</f>
        <v>#N/A</v>
      </c>
      <c r="K131" s="642">
        <f>VLOOKUP(CONCATENATE($B131,"_",$C131,"_",K$2,"_","1000 NAC","_",$E131),SentData!$F$2:$G$65536,2,)/VLOOKUP(CONCATENATE($B131,"_",$C131,"_",K$2,"_",$D131,"_",$E131),SentData!$F$2:$G$65536,2,)</f>
        <v>617.57810607895374</v>
      </c>
      <c r="L131" s="642">
        <f>VLOOKUP(CONCATENATE($B131,"_",$C131,"_",L$2,"_","1000 NAC","_",$E131),SentData!$F$2:$G$65536,2,)/VLOOKUP(CONCATENATE($B131,"_",$C131,"_",L$2,"_",$D131,"_",$E131),SentData!$F$2:$G$65536,2,)</f>
        <v>618.16170445233536</v>
      </c>
      <c r="M131" s="643"/>
      <c r="N131" s="644" t="str">
        <f t="shared" ref="N131:N162" si="25">IF(OR(ISERROR(F131),ISERROR(G131)),"!!",IF(F131=0,"!!",G131/F131))</f>
        <v>!!</v>
      </c>
      <c r="O131" s="644" t="str">
        <f t="shared" ref="O131:O162" si="26">IF(OR(ISERROR(G131),ISERROR(H131)),"!!",IF(G131=0,"!!",H131/G131))</f>
        <v>!!</v>
      </c>
      <c r="P131" s="644" t="str">
        <f t="shared" ref="P131:P162" si="27">IF(OR(ISERROR(H131),ISERROR(I131)),"!!",IF(H131=0,"!!",I131/H131))</f>
        <v>!!</v>
      </c>
      <c r="Q131" s="644" t="str">
        <f t="shared" ref="Q131:Q162" si="28">IF(OR(ISERROR(I131),ISERROR(J131)),"!!",IF(I131=0,"!!",J131/I131))</f>
        <v>!!</v>
      </c>
      <c r="R131" s="644" t="str">
        <f t="shared" ref="R131:R162" si="29">IF(OR(ISERROR(J131),ISERROR(K131)),"!!",IF(J131=0,"!!",K131/J131))</f>
        <v>!!</v>
      </c>
      <c r="S131" s="644">
        <f t="shared" ref="S131:S162" si="30">IF(OR(ISERROR(K131),ISERROR(L131)),"!!",IF(K131=0,"!!",L131/K131))</f>
        <v>1.0009449790522642</v>
      </c>
      <c r="T131" s="643"/>
      <c r="U131" s="652" t="str">
        <f>IF(ISNUMBER(U129),IF(ISNUMBER(U130),U130/U129,F130/U129),IF(ISNUMBER(U130),U130/F129,""))</f>
        <v/>
      </c>
      <c r="V131" s="652" t="str">
        <f>IF(ISNUMBER(V129),IF(ISNUMBER(V130),V130/V129,G130/V129),IF(ISNUMBER(V130),V130/G129,""))</f>
        <v/>
      </c>
      <c r="W131" s="652" t="str">
        <f>IF(ISNUMBER(W129),IF(ISNUMBER(W130),W130/W129,H130/W129),IF(ISNUMBER(W130),W130/H129,""))</f>
        <v/>
      </c>
      <c r="X131" s="652" t="str">
        <f>IF(ISNUMBER(X129),IF(ISNUMBER(X130),X130/X129,I130/X129),IF(ISNUMBER(X130),X130/I129,""))</f>
        <v/>
      </c>
    </row>
    <row r="132" spans="1:24" x14ac:dyDescent="0.2">
      <c r="A132" s="353" t="s">
        <v>180</v>
      </c>
      <c r="B132" s="353" t="str">
        <f>Cover!$G$25</f>
        <v>NL</v>
      </c>
      <c r="C132" s="353" t="s">
        <v>296</v>
      </c>
      <c r="D132" s="353" t="s">
        <v>293</v>
      </c>
      <c r="E132" s="354" t="s">
        <v>257</v>
      </c>
      <c r="F132" s="364">
        <f>IF(ISNUMBER(U132),U132,VLOOKUP(CONCATENATE($B132,"_",$C132,"_",F$2,"_",$D132,"_",$E132),Database!$F$2:$G$65536,2,))</f>
        <v>0</v>
      </c>
      <c r="G132" s="364">
        <f>IF(ISNUMBER(V132),V132,VLOOKUP(CONCATENATE($B132,"_",$C132,"_",G$2,"_",$D132,"_",$E132),Database!$F$2:$G$65536,2,))</f>
        <v>0</v>
      </c>
      <c r="H132" s="364" t="e">
        <f>IF(ISNUMBER(W132),W132,VLOOKUP(CONCATENATE($B132,"_",$C132,"_",H$2,"_",$D132,"_",$E132),Database!$F$2:$G$65536,2,))</f>
        <v>#N/A</v>
      </c>
      <c r="I132" s="364" t="e">
        <f>IF(ISNUMBER(X132),X132,VLOOKUP(CONCATENATE($B132,"_",$C132,"_",I$2,"_",$D132,"_",$E132),Database!$F$2:$G$65536,2,))</f>
        <v>#N/A</v>
      </c>
      <c r="J132" s="364" t="e">
        <f>VLOOKUP(CONCATENATE($B132,"_",$C132,"_",J$2,"_",$D132,"_",$E132),Database!$F$2:$G$65536,2,)</f>
        <v>#N/A</v>
      </c>
      <c r="K132" s="360">
        <f>VLOOKUP(CONCATENATE($B132,"_",$C132,"_",K$2,"_",$D132,"_",$E132),SentData!$F$2:$G$65536,2,)</f>
        <v>78.400000000000006</v>
      </c>
      <c r="L132" s="360">
        <f>VLOOKUP(CONCATENATE($B132,"_",$C132,"_",L$2,"_",$D132,"_",$E132),SentData!$F$2:$G$65536,2,)</f>
        <v>76.599999999999994</v>
      </c>
      <c r="M132" s="355"/>
      <c r="N132" s="356" t="str">
        <f t="shared" si="25"/>
        <v>!!</v>
      </c>
      <c r="O132" s="356" t="str">
        <f t="shared" si="26"/>
        <v>!!</v>
      </c>
      <c r="P132" s="356" t="str">
        <f t="shared" si="27"/>
        <v>!!</v>
      </c>
      <c r="Q132" s="356" t="str">
        <f t="shared" si="28"/>
        <v>!!</v>
      </c>
      <c r="R132" s="356" t="str">
        <f t="shared" si="29"/>
        <v>!!</v>
      </c>
      <c r="S132" s="356">
        <f t="shared" si="30"/>
        <v>0.9770408163265305</v>
      </c>
      <c r="T132" s="355"/>
    </row>
    <row r="133" spans="1:24" x14ac:dyDescent="0.2">
      <c r="A133" s="633" t="s">
        <v>179</v>
      </c>
      <c r="B133" s="633" t="str">
        <f>Cover!$G$25</f>
        <v>NL</v>
      </c>
      <c r="C133" s="633" t="s">
        <v>296</v>
      </c>
      <c r="D133" s="633" t="s">
        <v>216</v>
      </c>
      <c r="E133" s="634" t="s">
        <v>257</v>
      </c>
      <c r="F133" s="364">
        <f>IF(ISNUMBER(U133),U133,VLOOKUP(CONCATENATE($B133,"_",$C133,"_",F$2,"_",$D133,"_",$E133),Database!$F$2:$G$65536,2,))</f>
        <v>0</v>
      </c>
      <c r="G133" s="364">
        <f>IF(ISNUMBER(V133),V133,VLOOKUP(CONCATENATE($B133,"_",$C133,"_",G$2,"_",$D133,"_",$E133),Database!$F$2:$G$65536,2,))</f>
        <v>0</v>
      </c>
      <c r="H133" s="364" t="e">
        <f>IF(ISNUMBER(W133),W133,VLOOKUP(CONCATENATE($B133,"_",$C133,"_",H$2,"_",$D133,"_",$E133),Database!$F$2:$G$65536,2,))</f>
        <v>#N/A</v>
      </c>
      <c r="I133" s="364" t="e">
        <f>IF(ISNUMBER(X133),X133,VLOOKUP(CONCATENATE($B133,"_",$C133,"_",I$2,"_",$D133,"_",$E133),Database!$F$2:$G$65536,2,))</f>
        <v>#N/A</v>
      </c>
      <c r="J133" s="364" t="e">
        <f>IF(ISNUMBER(Y133),Y133,VLOOKUP(CONCATENATE($B133,"_",$C133,"_",J$2,"_",$D133,"_",$E133),Database!$F$2:$G$65536,2,))</f>
        <v>#N/A</v>
      </c>
      <c r="K133" s="636">
        <f>VLOOKUP(CONCATENATE($B133,"_",$C133,"_",K$2,"_",$D133,"_",$E133),SentData!$F$2:$G$65536,2,)</f>
        <v>64405</v>
      </c>
      <c r="L133" s="636">
        <f>VLOOKUP(CONCATENATE($B133,"_",$C133,"_",L$2,"_",$D133,"_",$E133),SentData!$F$2:$G$65536,2,)</f>
        <v>66602</v>
      </c>
      <c r="M133" s="637"/>
      <c r="N133" s="638" t="str">
        <f t="shared" si="25"/>
        <v>!!</v>
      </c>
      <c r="O133" s="638" t="str">
        <f t="shared" si="26"/>
        <v>!!</v>
      </c>
      <c r="P133" s="638" t="str">
        <f t="shared" si="27"/>
        <v>!!</v>
      </c>
      <c r="Q133" s="638" t="str">
        <f t="shared" si="28"/>
        <v>!!</v>
      </c>
      <c r="R133" s="638" t="str">
        <f t="shared" si="29"/>
        <v>!!</v>
      </c>
      <c r="S133" s="638">
        <f t="shared" si="30"/>
        <v>1.0341122583650337</v>
      </c>
      <c r="T133" s="637"/>
      <c r="U133" s="633"/>
      <c r="V133" s="633"/>
      <c r="W133" s="633"/>
      <c r="X133" s="633"/>
    </row>
    <row r="134" spans="1:24" ht="12" x14ac:dyDescent="0.2">
      <c r="A134" s="639" t="s">
        <v>178</v>
      </c>
      <c r="B134" s="639" t="str">
        <f>Cover!$G$25</f>
        <v>NL</v>
      </c>
      <c r="C134" s="639" t="s">
        <v>296</v>
      </c>
      <c r="D134" s="639" t="s">
        <v>293</v>
      </c>
      <c r="E134" s="640" t="s">
        <v>257</v>
      </c>
      <c r="F134" s="641" t="e">
        <f>IF(ISNUMBER(U134),U134,VLOOKUP(CONCATENATE($B134,"_",$C134,"_",F$2,"_","1000 NAC","_",$E134),Database!$F$2:$G$65536,2,)/VLOOKUP(CONCATENATE($B134,"_",$C134,"_",F$2,"_",$D134,"_",$E134),Database!$F$2:$G$65536,2,))</f>
        <v>#DIV/0!</v>
      </c>
      <c r="G134" s="641" t="e">
        <f>IF(ISNUMBER(V134),V134,VLOOKUP(CONCATENATE($B134,"_",$C134,"_",G$2,"_","1000 NAC","_",$E134),Database!$F$2:$G$65536,2,)/VLOOKUP(CONCATENATE($B134,"_",$C134,"_",G$2,"_",$D134,"_",$E134),Database!$F$2:$G$65536,2,))</f>
        <v>#DIV/0!</v>
      </c>
      <c r="H134" s="641" t="e">
        <f>IF(ISNUMBER(W134),W134,VLOOKUP(CONCATENATE($B134,"_",$C134,"_",H$2,"_","1000 NAC","_",$E134),Database!$F$2:$G$65536,2,)/VLOOKUP(CONCATENATE($B134,"_",$C134,"_",H$2,"_",$D134,"_",$E134),Database!$F$2:$G$65536,2,))</f>
        <v>#N/A</v>
      </c>
      <c r="I134" s="641" t="e">
        <f>IF(ISNUMBER(X134),X134,VLOOKUP(CONCATENATE($B134,"_",$C134,"_",I$2,"_","1000 NAC","_",$E134),Database!$F$2:$G$65536,2,)/VLOOKUP(CONCATENATE($B134,"_",$C134,"_",I$2,"_",$D134,"_",$E134),Database!$F$2:$G$65536,2,))</f>
        <v>#N/A</v>
      </c>
      <c r="J134" s="641" t="e">
        <f>IF(ISNUMBER(Y134),Y134,VLOOKUP(CONCATENATE($B134,"_",$C134,"_",J$2,"_","1000 NAC","_",$E134),Database!$F$2:$G$65536,2,)/VLOOKUP(CONCATENATE($B134,"_",$C134,"_",J$2,"_",$D134,"_",$E134),Database!$F$2:$G$65536,2,))</f>
        <v>#N/A</v>
      </c>
      <c r="K134" s="642">
        <f>VLOOKUP(CONCATENATE($B134,"_",$C134,"_",K$2,"_","1000 NAC","_",$E134),SentData!$F$2:$G$65536,2,)/VLOOKUP(CONCATENATE($B134,"_",$C134,"_",K$2,"_",$D134,"_",$E134),SentData!$F$2:$G$65536,2,)</f>
        <v>821.49234693877543</v>
      </c>
      <c r="L134" s="642">
        <f>VLOOKUP(CONCATENATE($B134,"_",$C134,"_",L$2,"_","1000 NAC","_",$E134),SentData!$F$2:$G$65536,2,)/VLOOKUP(CONCATENATE($B134,"_",$C134,"_",L$2,"_",$D134,"_",$E134),SentData!$F$2:$G$65536,2,)</f>
        <v>869.47780678851177</v>
      </c>
      <c r="M134" s="643"/>
      <c r="N134" s="644" t="str">
        <f t="shared" si="25"/>
        <v>!!</v>
      </c>
      <c r="O134" s="644" t="str">
        <f t="shared" si="26"/>
        <v>!!</v>
      </c>
      <c r="P134" s="644" t="str">
        <f t="shared" si="27"/>
        <v>!!</v>
      </c>
      <c r="Q134" s="644" t="str">
        <f t="shared" si="28"/>
        <v>!!</v>
      </c>
      <c r="R134" s="644" t="str">
        <f t="shared" si="29"/>
        <v>!!</v>
      </c>
      <c r="S134" s="644">
        <f t="shared" si="30"/>
        <v>1.0584125464206091</v>
      </c>
      <c r="T134" s="643"/>
      <c r="U134" s="652" t="str">
        <f>IF(ISNUMBER(U132),IF(ISNUMBER(U133),U133/U132,F133/U132),IF(ISNUMBER(U133),U133/F132,""))</f>
        <v/>
      </c>
      <c r="V134" s="652" t="str">
        <f>IF(ISNUMBER(V132),IF(ISNUMBER(V133),V133/V132,G133/V132),IF(ISNUMBER(V133),V133/G132,""))</f>
        <v/>
      </c>
      <c r="W134" s="652" t="str">
        <f>IF(ISNUMBER(W132),IF(ISNUMBER(W133),W133/W132,H133/W132),IF(ISNUMBER(W133),W133/H132,""))</f>
        <v/>
      </c>
      <c r="X134" s="652" t="str">
        <f>IF(ISNUMBER(X132),IF(ISNUMBER(X133),X133/X132,I133/X132),IF(ISNUMBER(X133),X133/I132,""))</f>
        <v/>
      </c>
    </row>
    <row r="135" spans="1:24" x14ac:dyDescent="0.2">
      <c r="A135" s="353" t="s">
        <v>180</v>
      </c>
      <c r="B135" s="353" t="str">
        <f>Cover!$G$25</f>
        <v>NL</v>
      </c>
      <c r="C135" s="353" t="s">
        <v>292</v>
      </c>
      <c r="D135" s="353" t="s">
        <v>293</v>
      </c>
      <c r="E135" s="354" t="s">
        <v>258</v>
      </c>
      <c r="F135" s="364">
        <f>IF(ISNUMBER(U135),U135,VLOOKUP(CONCATENATE($B135,"_",$C135,"_",F$2,"_",$D135,"_",$E135),Database!$F$2:$G$65536,2,))</f>
        <v>0</v>
      </c>
      <c r="G135" s="364">
        <f>IF(ISNUMBER(V135),V135,VLOOKUP(CONCATENATE($B135,"_",$C135,"_",G$2,"_",$D135,"_",$E135),Database!$F$2:$G$65536,2,))</f>
        <v>0</v>
      </c>
      <c r="H135" s="364" t="e">
        <f>IF(ISNUMBER(W135),W135,VLOOKUP(CONCATENATE($B135,"_",$C135,"_",H$2,"_",$D135,"_",$E135),Database!$F$2:$G$65536,2,))</f>
        <v>#N/A</v>
      </c>
      <c r="I135" s="364" t="e">
        <f>IF(ISNUMBER(X135),X135,VLOOKUP(CONCATENATE($B135,"_",$C135,"_",I$2,"_",$D135,"_",$E135),Database!$F$2:$G$65536,2,))</f>
        <v>#N/A</v>
      </c>
      <c r="J135" s="364" t="e">
        <f>VLOOKUP(CONCATENATE($B135,"_",$C135,"_",J$2,"_",$D135,"_",$E135),Database!$F$2:$G$65536,2,)</f>
        <v>#N/A</v>
      </c>
      <c r="K135" s="360">
        <f>VLOOKUP(CONCATENATE($B135,"_",$C135,"_",K$2,"_",$D135,"_",$E135),SentData!$F$2:$G$65536,2,)</f>
        <v>71.599999999999994</v>
      </c>
      <c r="L135" s="360">
        <f>VLOOKUP(CONCATENATE($B135,"_",$C135,"_",L$2,"_",$D135,"_",$E135),SentData!$F$2:$G$65536,2,)</f>
        <v>44.5</v>
      </c>
      <c r="M135" s="355"/>
      <c r="N135" s="356" t="str">
        <f t="shared" si="25"/>
        <v>!!</v>
      </c>
      <c r="O135" s="356" t="str">
        <f t="shared" si="26"/>
        <v>!!</v>
      </c>
      <c r="P135" s="356" t="str">
        <f t="shared" si="27"/>
        <v>!!</v>
      </c>
      <c r="Q135" s="356" t="str">
        <f t="shared" si="28"/>
        <v>!!</v>
      </c>
      <c r="R135" s="356" t="str">
        <f t="shared" si="29"/>
        <v>!!</v>
      </c>
      <c r="S135" s="356">
        <f t="shared" si="30"/>
        <v>0.62150837988826824</v>
      </c>
      <c r="T135" s="355"/>
    </row>
    <row r="136" spans="1:24" x14ac:dyDescent="0.2">
      <c r="A136" s="633" t="s">
        <v>179</v>
      </c>
      <c r="B136" s="633" t="str">
        <f>Cover!$G$25</f>
        <v>NL</v>
      </c>
      <c r="C136" s="633" t="s">
        <v>292</v>
      </c>
      <c r="D136" s="633" t="s">
        <v>216</v>
      </c>
      <c r="E136" s="634" t="s">
        <v>258</v>
      </c>
      <c r="F136" s="364">
        <f>IF(ISNUMBER(U136),U136,VLOOKUP(CONCATENATE($B136,"_",$C136,"_",F$2,"_",$D136,"_",$E136),Database!$F$2:$G$65536,2,))</f>
        <v>0</v>
      </c>
      <c r="G136" s="364">
        <f>IF(ISNUMBER(V136),V136,VLOOKUP(CONCATENATE($B136,"_",$C136,"_",G$2,"_",$D136,"_",$E136),Database!$F$2:$G$65536,2,))</f>
        <v>0</v>
      </c>
      <c r="H136" s="364" t="e">
        <f>IF(ISNUMBER(W136),W136,VLOOKUP(CONCATENATE($B136,"_",$C136,"_",H$2,"_",$D136,"_",$E136),Database!$F$2:$G$65536,2,))</f>
        <v>#N/A</v>
      </c>
      <c r="I136" s="364" t="e">
        <f>IF(ISNUMBER(X136),X136,VLOOKUP(CONCATENATE($B136,"_",$C136,"_",I$2,"_",$D136,"_",$E136),Database!$F$2:$G$65536,2,))</f>
        <v>#N/A</v>
      </c>
      <c r="J136" s="364" t="e">
        <f>IF(ISNUMBER(Y136),Y136,VLOOKUP(CONCATENATE($B136,"_",$C136,"_",J$2,"_",$D136,"_",$E136),Database!$F$2:$G$65536,2,))</f>
        <v>#N/A</v>
      </c>
      <c r="K136" s="636">
        <f>VLOOKUP(CONCATENATE($B136,"_",$C136,"_",K$2,"_",$D136,"_",$E136),SentData!$F$2:$G$65536,2,)</f>
        <v>48603</v>
      </c>
      <c r="L136" s="636">
        <f>VLOOKUP(CONCATENATE($B136,"_",$C136,"_",L$2,"_",$D136,"_",$E136),SentData!$F$2:$G$65536,2,)</f>
        <v>36386</v>
      </c>
      <c r="M136" s="637"/>
      <c r="N136" s="638" t="str">
        <f t="shared" si="25"/>
        <v>!!</v>
      </c>
      <c r="O136" s="638" t="str">
        <f t="shared" si="26"/>
        <v>!!</v>
      </c>
      <c r="P136" s="638" t="str">
        <f t="shared" si="27"/>
        <v>!!</v>
      </c>
      <c r="Q136" s="638" t="str">
        <f t="shared" si="28"/>
        <v>!!</v>
      </c>
      <c r="R136" s="638" t="str">
        <f t="shared" si="29"/>
        <v>!!</v>
      </c>
      <c r="S136" s="638">
        <f t="shared" si="30"/>
        <v>0.74863691541674382</v>
      </c>
      <c r="T136" s="637"/>
      <c r="U136" s="633"/>
      <c r="V136" s="633"/>
      <c r="W136" s="633"/>
      <c r="X136" s="633"/>
    </row>
    <row r="137" spans="1:24" ht="12" x14ac:dyDescent="0.2">
      <c r="A137" s="639" t="s">
        <v>178</v>
      </c>
      <c r="B137" s="639" t="str">
        <f>Cover!$G$25</f>
        <v>NL</v>
      </c>
      <c r="C137" s="639" t="s">
        <v>292</v>
      </c>
      <c r="D137" s="639" t="s">
        <v>293</v>
      </c>
      <c r="E137" s="640" t="s">
        <v>258</v>
      </c>
      <c r="F137" s="641" t="e">
        <f>IF(ISNUMBER(U137),U137,VLOOKUP(CONCATENATE($B137,"_",$C137,"_",F$2,"_","1000 NAC","_",$E137),Database!$F$2:$G$65536,2,)/VLOOKUP(CONCATENATE($B137,"_",$C137,"_",F$2,"_",$D137,"_",$E137),Database!$F$2:$G$65536,2,))</f>
        <v>#DIV/0!</v>
      </c>
      <c r="G137" s="641" t="e">
        <f>IF(ISNUMBER(V137),V137,VLOOKUP(CONCATENATE($B137,"_",$C137,"_",G$2,"_","1000 NAC","_",$E137),Database!$F$2:$G$65536,2,)/VLOOKUP(CONCATENATE($B137,"_",$C137,"_",G$2,"_",$D137,"_",$E137),Database!$F$2:$G$65536,2,))</f>
        <v>#DIV/0!</v>
      </c>
      <c r="H137" s="641" t="e">
        <f>IF(ISNUMBER(W137),W137,VLOOKUP(CONCATENATE($B137,"_",$C137,"_",H$2,"_","1000 NAC","_",$E137),Database!$F$2:$G$65536,2,)/VLOOKUP(CONCATENATE($B137,"_",$C137,"_",H$2,"_",$D137,"_",$E137),Database!$F$2:$G$65536,2,))</f>
        <v>#N/A</v>
      </c>
      <c r="I137" s="641" t="e">
        <f>IF(ISNUMBER(X137),X137,VLOOKUP(CONCATENATE($B137,"_",$C137,"_",I$2,"_","1000 NAC","_",$E137),Database!$F$2:$G$65536,2,)/VLOOKUP(CONCATENATE($B137,"_",$C137,"_",I$2,"_",$D137,"_",$E137),Database!$F$2:$G$65536,2,))</f>
        <v>#N/A</v>
      </c>
      <c r="J137" s="641" t="e">
        <f>IF(ISNUMBER(Y137),Y137,VLOOKUP(CONCATENATE($B137,"_",$C137,"_",J$2,"_","1000 NAC","_",$E137),Database!$F$2:$G$65536,2,)/VLOOKUP(CONCATENATE($B137,"_",$C137,"_",J$2,"_",$D137,"_",$E137),Database!$F$2:$G$65536,2,))</f>
        <v>#N/A</v>
      </c>
      <c r="K137" s="642">
        <f>VLOOKUP(CONCATENATE($B137,"_",$C137,"_",K$2,"_","1000 NAC","_",$E137),SentData!$F$2:$G$65536,2,)/VLOOKUP(CONCATENATE($B137,"_",$C137,"_",K$2,"_",$D137,"_",$E137),SentData!$F$2:$G$65536,2,)</f>
        <v>678.81284916201128</v>
      </c>
      <c r="L137" s="642">
        <f>VLOOKUP(CONCATENATE($B137,"_",$C137,"_",L$2,"_","1000 NAC","_",$E137),SentData!$F$2:$G$65536,2,)/VLOOKUP(CONCATENATE($B137,"_",$C137,"_",L$2,"_",$D137,"_",$E137),SentData!$F$2:$G$65536,2,)</f>
        <v>817.66292134831463</v>
      </c>
      <c r="M137" s="643"/>
      <c r="N137" s="644" t="str">
        <f t="shared" si="25"/>
        <v>!!</v>
      </c>
      <c r="O137" s="644" t="str">
        <f t="shared" si="26"/>
        <v>!!</v>
      </c>
      <c r="P137" s="644" t="str">
        <f t="shared" si="27"/>
        <v>!!</v>
      </c>
      <c r="Q137" s="644" t="str">
        <f t="shared" si="28"/>
        <v>!!</v>
      </c>
      <c r="R137" s="644" t="str">
        <f t="shared" si="29"/>
        <v>!!</v>
      </c>
      <c r="S137" s="644">
        <f t="shared" si="30"/>
        <v>1.2045483852548056</v>
      </c>
      <c r="T137" s="643"/>
      <c r="U137" s="652" t="str">
        <f>IF(ISNUMBER(U135),IF(ISNUMBER(U136),U136/U135,F136/U135),IF(ISNUMBER(U136),U136/F135,""))</f>
        <v/>
      </c>
      <c r="V137" s="652" t="str">
        <f>IF(ISNUMBER(V135),IF(ISNUMBER(V136),V136/V135,G136/V135),IF(ISNUMBER(V136),V136/G135,""))</f>
        <v/>
      </c>
      <c r="W137" s="652" t="str">
        <f>IF(ISNUMBER(W135),IF(ISNUMBER(W136),W136/W135,H136/W135),IF(ISNUMBER(W136),W136/H135,""))</f>
        <v/>
      </c>
      <c r="X137" s="652" t="str">
        <f>IF(ISNUMBER(X135),IF(ISNUMBER(X136),X136/X135,I136/X135),IF(ISNUMBER(X136),X136/I135,""))</f>
        <v/>
      </c>
    </row>
    <row r="138" spans="1:24" x14ac:dyDescent="0.2">
      <c r="A138" s="353" t="s">
        <v>180</v>
      </c>
      <c r="B138" s="353" t="str">
        <f>Cover!$G$25</f>
        <v>NL</v>
      </c>
      <c r="C138" s="353" t="s">
        <v>296</v>
      </c>
      <c r="D138" s="353" t="s">
        <v>293</v>
      </c>
      <c r="E138" s="354" t="s">
        <v>258</v>
      </c>
      <c r="F138" s="364">
        <f>IF(ISNUMBER(U138),U138,VLOOKUP(CONCATENATE($B138,"_",$C138,"_",F$2,"_",$D138,"_",$E138),Database!$F$2:$G$65536,2,))</f>
        <v>0</v>
      </c>
      <c r="G138" s="364">
        <f>IF(ISNUMBER(V138),V138,VLOOKUP(CONCATENATE($B138,"_",$C138,"_",G$2,"_",$D138,"_",$E138),Database!$F$2:$G$65536,2,))</f>
        <v>0</v>
      </c>
      <c r="H138" s="364" t="e">
        <f>IF(ISNUMBER(W138),W138,VLOOKUP(CONCATENATE($B138,"_",$C138,"_",H$2,"_",$D138,"_",$E138),Database!$F$2:$G$65536,2,))</f>
        <v>#N/A</v>
      </c>
      <c r="I138" s="364" t="e">
        <f>IF(ISNUMBER(X138),X138,VLOOKUP(CONCATENATE($B138,"_",$C138,"_",I$2,"_",$D138,"_",$E138),Database!$F$2:$G$65536,2,))</f>
        <v>#N/A</v>
      </c>
      <c r="J138" s="364" t="e">
        <f>VLOOKUP(CONCATENATE($B138,"_",$C138,"_",J$2,"_",$D138,"_",$E138),Database!$F$2:$G$65536,2,)</f>
        <v>#N/A</v>
      </c>
      <c r="K138" s="360">
        <f>VLOOKUP(CONCATENATE($B138,"_",$C138,"_",K$2,"_",$D138,"_",$E138),SentData!$F$2:$G$65536,2,)</f>
        <v>25.1</v>
      </c>
      <c r="L138" s="360">
        <f>VLOOKUP(CONCATENATE($B138,"_",$C138,"_",L$2,"_",$D138,"_",$E138),SentData!$F$2:$G$65536,2,)</f>
        <v>24.6</v>
      </c>
      <c r="M138" s="355"/>
      <c r="N138" s="356" t="str">
        <f t="shared" si="25"/>
        <v>!!</v>
      </c>
      <c r="O138" s="356" t="str">
        <f t="shared" si="26"/>
        <v>!!</v>
      </c>
      <c r="P138" s="356" t="str">
        <f t="shared" si="27"/>
        <v>!!</v>
      </c>
      <c r="Q138" s="356" t="str">
        <f t="shared" si="28"/>
        <v>!!</v>
      </c>
      <c r="R138" s="356" t="str">
        <f t="shared" si="29"/>
        <v>!!</v>
      </c>
      <c r="S138" s="356">
        <f t="shared" si="30"/>
        <v>0.98007968127490042</v>
      </c>
      <c r="T138" s="355"/>
    </row>
    <row r="139" spans="1:24" x14ac:dyDescent="0.2">
      <c r="A139" s="633" t="s">
        <v>179</v>
      </c>
      <c r="B139" s="633" t="str">
        <f>Cover!$G$25</f>
        <v>NL</v>
      </c>
      <c r="C139" s="633" t="s">
        <v>296</v>
      </c>
      <c r="D139" s="633" t="s">
        <v>216</v>
      </c>
      <c r="E139" s="634" t="s">
        <v>258</v>
      </c>
      <c r="F139" s="364">
        <f>IF(ISNUMBER(U139),U139,VLOOKUP(CONCATENATE($B139,"_",$C139,"_",F$2,"_",$D139,"_",$E139),Database!$F$2:$G$65536,2,))</f>
        <v>0</v>
      </c>
      <c r="G139" s="364">
        <f>IF(ISNUMBER(V139),V139,VLOOKUP(CONCATENATE($B139,"_",$C139,"_",G$2,"_",$D139,"_",$E139),Database!$F$2:$G$65536,2,))</f>
        <v>0</v>
      </c>
      <c r="H139" s="364" t="e">
        <f>IF(ISNUMBER(W139),W139,VLOOKUP(CONCATENATE($B139,"_",$C139,"_",H$2,"_",$D139,"_",$E139),Database!$F$2:$G$65536,2,))</f>
        <v>#N/A</v>
      </c>
      <c r="I139" s="364" t="e">
        <f>IF(ISNUMBER(X139),X139,VLOOKUP(CONCATENATE($B139,"_",$C139,"_",I$2,"_",$D139,"_",$E139),Database!$F$2:$G$65536,2,))</f>
        <v>#N/A</v>
      </c>
      <c r="J139" s="364" t="e">
        <f>IF(ISNUMBER(Y139),Y139,VLOOKUP(CONCATENATE($B139,"_",$C139,"_",J$2,"_",$D139,"_",$E139),Database!$F$2:$G$65536,2,))</f>
        <v>#N/A</v>
      </c>
      <c r="K139" s="636">
        <f>VLOOKUP(CONCATENATE($B139,"_",$C139,"_",K$2,"_",$D139,"_",$E139),SentData!$F$2:$G$65536,2,)</f>
        <v>22587</v>
      </c>
      <c r="L139" s="636">
        <f>VLOOKUP(CONCATENATE($B139,"_",$C139,"_",L$2,"_",$D139,"_",$E139),SentData!$F$2:$G$65536,2,)</f>
        <v>23453</v>
      </c>
      <c r="M139" s="637"/>
      <c r="N139" s="638" t="str">
        <f t="shared" si="25"/>
        <v>!!</v>
      </c>
      <c r="O139" s="638" t="str">
        <f t="shared" si="26"/>
        <v>!!</v>
      </c>
      <c r="P139" s="638" t="str">
        <f t="shared" si="27"/>
        <v>!!</v>
      </c>
      <c r="Q139" s="638" t="str">
        <f t="shared" si="28"/>
        <v>!!</v>
      </c>
      <c r="R139" s="638" t="str">
        <f t="shared" si="29"/>
        <v>!!</v>
      </c>
      <c r="S139" s="638">
        <f t="shared" si="30"/>
        <v>1.0383406384203302</v>
      </c>
      <c r="T139" s="637"/>
      <c r="U139" s="633"/>
      <c r="V139" s="633"/>
      <c r="W139" s="633"/>
      <c r="X139" s="633"/>
    </row>
    <row r="140" spans="1:24" ht="12" x14ac:dyDescent="0.2">
      <c r="A140" s="639" t="s">
        <v>178</v>
      </c>
      <c r="B140" s="639" t="str">
        <f>Cover!$G$25</f>
        <v>NL</v>
      </c>
      <c r="C140" s="639" t="s">
        <v>296</v>
      </c>
      <c r="D140" s="639" t="s">
        <v>293</v>
      </c>
      <c r="E140" s="640" t="s">
        <v>258</v>
      </c>
      <c r="F140" s="641" t="e">
        <f>IF(ISNUMBER(U140),U140,VLOOKUP(CONCATENATE($B140,"_",$C140,"_",F$2,"_","1000 NAC","_",$E140),Database!$F$2:$G$65536,2,)/VLOOKUP(CONCATENATE($B140,"_",$C140,"_",F$2,"_",$D140,"_",$E140),Database!$F$2:$G$65536,2,))</f>
        <v>#DIV/0!</v>
      </c>
      <c r="G140" s="641" t="e">
        <f>IF(ISNUMBER(V140),V140,VLOOKUP(CONCATENATE($B140,"_",$C140,"_",G$2,"_","1000 NAC","_",$E140),Database!$F$2:$G$65536,2,)/VLOOKUP(CONCATENATE($B140,"_",$C140,"_",G$2,"_",$D140,"_",$E140),Database!$F$2:$G$65536,2,))</f>
        <v>#DIV/0!</v>
      </c>
      <c r="H140" s="641" t="e">
        <f>IF(ISNUMBER(W140),W140,VLOOKUP(CONCATENATE($B140,"_",$C140,"_",H$2,"_","1000 NAC","_",$E140),Database!$F$2:$G$65536,2,)/VLOOKUP(CONCATENATE($B140,"_",$C140,"_",H$2,"_",$D140,"_",$E140),Database!$F$2:$G$65536,2,))</f>
        <v>#N/A</v>
      </c>
      <c r="I140" s="641" t="e">
        <f>IF(ISNUMBER(X140),X140,VLOOKUP(CONCATENATE($B140,"_",$C140,"_",I$2,"_","1000 NAC","_",$E140),Database!$F$2:$G$65536,2,)/VLOOKUP(CONCATENATE($B140,"_",$C140,"_",I$2,"_",$D140,"_",$E140),Database!$F$2:$G$65536,2,))</f>
        <v>#N/A</v>
      </c>
      <c r="J140" s="641" t="e">
        <f>IF(ISNUMBER(Y140),Y140,VLOOKUP(CONCATENATE($B140,"_",$C140,"_",J$2,"_","1000 NAC","_",$E140),Database!$F$2:$G$65536,2,)/VLOOKUP(CONCATENATE($B140,"_",$C140,"_",J$2,"_",$D140,"_",$E140),Database!$F$2:$G$65536,2,))</f>
        <v>#N/A</v>
      </c>
      <c r="K140" s="642">
        <f>VLOOKUP(CONCATENATE($B140,"_",$C140,"_",K$2,"_","1000 NAC","_",$E140),SentData!$F$2:$G$65536,2,)/VLOOKUP(CONCATENATE($B140,"_",$C140,"_",K$2,"_",$D140,"_",$E140),SentData!$F$2:$G$65536,2,)</f>
        <v>899.88047808764941</v>
      </c>
      <c r="L140" s="642">
        <f>VLOOKUP(CONCATENATE($B140,"_",$C140,"_",L$2,"_","1000 NAC","_",$E140),SentData!$F$2:$G$65536,2,)/VLOOKUP(CONCATENATE($B140,"_",$C140,"_",L$2,"_",$D140,"_",$E140),SentData!$F$2:$G$65536,2,)</f>
        <v>953.3739837398374</v>
      </c>
      <c r="M140" s="643"/>
      <c r="N140" s="644" t="str">
        <f t="shared" si="25"/>
        <v>!!</v>
      </c>
      <c r="O140" s="644" t="str">
        <f t="shared" si="26"/>
        <v>!!</v>
      </c>
      <c r="P140" s="644" t="str">
        <f t="shared" si="27"/>
        <v>!!</v>
      </c>
      <c r="Q140" s="644" t="str">
        <f t="shared" si="28"/>
        <v>!!</v>
      </c>
      <c r="R140" s="644" t="str">
        <f t="shared" si="29"/>
        <v>!!</v>
      </c>
      <c r="S140" s="644">
        <f t="shared" si="30"/>
        <v>1.0594451229410686</v>
      </c>
      <c r="T140" s="643"/>
      <c r="U140" s="652" t="str">
        <f>IF(ISNUMBER(U138),IF(ISNUMBER(U139),U139/U138,F139/U138),IF(ISNUMBER(U139),U139/F138,""))</f>
        <v/>
      </c>
      <c r="V140" s="652" t="str">
        <f>IF(ISNUMBER(V138),IF(ISNUMBER(V139),V139/V138,G139/V138),IF(ISNUMBER(V139),V139/G138,""))</f>
        <v/>
      </c>
      <c r="W140" s="652" t="str">
        <f>IF(ISNUMBER(W138),IF(ISNUMBER(W139),W139/W138,H139/W138),IF(ISNUMBER(W139),W139/H138,""))</f>
        <v/>
      </c>
      <c r="X140" s="652" t="str">
        <f>IF(ISNUMBER(X138),IF(ISNUMBER(X139),X139/X138,I139/X138),IF(ISNUMBER(X139),X139/I138,""))</f>
        <v/>
      </c>
    </row>
    <row r="141" spans="1:24" x14ac:dyDescent="0.2">
      <c r="A141" s="353" t="s">
        <v>180</v>
      </c>
      <c r="B141" s="353" t="str">
        <f>Cover!$G$25</f>
        <v>NL</v>
      </c>
      <c r="C141" s="353" t="s">
        <v>292</v>
      </c>
      <c r="D141" s="353" t="s">
        <v>293</v>
      </c>
      <c r="E141" s="354" t="s">
        <v>259</v>
      </c>
      <c r="F141" s="364">
        <f>IF(ISNUMBER(U141),U141,VLOOKUP(CONCATENATE($B141,"_",$C141,"_",F$2,"_",$D141,"_",$E141),Database!$F$2:$G$65536,2,))</f>
        <v>0</v>
      </c>
      <c r="G141" s="364">
        <f>IF(ISNUMBER(V141),V141,VLOOKUP(CONCATENATE($B141,"_",$C141,"_",G$2,"_",$D141,"_",$E141),Database!$F$2:$G$65536,2,))</f>
        <v>0</v>
      </c>
      <c r="H141" s="364" t="e">
        <f>IF(ISNUMBER(W141),W141,VLOOKUP(CONCATENATE($B141,"_",$C141,"_",H$2,"_",$D141,"_",$E141),Database!$F$2:$G$65536,2,))</f>
        <v>#N/A</v>
      </c>
      <c r="I141" s="364" t="e">
        <f>IF(ISNUMBER(X141),X141,VLOOKUP(CONCATENATE($B141,"_",$C141,"_",I$2,"_",$D141,"_",$E141),Database!$F$2:$G$65536,2,))</f>
        <v>#N/A</v>
      </c>
      <c r="J141" s="364" t="e">
        <f>VLOOKUP(CONCATENATE($B141,"_",$C141,"_",J$2,"_",$D141,"_",$E141),Database!$F$2:$G$65536,2,)</f>
        <v>#N/A</v>
      </c>
      <c r="K141" s="360">
        <f>VLOOKUP(CONCATENATE($B141,"_",$C141,"_",K$2,"_",$D141,"_",$E141),SentData!$F$2:$G$65536,2,)</f>
        <v>14.4</v>
      </c>
      <c r="L141" s="360">
        <f>VLOOKUP(CONCATENATE($B141,"_",$C141,"_",L$2,"_",$D141,"_",$E141),SentData!$F$2:$G$65536,2,)</f>
        <v>6.6</v>
      </c>
      <c r="M141" s="355"/>
      <c r="N141" s="356" t="str">
        <f t="shared" si="25"/>
        <v>!!</v>
      </c>
      <c r="O141" s="356" t="str">
        <f t="shared" si="26"/>
        <v>!!</v>
      </c>
      <c r="P141" s="356" t="str">
        <f t="shared" si="27"/>
        <v>!!</v>
      </c>
      <c r="Q141" s="356" t="str">
        <f t="shared" si="28"/>
        <v>!!</v>
      </c>
      <c r="R141" s="356" t="str">
        <f t="shared" si="29"/>
        <v>!!</v>
      </c>
      <c r="S141" s="356">
        <f t="shared" si="30"/>
        <v>0.45833333333333331</v>
      </c>
      <c r="T141" s="355"/>
    </row>
    <row r="142" spans="1:24" x14ac:dyDescent="0.2">
      <c r="A142" s="633" t="s">
        <v>179</v>
      </c>
      <c r="B142" s="633" t="str">
        <f>Cover!$G$25</f>
        <v>NL</v>
      </c>
      <c r="C142" s="633" t="s">
        <v>292</v>
      </c>
      <c r="D142" s="633" t="s">
        <v>216</v>
      </c>
      <c r="E142" s="634" t="s">
        <v>259</v>
      </c>
      <c r="F142" s="364">
        <f>IF(ISNUMBER(U142),U142,VLOOKUP(CONCATENATE($B142,"_",$C142,"_",F$2,"_",$D142,"_",$E142),Database!$F$2:$G$65536,2,))</f>
        <v>0</v>
      </c>
      <c r="G142" s="364">
        <f>IF(ISNUMBER(V142),V142,VLOOKUP(CONCATENATE($B142,"_",$C142,"_",G$2,"_",$D142,"_",$E142),Database!$F$2:$G$65536,2,))</f>
        <v>0</v>
      </c>
      <c r="H142" s="364" t="e">
        <f>IF(ISNUMBER(W142),W142,VLOOKUP(CONCATENATE($B142,"_",$C142,"_",H$2,"_",$D142,"_",$E142),Database!$F$2:$G$65536,2,))</f>
        <v>#N/A</v>
      </c>
      <c r="I142" s="364" t="e">
        <f>IF(ISNUMBER(X142),X142,VLOOKUP(CONCATENATE($B142,"_",$C142,"_",I$2,"_",$D142,"_",$E142),Database!$F$2:$G$65536,2,))</f>
        <v>#N/A</v>
      </c>
      <c r="J142" s="364" t="e">
        <f>IF(ISNUMBER(Y142),Y142,VLOOKUP(CONCATENATE($B142,"_",$C142,"_",J$2,"_",$D142,"_",$E142),Database!$F$2:$G$65536,2,))</f>
        <v>#N/A</v>
      </c>
      <c r="K142" s="636">
        <f>VLOOKUP(CONCATENATE($B142,"_",$C142,"_",K$2,"_",$D142,"_",$E142),SentData!$F$2:$G$65536,2,)</f>
        <v>4035</v>
      </c>
      <c r="L142" s="636">
        <f>VLOOKUP(CONCATENATE($B142,"_",$C142,"_",L$2,"_",$D142,"_",$E142),SentData!$F$2:$G$65536,2,)</f>
        <v>3282</v>
      </c>
      <c r="M142" s="637"/>
      <c r="N142" s="638" t="str">
        <f t="shared" si="25"/>
        <v>!!</v>
      </c>
      <c r="O142" s="638" t="str">
        <f t="shared" si="26"/>
        <v>!!</v>
      </c>
      <c r="P142" s="638" t="str">
        <f t="shared" si="27"/>
        <v>!!</v>
      </c>
      <c r="Q142" s="638" t="str">
        <f t="shared" si="28"/>
        <v>!!</v>
      </c>
      <c r="R142" s="638" t="str">
        <f t="shared" si="29"/>
        <v>!!</v>
      </c>
      <c r="S142" s="638">
        <f t="shared" si="30"/>
        <v>0.81338289962825283</v>
      </c>
      <c r="T142" s="637"/>
      <c r="U142" s="633"/>
      <c r="V142" s="633"/>
      <c r="W142" s="633"/>
      <c r="X142" s="633"/>
    </row>
    <row r="143" spans="1:24" ht="12" x14ac:dyDescent="0.2">
      <c r="A143" s="639" t="s">
        <v>178</v>
      </c>
      <c r="B143" s="639" t="str">
        <f>Cover!$G$25</f>
        <v>NL</v>
      </c>
      <c r="C143" s="639" t="s">
        <v>292</v>
      </c>
      <c r="D143" s="639" t="s">
        <v>293</v>
      </c>
      <c r="E143" s="640" t="s">
        <v>259</v>
      </c>
      <c r="F143" s="641" t="e">
        <f>IF(ISNUMBER(U143),U143,VLOOKUP(CONCATENATE($B143,"_",$C143,"_",F$2,"_","1000 NAC","_",$E143),Database!$F$2:$G$65536,2,)/VLOOKUP(CONCATENATE($B143,"_",$C143,"_",F$2,"_",$D143,"_",$E143),Database!$F$2:$G$65536,2,))</f>
        <v>#DIV/0!</v>
      </c>
      <c r="G143" s="641" t="e">
        <f>IF(ISNUMBER(V143),V143,VLOOKUP(CONCATENATE($B143,"_",$C143,"_",G$2,"_","1000 NAC","_",$E143),Database!$F$2:$G$65536,2,)/VLOOKUP(CONCATENATE($B143,"_",$C143,"_",G$2,"_",$D143,"_",$E143),Database!$F$2:$G$65536,2,))</f>
        <v>#DIV/0!</v>
      </c>
      <c r="H143" s="641" t="e">
        <f>IF(ISNUMBER(W143),W143,VLOOKUP(CONCATENATE($B143,"_",$C143,"_",H$2,"_","1000 NAC","_",$E143),Database!$F$2:$G$65536,2,)/VLOOKUP(CONCATENATE($B143,"_",$C143,"_",H$2,"_",$D143,"_",$E143),Database!$F$2:$G$65536,2,))</f>
        <v>#N/A</v>
      </c>
      <c r="I143" s="641" t="e">
        <f>IF(ISNUMBER(X143),X143,VLOOKUP(CONCATENATE($B143,"_",$C143,"_",I$2,"_","1000 NAC","_",$E143),Database!$F$2:$G$65536,2,)/VLOOKUP(CONCATENATE($B143,"_",$C143,"_",I$2,"_",$D143,"_",$E143),Database!$F$2:$G$65536,2,))</f>
        <v>#N/A</v>
      </c>
      <c r="J143" s="641" t="e">
        <f>IF(ISNUMBER(Y143),Y143,VLOOKUP(CONCATENATE($B143,"_",$C143,"_",J$2,"_","1000 NAC","_",$E143),Database!$F$2:$G$65536,2,)/VLOOKUP(CONCATENATE($B143,"_",$C143,"_",J$2,"_",$D143,"_",$E143),Database!$F$2:$G$65536,2,))</f>
        <v>#N/A</v>
      </c>
      <c r="K143" s="642">
        <f>VLOOKUP(CONCATENATE($B143,"_",$C143,"_",K$2,"_","1000 NAC","_",$E143),SentData!$F$2:$G$65536,2,)/VLOOKUP(CONCATENATE($B143,"_",$C143,"_",K$2,"_",$D143,"_",$E143),SentData!$F$2:$G$65536,2,)</f>
        <v>280.20833333333331</v>
      </c>
      <c r="L143" s="642">
        <f>VLOOKUP(CONCATENATE($B143,"_",$C143,"_",L$2,"_","1000 NAC","_",$E143),SentData!$F$2:$G$65536,2,)/VLOOKUP(CONCATENATE($B143,"_",$C143,"_",L$2,"_",$D143,"_",$E143),SentData!$F$2:$G$65536,2,)</f>
        <v>497.27272727272731</v>
      </c>
      <c r="M143" s="643"/>
      <c r="N143" s="644" t="str">
        <f t="shared" si="25"/>
        <v>!!</v>
      </c>
      <c r="O143" s="644" t="str">
        <f t="shared" si="26"/>
        <v>!!</v>
      </c>
      <c r="P143" s="644" t="str">
        <f t="shared" si="27"/>
        <v>!!</v>
      </c>
      <c r="Q143" s="644" t="str">
        <f t="shared" si="28"/>
        <v>!!</v>
      </c>
      <c r="R143" s="644" t="str">
        <f t="shared" si="29"/>
        <v>!!</v>
      </c>
      <c r="S143" s="644">
        <f t="shared" si="30"/>
        <v>1.7746535991889154</v>
      </c>
      <c r="T143" s="643"/>
      <c r="U143" s="652" t="str">
        <f>IF(ISNUMBER(U141),IF(ISNUMBER(U142),U142/U141,F142/U141),IF(ISNUMBER(U142),U142/F141,""))</f>
        <v/>
      </c>
      <c r="V143" s="652" t="str">
        <f>IF(ISNUMBER(V141),IF(ISNUMBER(V142),V142/V141,G142/V141),IF(ISNUMBER(V142),V142/G141,""))</f>
        <v/>
      </c>
      <c r="W143" s="652" t="str">
        <f>IF(ISNUMBER(W141),IF(ISNUMBER(W142),W142/W141,H142/W141),IF(ISNUMBER(W142),W142/H141,""))</f>
        <v/>
      </c>
      <c r="X143" s="652" t="str">
        <f>IF(ISNUMBER(X141),IF(ISNUMBER(X142),X142/X141,I142/X141),IF(ISNUMBER(X142),X142/I141,""))</f>
        <v/>
      </c>
    </row>
    <row r="144" spans="1:24" x14ac:dyDescent="0.2">
      <c r="A144" s="353" t="s">
        <v>180</v>
      </c>
      <c r="B144" s="353" t="str">
        <f>Cover!$G$25</f>
        <v>NL</v>
      </c>
      <c r="C144" s="353" t="s">
        <v>296</v>
      </c>
      <c r="D144" s="353" t="s">
        <v>293</v>
      </c>
      <c r="E144" s="354" t="s">
        <v>259</v>
      </c>
      <c r="F144" s="364">
        <f>IF(ISNUMBER(U144),U144,VLOOKUP(CONCATENATE($B144,"_",$C144,"_",F$2,"_",$D144,"_",$E144),Database!$F$2:$G$65536,2,))</f>
        <v>0</v>
      </c>
      <c r="G144" s="364">
        <f>IF(ISNUMBER(V144),V144,VLOOKUP(CONCATENATE($B144,"_",$C144,"_",G$2,"_",$D144,"_",$E144),Database!$F$2:$G$65536,2,))</f>
        <v>0</v>
      </c>
      <c r="H144" s="364" t="e">
        <f>IF(ISNUMBER(W144),W144,VLOOKUP(CONCATENATE($B144,"_",$C144,"_",H$2,"_",$D144,"_",$E144),Database!$F$2:$G$65536,2,))</f>
        <v>#N/A</v>
      </c>
      <c r="I144" s="364" t="e">
        <f>IF(ISNUMBER(X144),X144,VLOOKUP(CONCATENATE($B144,"_",$C144,"_",I$2,"_",$D144,"_",$E144),Database!$F$2:$G$65536,2,))</f>
        <v>#N/A</v>
      </c>
      <c r="J144" s="364" t="e">
        <f>VLOOKUP(CONCATENATE($B144,"_",$C144,"_",J$2,"_",$D144,"_",$E144),Database!$F$2:$G$65536,2,)</f>
        <v>#N/A</v>
      </c>
      <c r="K144" s="360">
        <f>VLOOKUP(CONCATENATE($B144,"_",$C144,"_",K$2,"_",$D144,"_",$E144),SentData!$F$2:$G$65536,2,)</f>
        <v>1.2</v>
      </c>
      <c r="L144" s="360">
        <f>VLOOKUP(CONCATENATE($B144,"_",$C144,"_",L$2,"_",$D144,"_",$E144),SentData!$F$2:$G$65536,2,)</f>
        <v>3.1</v>
      </c>
      <c r="M144" s="355"/>
      <c r="N144" s="356" t="str">
        <f t="shared" si="25"/>
        <v>!!</v>
      </c>
      <c r="O144" s="356" t="str">
        <f t="shared" si="26"/>
        <v>!!</v>
      </c>
      <c r="P144" s="356" t="str">
        <f t="shared" si="27"/>
        <v>!!</v>
      </c>
      <c r="Q144" s="356" t="str">
        <f t="shared" si="28"/>
        <v>!!</v>
      </c>
      <c r="R144" s="356" t="str">
        <f t="shared" si="29"/>
        <v>!!</v>
      </c>
      <c r="S144" s="356">
        <f t="shared" si="30"/>
        <v>2.5833333333333335</v>
      </c>
      <c r="T144" s="355"/>
    </row>
    <row r="145" spans="1:24" x14ac:dyDescent="0.2">
      <c r="A145" s="633" t="s">
        <v>179</v>
      </c>
      <c r="B145" s="633" t="str">
        <f>Cover!$G$25</f>
        <v>NL</v>
      </c>
      <c r="C145" s="633" t="s">
        <v>296</v>
      </c>
      <c r="D145" s="633" t="s">
        <v>216</v>
      </c>
      <c r="E145" s="634" t="s">
        <v>259</v>
      </c>
      <c r="F145" s="364">
        <f>IF(ISNUMBER(U145),U145,VLOOKUP(CONCATENATE($B145,"_",$C145,"_",F$2,"_",$D145,"_",$E145),Database!$F$2:$G$65536,2,))</f>
        <v>0</v>
      </c>
      <c r="G145" s="364">
        <f>IF(ISNUMBER(V145),V145,VLOOKUP(CONCATENATE($B145,"_",$C145,"_",G$2,"_",$D145,"_",$E145),Database!$F$2:$G$65536,2,))</f>
        <v>0</v>
      </c>
      <c r="H145" s="364" t="e">
        <f>IF(ISNUMBER(W145),W145,VLOOKUP(CONCATENATE($B145,"_",$C145,"_",H$2,"_",$D145,"_",$E145),Database!$F$2:$G$65536,2,))</f>
        <v>#N/A</v>
      </c>
      <c r="I145" s="364" t="e">
        <f>IF(ISNUMBER(X145),X145,VLOOKUP(CONCATENATE($B145,"_",$C145,"_",I$2,"_",$D145,"_",$E145),Database!$F$2:$G$65536,2,))</f>
        <v>#N/A</v>
      </c>
      <c r="J145" s="364" t="e">
        <f>IF(ISNUMBER(Y145),Y145,VLOOKUP(CONCATENATE($B145,"_",$C145,"_",J$2,"_",$D145,"_",$E145),Database!$F$2:$G$65536,2,))</f>
        <v>#N/A</v>
      </c>
      <c r="K145" s="636">
        <f>VLOOKUP(CONCATENATE($B145,"_",$C145,"_",K$2,"_",$D145,"_",$E145),SentData!$F$2:$G$65536,2,)</f>
        <v>929</v>
      </c>
      <c r="L145" s="636">
        <f>VLOOKUP(CONCATENATE($B145,"_",$C145,"_",L$2,"_",$D145,"_",$E145),SentData!$F$2:$G$65536,2,)</f>
        <v>1463</v>
      </c>
      <c r="M145" s="637"/>
      <c r="N145" s="638" t="str">
        <f t="shared" si="25"/>
        <v>!!</v>
      </c>
      <c r="O145" s="638" t="str">
        <f t="shared" si="26"/>
        <v>!!</v>
      </c>
      <c r="P145" s="638" t="str">
        <f t="shared" si="27"/>
        <v>!!</v>
      </c>
      <c r="Q145" s="638" t="str">
        <f t="shared" si="28"/>
        <v>!!</v>
      </c>
      <c r="R145" s="638" t="str">
        <f t="shared" si="29"/>
        <v>!!</v>
      </c>
      <c r="S145" s="638">
        <f t="shared" si="30"/>
        <v>1.5748116254036599</v>
      </c>
      <c r="T145" s="637"/>
      <c r="U145" s="633"/>
      <c r="V145" s="633"/>
      <c r="W145" s="633"/>
      <c r="X145" s="633"/>
    </row>
    <row r="146" spans="1:24" ht="12" x14ac:dyDescent="0.2">
      <c r="A146" s="639" t="s">
        <v>178</v>
      </c>
      <c r="B146" s="639" t="str">
        <f>Cover!$G$25</f>
        <v>NL</v>
      </c>
      <c r="C146" s="639" t="s">
        <v>296</v>
      </c>
      <c r="D146" s="639" t="s">
        <v>293</v>
      </c>
      <c r="E146" s="640" t="s">
        <v>259</v>
      </c>
      <c r="F146" s="641" t="e">
        <f>IF(ISNUMBER(U146),U146,VLOOKUP(CONCATENATE($B146,"_",$C146,"_",F$2,"_","1000 NAC","_",$E146),Database!$F$2:$G$65536,2,)/VLOOKUP(CONCATENATE($B146,"_",$C146,"_",F$2,"_",$D146,"_",$E146),Database!$F$2:$G$65536,2,))</f>
        <v>#DIV/0!</v>
      </c>
      <c r="G146" s="641" t="e">
        <f>IF(ISNUMBER(V146),V146,VLOOKUP(CONCATENATE($B146,"_",$C146,"_",G$2,"_","1000 NAC","_",$E146),Database!$F$2:$G$65536,2,)/VLOOKUP(CONCATENATE($B146,"_",$C146,"_",G$2,"_",$D146,"_",$E146),Database!$F$2:$G$65536,2,))</f>
        <v>#DIV/0!</v>
      </c>
      <c r="H146" s="641" t="e">
        <f>IF(ISNUMBER(W146),W146,VLOOKUP(CONCATENATE($B146,"_",$C146,"_",H$2,"_","1000 NAC","_",$E146),Database!$F$2:$G$65536,2,)/VLOOKUP(CONCATENATE($B146,"_",$C146,"_",H$2,"_",$D146,"_",$E146),Database!$F$2:$G$65536,2,))</f>
        <v>#N/A</v>
      </c>
      <c r="I146" s="641" t="e">
        <f>IF(ISNUMBER(X146),X146,VLOOKUP(CONCATENATE($B146,"_",$C146,"_",I$2,"_","1000 NAC","_",$E146),Database!$F$2:$G$65536,2,)/VLOOKUP(CONCATENATE($B146,"_",$C146,"_",I$2,"_",$D146,"_",$E146),Database!$F$2:$G$65536,2,))</f>
        <v>#N/A</v>
      </c>
      <c r="J146" s="641" t="e">
        <f>IF(ISNUMBER(Y146),Y146,VLOOKUP(CONCATENATE($B146,"_",$C146,"_",J$2,"_","1000 NAC","_",$E146),Database!$F$2:$G$65536,2,)/VLOOKUP(CONCATENATE($B146,"_",$C146,"_",J$2,"_",$D146,"_",$E146),Database!$F$2:$G$65536,2,))</f>
        <v>#N/A</v>
      </c>
      <c r="K146" s="642">
        <f>VLOOKUP(CONCATENATE($B146,"_",$C146,"_",K$2,"_","1000 NAC","_",$E146),SentData!$F$2:$G$65536,2,)/VLOOKUP(CONCATENATE($B146,"_",$C146,"_",K$2,"_",$D146,"_",$E146),SentData!$F$2:$G$65536,2,)</f>
        <v>774.16666666666674</v>
      </c>
      <c r="L146" s="642">
        <f>VLOOKUP(CONCATENATE($B146,"_",$C146,"_",L$2,"_","1000 NAC","_",$E146),SentData!$F$2:$G$65536,2,)/VLOOKUP(CONCATENATE($B146,"_",$C146,"_",L$2,"_",$D146,"_",$E146),SentData!$F$2:$G$65536,2,)</f>
        <v>471.93548387096774</v>
      </c>
      <c r="M146" s="643"/>
      <c r="N146" s="644" t="str">
        <f t="shared" si="25"/>
        <v>!!</v>
      </c>
      <c r="O146" s="644" t="str">
        <f t="shared" si="26"/>
        <v>!!</v>
      </c>
      <c r="P146" s="644" t="str">
        <f t="shared" si="27"/>
        <v>!!</v>
      </c>
      <c r="Q146" s="644" t="str">
        <f t="shared" si="28"/>
        <v>!!</v>
      </c>
      <c r="R146" s="644" t="str">
        <f t="shared" si="29"/>
        <v>!!</v>
      </c>
      <c r="S146" s="644">
        <f t="shared" si="30"/>
        <v>0.60960450015625534</v>
      </c>
      <c r="T146" s="643"/>
      <c r="U146" s="652" t="str">
        <f>IF(ISNUMBER(U144),IF(ISNUMBER(U145),U145/U144,F145/U144),IF(ISNUMBER(U145),U145/F144,""))</f>
        <v/>
      </c>
      <c r="V146" s="652" t="str">
        <f>IF(ISNUMBER(V144),IF(ISNUMBER(V145),V145/V144,G145/V144),IF(ISNUMBER(V145),V145/G144,""))</f>
        <v/>
      </c>
      <c r="W146" s="652" t="str">
        <f>IF(ISNUMBER(W144),IF(ISNUMBER(W145),W145/W144,H145/W144),IF(ISNUMBER(W145),W145/H144,""))</f>
        <v/>
      </c>
      <c r="X146" s="652" t="str">
        <f>IF(ISNUMBER(X144),IF(ISNUMBER(X145),X145/X144,I145/X144),IF(ISNUMBER(X145),X145/I144,""))</f>
        <v/>
      </c>
    </row>
    <row r="147" spans="1:24" x14ac:dyDescent="0.2">
      <c r="A147" s="353" t="s">
        <v>180</v>
      </c>
      <c r="B147" s="353" t="str">
        <f>Cover!$G$25</f>
        <v>NL</v>
      </c>
      <c r="C147" s="353" t="s">
        <v>292</v>
      </c>
      <c r="D147" s="353" t="s">
        <v>293</v>
      </c>
      <c r="E147" s="354" t="s">
        <v>260</v>
      </c>
      <c r="F147" s="364">
        <f>IF(ISNUMBER(U147),U147,VLOOKUP(CONCATENATE($B147,"_",$C147,"_",F$2,"_",$D147,"_",$E147),Database!$F$2:$G$65536,2,))</f>
        <v>0</v>
      </c>
      <c r="G147" s="364">
        <f>IF(ISNUMBER(V147),V147,VLOOKUP(CONCATENATE($B147,"_",$C147,"_",G$2,"_",$D147,"_",$E147),Database!$F$2:$G$65536,2,))</f>
        <v>0</v>
      </c>
      <c r="H147" s="364" t="e">
        <f>IF(ISNUMBER(W147),W147,VLOOKUP(CONCATENATE($B147,"_",$C147,"_",H$2,"_",$D147,"_",$E147),Database!$F$2:$G$65536,2,))</f>
        <v>#N/A</v>
      </c>
      <c r="I147" s="364" t="e">
        <f>IF(ISNUMBER(X147),X147,VLOOKUP(CONCATENATE($B147,"_",$C147,"_",I$2,"_",$D147,"_",$E147),Database!$F$2:$G$65536,2,))</f>
        <v>#N/A</v>
      </c>
      <c r="J147" s="364" t="e">
        <f>VLOOKUP(CONCATENATE($B147,"_",$C147,"_",J$2,"_",$D147,"_",$E147),Database!$F$2:$G$65536,2,)</f>
        <v>#N/A</v>
      </c>
      <c r="K147" s="360">
        <f>VLOOKUP(CONCATENATE($B147,"_",$C147,"_",K$2,"_",$D147,"_",$E147),SentData!$F$2:$G$65536,2,)</f>
        <v>0.5</v>
      </c>
      <c r="L147" s="360">
        <f>VLOOKUP(CONCATENATE($B147,"_",$C147,"_",L$2,"_",$D147,"_",$E147),SentData!$F$2:$G$65536,2,)</f>
        <v>0.7</v>
      </c>
      <c r="M147" s="355"/>
      <c r="N147" s="356" t="str">
        <f t="shared" si="25"/>
        <v>!!</v>
      </c>
      <c r="O147" s="356" t="str">
        <f t="shared" si="26"/>
        <v>!!</v>
      </c>
      <c r="P147" s="356" t="str">
        <f t="shared" si="27"/>
        <v>!!</v>
      </c>
      <c r="Q147" s="356" t="str">
        <f t="shared" si="28"/>
        <v>!!</v>
      </c>
      <c r="R147" s="356" t="str">
        <f t="shared" si="29"/>
        <v>!!</v>
      </c>
      <c r="S147" s="356">
        <f t="shared" si="30"/>
        <v>1.4</v>
      </c>
      <c r="T147" s="355"/>
    </row>
    <row r="148" spans="1:24" x14ac:dyDescent="0.2">
      <c r="A148" s="633" t="s">
        <v>179</v>
      </c>
      <c r="B148" s="633" t="str">
        <f>Cover!$G$25</f>
        <v>NL</v>
      </c>
      <c r="C148" s="633" t="s">
        <v>292</v>
      </c>
      <c r="D148" s="633" t="s">
        <v>216</v>
      </c>
      <c r="E148" s="634" t="s">
        <v>260</v>
      </c>
      <c r="F148" s="364">
        <f>IF(ISNUMBER(U148),U148,VLOOKUP(CONCATENATE($B148,"_",$C148,"_",F$2,"_",$D148,"_",$E148),Database!$F$2:$G$65536,2,))</f>
        <v>0</v>
      </c>
      <c r="G148" s="364">
        <f>IF(ISNUMBER(V148),V148,VLOOKUP(CONCATENATE($B148,"_",$C148,"_",G$2,"_",$D148,"_",$E148),Database!$F$2:$G$65536,2,))</f>
        <v>0</v>
      </c>
      <c r="H148" s="364" t="e">
        <f>IF(ISNUMBER(W148),W148,VLOOKUP(CONCATENATE($B148,"_",$C148,"_",H$2,"_",$D148,"_",$E148),Database!$F$2:$G$65536,2,))</f>
        <v>#N/A</v>
      </c>
      <c r="I148" s="364" t="e">
        <f>IF(ISNUMBER(X148),X148,VLOOKUP(CONCATENATE($B148,"_",$C148,"_",I$2,"_",$D148,"_",$E148),Database!$F$2:$G$65536,2,))</f>
        <v>#N/A</v>
      </c>
      <c r="J148" s="364" t="e">
        <f>IF(ISNUMBER(Y148),Y148,VLOOKUP(CONCATENATE($B148,"_",$C148,"_",J$2,"_",$D148,"_",$E148),Database!$F$2:$G$65536,2,))</f>
        <v>#N/A</v>
      </c>
      <c r="K148" s="636">
        <f>VLOOKUP(CONCATENATE($B148,"_",$C148,"_",K$2,"_",$D148,"_",$E148),SentData!$F$2:$G$65536,2,)</f>
        <v>343</v>
      </c>
      <c r="L148" s="636">
        <f>VLOOKUP(CONCATENATE($B148,"_",$C148,"_",L$2,"_",$D148,"_",$E148),SentData!$F$2:$G$65536,2,)</f>
        <v>507</v>
      </c>
      <c r="M148" s="637"/>
      <c r="N148" s="638" t="str">
        <f t="shared" si="25"/>
        <v>!!</v>
      </c>
      <c r="O148" s="638" t="str">
        <f t="shared" si="26"/>
        <v>!!</v>
      </c>
      <c r="P148" s="638" t="str">
        <f t="shared" si="27"/>
        <v>!!</v>
      </c>
      <c r="Q148" s="638" t="str">
        <f t="shared" si="28"/>
        <v>!!</v>
      </c>
      <c r="R148" s="638" t="str">
        <f t="shared" si="29"/>
        <v>!!</v>
      </c>
      <c r="S148" s="638">
        <f t="shared" si="30"/>
        <v>1.4781341107871719</v>
      </c>
      <c r="T148" s="637"/>
      <c r="U148" s="633"/>
      <c r="V148" s="633"/>
      <c r="W148" s="633"/>
      <c r="X148" s="633"/>
    </row>
    <row r="149" spans="1:24" ht="12" x14ac:dyDescent="0.2">
      <c r="A149" s="639" t="s">
        <v>178</v>
      </c>
      <c r="B149" s="639" t="str">
        <f>Cover!$G$25</f>
        <v>NL</v>
      </c>
      <c r="C149" s="639" t="s">
        <v>292</v>
      </c>
      <c r="D149" s="639" t="s">
        <v>293</v>
      </c>
      <c r="E149" s="640" t="s">
        <v>260</v>
      </c>
      <c r="F149" s="641" t="e">
        <f>IF(ISNUMBER(U149),U149,VLOOKUP(CONCATENATE($B149,"_",$C149,"_",F$2,"_","1000 NAC","_",$E149),Database!$F$2:$G$65536,2,)/VLOOKUP(CONCATENATE($B149,"_",$C149,"_",F$2,"_",$D149,"_",$E149),Database!$F$2:$G$65536,2,))</f>
        <v>#DIV/0!</v>
      </c>
      <c r="G149" s="641" t="e">
        <f>IF(ISNUMBER(V149),V149,VLOOKUP(CONCATENATE($B149,"_",$C149,"_",G$2,"_","1000 NAC","_",$E149),Database!$F$2:$G$65536,2,)/VLOOKUP(CONCATENATE($B149,"_",$C149,"_",G$2,"_",$D149,"_",$E149),Database!$F$2:$G$65536,2,))</f>
        <v>#DIV/0!</v>
      </c>
      <c r="H149" s="641" t="e">
        <f>IF(ISNUMBER(W149),W149,VLOOKUP(CONCATENATE($B149,"_",$C149,"_",H$2,"_","1000 NAC","_",$E149),Database!$F$2:$G$65536,2,)/VLOOKUP(CONCATENATE($B149,"_",$C149,"_",H$2,"_",$D149,"_",$E149),Database!$F$2:$G$65536,2,))</f>
        <v>#N/A</v>
      </c>
      <c r="I149" s="641" t="e">
        <f>IF(ISNUMBER(X149),X149,VLOOKUP(CONCATENATE($B149,"_",$C149,"_",I$2,"_","1000 NAC","_",$E149),Database!$F$2:$G$65536,2,)/VLOOKUP(CONCATENATE($B149,"_",$C149,"_",I$2,"_",$D149,"_",$E149),Database!$F$2:$G$65536,2,))</f>
        <v>#N/A</v>
      </c>
      <c r="J149" s="641" t="e">
        <f>IF(ISNUMBER(Y149),Y149,VLOOKUP(CONCATENATE($B149,"_",$C149,"_",J$2,"_","1000 NAC","_",$E149),Database!$F$2:$G$65536,2,)/VLOOKUP(CONCATENATE($B149,"_",$C149,"_",J$2,"_",$D149,"_",$E149),Database!$F$2:$G$65536,2,))</f>
        <v>#N/A</v>
      </c>
      <c r="K149" s="642">
        <f>VLOOKUP(CONCATENATE($B149,"_",$C149,"_",K$2,"_","1000 NAC","_",$E149),SentData!$F$2:$G$65536,2,)/VLOOKUP(CONCATENATE($B149,"_",$C149,"_",K$2,"_",$D149,"_",$E149),SentData!$F$2:$G$65536,2,)</f>
        <v>686</v>
      </c>
      <c r="L149" s="642">
        <f>VLOOKUP(CONCATENATE($B149,"_",$C149,"_",L$2,"_","1000 NAC","_",$E149),SentData!$F$2:$G$65536,2,)/VLOOKUP(CONCATENATE($B149,"_",$C149,"_",L$2,"_",$D149,"_",$E149),SentData!$F$2:$G$65536,2,)</f>
        <v>724.28571428571433</v>
      </c>
      <c r="M149" s="643"/>
      <c r="N149" s="644" t="str">
        <f t="shared" si="25"/>
        <v>!!</v>
      </c>
      <c r="O149" s="644" t="str">
        <f t="shared" si="26"/>
        <v>!!</v>
      </c>
      <c r="P149" s="644" t="str">
        <f t="shared" si="27"/>
        <v>!!</v>
      </c>
      <c r="Q149" s="644" t="str">
        <f t="shared" si="28"/>
        <v>!!</v>
      </c>
      <c r="R149" s="644" t="str">
        <f t="shared" si="29"/>
        <v>!!</v>
      </c>
      <c r="S149" s="644">
        <f t="shared" si="30"/>
        <v>1.0558100791336944</v>
      </c>
      <c r="T149" s="643"/>
      <c r="U149" s="652" t="str">
        <f>IF(ISNUMBER(U147),IF(ISNUMBER(U148),U148/U147,F148/U147),IF(ISNUMBER(U148),U148/F147,""))</f>
        <v/>
      </c>
      <c r="V149" s="652" t="str">
        <f>IF(ISNUMBER(V147),IF(ISNUMBER(V148),V148/V147,G148/V147),IF(ISNUMBER(V148),V148/G147,""))</f>
        <v/>
      </c>
      <c r="W149" s="652" t="str">
        <f>IF(ISNUMBER(W147),IF(ISNUMBER(W148),W148/W147,H148/W147),IF(ISNUMBER(W148),W148/H147,""))</f>
        <v/>
      </c>
      <c r="X149" s="652" t="str">
        <f>IF(ISNUMBER(X147),IF(ISNUMBER(X148),X148/X147,I148/X147),IF(ISNUMBER(X148),X148/I147,""))</f>
        <v/>
      </c>
    </row>
    <row r="150" spans="1:24" x14ac:dyDescent="0.2">
      <c r="A150" s="353" t="s">
        <v>180</v>
      </c>
      <c r="B150" s="353" t="str">
        <f>Cover!$G$25</f>
        <v>NL</v>
      </c>
      <c r="C150" s="353" t="s">
        <v>296</v>
      </c>
      <c r="D150" s="353" t="s">
        <v>293</v>
      </c>
      <c r="E150" s="354" t="s">
        <v>260</v>
      </c>
      <c r="F150" s="364">
        <f>IF(ISNUMBER(U150),U150,VLOOKUP(CONCATENATE($B150,"_",$C150,"_",F$2,"_",$D150,"_",$E150),Database!$F$2:$G$65536,2,))</f>
        <v>0</v>
      </c>
      <c r="G150" s="364">
        <f>IF(ISNUMBER(V150),V150,VLOOKUP(CONCATENATE($B150,"_",$C150,"_",G$2,"_",$D150,"_",$E150),Database!$F$2:$G$65536,2,))</f>
        <v>0</v>
      </c>
      <c r="H150" s="364" t="e">
        <f>IF(ISNUMBER(W150),W150,VLOOKUP(CONCATENATE($B150,"_",$C150,"_",H$2,"_",$D150,"_",$E150),Database!$F$2:$G$65536,2,))</f>
        <v>#N/A</v>
      </c>
      <c r="I150" s="364" t="e">
        <f>IF(ISNUMBER(X150),X150,VLOOKUP(CONCATENATE($B150,"_",$C150,"_",I$2,"_",$D150,"_",$E150),Database!$F$2:$G$65536,2,))</f>
        <v>#N/A</v>
      </c>
      <c r="J150" s="364" t="e">
        <f>VLOOKUP(CONCATENATE($B150,"_",$C150,"_",J$2,"_",$D150,"_",$E150),Database!$F$2:$G$65536,2,)</f>
        <v>#N/A</v>
      </c>
      <c r="K150" s="360">
        <f>VLOOKUP(CONCATENATE($B150,"_",$C150,"_",K$2,"_",$D150,"_",$E150),SentData!$F$2:$G$65536,2,)</f>
        <v>0.3</v>
      </c>
      <c r="L150" s="360">
        <f>VLOOKUP(CONCATENATE($B150,"_",$C150,"_",L$2,"_",$D150,"_",$E150),SentData!$F$2:$G$65536,2,)</f>
        <v>0.3</v>
      </c>
      <c r="M150" s="355"/>
      <c r="N150" s="356" t="str">
        <f t="shared" si="25"/>
        <v>!!</v>
      </c>
      <c r="O150" s="356" t="str">
        <f t="shared" si="26"/>
        <v>!!</v>
      </c>
      <c r="P150" s="356" t="str">
        <f t="shared" si="27"/>
        <v>!!</v>
      </c>
      <c r="Q150" s="356" t="str">
        <f t="shared" si="28"/>
        <v>!!</v>
      </c>
      <c r="R150" s="356" t="str">
        <f t="shared" si="29"/>
        <v>!!</v>
      </c>
      <c r="S150" s="356">
        <f t="shared" si="30"/>
        <v>1</v>
      </c>
      <c r="T150" s="355"/>
    </row>
    <row r="151" spans="1:24" x14ac:dyDescent="0.2">
      <c r="A151" s="633" t="s">
        <v>179</v>
      </c>
      <c r="B151" s="633" t="str">
        <f>Cover!$G$25</f>
        <v>NL</v>
      </c>
      <c r="C151" s="633" t="s">
        <v>296</v>
      </c>
      <c r="D151" s="633" t="s">
        <v>216</v>
      </c>
      <c r="E151" s="634" t="s">
        <v>260</v>
      </c>
      <c r="F151" s="364">
        <f>IF(ISNUMBER(U151),U151,VLOOKUP(CONCATENATE($B151,"_",$C151,"_",F$2,"_",$D151,"_",$E151),Database!$F$2:$G$65536,2,))</f>
        <v>0</v>
      </c>
      <c r="G151" s="364">
        <f>IF(ISNUMBER(V151),V151,VLOOKUP(CONCATENATE($B151,"_",$C151,"_",G$2,"_",$D151,"_",$E151),Database!$F$2:$G$65536,2,))</f>
        <v>0</v>
      </c>
      <c r="H151" s="364" t="e">
        <f>IF(ISNUMBER(W151),W151,VLOOKUP(CONCATENATE($B151,"_",$C151,"_",H$2,"_",$D151,"_",$E151),Database!$F$2:$G$65536,2,))</f>
        <v>#N/A</v>
      </c>
      <c r="I151" s="364" t="e">
        <f>IF(ISNUMBER(X151),X151,VLOOKUP(CONCATENATE($B151,"_",$C151,"_",I$2,"_",$D151,"_",$E151),Database!$F$2:$G$65536,2,))</f>
        <v>#N/A</v>
      </c>
      <c r="J151" s="364" t="e">
        <f>IF(ISNUMBER(Y151),Y151,VLOOKUP(CONCATENATE($B151,"_",$C151,"_",J$2,"_",$D151,"_",$E151),Database!$F$2:$G$65536,2,))</f>
        <v>#N/A</v>
      </c>
      <c r="K151" s="636">
        <f>VLOOKUP(CONCATENATE($B151,"_",$C151,"_",K$2,"_",$D151,"_",$E151),SentData!$F$2:$G$65536,2,)</f>
        <v>179</v>
      </c>
      <c r="L151" s="636">
        <f>VLOOKUP(CONCATENATE($B151,"_",$C151,"_",L$2,"_",$D151,"_",$E151),SentData!$F$2:$G$65536,2,)</f>
        <v>341</v>
      </c>
      <c r="M151" s="637"/>
      <c r="N151" s="638" t="str">
        <f t="shared" si="25"/>
        <v>!!</v>
      </c>
      <c r="O151" s="638" t="str">
        <f t="shared" si="26"/>
        <v>!!</v>
      </c>
      <c r="P151" s="638" t="str">
        <f t="shared" si="27"/>
        <v>!!</v>
      </c>
      <c r="Q151" s="638" t="str">
        <f t="shared" si="28"/>
        <v>!!</v>
      </c>
      <c r="R151" s="638" t="str">
        <f t="shared" si="29"/>
        <v>!!</v>
      </c>
      <c r="S151" s="638">
        <f t="shared" si="30"/>
        <v>1.9050279329608939</v>
      </c>
      <c r="T151" s="637"/>
      <c r="U151" s="633"/>
      <c r="V151" s="633"/>
      <c r="W151" s="633"/>
      <c r="X151" s="633"/>
    </row>
    <row r="152" spans="1:24" ht="12" x14ac:dyDescent="0.2">
      <c r="A152" s="639" t="s">
        <v>178</v>
      </c>
      <c r="B152" s="639" t="str">
        <f>Cover!$G$25</f>
        <v>NL</v>
      </c>
      <c r="C152" s="639" t="s">
        <v>296</v>
      </c>
      <c r="D152" s="639" t="s">
        <v>293</v>
      </c>
      <c r="E152" s="640" t="s">
        <v>260</v>
      </c>
      <c r="F152" s="641" t="e">
        <f>IF(ISNUMBER(U152),U152,VLOOKUP(CONCATENATE($B152,"_",$C152,"_",F$2,"_","1000 NAC","_",$E152),Database!$F$2:$G$65536,2,)/VLOOKUP(CONCATENATE($B152,"_",$C152,"_",F$2,"_",$D152,"_",$E152),Database!$F$2:$G$65536,2,))</f>
        <v>#DIV/0!</v>
      </c>
      <c r="G152" s="641" t="e">
        <f>IF(ISNUMBER(V152),V152,VLOOKUP(CONCATENATE($B152,"_",$C152,"_",G$2,"_","1000 NAC","_",$E152),Database!$F$2:$G$65536,2,)/VLOOKUP(CONCATENATE($B152,"_",$C152,"_",G$2,"_",$D152,"_",$E152),Database!$F$2:$G$65536,2,))</f>
        <v>#DIV/0!</v>
      </c>
      <c r="H152" s="641" t="e">
        <f>IF(ISNUMBER(W152),W152,VLOOKUP(CONCATENATE($B152,"_",$C152,"_",H$2,"_","1000 NAC","_",$E152),Database!$F$2:$G$65536,2,)/VLOOKUP(CONCATENATE($B152,"_",$C152,"_",H$2,"_",$D152,"_",$E152),Database!$F$2:$G$65536,2,))</f>
        <v>#N/A</v>
      </c>
      <c r="I152" s="641" t="e">
        <f>IF(ISNUMBER(X152),X152,VLOOKUP(CONCATENATE($B152,"_",$C152,"_",I$2,"_","1000 NAC","_",$E152),Database!$F$2:$G$65536,2,)/VLOOKUP(CONCATENATE($B152,"_",$C152,"_",I$2,"_",$D152,"_",$E152),Database!$F$2:$G$65536,2,))</f>
        <v>#N/A</v>
      </c>
      <c r="J152" s="641" t="e">
        <f>IF(ISNUMBER(Y152),Y152,VLOOKUP(CONCATENATE($B152,"_",$C152,"_",J$2,"_","1000 NAC","_",$E152),Database!$F$2:$G$65536,2,)/VLOOKUP(CONCATENATE($B152,"_",$C152,"_",J$2,"_",$D152,"_",$E152),Database!$F$2:$G$65536,2,))</f>
        <v>#N/A</v>
      </c>
      <c r="K152" s="642">
        <f>VLOOKUP(CONCATENATE($B152,"_",$C152,"_",K$2,"_","1000 NAC","_",$E152),SentData!$F$2:$G$65536,2,)/VLOOKUP(CONCATENATE($B152,"_",$C152,"_",K$2,"_",$D152,"_",$E152),SentData!$F$2:$G$65536,2,)</f>
        <v>596.66666666666674</v>
      </c>
      <c r="L152" s="642">
        <f>VLOOKUP(CONCATENATE($B152,"_",$C152,"_",L$2,"_","1000 NAC","_",$E152),SentData!$F$2:$G$65536,2,)/VLOOKUP(CONCATENATE($B152,"_",$C152,"_",L$2,"_",$D152,"_",$E152),SentData!$F$2:$G$65536,2,)</f>
        <v>1136.6666666666667</v>
      </c>
      <c r="M152" s="643"/>
      <c r="N152" s="644" t="str">
        <f t="shared" si="25"/>
        <v>!!</v>
      </c>
      <c r="O152" s="644" t="str">
        <f t="shared" si="26"/>
        <v>!!</v>
      </c>
      <c r="P152" s="644" t="str">
        <f t="shared" si="27"/>
        <v>!!</v>
      </c>
      <c r="Q152" s="644" t="str">
        <f t="shared" si="28"/>
        <v>!!</v>
      </c>
      <c r="R152" s="644" t="str">
        <f t="shared" si="29"/>
        <v>!!</v>
      </c>
      <c r="S152" s="644">
        <f t="shared" si="30"/>
        <v>1.9050279329608937</v>
      </c>
      <c r="T152" s="643"/>
      <c r="U152" s="652" t="str">
        <f>IF(ISNUMBER(U150),IF(ISNUMBER(U151),U151/U150,F151/U150),IF(ISNUMBER(U151),U151/F150,""))</f>
        <v/>
      </c>
      <c r="V152" s="652" t="str">
        <f>IF(ISNUMBER(V150),IF(ISNUMBER(V151),V151/V150,G151/V150),IF(ISNUMBER(V151),V151/G150,""))</f>
        <v/>
      </c>
      <c r="W152" s="652" t="str">
        <f>IF(ISNUMBER(W150),IF(ISNUMBER(W151),W151/W150,H151/W150),IF(ISNUMBER(W151),W151/H150,""))</f>
        <v/>
      </c>
      <c r="X152" s="652" t="str">
        <f>IF(ISNUMBER(X150),IF(ISNUMBER(X151),X151/X150,I151/X150),IF(ISNUMBER(X151),X151/I150,""))</f>
        <v/>
      </c>
    </row>
    <row r="153" spans="1:24" x14ac:dyDescent="0.2">
      <c r="A153" s="353" t="s">
        <v>180</v>
      </c>
      <c r="B153" s="353" t="str">
        <f>Cover!$G$25</f>
        <v>NL</v>
      </c>
      <c r="C153" s="353" t="s">
        <v>292</v>
      </c>
      <c r="D153" s="353" t="s">
        <v>293</v>
      </c>
      <c r="E153" s="354" t="s">
        <v>261</v>
      </c>
      <c r="F153" s="364">
        <f>IF(ISNUMBER(U153),U153,VLOOKUP(CONCATENATE($B153,"_",$C153,"_",F$2,"_",$D153,"_",$E153),Database!$F$2:$G$65536,2,))</f>
        <v>0</v>
      </c>
      <c r="G153" s="364">
        <f>IF(ISNUMBER(V153),V153,VLOOKUP(CONCATENATE($B153,"_",$C153,"_",G$2,"_",$D153,"_",$E153),Database!$F$2:$G$65536,2,))</f>
        <v>0</v>
      </c>
      <c r="H153" s="364" t="e">
        <f>IF(ISNUMBER(W153),W153,VLOOKUP(CONCATENATE($B153,"_",$C153,"_",H$2,"_",$D153,"_",$E153),Database!$F$2:$G$65536,2,))</f>
        <v>#N/A</v>
      </c>
      <c r="I153" s="364" t="e">
        <f>IF(ISNUMBER(X153),X153,VLOOKUP(CONCATENATE($B153,"_",$C153,"_",I$2,"_",$D153,"_",$E153),Database!$F$2:$G$65536,2,))</f>
        <v>#N/A</v>
      </c>
      <c r="J153" s="364" t="e">
        <f>VLOOKUP(CONCATENATE($B153,"_",$C153,"_",J$2,"_",$D153,"_",$E153),Database!$F$2:$G$65536,2,)</f>
        <v>#N/A</v>
      </c>
      <c r="K153" s="360">
        <f>VLOOKUP(CONCATENATE($B153,"_",$C153,"_",K$2,"_",$D153,"_",$E153),SentData!$F$2:$G$65536,2,)</f>
        <v>0.2</v>
      </c>
      <c r="L153" s="360">
        <f>VLOOKUP(CONCATENATE($B153,"_",$C153,"_",L$2,"_",$D153,"_",$E153),SentData!$F$2:$G$65536,2,)</f>
        <v>0.1</v>
      </c>
      <c r="M153" s="355"/>
      <c r="N153" s="356" t="str">
        <f t="shared" si="25"/>
        <v>!!</v>
      </c>
      <c r="O153" s="356" t="str">
        <f t="shared" si="26"/>
        <v>!!</v>
      </c>
      <c r="P153" s="356" t="str">
        <f t="shared" si="27"/>
        <v>!!</v>
      </c>
      <c r="Q153" s="356" t="str">
        <f t="shared" si="28"/>
        <v>!!</v>
      </c>
      <c r="R153" s="356" t="str">
        <f t="shared" si="29"/>
        <v>!!</v>
      </c>
      <c r="S153" s="356">
        <f t="shared" si="30"/>
        <v>0.5</v>
      </c>
      <c r="T153" s="355"/>
    </row>
    <row r="154" spans="1:24" x14ac:dyDescent="0.2">
      <c r="A154" s="633" t="s">
        <v>179</v>
      </c>
      <c r="B154" s="633" t="str">
        <f>Cover!$G$25</f>
        <v>NL</v>
      </c>
      <c r="C154" s="633" t="s">
        <v>292</v>
      </c>
      <c r="D154" s="633" t="s">
        <v>216</v>
      </c>
      <c r="E154" s="634" t="s">
        <v>261</v>
      </c>
      <c r="F154" s="364">
        <f>IF(ISNUMBER(U154),U154,VLOOKUP(CONCATENATE($B154,"_",$C154,"_",F$2,"_",$D154,"_",$E154),Database!$F$2:$G$65536,2,))</f>
        <v>0</v>
      </c>
      <c r="G154" s="364">
        <f>IF(ISNUMBER(V154),V154,VLOOKUP(CONCATENATE($B154,"_",$C154,"_",G$2,"_",$D154,"_",$E154),Database!$F$2:$G$65536,2,))</f>
        <v>0</v>
      </c>
      <c r="H154" s="364" t="e">
        <f>IF(ISNUMBER(W154),W154,VLOOKUP(CONCATENATE($B154,"_",$C154,"_",H$2,"_",$D154,"_",$E154),Database!$F$2:$G$65536,2,))</f>
        <v>#N/A</v>
      </c>
      <c r="I154" s="364" t="e">
        <f>IF(ISNUMBER(X154),X154,VLOOKUP(CONCATENATE($B154,"_",$C154,"_",I$2,"_",$D154,"_",$E154),Database!$F$2:$G$65536,2,))</f>
        <v>#N/A</v>
      </c>
      <c r="J154" s="364" t="e">
        <f>IF(ISNUMBER(Y154),Y154,VLOOKUP(CONCATENATE($B154,"_",$C154,"_",J$2,"_",$D154,"_",$E154),Database!$F$2:$G$65536,2,))</f>
        <v>#N/A</v>
      </c>
      <c r="K154" s="636">
        <f>VLOOKUP(CONCATENATE($B154,"_",$C154,"_",K$2,"_",$D154,"_",$E154),SentData!$F$2:$G$65536,2,)</f>
        <v>215</v>
      </c>
      <c r="L154" s="636">
        <f>VLOOKUP(CONCATENATE($B154,"_",$C154,"_",L$2,"_",$D154,"_",$E154),SentData!$F$2:$G$65536,2,)</f>
        <v>143</v>
      </c>
      <c r="M154" s="637"/>
      <c r="N154" s="638" t="str">
        <f t="shared" si="25"/>
        <v>!!</v>
      </c>
      <c r="O154" s="638" t="str">
        <f t="shared" si="26"/>
        <v>!!</v>
      </c>
      <c r="P154" s="638" t="str">
        <f t="shared" si="27"/>
        <v>!!</v>
      </c>
      <c r="Q154" s="638" t="str">
        <f t="shared" si="28"/>
        <v>!!</v>
      </c>
      <c r="R154" s="638" t="str">
        <f t="shared" si="29"/>
        <v>!!</v>
      </c>
      <c r="S154" s="638">
        <f t="shared" si="30"/>
        <v>0.66511627906976745</v>
      </c>
      <c r="T154" s="637"/>
      <c r="U154" s="633"/>
      <c r="V154" s="633"/>
      <c r="W154" s="633"/>
      <c r="X154" s="633"/>
    </row>
    <row r="155" spans="1:24" ht="12" x14ac:dyDescent="0.2">
      <c r="A155" s="639" t="s">
        <v>178</v>
      </c>
      <c r="B155" s="639" t="str">
        <f>Cover!$G$25</f>
        <v>NL</v>
      </c>
      <c r="C155" s="639" t="s">
        <v>292</v>
      </c>
      <c r="D155" s="639" t="s">
        <v>293</v>
      </c>
      <c r="E155" s="640" t="s">
        <v>261</v>
      </c>
      <c r="F155" s="641" t="e">
        <f>IF(ISNUMBER(U155),U155,VLOOKUP(CONCATENATE($B155,"_",$C155,"_",F$2,"_","1000 NAC","_",$E155),Database!$F$2:$G$65536,2,)/VLOOKUP(CONCATENATE($B155,"_",$C155,"_",F$2,"_",$D155,"_",$E155),Database!$F$2:$G$65536,2,))</f>
        <v>#DIV/0!</v>
      </c>
      <c r="G155" s="641" t="e">
        <f>IF(ISNUMBER(V155),V155,VLOOKUP(CONCATENATE($B155,"_",$C155,"_",G$2,"_","1000 NAC","_",$E155),Database!$F$2:$G$65536,2,)/VLOOKUP(CONCATENATE($B155,"_",$C155,"_",G$2,"_",$D155,"_",$E155),Database!$F$2:$G$65536,2,))</f>
        <v>#DIV/0!</v>
      </c>
      <c r="H155" s="641" t="e">
        <f>IF(ISNUMBER(W155),W155,VLOOKUP(CONCATENATE($B155,"_",$C155,"_",H$2,"_","1000 NAC","_",$E155),Database!$F$2:$G$65536,2,)/VLOOKUP(CONCATENATE($B155,"_",$C155,"_",H$2,"_",$D155,"_",$E155),Database!$F$2:$G$65536,2,))</f>
        <v>#N/A</v>
      </c>
      <c r="I155" s="641" t="e">
        <f>IF(ISNUMBER(X155),X155,VLOOKUP(CONCATENATE($B155,"_",$C155,"_",I$2,"_","1000 NAC","_",$E155),Database!$F$2:$G$65536,2,)/VLOOKUP(CONCATENATE($B155,"_",$C155,"_",I$2,"_",$D155,"_",$E155),Database!$F$2:$G$65536,2,))</f>
        <v>#N/A</v>
      </c>
      <c r="J155" s="641" t="e">
        <f>IF(ISNUMBER(Y155),Y155,VLOOKUP(CONCATENATE($B155,"_",$C155,"_",J$2,"_","1000 NAC","_",$E155),Database!$F$2:$G$65536,2,)/VLOOKUP(CONCATENATE($B155,"_",$C155,"_",J$2,"_",$D155,"_",$E155),Database!$F$2:$G$65536,2,))</f>
        <v>#N/A</v>
      </c>
      <c r="K155" s="642">
        <f>VLOOKUP(CONCATENATE($B155,"_",$C155,"_",K$2,"_","1000 NAC","_",$E155),SentData!$F$2:$G$65536,2,)/VLOOKUP(CONCATENATE($B155,"_",$C155,"_",K$2,"_",$D155,"_",$E155),SentData!$F$2:$G$65536,2,)</f>
        <v>1075</v>
      </c>
      <c r="L155" s="642">
        <f>VLOOKUP(CONCATENATE($B155,"_",$C155,"_",L$2,"_","1000 NAC","_",$E155),SentData!$F$2:$G$65536,2,)/VLOOKUP(CONCATENATE($B155,"_",$C155,"_",L$2,"_",$D155,"_",$E155),SentData!$F$2:$G$65536,2,)</f>
        <v>1430</v>
      </c>
      <c r="M155" s="643"/>
      <c r="N155" s="644" t="str">
        <f t="shared" si="25"/>
        <v>!!</v>
      </c>
      <c r="O155" s="644" t="str">
        <f t="shared" si="26"/>
        <v>!!</v>
      </c>
      <c r="P155" s="644" t="str">
        <f t="shared" si="27"/>
        <v>!!</v>
      </c>
      <c r="Q155" s="644" t="str">
        <f t="shared" si="28"/>
        <v>!!</v>
      </c>
      <c r="R155" s="644" t="str">
        <f t="shared" si="29"/>
        <v>!!</v>
      </c>
      <c r="S155" s="644">
        <f t="shared" si="30"/>
        <v>1.3302325581395349</v>
      </c>
      <c r="T155" s="643"/>
      <c r="U155" s="652" t="str">
        <f>IF(ISNUMBER(U153),IF(ISNUMBER(U154),U154/U153,F154/U153),IF(ISNUMBER(U154),U154/F153,""))</f>
        <v/>
      </c>
      <c r="V155" s="652" t="str">
        <f>IF(ISNUMBER(V153),IF(ISNUMBER(V154),V154/V153,G154/V153),IF(ISNUMBER(V154),V154/G153,""))</f>
        <v/>
      </c>
      <c r="W155" s="652" t="str">
        <f>IF(ISNUMBER(W153),IF(ISNUMBER(W154),W154/W153,H154/W153),IF(ISNUMBER(W154),W154/H153,""))</f>
        <v/>
      </c>
      <c r="X155" s="652" t="str">
        <f>IF(ISNUMBER(X153),IF(ISNUMBER(X154),X154/X153,I154/X153),IF(ISNUMBER(X154),X154/I153,""))</f>
        <v/>
      </c>
    </row>
    <row r="156" spans="1:24" x14ac:dyDescent="0.2">
      <c r="A156" s="353" t="s">
        <v>180</v>
      </c>
      <c r="B156" s="353" t="str">
        <f>Cover!$G$25</f>
        <v>NL</v>
      </c>
      <c r="C156" s="353" t="s">
        <v>296</v>
      </c>
      <c r="D156" s="353" t="s">
        <v>293</v>
      </c>
      <c r="E156" s="354" t="s">
        <v>261</v>
      </c>
      <c r="F156" s="364">
        <f>IF(ISNUMBER(U156),U156,VLOOKUP(CONCATENATE($B156,"_",$C156,"_",F$2,"_",$D156,"_",$E156),Database!$F$2:$G$65536,2,))</f>
        <v>0</v>
      </c>
      <c r="G156" s="364">
        <f>IF(ISNUMBER(V156),V156,VLOOKUP(CONCATENATE($B156,"_",$C156,"_",G$2,"_",$D156,"_",$E156),Database!$F$2:$G$65536,2,))</f>
        <v>0</v>
      </c>
      <c r="H156" s="364" t="e">
        <f>IF(ISNUMBER(W156),W156,VLOOKUP(CONCATENATE($B156,"_",$C156,"_",H$2,"_",$D156,"_",$E156),Database!$F$2:$G$65536,2,))</f>
        <v>#N/A</v>
      </c>
      <c r="I156" s="364" t="e">
        <f>IF(ISNUMBER(X156),X156,VLOOKUP(CONCATENATE($B156,"_",$C156,"_",I$2,"_",$D156,"_",$E156),Database!$F$2:$G$65536,2,))</f>
        <v>#N/A</v>
      </c>
      <c r="J156" s="364" t="e">
        <f>VLOOKUP(CONCATENATE($B156,"_",$C156,"_",J$2,"_",$D156,"_",$E156),Database!$F$2:$G$65536,2,)</f>
        <v>#N/A</v>
      </c>
      <c r="K156" s="360">
        <f>VLOOKUP(CONCATENATE($B156,"_",$C156,"_",K$2,"_",$D156,"_",$E156),SentData!$F$2:$G$65536,2,)</f>
        <v>0</v>
      </c>
      <c r="L156" s="360">
        <f>VLOOKUP(CONCATENATE($B156,"_",$C156,"_",L$2,"_",$D156,"_",$E156),SentData!$F$2:$G$65536,2,)</f>
        <v>0</v>
      </c>
      <c r="M156" s="355"/>
      <c r="N156" s="356" t="str">
        <f t="shared" si="25"/>
        <v>!!</v>
      </c>
      <c r="O156" s="356" t="str">
        <f t="shared" si="26"/>
        <v>!!</v>
      </c>
      <c r="P156" s="356" t="str">
        <f t="shared" si="27"/>
        <v>!!</v>
      </c>
      <c r="Q156" s="356" t="str">
        <f t="shared" si="28"/>
        <v>!!</v>
      </c>
      <c r="R156" s="356" t="str">
        <f t="shared" si="29"/>
        <v>!!</v>
      </c>
      <c r="S156" s="356" t="str">
        <f t="shared" si="30"/>
        <v>!!</v>
      </c>
      <c r="T156" s="355"/>
    </row>
    <row r="157" spans="1:24" x14ac:dyDescent="0.2">
      <c r="A157" s="633" t="s">
        <v>179</v>
      </c>
      <c r="B157" s="633" t="str">
        <f>Cover!$G$25</f>
        <v>NL</v>
      </c>
      <c r="C157" s="633" t="s">
        <v>296</v>
      </c>
      <c r="D157" s="633" t="s">
        <v>216</v>
      </c>
      <c r="E157" s="634" t="s">
        <v>261</v>
      </c>
      <c r="F157" s="364">
        <f>IF(ISNUMBER(U157),U157,VLOOKUP(CONCATENATE($B157,"_",$C157,"_",F$2,"_",$D157,"_",$E157),Database!$F$2:$G$65536,2,))</f>
        <v>0</v>
      </c>
      <c r="G157" s="364">
        <f>IF(ISNUMBER(V157),V157,VLOOKUP(CONCATENATE($B157,"_",$C157,"_",G$2,"_",$D157,"_",$E157),Database!$F$2:$G$65536,2,))</f>
        <v>0</v>
      </c>
      <c r="H157" s="364" t="e">
        <f>IF(ISNUMBER(W157),W157,VLOOKUP(CONCATENATE($B157,"_",$C157,"_",H$2,"_",$D157,"_",$E157),Database!$F$2:$G$65536,2,))</f>
        <v>#N/A</v>
      </c>
      <c r="I157" s="364" t="e">
        <f>IF(ISNUMBER(X157),X157,VLOOKUP(CONCATENATE($B157,"_",$C157,"_",I$2,"_",$D157,"_",$E157),Database!$F$2:$G$65536,2,))</f>
        <v>#N/A</v>
      </c>
      <c r="J157" s="364" t="e">
        <f>IF(ISNUMBER(Y157),Y157,VLOOKUP(CONCATENATE($B157,"_",$C157,"_",J$2,"_",$D157,"_",$E157),Database!$F$2:$G$65536,2,))</f>
        <v>#N/A</v>
      </c>
      <c r="K157" s="636">
        <f>VLOOKUP(CONCATENATE($B157,"_",$C157,"_",K$2,"_",$D157,"_",$E157),SentData!$F$2:$G$65536,2,)</f>
        <v>8</v>
      </c>
      <c r="L157" s="636">
        <f>VLOOKUP(CONCATENATE($B157,"_",$C157,"_",L$2,"_",$D157,"_",$E157),SentData!$F$2:$G$65536,2,)</f>
        <v>34</v>
      </c>
      <c r="M157" s="637"/>
      <c r="N157" s="638" t="str">
        <f t="shared" si="25"/>
        <v>!!</v>
      </c>
      <c r="O157" s="638" t="str">
        <f t="shared" si="26"/>
        <v>!!</v>
      </c>
      <c r="P157" s="638" t="str">
        <f t="shared" si="27"/>
        <v>!!</v>
      </c>
      <c r="Q157" s="638" t="str">
        <f t="shared" si="28"/>
        <v>!!</v>
      </c>
      <c r="R157" s="638" t="str">
        <f t="shared" si="29"/>
        <v>!!</v>
      </c>
      <c r="S157" s="638">
        <f t="shared" si="30"/>
        <v>4.25</v>
      </c>
      <c r="T157" s="637"/>
      <c r="U157" s="633"/>
      <c r="V157" s="633"/>
      <c r="W157" s="633"/>
      <c r="X157" s="633"/>
    </row>
    <row r="158" spans="1:24" ht="12" x14ac:dyDescent="0.2">
      <c r="A158" s="639" t="s">
        <v>178</v>
      </c>
      <c r="B158" s="639" t="str">
        <f>Cover!$G$25</f>
        <v>NL</v>
      </c>
      <c r="C158" s="639" t="s">
        <v>296</v>
      </c>
      <c r="D158" s="639" t="s">
        <v>293</v>
      </c>
      <c r="E158" s="640" t="s">
        <v>261</v>
      </c>
      <c r="F158" s="641" t="e">
        <f>IF(ISNUMBER(U158),U158,VLOOKUP(CONCATENATE($B158,"_",$C158,"_",F$2,"_","1000 NAC","_",$E158),Database!$F$2:$G$65536,2,)/VLOOKUP(CONCATENATE($B158,"_",$C158,"_",F$2,"_",$D158,"_",$E158),Database!$F$2:$G$65536,2,))</f>
        <v>#DIV/0!</v>
      </c>
      <c r="G158" s="641" t="e">
        <f>IF(ISNUMBER(V158),V158,VLOOKUP(CONCATENATE($B158,"_",$C158,"_",G$2,"_","1000 NAC","_",$E158),Database!$F$2:$G$65536,2,)/VLOOKUP(CONCATENATE($B158,"_",$C158,"_",G$2,"_",$D158,"_",$E158),Database!$F$2:$G$65536,2,))</f>
        <v>#DIV/0!</v>
      </c>
      <c r="H158" s="641" t="e">
        <f>IF(ISNUMBER(W158),W158,VLOOKUP(CONCATENATE($B158,"_",$C158,"_",H$2,"_","1000 NAC","_",$E158),Database!$F$2:$G$65536,2,)/VLOOKUP(CONCATENATE($B158,"_",$C158,"_",H$2,"_",$D158,"_",$E158),Database!$F$2:$G$65536,2,))</f>
        <v>#N/A</v>
      </c>
      <c r="I158" s="641" t="e">
        <f>IF(ISNUMBER(X158),X158,VLOOKUP(CONCATENATE($B158,"_",$C158,"_",I$2,"_","1000 NAC","_",$E158),Database!$F$2:$G$65536,2,)/VLOOKUP(CONCATENATE($B158,"_",$C158,"_",I$2,"_",$D158,"_",$E158),Database!$F$2:$G$65536,2,))</f>
        <v>#N/A</v>
      </c>
      <c r="J158" s="641" t="e">
        <f>IF(ISNUMBER(Y158),Y158,VLOOKUP(CONCATENATE($B158,"_",$C158,"_",J$2,"_","1000 NAC","_",$E158),Database!$F$2:$G$65536,2,)/VLOOKUP(CONCATENATE($B158,"_",$C158,"_",J$2,"_",$D158,"_",$E158),Database!$F$2:$G$65536,2,))</f>
        <v>#N/A</v>
      </c>
      <c r="K158" s="642" t="e">
        <f>VLOOKUP(CONCATENATE($B158,"_",$C158,"_",K$2,"_","1000 NAC","_",$E158),SentData!$F$2:$G$65536,2,)/VLOOKUP(CONCATENATE($B158,"_",$C158,"_",K$2,"_",$D158,"_",$E158),SentData!$F$2:$G$65536,2,)</f>
        <v>#DIV/0!</v>
      </c>
      <c r="L158" s="642" t="e">
        <f>VLOOKUP(CONCATENATE($B158,"_",$C158,"_",L$2,"_","1000 NAC","_",$E158),SentData!$F$2:$G$65536,2,)/VLOOKUP(CONCATENATE($B158,"_",$C158,"_",L$2,"_",$D158,"_",$E158),SentData!$F$2:$G$65536,2,)</f>
        <v>#DIV/0!</v>
      </c>
      <c r="M158" s="643"/>
      <c r="N158" s="644" t="str">
        <f t="shared" si="25"/>
        <v>!!</v>
      </c>
      <c r="O158" s="644" t="str">
        <f t="shared" si="26"/>
        <v>!!</v>
      </c>
      <c r="P158" s="644" t="str">
        <f t="shared" si="27"/>
        <v>!!</v>
      </c>
      <c r="Q158" s="644" t="str">
        <f t="shared" si="28"/>
        <v>!!</v>
      </c>
      <c r="R158" s="644" t="str">
        <f t="shared" si="29"/>
        <v>!!</v>
      </c>
      <c r="S158" s="644" t="str">
        <f t="shared" si="30"/>
        <v>!!</v>
      </c>
      <c r="T158" s="643"/>
      <c r="U158" s="652" t="str">
        <f>IF(ISNUMBER(U156),IF(ISNUMBER(U157),U157/U156,F157/U156),IF(ISNUMBER(U157),U157/F156,""))</f>
        <v/>
      </c>
      <c r="V158" s="652" t="str">
        <f>IF(ISNUMBER(V156),IF(ISNUMBER(V157),V157/V156,G157/V156),IF(ISNUMBER(V157),V157/G156,""))</f>
        <v/>
      </c>
      <c r="W158" s="652" t="str">
        <f>IF(ISNUMBER(W156),IF(ISNUMBER(W157),W157/W156,H157/W156),IF(ISNUMBER(W157),W157/H156,""))</f>
        <v/>
      </c>
      <c r="X158" s="652" t="str">
        <f>IF(ISNUMBER(X156),IF(ISNUMBER(X157),X157/X156,I157/X156),IF(ISNUMBER(X157),X157/I156,""))</f>
        <v/>
      </c>
    </row>
    <row r="159" spans="1:24" x14ac:dyDescent="0.2">
      <c r="A159" s="353" t="s">
        <v>180</v>
      </c>
      <c r="B159" s="353" t="str">
        <f>Cover!$G$25</f>
        <v>NL</v>
      </c>
      <c r="C159" s="353" t="s">
        <v>292</v>
      </c>
      <c r="D159" s="353" t="s">
        <v>293</v>
      </c>
      <c r="E159" s="354" t="s">
        <v>262</v>
      </c>
      <c r="F159" s="364">
        <f>IF(ISNUMBER(U159),U159,VLOOKUP(CONCATENATE($B159,"_",$C159,"_",F$2,"_",$D159,"_",$E159),Database!$F$2:$G$65536,2,))</f>
        <v>0</v>
      </c>
      <c r="G159" s="364">
        <f>IF(ISNUMBER(V159),V159,VLOOKUP(CONCATENATE($B159,"_",$C159,"_",G$2,"_",$D159,"_",$E159),Database!$F$2:$G$65536,2,))</f>
        <v>0</v>
      </c>
      <c r="H159" s="364" t="e">
        <f>IF(ISNUMBER(W159),W159,VLOOKUP(CONCATENATE($B159,"_",$C159,"_",H$2,"_",$D159,"_",$E159),Database!$F$2:$G$65536,2,))</f>
        <v>#N/A</v>
      </c>
      <c r="I159" s="364" t="e">
        <f>IF(ISNUMBER(X159),X159,VLOOKUP(CONCATENATE($B159,"_",$C159,"_",I$2,"_",$D159,"_",$E159),Database!$F$2:$G$65536,2,))</f>
        <v>#N/A</v>
      </c>
      <c r="J159" s="364" t="e">
        <f>VLOOKUP(CONCATENATE($B159,"_",$C159,"_",J$2,"_",$D159,"_",$E159),Database!$F$2:$G$65536,2,)</f>
        <v>#N/A</v>
      </c>
      <c r="K159" s="360">
        <f>VLOOKUP(CONCATENATE($B159,"_",$C159,"_",K$2,"_",$D159,"_",$E159),SentData!$F$2:$G$65536,2,)</f>
        <v>1.3</v>
      </c>
      <c r="L159" s="360">
        <f>VLOOKUP(CONCATENATE($B159,"_",$C159,"_",L$2,"_",$D159,"_",$E159),SentData!$F$2:$G$65536,2,)</f>
        <v>1.2</v>
      </c>
      <c r="M159" s="355"/>
      <c r="N159" s="356" t="str">
        <f t="shared" si="25"/>
        <v>!!</v>
      </c>
      <c r="O159" s="356" t="str">
        <f t="shared" si="26"/>
        <v>!!</v>
      </c>
      <c r="P159" s="356" t="str">
        <f t="shared" si="27"/>
        <v>!!</v>
      </c>
      <c r="Q159" s="356" t="str">
        <f t="shared" si="28"/>
        <v>!!</v>
      </c>
      <c r="R159" s="356" t="str">
        <f t="shared" si="29"/>
        <v>!!</v>
      </c>
      <c r="S159" s="356">
        <f t="shared" si="30"/>
        <v>0.92307692307692302</v>
      </c>
      <c r="T159" s="355"/>
    </row>
    <row r="160" spans="1:24" x14ac:dyDescent="0.2">
      <c r="A160" s="633" t="s">
        <v>179</v>
      </c>
      <c r="B160" s="633" t="str">
        <f>Cover!$G$25</f>
        <v>NL</v>
      </c>
      <c r="C160" s="633" t="s">
        <v>292</v>
      </c>
      <c r="D160" s="633" t="s">
        <v>216</v>
      </c>
      <c r="E160" s="634" t="s">
        <v>262</v>
      </c>
      <c r="F160" s="364">
        <f>IF(ISNUMBER(U160),U160,VLOOKUP(CONCATENATE($B160,"_",$C160,"_",F$2,"_",$D160,"_",$E160),Database!$F$2:$G$65536,2,))</f>
        <v>0</v>
      </c>
      <c r="G160" s="364">
        <f>IF(ISNUMBER(V160),V160,VLOOKUP(CONCATENATE($B160,"_",$C160,"_",G$2,"_",$D160,"_",$E160),Database!$F$2:$G$65536,2,))</f>
        <v>0</v>
      </c>
      <c r="H160" s="364" t="e">
        <f>IF(ISNUMBER(W160),W160,VLOOKUP(CONCATENATE($B160,"_",$C160,"_",H$2,"_",$D160,"_",$E160),Database!$F$2:$G$65536,2,))</f>
        <v>#N/A</v>
      </c>
      <c r="I160" s="364" t="e">
        <f>IF(ISNUMBER(X160),X160,VLOOKUP(CONCATENATE($B160,"_",$C160,"_",I$2,"_",$D160,"_",$E160),Database!$F$2:$G$65536,2,))</f>
        <v>#N/A</v>
      </c>
      <c r="J160" s="364" t="e">
        <f>IF(ISNUMBER(Y160),Y160,VLOOKUP(CONCATENATE($B160,"_",$C160,"_",J$2,"_",$D160,"_",$E160),Database!$F$2:$G$65536,2,))</f>
        <v>#N/A</v>
      </c>
      <c r="K160" s="636">
        <f>VLOOKUP(CONCATENATE($B160,"_",$C160,"_",K$2,"_",$D160,"_",$E160),SentData!$F$2:$G$65536,2,)</f>
        <v>934</v>
      </c>
      <c r="L160" s="636">
        <f>VLOOKUP(CONCATENATE($B160,"_",$C160,"_",L$2,"_",$D160,"_",$E160),SentData!$F$2:$G$65536,2,)</f>
        <v>1106</v>
      </c>
      <c r="M160" s="637"/>
      <c r="N160" s="638" t="str">
        <f t="shared" si="25"/>
        <v>!!</v>
      </c>
      <c r="O160" s="638" t="str">
        <f t="shared" si="26"/>
        <v>!!</v>
      </c>
      <c r="P160" s="638" t="str">
        <f t="shared" si="27"/>
        <v>!!</v>
      </c>
      <c r="Q160" s="638" t="str">
        <f t="shared" si="28"/>
        <v>!!</v>
      </c>
      <c r="R160" s="638" t="str">
        <f t="shared" si="29"/>
        <v>!!</v>
      </c>
      <c r="S160" s="638">
        <f t="shared" si="30"/>
        <v>1.1841541755888652</v>
      </c>
      <c r="T160" s="637"/>
      <c r="U160" s="633"/>
      <c r="V160" s="633"/>
      <c r="W160" s="633"/>
      <c r="X160" s="633"/>
    </row>
    <row r="161" spans="1:24" ht="12" x14ac:dyDescent="0.2">
      <c r="A161" s="639" t="s">
        <v>178</v>
      </c>
      <c r="B161" s="639" t="str">
        <f>Cover!$G$25</f>
        <v>NL</v>
      </c>
      <c r="C161" s="639" t="s">
        <v>292</v>
      </c>
      <c r="D161" s="639" t="s">
        <v>293</v>
      </c>
      <c r="E161" s="640" t="s">
        <v>262</v>
      </c>
      <c r="F161" s="641" t="e">
        <f>IF(ISNUMBER(U161),U161,VLOOKUP(CONCATENATE($B161,"_",$C161,"_",F$2,"_","1000 NAC","_",$E161),Database!$F$2:$G$65536,2,)/VLOOKUP(CONCATENATE($B161,"_",$C161,"_",F$2,"_",$D161,"_",$E161),Database!$F$2:$G$65536,2,))</f>
        <v>#DIV/0!</v>
      </c>
      <c r="G161" s="641" t="e">
        <f>IF(ISNUMBER(V161),V161,VLOOKUP(CONCATENATE($B161,"_",$C161,"_",G$2,"_","1000 NAC","_",$E161),Database!$F$2:$G$65536,2,)/VLOOKUP(CONCATENATE($B161,"_",$C161,"_",G$2,"_",$D161,"_",$E161),Database!$F$2:$G$65536,2,))</f>
        <v>#DIV/0!</v>
      </c>
      <c r="H161" s="641" t="e">
        <f>IF(ISNUMBER(W161),W161,VLOOKUP(CONCATENATE($B161,"_",$C161,"_",H$2,"_","1000 NAC","_",$E161),Database!$F$2:$G$65536,2,)/VLOOKUP(CONCATENATE($B161,"_",$C161,"_",H$2,"_",$D161,"_",$E161),Database!$F$2:$G$65536,2,))</f>
        <v>#N/A</v>
      </c>
      <c r="I161" s="641" t="e">
        <f>IF(ISNUMBER(X161),X161,VLOOKUP(CONCATENATE($B161,"_",$C161,"_",I$2,"_","1000 NAC","_",$E161),Database!$F$2:$G$65536,2,)/VLOOKUP(CONCATENATE($B161,"_",$C161,"_",I$2,"_",$D161,"_",$E161),Database!$F$2:$G$65536,2,))</f>
        <v>#N/A</v>
      </c>
      <c r="J161" s="641" t="e">
        <f>IF(ISNUMBER(Y161),Y161,VLOOKUP(CONCATENATE($B161,"_",$C161,"_",J$2,"_","1000 NAC","_",$E161),Database!$F$2:$G$65536,2,)/VLOOKUP(CONCATENATE($B161,"_",$C161,"_",J$2,"_",$D161,"_",$E161),Database!$F$2:$G$65536,2,))</f>
        <v>#N/A</v>
      </c>
      <c r="K161" s="642">
        <f>VLOOKUP(CONCATENATE($B161,"_",$C161,"_",K$2,"_","1000 NAC","_",$E161),SentData!$F$2:$G$65536,2,)/VLOOKUP(CONCATENATE($B161,"_",$C161,"_",K$2,"_",$D161,"_",$E161),SentData!$F$2:$G$65536,2,)</f>
        <v>718.46153846153845</v>
      </c>
      <c r="L161" s="642">
        <f>VLOOKUP(CONCATENATE($B161,"_",$C161,"_",L$2,"_","1000 NAC","_",$E161),SentData!$F$2:$G$65536,2,)/VLOOKUP(CONCATENATE($B161,"_",$C161,"_",L$2,"_",$D161,"_",$E161),SentData!$F$2:$G$65536,2,)</f>
        <v>921.66666666666674</v>
      </c>
      <c r="M161" s="643"/>
      <c r="N161" s="644" t="str">
        <f t="shared" si="25"/>
        <v>!!</v>
      </c>
      <c r="O161" s="644" t="str">
        <f t="shared" si="26"/>
        <v>!!</v>
      </c>
      <c r="P161" s="644" t="str">
        <f t="shared" si="27"/>
        <v>!!</v>
      </c>
      <c r="Q161" s="644" t="str">
        <f t="shared" si="28"/>
        <v>!!</v>
      </c>
      <c r="R161" s="644" t="str">
        <f t="shared" si="29"/>
        <v>!!</v>
      </c>
      <c r="S161" s="644">
        <f t="shared" si="30"/>
        <v>1.2828336902212707</v>
      </c>
      <c r="T161" s="643"/>
      <c r="U161" s="652" t="str">
        <f>IF(ISNUMBER(U159),IF(ISNUMBER(U160),U160/U159,F160/U159),IF(ISNUMBER(U160),U160/F159,""))</f>
        <v/>
      </c>
      <c r="V161" s="652" t="str">
        <f>IF(ISNUMBER(V159),IF(ISNUMBER(V160),V160/V159,G160/V159),IF(ISNUMBER(V160),V160/G159,""))</f>
        <v/>
      </c>
      <c r="W161" s="652" t="str">
        <f>IF(ISNUMBER(W159),IF(ISNUMBER(W160),W160/W159,H160/W159),IF(ISNUMBER(W160),W160/H159,""))</f>
        <v/>
      </c>
      <c r="X161" s="652" t="str">
        <f>IF(ISNUMBER(X159),IF(ISNUMBER(X160),X160/X159,I160/X159),IF(ISNUMBER(X160),X160/I159,""))</f>
        <v/>
      </c>
    </row>
    <row r="162" spans="1:24" x14ac:dyDescent="0.2">
      <c r="A162" s="353" t="s">
        <v>180</v>
      </c>
      <c r="B162" s="353" t="str">
        <f>Cover!$G$25</f>
        <v>NL</v>
      </c>
      <c r="C162" s="353" t="s">
        <v>296</v>
      </c>
      <c r="D162" s="353" t="s">
        <v>293</v>
      </c>
      <c r="E162" s="354" t="s">
        <v>262</v>
      </c>
      <c r="F162" s="364">
        <f>IF(ISNUMBER(U162),U162,VLOOKUP(CONCATENATE($B162,"_",$C162,"_",F$2,"_",$D162,"_",$E162),Database!$F$2:$G$65536,2,))</f>
        <v>0</v>
      </c>
      <c r="G162" s="364">
        <f>IF(ISNUMBER(V162),V162,VLOOKUP(CONCATENATE($B162,"_",$C162,"_",G$2,"_",$D162,"_",$E162),Database!$F$2:$G$65536,2,))</f>
        <v>0</v>
      </c>
      <c r="H162" s="364" t="e">
        <f>IF(ISNUMBER(W162),W162,VLOOKUP(CONCATENATE($B162,"_",$C162,"_",H$2,"_",$D162,"_",$E162),Database!$F$2:$G$65536,2,))</f>
        <v>#N/A</v>
      </c>
      <c r="I162" s="364" t="e">
        <f>IF(ISNUMBER(X162),X162,VLOOKUP(CONCATENATE($B162,"_",$C162,"_",I$2,"_",$D162,"_",$E162),Database!$F$2:$G$65536,2,))</f>
        <v>#N/A</v>
      </c>
      <c r="J162" s="364" t="e">
        <f>VLOOKUP(CONCATENATE($B162,"_",$C162,"_",J$2,"_",$D162,"_",$E162),Database!$F$2:$G$65536,2,)</f>
        <v>#N/A</v>
      </c>
      <c r="K162" s="360">
        <f>VLOOKUP(CONCATENATE($B162,"_",$C162,"_",K$2,"_",$D162,"_",$E162),SentData!$F$2:$G$65536,2,)</f>
        <v>0.7</v>
      </c>
      <c r="L162" s="360">
        <f>VLOOKUP(CONCATENATE($B162,"_",$C162,"_",L$2,"_",$D162,"_",$E162),SentData!$F$2:$G$65536,2,)</f>
        <v>0.5</v>
      </c>
      <c r="M162" s="355"/>
      <c r="N162" s="356" t="str">
        <f t="shared" si="25"/>
        <v>!!</v>
      </c>
      <c r="O162" s="356" t="str">
        <f t="shared" si="26"/>
        <v>!!</v>
      </c>
      <c r="P162" s="356" t="str">
        <f t="shared" si="27"/>
        <v>!!</v>
      </c>
      <c r="Q162" s="356" t="str">
        <f t="shared" si="28"/>
        <v>!!</v>
      </c>
      <c r="R162" s="356" t="str">
        <f t="shared" si="29"/>
        <v>!!</v>
      </c>
      <c r="S162" s="356">
        <f t="shared" si="30"/>
        <v>0.7142857142857143</v>
      </c>
      <c r="T162" s="355"/>
    </row>
    <row r="163" spans="1:24" x14ac:dyDescent="0.2">
      <c r="A163" s="633" t="s">
        <v>179</v>
      </c>
      <c r="B163" s="633" t="str">
        <f>Cover!$G$25</f>
        <v>NL</v>
      </c>
      <c r="C163" s="633" t="s">
        <v>296</v>
      </c>
      <c r="D163" s="633" t="s">
        <v>216</v>
      </c>
      <c r="E163" s="634" t="s">
        <v>262</v>
      </c>
      <c r="F163" s="364">
        <f>IF(ISNUMBER(U163),U163,VLOOKUP(CONCATENATE($B163,"_",$C163,"_",F$2,"_",$D163,"_",$E163),Database!$F$2:$G$65536,2,))</f>
        <v>0</v>
      </c>
      <c r="G163" s="364">
        <f>IF(ISNUMBER(V163),V163,VLOOKUP(CONCATENATE($B163,"_",$C163,"_",G$2,"_",$D163,"_",$E163),Database!$F$2:$G$65536,2,))</f>
        <v>0</v>
      </c>
      <c r="H163" s="364" t="e">
        <f>IF(ISNUMBER(W163),W163,VLOOKUP(CONCATENATE($B163,"_",$C163,"_",H$2,"_",$D163,"_",$E163),Database!$F$2:$G$65536,2,))</f>
        <v>#N/A</v>
      </c>
      <c r="I163" s="364" t="e">
        <f>IF(ISNUMBER(X163),X163,VLOOKUP(CONCATENATE($B163,"_",$C163,"_",I$2,"_",$D163,"_",$E163),Database!$F$2:$G$65536,2,))</f>
        <v>#N/A</v>
      </c>
      <c r="J163" s="364" t="e">
        <f>IF(ISNUMBER(Y163),Y163,VLOOKUP(CONCATENATE($B163,"_",$C163,"_",J$2,"_",$D163,"_",$E163),Database!$F$2:$G$65536,2,))</f>
        <v>#N/A</v>
      </c>
      <c r="K163" s="636">
        <f>VLOOKUP(CONCATENATE($B163,"_",$C163,"_",K$2,"_",$D163,"_",$E163),SentData!$F$2:$G$65536,2,)</f>
        <v>405</v>
      </c>
      <c r="L163" s="636">
        <f>VLOOKUP(CONCATENATE($B163,"_",$C163,"_",L$2,"_",$D163,"_",$E163),SentData!$F$2:$G$65536,2,)</f>
        <v>352</v>
      </c>
      <c r="M163" s="637"/>
      <c r="N163" s="638" t="str">
        <f t="shared" ref="N163:N194" si="31">IF(OR(ISERROR(F163),ISERROR(G163)),"!!",IF(F163=0,"!!",G163/F163))</f>
        <v>!!</v>
      </c>
      <c r="O163" s="638" t="str">
        <f t="shared" ref="O163:O194" si="32">IF(OR(ISERROR(G163),ISERROR(H163)),"!!",IF(G163=0,"!!",H163/G163))</f>
        <v>!!</v>
      </c>
      <c r="P163" s="638" t="str">
        <f t="shared" ref="P163:P194" si="33">IF(OR(ISERROR(H163),ISERROR(I163)),"!!",IF(H163=0,"!!",I163/H163))</f>
        <v>!!</v>
      </c>
      <c r="Q163" s="638" t="str">
        <f t="shared" ref="Q163:Q194" si="34">IF(OR(ISERROR(I163),ISERROR(J163)),"!!",IF(I163=0,"!!",J163/I163))</f>
        <v>!!</v>
      </c>
      <c r="R163" s="638" t="str">
        <f t="shared" ref="R163:R194" si="35">IF(OR(ISERROR(J163),ISERROR(K163)),"!!",IF(J163=0,"!!",K163/J163))</f>
        <v>!!</v>
      </c>
      <c r="S163" s="638">
        <f t="shared" ref="S163:S194" si="36">IF(OR(ISERROR(K163),ISERROR(L163)),"!!",IF(K163=0,"!!",L163/K163))</f>
        <v>0.8691358024691358</v>
      </c>
      <c r="T163" s="637"/>
      <c r="U163" s="633"/>
      <c r="V163" s="633"/>
      <c r="W163" s="633"/>
      <c r="X163" s="633"/>
    </row>
    <row r="164" spans="1:24" ht="12" x14ac:dyDescent="0.2">
      <c r="A164" s="639" t="s">
        <v>178</v>
      </c>
      <c r="B164" s="639" t="str">
        <f>Cover!$G$25</f>
        <v>NL</v>
      </c>
      <c r="C164" s="639" t="s">
        <v>296</v>
      </c>
      <c r="D164" s="639" t="s">
        <v>293</v>
      </c>
      <c r="E164" s="640" t="s">
        <v>262</v>
      </c>
      <c r="F164" s="641" t="e">
        <f>IF(ISNUMBER(U164),U164,VLOOKUP(CONCATENATE($B164,"_",$C164,"_",F$2,"_","1000 NAC","_",$E164),Database!$F$2:$G$65536,2,)/VLOOKUP(CONCATENATE($B164,"_",$C164,"_",F$2,"_",$D164,"_",$E164),Database!$F$2:$G$65536,2,))</f>
        <v>#DIV/0!</v>
      </c>
      <c r="G164" s="641" t="e">
        <f>IF(ISNUMBER(V164),V164,VLOOKUP(CONCATENATE($B164,"_",$C164,"_",G$2,"_","1000 NAC","_",$E164),Database!$F$2:$G$65536,2,)/VLOOKUP(CONCATENATE($B164,"_",$C164,"_",G$2,"_",$D164,"_",$E164),Database!$F$2:$G$65536,2,))</f>
        <v>#DIV/0!</v>
      </c>
      <c r="H164" s="641" t="e">
        <f>IF(ISNUMBER(W164),W164,VLOOKUP(CONCATENATE($B164,"_",$C164,"_",H$2,"_","1000 NAC","_",$E164),Database!$F$2:$G$65536,2,)/VLOOKUP(CONCATENATE($B164,"_",$C164,"_",H$2,"_",$D164,"_",$E164),Database!$F$2:$G$65536,2,))</f>
        <v>#N/A</v>
      </c>
      <c r="I164" s="641" t="e">
        <f>IF(ISNUMBER(X164),X164,VLOOKUP(CONCATENATE($B164,"_",$C164,"_",I$2,"_","1000 NAC","_",$E164),Database!$F$2:$G$65536,2,)/VLOOKUP(CONCATENATE($B164,"_",$C164,"_",I$2,"_",$D164,"_",$E164),Database!$F$2:$G$65536,2,))</f>
        <v>#N/A</v>
      </c>
      <c r="J164" s="641" t="e">
        <f>IF(ISNUMBER(Y164),Y164,VLOOKUP(CONCATENATE($B164,"_",$C164,"_",J$2,"_","1000 NAC","_",$E164),Database!$F$2:$G$65536,2,)/VLOOKUP(CONCATENATE($B164,"_",$C164,"_",J$2,"_",$D164,"_",$E164),Database!$F$2:$G$65536,2,))</f>
        <v>#N/A</v>
      </c>
      <c r="K164" s="642">
        <f>VLOOKUP(CONCATENATE($B164,"_",$C164,"_",K$2,"_","1000 NAC","_",$E164),SentData!$F$2:$G$65536,2,)/VLOOKUP(CONCATENATE($B164,"_",$C164,"_",K$2,"_",$D164,"_",$E164),SentData!$F$2:$G$65536,2,)</f>
        <v>578.57142857142856</v>
      </c>
      <c r="L164" s="642">
        <f>VLOOKUP(CONCATENATE($B164,"_",$C164,"_",L$2,"_","1000 NAC","_",$E164),SentData!$F$2:$G$65536,2,)/VLOOKUP(CONCATENATE($B164,"_",$C164,"_",L$2,"_",$D164,"_",$E164),SentData!$F$2:$G$65536,2,)</f>
        <v>704</v>
      </c>
      <c r="M164" s="643"/>
      <c r="N164" s="644" t="str">
        <f t="shared" si="31"/>
        <v>!!</v>
      </c>
      <c r="O164" s="644" t="str">
        <f t="shared" si="32"/>
        <v>!!</v>
      </c>
      <c r="P164" s="644" t="str">
        <f t="shared" si="33"/>
        <v>!!</v>
      </c>
      <c r="Q164" s="644" t="str">
        <f t="shared" si="34"/>
        <v>!!</v>
      </c>
      <c r="R164" s="644" t="str">
        <f t="shared" si="35"/>
        <v>!!</v>
      </c>
      <c r="S164" s="644">
        <f t="shared" si="36"/>
        <v>1.2167901234567902</v>
      </c>
      <c r="T164" s="643"/>
      <c r="U164" s="652" t="str">
        <f>IF(ISNUMBER(U162),IF(ISNUMBER(U163),U163/U162,F163/U162),IF(ISNUMBER(U163),U163/F162,""))</f>
        <v/>
      </c>
      <c r="V164" s="652" t="str">
        <f>IF(ISNUMBER(V162),IF(ISNUMBER(V163),V163/V162,G163/V162),IF(ISNUMBER(V163),V163/G162,""))</f>
        <v/>
      </c>
      <c r="W164" s="652" t="str">
        <f>IF(ISNUMBER(W162),IF(ISNUMBER(W163),W163/W162,H163/W162),IF(ISNUMBER(W163),W163/H162,""))</f>
        <v/>
      </c>
      <c r="X164" s="652" t="str">
        <f>IF(ISNUMBER(X162),IF(ISNUMBER(X163),X163/X162,I163/X162),IF(ISNUMBER(X163),X163/I162,""))</f>
        <v/>
      </c>
    </row>
    <row r="165" spans="1:24" x14ac:dyDescent="0.2">
      <c r="A165" s="353" t="s">
        <v>180</v>
      </c>
      <c r="B165" s="353" t="str">
        <f>Cover!$G$25</f>
        <v>NL</v>
      </c>
      <c r="C165" s="353" t="s">
        <v>292</v>
      </c>
      <c r="D165" s="353" t="s">
        <v>293</v>
      </c>
      <c r="E165" s="354" t="s">
        <v>263</v>
      </c>
      <c r="F165" s="364">
        <f>IF(ISNUMBER(U165),U165,VLOOKUP(CONCATENATE($B165,"_",$C165,"_",F$2,"_",$D165,"_",$E165),Database!$F$2:$G$65536,2,))</f>
        <v>0</v>
      </c>
      <c r="G165" s="364">
        <f>IF(ISNUMBER(V165),V165,VLOOKUP(CONCATENATE($B165,"_",$C165,"_",G$2,"_",$D165,"_",$E165),Database!$F$2:$G$65536,2,))</f>
        <v>0</v>
      </c>
      <c r="H165" s="364" t="e">
        <f>IF(ISNUMBER(W165),W165,VLOOKUP(CONCATENATE($B165,"_",$C165,"_",H$2,"_",$D165,"_",$E165),Database!$F$2:$G$65536,2,))</f>
        <v>#N/A</v>
      </c>
      <c r="I165" s="364" t="e">
        <f>IF(ISNUMBER(X165),X165,VLOOKUP(CONCATENATE($B165,"_",$C165,"_",I$2,"_",$D165,"_",$E165),Database!$F$2:$G$65536,2,))</f>
        <v>#N/A</v>
      </c>
      <c r="J165" s="364" t="e">
        <f>VLOOKUP(CONCATENATE($B165,"_",$C165,"_",J$2,"_",$D165,"_",$E165),Database!$F$2:$G$65536,2,)</f>
        <v>#N/A</v>
      </c>
      <c r="K165" s="360">
        <f>VLOOKUP(CONCATENATE($B165,"_",$C165,"_",K$2,"_",$D165,"_",$E165),SentData!$F$2:$G$65536,2,)</f>
        <v>51.4</v>
      </c>
      <c r="L165" s="360">
        <f>VLOOKUP(CONCATENATE($B165,"_",$C165,"_",L$2,"_",$D165,"_",$E165),SentData!$F$2:$G$65536,2,)</f>
        <v>93.1</v>
      </c>
      <c r="M165" s="355"/>
      <c r="N165" s="356" t="str">
        <f t="shared" si="31"/>
        <v>!!</v>
      </c>
      <c r="O165" s="356" t="str">
        <f t="shared" si="32"/>
        <v>!!</v>
      </c>
      <c r="P165" s="356" t="str">
        <f t="shared" si="33"/>
        <v>!!</v>
      </c>
      <c r="Q165" s="356" t="str">
        <f t="shared" si="34"/>
        <v>!!</v>
      </c>
      <c r="R165" s="356" t="str">
        <f t="shared" si="35"/>
        <v>!!</v>
      </c>
      <c r="S165" s="356">
        <f t="shared" si="36"/>
        <v>1.811284046692607</v>
      </c>
      <c r="T165" s="355"/>
    </row>
    <row r="166" spans="1:24" x14ac:dyDescent="0.2">
      <c r="A166" s="633" t="s">
        <v>179</v>
      </c>
      <c r="B166" s="633" t="str">
        <f>Cover!$G$25</f>
        <v>NL</v>
      </c>
      <c r="C166" s="633" t="s">
        <v>292</v>
      </c>
      <c r="D166" s="633" t="s">
        <v>216</v>
      </c>
      <c r="E166" s="634" t="s">
        <v>263</v>
      </c>
      <c r="F166" s="364">
        <f>IF(ISNUMBER(U166),U166,VLOOKUP(CONCATENATE($B166,"_",$C166,"_",F$2,"_",$D166,"_",$E166),Database!$F$2:$G$65536,2,))</f>
        <v>0</v>
      </c>
      <c r="G166" s="364">
        <f>IF(ISNUMBER(V166),V166,VLOOKUP(CONCATENATE($B166,"_",$C166,"_",G$2,"_",$D166,"_",$E166),Database!$F$2:$G$65536,2,))</f>
        <v>0</v>
      </c>
      <c r="H166" s="364" t="e">
        <f>IF(ISNUMBER(W166),W166,VLOOKUP(CONCATENATE($B166,"_",$C166,"_",H$2,"_",$D166,"_",$E166),Database!$F$2:$G$65536,2,))</f>
        <v>#N/A</v>
      </c>
      <c r="I166" s="364" t="e">
        <f>IF(ISNUMBER(X166),X166,VLOOKUP(CONCATENATE($B166,"_",$C166,"_",I$2,"_",$D166,"_",$E166),Database!$F$2:$G$65536,2,))</f>
        <v>#N/A</v>
      </c>
      <c r="J166" s="364" t="e">
        <f>IF(ISNUMBER(Y166),Y166,VLOOKUP(CONCATENATE($B166,"_",$C166,"_",J$2,"_",$D166,"_",$E166),Database!$F$2:$G$65536,2,))</f>
        <v>#N/A</v>
      </c>
      <c r="K166" s="636">
        <f>VLOOKUP(CONCATENATE($B166,"_",$C166,"_",K$2,"_",$D166,"_",$E166),SentData!$F$2:$G$65536,2,)</f>
        <v>8376</v>
      </c>
      <c r="L166" s="636">
        <f>VLOOKUP(CONCATENATE($B166,"_",$C166,"_",L$2,"_",$D166,"_",$E166),SentData!$F$2:$G$65536,2,)</f>
        <v>19564</v>
      </c>
      <c r="M166" s="637"/>
      <c r="N166" s="638" t="str">
        <f t="shared" si="31"/>
        <v>!!</v>
      </c>
      <c r="O166" s="638" t="str">
        <f t="shared" si="32"/>
        <v>!!</v>
      </c>
      <c r="P166" s="638" t="str">
        <f t="shared" si="33"/>
        <v>!!</v>
      </c>
      <c r="Q166" s="638" t="str">
        <f t="shared" si="34"/>
        <v>!!</v>
      </c>
      <c r="R166" s="638" t="str">
        <f t="shared" si="35"/>
        <v>!!</v>
      </c>
      <c r="S166" s="638">
        <f t="shared" si="36"/>
        <v>2.3357211079274118</v>
      </c>
      <c r="T166" s="637"/>
      <c r="U166" s="633"/>
      <c r="V166" s="633"/>
      <c r="W166" s="633"/>
      <c r="X166" s="633"/>
    </row>
    <row r="167" spans="1:24" ht="12" x14ac:dyDescent="0.2">
      <c r="A167" s="639" t="s">
        <v>178</v>
      </c>
      <c r="B167" s="639" t="str">
        <f>Cover!$G$25</f>
        <v>NL</v>
      </c>
      <c r="C167" s="639" t="s">
        <v>292</v>
      </c>
      <c r="D167" s="639" t="s">
        <v>293</v>
      </c>
      <c r="E167" s="640" t="s">
        <v>263</v>
      </c>
      <c r="F167" s="641" t="e">
        <f>IF(ISNUMBER(U167),U167,VLOOKUP(CONCATENATE($B167,"_",$C167,"_",F$2,"_","1000 NAC","_",$E167),Database!$F$2:$G$65536,2,)/VLOOKUP(CONCATENATE($B167,"_",$C167,"_",F$2,"_",$D167,"_",$E167),Database!$F$2:$G$65536,2,))</f>
        <v>#DIV/0!</v>
      </c>
      <c r="G167" s="641" t="e">
        <f>IF(ISNUMBER(V167),V167,VLOOKUP(CONCATENATE($B167,"_",$C167,"_",G$2,"_","1000 NAC","_",$E167),Database!$F$2:$G$65536,2,)/VLOOKUP(CONCATENATE($B167,"_",$C167,"_",G$2,"_",$D167,"_",$E167),Database!$F$2:$G$65536,2,))</f>
        <v>#DIV/0!</v>
      </c>
      <c r="H167" s="641" t="e">
        <f>IF(ISNUMBER(W167),W167,VLOOKUP(CONCATENATE($B167,"_",$C167,"_",H$2,"_","1000 NAC","_",$E167),Database!$F$2:$G$65536,2,)/VLOOKUP(CONCATENATE($B167,"_",$C167,"_",H$2,"_",$D167,"_",$E167),Database!$F$2:$G$65536,2,))</f>
        <v>#N/A</v>
      </c>
      <c r="I167" s="641" t="e">
        <f>IF(ISNUMBER(X167),X167,VLOOKUP(CONCATENATE($B167,"_",$C167,"_",I$2,"_","1000 NAC","_",$E167),Database!$F$2:$G$65536,2,)/VLOOKUP(CONCATENATE($B167,"_",$C167,"_",I$2,"_",$D167,"_",$E167),Database!$F$2:$G$65536,2,))</f>
        <v>#N/A</v>
      </c>
      <c r="J167" s="641" t="e">
        <f>IF(ISNUMBER(Y167),Y167,VLOOKUP(CONCATENATE($B167,"_",$C167,"_",J$2,"_","1000 NAC","_",$E167),Database!$F$2:$G$65536,2,)/VLOOKUP(CONCATENATE($B167,"_",$C167,"_",J$2,"_",$D167,"_",$E167),Database!$F$2:$G$65536,2,))</f>
        <v>#N/A</v>
      </c>
      <c r="K167" s="642">
        <f>VLOOKUP(CONCATENATE($B167,"_",$C167,"_",K$2,"_","1000 NAC","_",$E167),SentData!$F$2:$G$65536,2,)/VLOOKUP(CONCATENATE($B167,"_",$C167,"_",K$2,"_",$D167,"_",$E167),SentData!$F$2:$G$65536,2,)</f>
        <v>162.95719844357978</v>
      </c>
      <c r="L167" s="642">
        <f>VLOOKUP(CONCATENATE($B167,"_",$C167,"_",L$2,"_","1000 NAC","_",$E167),SentData!$F$2:$G$65536,2,)/VLOOKUP(CONCATENATE($B167,"_",$C167,"_",L$2,"_",$D167,"_",$E167),SentData!$F$2:$G$65536,2,)</f>
        <v>210.13963480128896</v>
      </c>
      <c r="M167" s="643"/>
      <c r="N167" s="644" t="str">
        <f t="shared" si="31"/>
        <v>!!</v>
      </c>
      <c r="O167" s="644" t="str">
        <f t="shared" si="32"/>
        <v>!!</v>
      </c>
      <c r="P167" s="644" t="str">
        <f t="shared" si="33"/>
        <v>!!</v>
      </c>
      <c r="Q167" s="644" t="str">
        <f t="shared" si="34"/>
        <v>!!</v>
      </c>
      <c r="R167" s="644" t="str">
        <f t="shared" si="35"/>
        <v>!!</v>
      </c>
      <c r="S167" s="644">
        <f t="shared" si="36"/>
        <v>1.2895388286516538</v>
      </c>
      <c r="T167" s="643"/>
      <c r="U167" s="652" t="str">
        <f>IF(ISNUMBER(U165),IF(ISNUMBER(U166),U166/U165,F166/U165),IF(ISNUMBER(U166),U166/F165,""))</f>
        <v/>
      </c>
      <c r="V167" s="652" t="str">
        <f>IF(ISNUMBER(V165),IF(ISNUMBER(V166),V166/V165,G166/V165),IF(ISNUMBER(V166),V166/G165,""))</f>
        <v/>
      </c>
      <c r="W167" s="652" t="str">
        <f>IF(ISNUMBER(W165),IF(ISNUMBER(W166),W166/W165,H166/W165),IF(ISNUMBER(W166),W166/H165,""))</f>
        <v/>
      </c>
      <c r="X167" s="652" t="str">
        <f>IF(ISNUMBER(X165),IF(ISNUMBER(X166),X166/X165,I166/X165),IF(ISNUMBER(X166),X166/I165,""))</f>
        <v/>
      </c>
    </row>
    <row r="168" spans="1:24" x14ac:dyDescent="0.2">
      <c r="A168" s="353" t="s">
        <v>180</v>
      </c>
      <c r="B168" s="353" t="str">
        <f>Cover!$G$25</f>
        <v>NL</v>
      </c>
      <c r="C168" s="353" t="s">
        <v>296</v>
      </c>
      <c r="D168" s="353" t="s">
        <v>293</v>
      </c>
      <c r="E168" s="354" t="s">
        <v>263</v>
      </c>
      <c r="F168" s="364">
        <f>IF(ISNUMBER(U168),U168,VLOOKUP(CONCATENATE($B168,"_",$C168,"_",F$2,"_",$D168,"_",$E168),Database!$F$2:$G$65536,2,))</f>
        <v>0</v>
      </c>
      <c r="G168" s="364">
        <f>IF(ISNUMBER(V168),V168,VLOOKUP(CONCATENATE($B168,"_",$C168,"_",G$2,"_",$D168,"_",$E168),Database!$F$2:$G$65536,2,))</f>
        <v>0</v>
      </c>
      <c r="H168" s="364" t="e">
        <f>IF(ISNUMBER(W168),W168,VLOOKUP(CONCATENATE($B168,"_",$C168,"_",H$2,"_",$D168,"_",$E168),Database!$F$2:$G$65536,2,))</f>
        <v>#N/A</v>
      </c>
      <c r="I168" s="364" t="e">
        <f>IF(ISNUMBER(X168),X168,VLOOKUP(CONCATENATE($B168,"_",$C168,"_",I$2,"_",$D168,"_",$E168),Database!$F$2:$G$65536,2,))</f>
        <v>#N/A</v>
      </c>
      <c r="J168" s="364" t="e">
        <f>VLOOKUP(CONCATENATE($B168,"_",$C168,"_",J$2,"_",$D168,"_",$E168),Database!$F$2:$G$65536,2,)</f>
        <v>#N/A</v>
      </c>
      <c r="K168" s="360">
        <f>VLOOKUP(CONCATENATE($B168,"_",$C168,"_",K$2,"_",$D168,"_",$E168),SentData!$F$2:$G$65536,2,)</f>
        <v>4.8</v>
      </c>
      <c r="L168" s="360">
        <f>VLOOKUP(CONCATENATE($B168,"_",$C168,"_",L$2,"_",$D168,"_",$E168),SentData!$F$2:$G$65536,2,)</f>
        <v>7.1</v>
      </c>
      <c r="M168" s="355"/>
      <c r="N168" s="356" t="str">
        <f t="shared" si="31"/>
        <v>!!</v>
      </c>
      <c r="O168" s="356" t="str">
        <f t="shared" si="32"/>
        <v>!!</v>
      </c>
      <c r="P168" s="356" t="str">
        <f t="shared" si="33"/>
        <v>!!</v>
      </c>
      <c r="Q168" s="356" t="str">
        <f t="shared" si="34"/>
        <v>!!</v>
      </c>
      <c r="R168" s="356" t="str">
        <f t="shared" si="35"/>
        <v>!!</v>
      </c>
      <c r="S168" s="356">
        <f t="shared" si="36"/>
        <v>1.4791666666666667</v>
      </c>
      <c r="T168" s="355"/>
    </row>
    <row r="169" spans="1:24" x14ac:dyDescent="0.2">
      <c r="A169" s="633" t="s">
        <v>179</v>
      </c>
      <c r="B169" s="633" t="str">
        <f>Cover!$G$25</f>
        <v>NL</v>
      </c>
      <c r="C169" s="633" t="s">
        <v>296</v>
      </c>
      <c r="D169" s="633" t="s">
        <v>216</v>
      </c>
      <c r="E169" s="634" t="s">
        <v>263</v>
      </c>
      <c r="F169" s="364">
        <f>IF(ISNUMBER(U169),U169,VLOOKUP(CONCATENATE($B169,"_",$C169,"_",F$2,"_",$D169,"_",$E169),Database!$F$2:$G$65536,2,))</f>
        <v>0</v>
      </c>
      <c r="G169" s="364">
        <f>IF(ISNUMBER(V169),V169,VLOOKUP(CONCATENATE($B169,"_",$C169,"_",G$2,"_",$D169,"_",$E169),Database!$F$2:$G$65536,2,))</f>
        <v>0</v>
      </c>
      <c r="H169" s="364" t="e">
        <f>IF(ISNUMBER(W169),W169,VLOOKUP(CONCATENATE($B169,"_",$C169,"_",H$2,"_",$D169,"_",$E169),Database!$F$2:$G$65536,2,))</f>
        <v>#N/A</v>
      </c>
      <c r="I169" s="364" t="e">
        <f>IF(ISNUMBER(X169),X169,VLOOKUP(CONCATENATE($B169,"_",$C169,"_",I$2,"_",$D169,"_",$E169),Database!$F$2:$G$65536,2,))</f>
        <v>#N/A</v>
      </c>
      <c r="J169" s="364" t="e">
        <f>IF(ISNUMBER(Y169),Y169,VLOOKUP(CONCATENATE($B169,"_",$C169,"_",J$2,"_",$D169,"_",$E169),Database!$F$2:$G$65536,2,))</f>
        <v>#N/A</v>
      </c>
      <c r="K169" s="636">
        <f>VLOOKUP(CONCATENATE($B169,"_",$C169,"_",K$2,"_",$D169,"_",$E169),SentData!$F$2:$G$65536,2,)</f>
        <v>1235</v>
      </c>
      <c r="L169" s="636">
        <f>VLOOKUP(CONCATENATE($B169,"_",$C169,"_",L$2,"_",$D169,"_",$E169),SentData!$F$2:$G$65536,2,)</f>
        <v>1147</v>
      </c>
      <c r="M169" s="637"/>
      <c r="N169" s="638" t="str">
        <f t="shared" si="31"/>
        <v>!!</v>
      </c>
      <c r="O169" s="638" t="str">
        <f t="shared" si="32"/>
        <v>!!</v>
      </c>
      <c r="P169" s="638" t="str">
        <f t="shared" si="33"/>
        <v>!!</v>
      </c>
      <c r="Q169" s="638" t="str">
        <f t="shared" si="34"/>
        <v>!!</v>
      </c>
      <c r="R169" s="638" t="str">
        <f t="shared" si="35"/>
        <v>!!</v>
      </c>
      <c r="S169" s="638">
        <f t="shared" si="36"/>
        <v>0.92874493927125501</v>
      </c>
      <c r="T169" s="637"/>
      <c r="U169" s="633"/>
      <c r="V169" s="633"/>
      <c r="W169" s="633"/>
      <c r="X169" s="633"/>
    </row>
    <row r="170" spans="1:24" ht="12" x14ac:dyDescent="0.2">
      <c r="A170" s="639" t="s">
        <v>178</v>
      </c>
      <c r="B170" s="639" t="str">
        <f>Cover!$G$25</f>
        <v>NL</v>
      </c>
      <c r="C170" s="639" t="s">
        <v>296</v>
      </c>
      <c r="D170" s="639" t="s">
        <v>293</v>
      </c>
      <c r="E170" s="640" t="s">
        <v>263</v>
      </c>
      <c r="F170" s="641" t="e">
        <f>IF(ISNUMBER(U170),U170,VLOOKUP(CONCATENATE($B170,"_",$C170,"_",F$2,"_","1000 NAC","_",$E170),Database!$F$2:$G$65536,2,)/VLOOKUP(CONCATENATE($B170,"_",$C170,"_",F$2,"_",$D170,"_",$E170),Database!$F$2:$G$65536,2,))</f>
        <v>#DIV/0!</v>
      </c>
      <c r="G170" s="641" t="e">
        <f>IF(ISNUMBER(V170),V170,VLOOKUP(CONCATENATE($B170,"_",$C170,"_",G$2,"_","1000 NAC","_",$E170),Database!$F$2:$G$65536,2,)/VLOOKUP(CONCATENATE($B170,"_",$C170,"_",G$2,"_",$D170,"_",$E170),Database!$F$2:$G$65536,2,))</f>
        <v>#DIV/0!</v>
      </c>
      <c r="H170" s="641" t="e">
        <f>IF(ISNUMBER(W170),W170,VLOOKUP(CONCATENATE($B170,"_",$C170,"_",H$2,"_","1000 NAC","_",$E170),Database!$F$2:$G$65536,2,)/VLOOKUP(CONCATENATE($B170,"_",$C170,"_",H$2,"_",$D170,"_",$E170),Database!$F$2:$G$65536,2,))</f>
        <v>#N/A</v>
      </c>
      <c r="I170" s="641" t="e">
        <f>IF(ISNUMBER(X170),X170,VLOOKUP(CONCATENATE($B170,"_",$C170,"_",I$2,"_","1000 NAC","_",$E170),Database!$F$2:$G$65536,2,)/VLOOKUP(CONCATENATE($B170,"_",$C170,"_",I$2,"_",$D170,"_",$E170),Database!$F$2:$G$65536,2,))</f>
        <v>#N/A</v>
      </c>
      <c r="J170" s="641" t="e">
        <f>IF(ISNUMBER(Y170),Y170,VLOOKUP(CONCATENATE($B170,"_",$C170,"_",J$2,"_","1000 NAC","_",$E170),Database!$F$2:$G$65536,2,)/VLOOKUP(CONCATENATE($B170,"_",$C170,"_",J$2,"_",$D170,"_",$E170),Database!$F$2:$G$65536,2,))</f>
        <v>#N/A</v>
      </c>
      <c r="K170" s="642">
        <f>VLOOKUP(CONCATENATE($B170,"_",$C170,"_",K$2,"_","1000 NAC","_",$E170),SentData!$F$2:$G$65536,2,)/VLOOKUP(CONCATENATE($B170,"_",$C170,"_",K$2,"_",$D170,"_",$E170),SentData!$F$2:$G$65536,2,)</f>
        <v>257.29166666666669</v>
      </c>
      <c r="L170" s="642">
        <f>VLOOKUP(CONCATENATE($B170,"_",$C170,"_",L$2,"_","1000 NAC","_",$E170),SentData!$F$2:$G$65536,2,)/VLOOKUP(CONCATENATE($B170,"_",$C170,"_",L$2,"_",$D170,"_",$E170),SentData!$F$2:$G$65536,2,)</f>
        <v>161.5492957746479</v>
      </c>
      <c r="M170" s="643"/>
      <c r="N170" s="644" t="str">
        <f t="shared" si="31"/>
        <v>!!</v>
      </c>
      <c r="O170" s="644" t="str">
        <f t="shared" si="32"/>
        <v>!!</v>
      </c>
      <c r="P170" s="644" t="str">
        <f t="shared" si="33"/>
        <v>!!</v>
      </c>
      <c r="Q170" s="644" t="str">
        <f t="shared" si="34"/>
        <v>!!</v>
      </c>
      <c r="R170" s="644" t="str">
        <f t="shared" si="35"/>
        <v>!!</v>
      </c>
      <c r="S170" s="644">
        <f t="shared" si="36"/>
        <v>0.62788390260591898</v>
      </c>
      <c r="T170" s="643"/>
      <c r="U170" s="652" t="str">
        <f>IF(ISNUMBER(U168),IF(ISNUMBER(U169),U169/U168,F169/U168),IF(ISNUMBER(U169),U169/F168,""))</f>
        <v/>
      </c>
      <c r="V170" s="652" t="str">
        <f>IF(ISNUMBER(V168),IF(ISNUMBER(V169),V169/V168,G169/V168),IF(ISNUMBER(V169),V169/G168,""))</f>
        <v/>
      </c>
      <c r="W170" s="652" t="str">
        <f>IF(ISNUMBER(W168),IF(ISNUMBER(W169),W169/W168,H169/W168),IF(ISNUMBER(W169),W169/H168,""))</f>
        <v/>
      </c>
      <c r="X170" s="652" t="str">
        <f>IF(ISNUMBER(X168),IF(ISNUMBER(X169),X169/X168,I169/X168),IF(ISNUMBER(X169),X169/I168,""))</f>
        <v/>
      </c>
    </row>
    <row r="171" spans="1:24" x14ac:dyDescent="0.2">
      <c r="A171" s="353" t="s">
        <v>180</v>
      </c>
      <c r="B171" s="353" t="str">
        <f>Cover!$G$25</f>
        <v>NL</v>
      </c>
      <c r="C171" s="353" t="s">
        <v>292</v>
      </c>
      <c r="D171" s="353" t="s">
        <v>293</v>
      </c>
      <c r="E171" s="354" t="s">
        <v>264</v>
      </c>
      <c r="F171" s="364">
        <f>IF(ISNUMBER(U171),U171,VLOOKUP(CONCATENATE($B171,"_",$C171,"_",F$2,"_",$D171,"_",$E171),Database!$F$2:$G$65536,2,))</f>
        <v>0</v>
      </c>
      <c r="G171" s="364">
        <f>IF(ISNUMBER(V171),V171,VLOOKUP(CONCATENATE($B171,"_",$C171,"_",G$2,"_",$D171,"_",$E171),Database!$F$2:$G$65536,2,))</f>
        <v>0</v>
      </c>
      <c r="H171" s="364" t="e">
        <f>IF(ISNUMBER(W171),W171,VLOOKUP(CONCATENATE($B171,"_",$C171,"_",H$2,"_",$D171,"_",$E171),Database!$F$2:$G$65536,2,))</f>
        <v>#N/A</v>
      </c>
      <c r="I171" s="364" t="e">
        <f>IF(ISNUMBER(X171),X171,VLOOKUP(CONCATENATE($B171,"_",$C171,"_",I$2,"_",$D171,"_",$E171),Database!$F$2:$G$65536,2,))</f>
        <v>#N/A</v>
      </c>
      <c r="J171" s="364" t="e">
        <f>VLOOKUP(CONCATENATE($B171,"_",$C171,"_",J$2,"_",$D171,"_",$E171),Database!$F$2:$G$65536,2,)</f>
        <v>#N/A</v>
      </c>
      <c r="K171" s="360">
        <f>VLOOKUP(CONCATENATE($B171,"_",$C171,"_",K$2,"_",$D171,"_",$E171),SentData!$F$2:$G$65536,2,)</f>
        <v>1.7</v>
      </c>
      <c r="L171" s="360">
        <f>VLOOKUP(CONCATENATE($B171,"_",$C171,"_",L$2,"_",$D171,"_",$E171),SentData!$F$2:$G$65536,2,)</f>
        <v>2.1</v>
      </c>
      <c r="M171" s="355"/>
      <c r="N171" s="356" t="str">
        <f t="shared" si="31"/>
        <v>!!</v>
      </c>
      <c r="O171" s="356" t="str">
        <f t="shared" si="32"/>
        <v>!!</v>
      </c>
      <c r="P171" s="356" t="str">
        <f t="shared" si="33"/>
        <v>!!</v>
      </c>
      <c r="Q171" s="356" t="str">
        <f t="shared" si="34"/>
        <v>!!</v>
      </c>
      <c r="R171" s="356" t="str">
        <f t="shared" si="35"/>
        <v>!!</v>
      </c>
      <c r="S171" s="356">
        <f t="shared" si="36"/>
        <v>1.2352941176470589</v>
      </c>
      <c r="T171" s="355"/>
    </row>
    <row r="172" spans="1:24" x14ac:dyDescent="0.2">
      <c r="A172" s="633" t="s">
        <v>179</v>
      </c>
      <c r="B172" s="633" t="str">
        <f>Cover!$G$25</f>
        <v>NL</v>
      </c>
      <c r="C172" s="633" t="s">
        <v>292</v>
      </c>
      <c r="D172" s="633" t="s">
        <v>216</v>
      </c>
      <c r="E172" s="634" t="s">
        <v>264</v>
      </c>
      <c r="F172" s="364">
        <f>IF(ISNUMBER(U172),U172,VLOOKUP(CONCATENATE($B172,"_",$C172,"_",F$2,"_",$D172,"_",$E172),Database!$F$2:$G$65536,2,))</f>
        <v>0</v>
      </c>
      <c r="G172" s="364">
        <f>IF(ISNUMBER(V172),V172,VLOOKUP(CONCATENATE($B172,"_",$C172,"_",G$2,"_",$D172,"_",$E172),Database!$F$2:$G$65536,2,))</f>
        <v>0</v>
      </c>
      <c r="H172" s="364" t="e">
        <f>IF(ISNUMBER(W172),W172,VLOOKUP(CONCATENATE($B172,"_",$C172,"_",H$2,"_",$D172,"_",$E172),Database!$F$2:$G$65536,2,))</f>
        <v>#N/A</v>
      </c>
      <c r="I172" s="364" t="e">
        <f>IF(ISNUMBER(X172),X172,VLOOKUP(CONCATENATE($B172,"_",$C172,"_",I$2,"_",$D172,"_",$E172),Database!$F$2:$G$65536,2,))</f>
        <v>#N/A</v>
      </c>
      <c r="J172" s="364" t="e">
        <f>IF(ISNUMBER(Y172),Y172,VLOOKUP(CONCATENATE($B172,"_",$C172,"_",J$2,"_",$D172,"_",$E172),Database!$F$2:$G$65536,2,))</f>
        <v>#N/A</v>
      </c>
      <c r="K172" s="636">
        <f>VLOOKUP(CONCATENATE($B172,"_",$C172,"_",K$2,"_",$D172,"_",$E172),SentData!$F$2:$G$65536,2,)</f>
        <v>563</v>
      </c>
      <c r="L172" s="636">
        <f>VLOOKUP(CONCATENATE($B172,"_",$C172,"_",L$2,"_",$D172,"_",$E172),SentData!$F$2:$G$65536,2,)</f>
        <v>1102</v>
      </c>
      <c r="M172" s="637"/>
      <c r="N172" s="638" t="str">
        <f t="shared" si="31"/>
        <v>!!</v>
      </c>
      <c r="O172" s="638" t="str">
        <f t="shared" si="32"/>
        <v>!!</v>
      </c>
      <c r="P172" s="638" t="str">
        <f t="shared" si="33"/>
        <v>!!</v>
      </c>
      <c r="Q172" s="638" t="str">
        <f t="shared" si="34"/>
        <v>!!</v>
      </c>
      <c r="R172" s="638" t="str">
        <f t="shared" si="35"/>
        <v>!!</v>
      </c>
      <c r="S172" s="638">
        <f t="shared" si="36"/>
        <v>1.9573712255772646</v>
      </c>
      <c r="T172" s="637"/>
      <c r="U172" s="633"/>
      <c r="V172" s="633"/>
      <c r="W172" s="633"/>
      <c r="X172" s="633"/>
    </row>
    <row r="173" spans="1:24" ht="12" x14ac:dyDescent="0.2">
      <c r="A173" s="639" t="s">
        <v>178</v>
      </c>
      <c r="B173" s="639" t="str">
        <f>Cover!$G$25</f>
        <v>NL</v>
      </c>
      <c r="C173" s="639" t="s">
        <v>292</v>
      </c>
      <c r="D173" s="639" t="s">
        <v>293</v>
      </c>
      <c r="E173" s="640" t="s">
        <v>264</v>
      </c>
      <c r="F173" s="641" t="e">
        <f>IF(ISNUMBER(U173),U173,VLOOKUP(CONCATENATE($B173,"_",$C173,"_",F$2,"_","1000 NAC","_",$E173),Database!$F$2:$G$65536,2,)/VLOOKUP(CONCATENATE($B173,"_",$C173,"_",F$2,"_",$D173,"_",$E173),Database!$F$2:$G$65536,2,))</f>
        <v>#DIV/0!</v>
      </c>
      <c r="G173" s="641" t="e">
        <f>IF(ISNUMBER(V173),V173,VLOOKUP(CONCATENATE($B173,"_",$C173,"_",G$2,"_","1000 NAC","_",$E173),Database!$F$2:$G$65536,2,)/VLOOKUP(CONCATENATE($B173,"_",$C173,"_",G$2,"_",$D173,"_",$E173),Database!$F$2:$G$65536,2,))</f>
        <v>#DIV/0!</v>
      </c>
      <c r="H173" s="641" t="e">
        <f>IF(ISNUMBER(W173),W173,VLOOKUP(CONCATENATE($B173,"_",$C173,"_",H$2,"_","1000 NAC","_",$E173),Database!$F$2:$G$65536,2,)/VLOOKUP(CONCATENATE($B173,"_",$C173,"_",H$2,"_",$D173,"_",$E173),Database!$F$2:$G$65536,2,))</f>
        <v>#N/A</v>
      </c>
      <c r="I173" s="641" t="e">
        <f>IF(ISNUMBER(X173),X173,VLOOKUP(CONCATENATE($B173,"_",$C173,"_",I$2,"_","1000 NAC","_",$E173),Database!$F$2:$G$65536,2,)/VLOOKUP(CONCATENATE($B173,"_",$C173,"_",I$2,"_",$D173,"_",$E173),Database!$F$2:$G$65536,2,))</f>
        <v>#N/A</v>
      </c>
      <c r="J173" s="641" t="e">
        <f>IF(ISNUMBER(Y173),Y173,VLOOKUP(CONCATENATE($B173,"_",$C173,"_",J$2,"_","1000 NAC","_",$E173),Database!$F$2:$G$65536,2,)/VLOOKUP(CONCATENATE($B173,"_",$C173,"_",J$2,"_",$D173,"_",$E173),Database!$F$2:$G$65536,2,))</f>
        <v>#N/A</v>
      </c>
      <c r="K173" s="642">
        <f>VLOOKUP(CONCATENATE($B173,"_",$C173,"_",K$2,"_","1000 NAC","_",$E173),SentData!$F$2:$G$65536,2,)/VLOOKUP(CONCATENATE($B173,"_",$C173,"_",K$2,"_",$D173,"_",$E173),SentData!$F$2:$G$65536,2,)</f>
        <v>331.1764705882353</v>
      </c>
      <c r="L173" s="642">
        <f>VLOOKUP(CONCATENATE($B173,"_",$C173,"_",L$2,"_","1000 NAC","_",$E173),SentData!$F$2:$G$65536,2,)/VLOOKUP(CONCATENATE($B173,"_",$C173,"_",L$2,"_",$D173,"_",$E173),SentData!$F$2:$G$65536,2,)</f>
        <v>524.7619047619047</v>
      </c>
      <c r="M173" s="643"/>
      <c r="N173" s="644" t="str">
        <f t="shared" si="31"/>
        <v>!!</v>
      </c>
      <c r="O173" s="644" t="str">
        <f t="shared" si="32"/>
        <v>!!</v>
      </c>
      <c r="P173" s="644" t="str">
        <f t="shared" si="33"/>
        <v>!!</v>
      </c>
      <c r="Q173" s="644" t="str">
        <f t="shared" si="34"/>
        <v>!!</v>
      </c>
      <c r="R173" s="644" t="str">
        <f t="shared" si="35"/>
        <v>!!</v>
      </c>
      <c r="S173" s="644">
        <f t="shared" si="36"/>
        <v>1.5845386111815949</v>
      </c>
      <c r="T173" s="643"/>
      <c r="U173" s="652" t="str">
        <f>IF(ISNUMBER(U171),IF(ISNUMBER(U172),U172/U171,F172/U171),IF(ISNUMBER(U172),U172/F171,""))</f>
        <v/>
      </c>
      <c r="V173" s="652" t="str">
        <f>IF(ISNUMBER(V171),IF(ISNUMBER(V172),V172/V171,G172/V171),IF(ISNUMBER(V172),V172/G171,""))</f>
        <v/>
      </c>
      <c r="W173" s="652" t="str">
        <f>IF(ISNUMBER(W171),IF(ISNUMBER(W172),W172/W171,H172/W171),IF(ISNUMBER(W172),W172/H171,""))</f>
        <v/>
      </c>
      <c r="X173" s="652" t="str">
        <f>IF(ISNUMBER(X171),IF(ISNUMBER(X172),X172/X171,I172/X171),IF(ISNUMBER(X172),X172/I171,""))</f>
        <v/>
      </c>
    </row>
    <row r="174" spans="1:24" x14ac:dyDescent="0.2">
      <c r="A174" s="353" t="s">
        <v>180</v>
      </c>
      <c r="B174" s="353" t="str">
        <f>Cover!$G$25</f>
        <v>NL</v>
      </c>
      <c r="C174" s="353" t="s">
        <v>296</v>
      </c>
      <c r="D174" s="353" t="s">
        <v>293</v>
      </c>
      <c r="E174" s="354" t="s">
        <v>264</v>
      </c>
      <c r="F174" s="364">
        <f>IF(ISNUMBER(U174),U174,VLOOKUP(CONCATENATE($B174,"_",$C174,"_",F$2,"_",$D174,"_",$E174),Database!$F$2:$G$65536,2,))</f>
        <v>0</v>
      </c>
      <c r="G174" s="364">
        <f>IF(ISNUMBER(V174),V174,VLOOKUP(CONCATENATE($B174,"_",$C174,"_",G$2,"_",$D174,"_",$E174),Database!$F$2:$G$65536,2,))</f>
        <v>0</v>
      </c>
      <c r="H174" s="364" t="e">
        <f>IF(ISNUMBER(W174),W174,VLOOKUP(CONCATENATE($B174,"_",$C174,"_",H$2,"_",$D174,"_",$E174),Database!$F$2:$G$65536,2,))</f>
        <v>#N/A</v>
      </c>
      <c r="I174" s="364" t="e">
        <f>IF(ISNUMBER(X174),X174,VLOOKUP(CONCATENATE($B174,"_",$C174,"_",I$2,"_",$D174,"_",$E174),Database!$F$2:$G$65536,2,))</f>
        <v>#N/A</v>
      </c>
      <c r="J174" s="364" t="e">
        <f>VLOOKUP(CONCATENATE($B174,"_",$C174,"_",J$2,"_",$D174,"_",$E174),Database!$F$2:$G$65536,2,)</f>
        <v>#N/A</v>
      </c>
      <c r="K174" s="360">
        <f>VLOOKUP(CONCATENATE($B174,"_",$C174,"_",K$2,"_",$D174,"_",$E174),SentData!$F$2:$G$65536,2,)</f>
        <v>0.9</v>
      </c>
      <c r="L174" s="360">
        <f>VLOOKUP(CONCATENATE($B174,"_",$C174,"_",L$2,"_",$D174,"_",$E174),SentData!$F$2:$G$65536,2,)</f>
        <v>0.7</v>
      </c>
      <c r="M174" s="355"/>
      <c r="N174" s="356" t="str">
        <f t="shared" si="31"/>
        <v>!!</v>
      </c>
      <c r="O174" s="356" t="str">
        <f t="shared" si="32"/>
        <v>!!</v>
      </c>
      <c r="P174" s="356" t="str">
        <f t="shared" si="33"/>
        <v>!!</v>
      </c>
      <c r="Q174" s="356" t="str">
        <f t="shared" si="34"/>
        <v>!!</v>
      </c>
      <c r="R174" s="356" t="str">
        <f t="shared" si="35"/>
        <v>!!</v>
      </c>
      <c r="S174" s="356">
        <f t="shared" si="36"/>
        <v>0.77777777777777768</v>
      </c>
      <c r="T174" s="355"/>
    </row>
    <row r="175" spans="1:24" x14ac:dyDescent="0.2">
      <c r="A175" s="633" t="s">
        <v>179</v>
      </c>
      <c r="B175" s="633" t="str">
        <f>Cover!$G$25</f>
        <v>NL</v>
      </c>
      <c r="C175" s="633" t="s">
        <v>296</v>
      </c>
      <c r="D175" s="633" t="s">
        <v>216</v>
      </c>
      <c r="E175" s="634" t="s">
        <v>264</v>
      </c>
      <c r="F175" s="364">
        <f>IF(ISNUMBER(U175),U175,VLOOKUP(CONCATENATE($B175,"_",$C175,"_",F$2,"_",$D175,"_",$E175),Database!$F$2:$G$65536,2,))</f>
        <v>0</v>
      </c>
      <c r="G175" s="364">
        <f>IF(ISNUMBER(V175),V175,VLOOKUP(CONCATENATE($B175,"_",$C175,"_",G$2,"_",$D175,"_",$E175),Database!$F$2:$G$65536,2,))</f>
        <v>0</v>
      </c>
      <c r="H175" s="364" t="e">
        <f>IF(ISNUMBER(W175),W175,VLOOKUP(CONCATENATE($B175,"_",$C175,"_",H$2,"_",$D175,"_",$E175),Database!$F$2:$G$65536,2,))</f>
        <v>#N/A</v>
      </c>
      <c r="I175" s="364" t="e">
        <f>IF(ISNUMBER(X175),X175,VLOOKUP(CONCATENATE($B175,"_",$C175,"_",I$2,"_",$D175,"_",$E175),Database!$F$2:$G$65536,2,))</f>
        <v>#N/A</v>
      </c>
      <c r="J175" s="364" t="e">
        <f>IF(ISNUMBER(Y175),Y175,VLOOKUP(CONCATENATE($B175,"_",$C175,"_",J$2,"_",$D175,"_",$E175),Database!$F$2:$G$65536,2,))</f>
        <v>#N/A</v>
      </c>
      <c r="K175" s="636">
        <f>VLOOKUP(CONCATENATE($B175,"_",$C175,"_",K$2,"_",$D175,"_",$E175),SentData!$F$2:$G$65536,2,)</f>
        <v>458</v>
      </c>
      <c r="L175" s="636">
        <f>VLOOKUP(CONCATENATE($B175,"_",$C175,"_",L$2,"_",$D175,"_",$E175),SentData!$F$2:$G$65536,2,)</f>
        <v>623</v>
      </c>
      <c r="M175" s="637"/>
      <c r="N175" s="638" t="str">
        <f t="shared" si="31"/>
        <v>!!</v>
      </c>
      <c r="O175" s="638" t="str">
        <f t="shared" si="32"/>
        <v>!!</v>
      </c>
      <c r="P175" s="638" t="str">
        <f t="shared" si="33"/>
        <v>!!</v>
      </c>
      <c r="Q175" s="638" t="str">
        <f t="shared" si="34"/>
        <v>!!</v>
      </c>
      <c r="R175" s="638" t="str">
        <f t="shared" si="35"/>
        <v>!!</v>
      </c>
      <c r="S175" s="638">
        <f t="shared" si="36"/>
        <v>1.3602620087336244</v>
      </c>
      <c r="T175" s="637"/>
      <c r="U175" s="633"/>
      <c r="V175" s="633"/>
      <c r="W175" s="633"/>
      <c r="X175" s="633"/>
    </row>
    <row r="176" spans="1:24" ht="12" x14ac:dyDescent="0.2">
      <c r="A176" s="639" t="s">
        <v>178</v>
      </c>
      <c r="B176" s="639" t="str">
        <f>Cover!$G$25</f>
        <v>NL</v>
      </c>
      <c r="C176" s="639" t="s">
        <v>296</v>
      </c>
      <c r="D176" s="639" t="s">
        <v>293</v>
      </c>
      <c r="E176" s="640" t="s">
        <v>264</v>
      </c>
      <c r="F176" s="641" t="e">
        <f>IF(ISNUMBER(U176),U176,VLOOKUP(CONCATENATE($B176,"_",$C176,"_",F$2,"_","1000 NAC","_",$E176),Database!$F$2:$G$65536,2,)/VLOOKUP(CONCATENATE($B176,"_",$C176,"_",F$2,"_",$D176,"_",$E176),Database!$F$2:$G$65536,2,))</f>
        <v>#DIV/0!</v>
      </c>
      <c r="G176" s="641" t="e">
        <f>IF(ISNUMBER(V176),V176,VLOOKUP(CONCATENATE($B176,"_",$C176,"_",G$2,"_","1000 NAC","_",$E176),Database!$F$2:$G$65536,2,)/VLOOKUP(CONCATENATE($B176,"_",$C176,"_",G$2,"_",$D176,"_",$E176),Database!$F$2:$G$65536,2,))</f>
        <v>#DIV/0!</v>
      </c>
      <c r="H176" s="641" t="e">
        <f>IF(ISNUMBER(W176),W176,VLOOKUP(CONCATENATE($B176,"_",$C176,"_",H$2,"_","1000 NAC","_",$E176),Database!$F$2:$G$65536,2,)/VLOOKUP(CONCATENATE($B176,"_",$C176,"_",H$2,"_",$D176,"_",$E176),Database!$F$2:$G$65536,2,))</f>
        <v>#N/A</v>
      </c>
      <c r="I176" s="641" t="e">
        <f>IF(ISNUMBER(X176),X176,VLOOKUP(CONCATENATE($B176,"_",$C176,"_",I$2,"_","1000 NAC","_",$E176),Database!$F$2:$G$65536,2,)/VLOOKUP(CONCATENATE($B176,"_",$C176,"_",I$2,"_",$D176,"_",$E176),Database!$F$2:$G$65536,2,))</f>
        <v>#N/A</v>
      </c>
      <c r="J176" s="641" t="e">
        <f>IF(ISNUMBER(Y176),Y176,VLOOKUP(CONCATENATE($B176,"_",$C176,"_",J$2,"_","1000 NAC","_",$E176),Database!$F$2:$G$65536,2,)/VLOOKUP(CONCATENATE($B176,"_",$C176,"_",J$2,"_",$D176,"_",$E176),Database!$F$2:$G$65536,2,))</f>
        <v>#N/A</v>
      </c>
      <c r="K176" s="642">
        <f>VLOOKUP(CONCATENATE($B176,"_",$C176,"_",K$2,"_","1000 NAC","_",$E176),SentData!$F$2:$G$65536,2,)/VLOOKUP(CONCATENATE($B176,"_",$C176,"_",K$2,"_",$D176,"_",$E176),SentData!$F$2:$G$65536,2,)</f>
        <v>508.88888888888886</v>
      </c>
      <c r="L176" s="642">
        <f>VLOOKUP(CONCATENATE($B176,"_",$C176,"_",L$2,"_","1000 NAC","_",$E176),SentData!$F$2:$G$65536,2,)/VLOOKUP(CONCATENATE($B176,"_",$C176,"_",L$2,"_",$D176,"_",$E176),SentData!$F$2:$G$65536,2,)</f>
        <v>890</v>
      </c>
      <c r="M176" s="643"/>
      <c r="N176" s="644" t="str">
        <f t="shared" si="31"/>
        <v>!!</v>
      </c>
      <c r="O176" s="644" t="str">
        <f t="shared" si="32"/>
        <v>!!</v>
      </c>
      <c r="P176" s="644" t="str">
        <f t="shared" si="33"/>
        <v>!!</v>
      </c>
      <c r="Q176" s="644" t="str">
        <f t="shared" si="34"/>
        <v>!!</v>
      </c>
      <c r="R176" s="644" t="str">
        <f t="shared" si="35"/>
        <v>!!</v>
      </c>
      <c r="S176" s="644">
        <f t="shared" si="36"/>
        <v>1.7489082969432315</v>
      </c>
      <c r="T176" s="643"/>
      <c r="U176" s="652" t="str">
        <f>IF(ISNUMBER(U174),IF(ISNUMBER(U175),U175/U174,F175/U174),IF(ISNUMBER(U175),U175/F174,""))</f>
        <v/>
      </c>
      <c r="V176" s="652" t="str">
        <f>IF(ISNUMBER(V174),IF(ISNUMBER(V175),V175/V174,G175/V174),IF(ISNUMBER(V175),V175/G174,""))</f>
        <v/>
      </c>
      <c r="W176" s="652" t="str">
        <f>IF(ISNUMBER(W174),IF(ISNUMBER(W175),W175/W174,H175/W174),IF(ISNUMBER(W175),W175/H174,""))</f>
        <v/>
      </c>
      <c r="X176" s="652" t="str">
        <f>IF(ISNUMBER(X174),IF(ISNUMBER(X175),X175/X174,I175/X174),IF(ISNUMBER(X175),X175/I174,""))</f>
        <v/>
      </c>
    </row>
    <row r="177" spans="1:24" x14ac:dyDescent="0.2">
      <c r="A177" s="353" t="s">
        <v>180</v>
      </c>
      <c r="B177" s="353" t="str">
        <f>Cover!$G$25</f>
        <v>NL</v>
      </c>
      <c r="C177" s="353" t="s">
        <v>292</v>
      </c>
      <c r="D177" s="353" t="s">
        <v>293</v>
      </c>
      <c r="E177" s="354" t="s">
        <v>265</v>
      </c>
      <c r="F177" s="364">
        <f>IF(ISNUMBER(U177),U177,VLOOKUP(CONCATENATE($B177,"_",$C177,"_",F$2,"_",$D177,"_",$E177),Database!$F$2:$G$65536,2,))</f>
        <v>0</v>
      </c>
      <c r="G177" s="364">
        <f>IF(ISNUMBER(V177),V177,VLOOKUP(CONCATENATE($B177,"_",$C177,"_",G$2,"_",$D177,"_",$E177),Database!$F$2:$G$65536,2,))</f>
        <v>0</v>
      </c>
      <c r="H177" s="364" t="e">
        <f>IF(ISNUMBER(W177),W177,VLOOKUP(CONCATENATE($B177,"_",$C177,"_",H$2,"_",$D177,"_",$E177),Database!$F$2:$G$65536,2,))</f>
        <v>#N/A</v>
      </c>
      <c r="I177" s="364" t="e">
        <f>IF(ISNUMBER(X177),X177,VLOOKUP(CONCATENATE($B177,"_",$C177,"_",I$2,"_",$D177,"_",$E177),Database!$F$2:$G$65536,2,))</f>
        <v>#N/A</v>
      </c>
      <c r="J177" s="364" t="e">
        <f>VLOOKUP(CONCATENATE($B177,"_",$C177,"_",J$2,"_",$D177,"_",$E177),Database!$F$2:$G$65536,2,)</f>
        <v>#N/A</v>
      </c>
      <c r="K177" s="360">
        <f>VLOOKUP(CONCATENATE($B177,"_",$C177,"_",K$2,"_",$D177,"_",$E177),SentData!$F$2:$G$65536,2,)</f>
        <v>0</v>
      </c>
      <c r="L177" s="360">
        <f>VLOOKUP(CONCATENATE($B177,"_",$C177,"_",L$2,"_",$D177,"_",$E177),SentData!$F$2:$G$65536,2,)</f>
        <v>0</v>
      </c>
      <c r="M177" s="355"/>
      <c r="N177" s="356" t="str">
        <f t="shared" si="31"/>
        <v>!!</v>
      </c>
      <c r="O177" s="356" t="str">
        <f t="shared" si="32"/>
        <v>!!</v>
      </c>
      <c r="P177" s="356" t="str">
        <f t="shared" si="33"/>
        <v>!!</v>
      </c>
      <c r="Q177" s="356" t="str">
        <f t="shared" si="34"/>
        <v>!!</v>
      </c>
      <c r="R177" s="356" t="str">
        <f t="shared" si="35"/>
        <v>!!</v>
      </c>
      <c r="S177" s="356" t="str">
        <f t="shared" si="36"/>
        <v>!!</v>
      </c>
      <c r="T177" s="355"/>
    </row>
    <row r="178" spans="1:24" x14ac:dyDescent="0.2">
      <c r="A178" s="633" t="s">
        <v>179</v>
      </c>
      <c r="B178" s="633" t="str">
        <f>Cover!$G$25</f>
        <v>NL</v>
      </c>
      <c r="C178" s="633" t="s">
        <v>292</v>
      </c>
      <c r="D178" s="633" t="s">
        <v>216</v>
      </c>
      <c r="E178" s="634" t="s">
        <v>265</v>
      </c>
      <c r="F178" s="364">
        <f>IF(ISNUMBER(U178),U178,VLOOKUP(CONCATENATE($B178,"_",$C178,"_",F$2,"_",$D178,"_",$E178),Database!$F$2:$G$65536,2,))</f>
        <v>0</v>
      </c>
      <c r="G178" s="364">
        <f>IF(ISNUMBER(V178),V178,VLOOKUP(CONCATENATE($B178,"_",$C178,"_",G$2,"_",$D178,"_",$E178),Database!$F$2:$G$65536,2,))</f>
        <v>0</v>
      </c>
      <c r="H178" s="364" t="e">
        <f>IF(ISNUMBER(W178),W178,VLOOKUP(CONCATENATE($B178,"_",$C178,"_",H$2,"_",$D178,"_",$E178),Database!$F$2:$G$65536,2,))</f>
        <v>#N/A</v>
      </c>
      <c r="I178" s="364" t="e">
        <f>IF(ISNUMBER(X178),X178,VLOOKUP(CONCATENATE($B178,"_",$C178,"_",I$2,"_",$D178,"_",$E178),Database!$F$2:$G$65536,2,))</f>
        <v>#N/A</v>
      </c>
      <c r="J178" s="364" t="e">
        <f>IF(ISNUMBER(Y178),Y178,VLOOKUP(CONCATENATE($B178,"_",$C178,"_",J$2,"_",$D178,"_",$E178),Database!$F$2:$G$65536,2,))</f>
        <v>#N/A</v>
      </c>
      <c r="K178" s="636">
        <f>VLOOKUP(CONCATENATE($B178,"_",$C178,"_",K$2,"_",$D178,"_",$E178),SentData!$F$2:$G$65536,2,)</f>
        <v>0</v>
      </c>
      <c r="L178" s="636">
        <f>VLOOKUP(CONCATENATE($B178,"_",$C178,"_",L$2,"_",$D178,"_",$E178),SentData!$F$2:$G$65536,2,)</f>
        <v>0</v>
      </c>
      <c r="M178" s="637"/>
      <c r="N178" s="638" t="str">
        <f t="shared" si="31"/>
        <v>!!</v>
      </c>
      <c r="O178" s="638" t="str">
        <f t="shared" si="32"/>
        <v>!!</v>
      </c>
      <c r="P178" s="638" t="str">
        <f t="shared" si="33"/>
        <v>!!</v>
      </c>
      <c r="Q178" s="638" t="str">
        <f t="shared" si="34"/>
        <v>!!</v>
      </c>
      <c r="R178" s="638" t="str">
        <f t="shared" si="35"/>
        <v>!!</v>
      </c>
      <c r="S178" s="638" t="str">
        <f t="shared" si="36"/>
        <v>!!</v>
      </c>
      <c r="T178" s="637"/>
      <c r="U178" s="633"/>
      <c r="V178" s="633"/>
      <c r="W178" s="633"/>
      <c r="X178" s="633"/>
    </row>
    <row r="179" spans="1:24" ht="12" x14ac:dyDescent="0.2">
      <c r="A179" s="639" t="s">
        <v>178</v>
      </c>
      <c r="B179" s="639" t="str">
        <f>Cover!$G$25</f>
        <v>NL</v>
      </c>
      <c r="C179" s="639" t="s">
        <v>292</v>
      </c>
      <c r="D179" s="639" t="s">
        <v>293</v>
      </c>
      <c r="E179" s="640" t="s">
        <v>265</v>
      </c>
      <c r="F179" s="641" t="e">
        <f>IF(ISNUMBER(U179),U179,VLOOKUP(CONCATENATE($B179,"_",$C179,"_",F$2,"_","1000 NAC","_",$E179),Database!$F$2:$G$65536,2,)/VLOOKUP(CONCATENATE($B179,"_",$C179,"_",F$2,"_",$D179,"_",$E179),Database!$F$2:$G$65536,2,))</f>
        <v>#DIV/0!</v>
      </c>
      <c r="G179" s="641" t="e">
        <f>IF(ISNUMBER(V179),V179,VLOOKUP(CONCATENATE($B179,"_",$C179,"_",G$2,"_","1000 NAC","_",$E179),Database!$F$2:$G$65536,2,)/VLOOKUP(CONCATENATE($B179,"_",$C179,"_",G$2,"_",$D179,"_",$E179),Database!$F$2:$G$65536,2,))</f>
        <v>#DIV/0!</v>
      </c>
      <c r="H179" s="641" t="e">
        <f>IF(ISNUMBER(W179),W179,VLOOKUP(CONCATENATE($B179,"_",$C179,"_",H$2,"_","1000 NAC","_",$E179),Database!$F$2:$G$65536,2,)/VLOOKUP(CONCATENATE($B179,"_",$C179,"_",H$2,"_",$D179,"_",$E179),Database!$F$2:$G$65536,2,))</f>
        <v>#N/A</v>
      </c>
      <c r="I179" s="641" t="e">
        <f>IF(ISNUMBER(X179),X179,VLOOKUP(CONCATENATE($B179,"_",$C179,"_",I$2,"_","1000 NAC","_",$E179),Database!$F$2:$G$65536,2,)/VLOOKUP(CONCATENATE($B179,"_",$C179,"_",I$2,"_",$D179,"_",$E179),Database!$F$2:$G$65536,2,))</f>
        <v>#N/A</v>
      </c>
      <c r="J179" s="641" t="e">
        <f>IF(ISNUMBER(Y179),Y179,VLOOKUP(CONCATENATE($B179,"_",$C179,"_",J$2,"_","1000 NAC","_",$E179),Database!$F$2:$G$65536,2,)/VLOOKUP(CONCATENATE($B179,"_",$C179,"_",J$2,"_",$D179,"_",$E179),Database!$F$2:$G$65536,2,))</f>
        <v>#N/A</v>
      </c>
      <c r="K179" s="642" t="e">
        <f>VLOOKUP(CONCATENATE($B179,"_",$C179,"_",K$2,"_","1000 NAC","_",$E179),SentData!$F$2:$G$65536,2,)/VLOOKUP(CONCATENATE($B179,"_",$C179,"_",K$2,"_",$D179,"_",$E179),SentData!$F$2:$G$65536,2,)</f>
        <v>#DIV/0!</v>
      </c>
      <c r="L179" s="642" t="e">
        <f>VLOOKUP(CONCATENATE($B179,"_",$C179,"_",L$2,"_","1000 NAC","_",$E179),SentData!$F$2:$G$65536,2,)/VLOOKUP(CONCATENATE($B179,"_",$C179,"_",L$2,"_",$D179,"_",$E179),SentData!$F$2:$G$65536,2,)</f>
        <v>#DIV/0!</v>
      </c>
      <c r="M179" s="643"/>
      <c r="N179" s="644" t="str">
        <f t="shared" si="31"/>
        <v>!!</v>
      </c>
      <c r="O179" s="644" t="str">
        <f t="shared" si="32"/>
        <v>!!</v>
      </c>
      <c r="P179" s="644" t="str">
        <f t="shared" si="33"/>
        <v>!!</v>
      </c>
      <c r="Q179" s="644" t="str">
        <f t="shared" si="34"/>
        <v>!!</v>
      </c>
      <c r="R179" s="644" t="str">
        <f t="shared" si="35"/>
        <v>!!</v>
      </c>
      <c r="S179" s="644" t="str">
        <f t="shared" si="36"/>
        <v>!!</v>
      </c>
      <c r="T179" s="643"/>
      <c r="U179" s="652" t="str">
        <f>IF(ISNUMBER(U177),IF(ISNUMBER(U178),U178/U177,F178/U177),IF(ISNUMBER(U178),U178/F177,""))</f>
        <v/>
      </c>
      <c r="V179" s="652" t="str">
        <f>IF(ISNUMBER(V177),IF(ISNUMBER(V178),V178/V177,G178/V177),IF(ISNUMBER(V178),V178/G177,""))</f>
        <v/>
      </c>
      <c r="W179" s="652" t="str">
        <f>IF(ISNUMBER(W177),IF(ISNUMBER(W178),W178/W177,H178/W177),IF(ISNUMBER(W178),W178/H177,""))</f>
        <v/>
      </c>
      <c r="X179" s="652" t="str">
        <f>IF(ISNUMBER(X177),IF(ISNUMBER(X178),X178/X177,I178/X177),IF(ISNUMBER(X178),X178/I177,""))</f>
        <v/>
      </c>
    </row>
    <row r="180" spans="1:24" x14ac:dyDescent="0.2">
      <c r="A180" s="353" t="s">
        <v>180</v>
      </c>
      <c r="B180" s="353" t="str">
        <f>Cover!$G$25</f>
        <v>NL</v>
      </c>
      <c r="C180" s="353" t="s">
        <v>296</v>
      </c>
      <c r="D180" s="353" t="s">
        <v>293</v>
      </c>
      <c r="E180" s="354" t="s">
        <v>265</v>
      </c>
      <c r="F180" s="364">
        <f>IF(ISNUMBER(U180),U180,VLOOKUP(CONCATENATE($B180,"_",$C180,"_",F$2,"_",$D180,"_",$E180),Database!$F$2:$G$65536,2,))</f>
        <v>0</v>
      </c>
      <c r="G180" s="364">
        <f>IF(ISNUMBER(V180),V180,VLOOKUP(CONCATENATE($B180,"_",$C180,"_",G$2,"_",$D180,"_",$E180),Database!$F$2:$G$65536,2,))</f>
        <v>0</v>
      </c>
      <c r="H180" s="364" t="e">
        <f>IF(ISNUMBER(W180),W180,VLOOKUP(CONCATENATE($B180,"_",$C180,"_",H$2,"_",$D180,"_",$E180),Database!$F$2:$G$65536,2,))</f>
        <v>#N/A</v>
      </c>
      <c r="I180" s="364" t="e">
        <f>IF(ISNUMBER(X180),X180,VLOOKUP(CONCATENATE($B180,"_",$C180,"_",I$2,"_",$D180,"_",$E180),Database!$F$2:$G$65536,2,))</f>
        <v>#N/A</v>
      </c>
      <c r="J180" s="364" t="e">
        <f>VLOOKUP(CONCATENATE($B180,"_",$C180,"_",J$2,"_",$D180,"_",$E180),Database!$F$2:$G$65536,2,)</f>
        <v>#N/A</v>
      </c>
      <c r="K180" s="360">
        <f>VLOOKUP(CONCATENATE($B180,"_",$C180,"_",K$2,"_",$D180,"_",$E180),SentData!$F$2:$G$65536,2,)</f>
        <v>0</v>
      </c>
      <c r="L180" s="360">
        <f>VLOOKUP(CONCATENATE($B180,"_",$C180,"_",L$2,"_",$D180,"_",$E180),SentData!$F$2:$G$65536,2,)</f>
        <v>0</v>
      </c>
      <c r="M180" s="355"/>
      <c r="N180" s="356" t="str">
        <f t="shared" si="31"/>
        <v>!!</v>
      </c>
      <c r="O180" s="356" t="str">
        <f t="shared" si="32"/>
        <v>!!</v>
      </c>
      <c r="P180" s="356" t="str">
        <f t="shared" si="33"/>
        <v>!!</v>
      </c>
      <c r="Q180" s="356" t="str">
        <f t="shared" si="34"/>
        <v>!!</v>
      </c>
      <c r="R180" s="356" t="str">
        <f t="shared" si="35"/>
        <v>!!</v>
      </c>
      <c r="S180" s="356" t="str">
        <f t="shared" si="36"/>
        <v>!!</v>
      </c>
      <c r="T180" s="355"/>
    </row>
    <row r="181" spans="1:24" x14ac:dyDescent="0.2">
      <c r="A181" s="633" t="s">
        <v>179</v>
      </c>
      <c r="B181" s="633" t="str">
        <f>Cover!$G$25</f>
        <v>NL</v>
      </c>
      <c r="C181" s="633" t="s">
        <v>296</v>
      </c>
      <c r="D181" s="633" t="s">
        <v>216</v>
      </c>
      <c r="E181" s="634" t="s">
        <v>265</v>
      </c>
      <c r="F181" s="364">
        <f>IF(ISNUMBER(U181),U181,VLOOKUP(CONCATENATE($B181,"_",$C181,"_",F$2,"_",$D181,"_",$E181),Database!$F$2:$G$65536,2,))</f>
        <v>0</v>
      </c>
      <c r="G181" s="364">
        <f>IF(ISNUMBER(V181),V181,VLOOKUP(CONCATENATE($B181,"_",$C181,"_",G$2,"_",$D181,"_",$E181),Database!$F$2:$G$65536,2,))</f>
        <v>0</v>
      </c>
      <c r="H181" s="364" t="e">
        <f>IF(ISNUMBER(W181),W181,VLOOKUP(CONCATENATE($B181,"_",$C181,"_",H$2,"_",$D181,"_",$E181),Database!$F$2:$G$65536,2,))</f>
        <v>#N/A</v>
      </c>
      <c r="I181" s="364" t="e">
        <f>IF(ISNUMBER(X181),X181,VLOOKUP(CONCATENATE($B181,"_",$C181,"_",I$2,"_",$D181,"_",$E181),Database!$F$2:$G$65536,2,))</f>
        <v>#N/A</v>
      </c>
      <c r="J181" s="364" t="e">
        <f>IF(ISNUMBER(Y181),Y181,VLOOKUP(CONCATENATE($B181,"_",$C181,"_",J$2,"_",$D181,"_",$E181),Database!$F$2:$G$65536,2,))</f>
        <v>#N/A</v>
      </c>
      <c r="K181" s="636">
        <f>VLOOKUP(CONCATENATE($B181,"_",$C181,"_",K$2,"_",$D181,"_",$E181),SentData!$F$2:$G$65536,2,)</f>
        <v>0</v>
      </c>
      <c r="L181" s="636">
        <f>VLOOKUP(CONCATENATE($B181,"_",$C181,"_",L$2,"_",$D181,"_",$E181),SentData!$F$2:$G$65536,2,)</f>
        <v>0</v>
      </c>
      <c r="M181" s="637"/>
      <c r="N181" s="638" t="str">
        <f t="shared" si="31"/>
        <v>!!</v>
      </c>
      <c r="O181" s="638" t="str">
        <f t="shared" si="32"/>
        <v>!!</v>
      </c>
      <c r="P181" s="638" t="str">
        <f t="shared" si="33"/>
        <v>!!</v>
      </c>
      <c r="Q181" s="638" t="str">
        <f t="shared" si="34"/>
        <v>!!</v>
      </c>
      <c r="R181" s="638" t="str">
        <f t="shared" si="35"/>
        <v>!!</v>
      </c>
      <c r="S181" s="638" t="str">
        <f t="shared" si="36"/>
        <v>!!</v>
      </c>
      <c r="T181" s="637"/>
      <c r="U181" s="633"/>
      <c r="V181" s="633"/>
      <c r="W181" s="633"/>
      <c r="X181" s="633"/>
    </row>
    <row r="182" spans="1:24" ht="12" x14ac:dyDescent="0.2">
      <c r="A182" s="639" t="s">
        <v>178</v>
      </c>
      <c r="B182" s="639" t="str">
        <f>Cover!$G$25</f>
        <v>NL</v>
      </c>
      <c r="C182" s="639" t="s">
        <v>296</v>
      </c>
      <c r="D182" s="639" t="s">
        <v>293</v>
      </c>
      <c r="E182" s="640" t="s">
        <v>265</v>
      </c>
      <c r="F182" s="641" t="e">
        <f>IF(ISNUMBER(U182),U182,VLOOKUP(CONCATENATE($B182,"_",$C182,"_",F$2,"_","1000 NAC","_",$E182),Database!$F$2:$G$65536,2,)/VLOOKUP(CONCATENATE($B182,"_",$C182,"_",F$2,"_",$D182,"_",$E182),Database!$F$2:$G$65536,2,))</f>
        <v>#DIV/0!</v>
      </c>
      <c r="G182" s="641" t="e">
        <f>IF(ISNUMBER(V182),V182,VLOOKUP(CONCATENATE($B182,"_",$C182,"_",G$2,"_","1000 NAC","_",$E182),Database!$F$2:$G$65536,2,)/VLOOKUP(CONCATENATE($B182,"_",$C182,"_",G$2,"_",$D182,"_",$E182),Database!$F$2:$G$65536,2,))</f>
        <v>#DIV/0!</v>
      </c>
      <c r="H182" s="641" t="e">
        <f>IF(ISNUMBER(W182),W182,VLOOKUP(CONCATENATE($B182,"_",$C182,"_",H$2,"_","1000 NAC","_",$E182),Database!$F$2:$G$65536,2,)/VLOOKUP(CONCATENATE($B182,"_",$C182,"_",H$2,"_",$D182,"_",$E182),Database!$F$2:$G$65536,2,))</f>
        <v>#N/A</v>
      </c>
      <c r="I182" s="641" t="e">
        <f>IF(ISNUMBER(X182),X182,VLOOKUP(CONCATENATE($B182,"_",$C182,"_",I$2,"_","1000 NAC","_",$E182),Database!$F$2:$G$65536,2,)/VLOOKUP(CONCATENATE($B182,"_",$C182,"_",I$2,"_",$D182,"_",$E182),Database!$F$2:$G$65536,2,))</f>
        <v>#N/A</v>
      </c>
      <c r="J182" s="641" t="e">
        <f>IF(ISNUMBER(Y182),Y182,VLOOKUP(CONCATENATE($B182,"_",$C182,"_",J$2,"_","1000 NAC","_",$E182),Database!$F$2:$G$65536,2,)/VLOOKUP(CONCATENATE($B182,"_",$C182,"_",J$2,"_",$D182,"_",$E182),Database!$F$2:$G$65536,2,))</f>
        <v>#N/A</v>
      </c>
      <c r="K182" s="642" t="e">
        <f>VLOOKUP(CONCATENATE($B182,"_",$C182,"_",K$2,"_","1000 NAC","_",$E182),SentData!$F$2:$G$65536,2,)/VLOOKUP(CONCATENATE($B182,"_",$C182,"_",K$2,"_",$D182,"_",$E182),SentData!$F$2:$G$65536,2,)</f>
        <v>#DIV/0!</v>
      </c>
      <c r="L182" s="642" t="e">
        <f>VLOOKUP(CONCATENATE($B182,"_",$C182,"_",L$2,"_","1000 NAC","_",$E182),SentData!$F$2:$G$65536,2,)/VLOOKUP(CONCATENATE($B182,"_",$C182,"_",L$2,"_",$D182,"_",$E182),SentData!$F$2:$G$65536,2,)</f>
        <v>#DIV/0!</v>
      </c>
      <c r="M182" s="643"/>
      <c r="N182" s="644" t="str">
        <f t="shared" si="31"/>
        <v>!!</v>
      </c>
      <c r="O182" s="644" t="str">
        <f t="shared" si="32"/>
        <v>!!</v>
      </c>
      <c r="P182" s="644" t="str">
        <f t="shared" si="33"/>
        <v>!!</v>
      </c>
      <c r="Q182" s="644" t="str">
        <f t="shared" si="34"/>
        <v>!!</v>
      </c>
      <c r="R182" s="644" t="str">
        <f t="shared" si="35"/>
        <v>!!</v>
      </c>
      <c r="S182" s="644" t="str">
        <f t="shared" si="36"/>
        <v>!!</v>
      </c>
      <c r="T182" s="643"/>
      <c r="U182" s="652" t="str">
        <f>IF(ISNUMBER(U180),IF(ISNUMBER(U181),U181/U180,F181/U180),IF(ISNUMBER(U181),U181/F180,""))</f>
        <v/>
      </c>
      <c r="V182" s="652" t="str">
        <f>IF(ISNUMBER(V180),IF(ISNUMBER(V181),V181/V180,G181/V180),IF(ISNUMBER(V181),V181/G180,""))</f>
        <v/>
      </c>
      <c r="W182" s="652" t="str">
        <f>IF(ISNUMBER(W180),IF(ISNUMBER(W181),W181/W180,H181/W180),IF(ISNUMBER(W181),W181/H180,""))</f>
        <v/>
      </c>
      <c r="X182" s="652" t="str">
        <f>IF(ISNUMBER(X180),IF(ISNUMBER(X181),X181/X180,I181/X180),IF(ISNUMBER(X181),X181/I180,""))</f>
        <v/>
      </c>
    </row>
    <row r="183" spans="1:24" x14ac:dyDescent="0.2">
      <c r="A183" s="353" t="s">
        <v>180</v>
      </c>
      <c r="B183" s="353" t="str">
        <f>Cover!$G$25</f>
        <v>NL</v>
      </c>
      <c r="C183" s="353" t="s">
        <v>292</v>
      </c>
      <c r="D183" s="353" t="s">
        <v>293</v>
      </c>
      <c r="E183" s="354" t="s">
        <v>266</v>
      </c>
      <c r="F183" s="364">
        <f>IF(ISNUMBER(U183),U183,VLOOKUP(CONCATENATE($B183,"_",$C183,"_",F$2,"_",$D183,"_",$E183),Database!$F$2:$G$65536,2,))</f>
        <v>0</v>
      </c>
      <c r="G183" s="364">
        <f>IF(ISNUMBER(V183),V183,VLOOKUP(CONCATENATE($B183,"_",$C183,"_",G$2,"_",$D183,"_",$E183),Database!$F$2:$G$65536,2,))</f>
        <v>0</v>
      </c>
      <c r="H183" s="364" t="e">
        <f>IF(ISNUMBER(W183),W183,VLOOKUP(CONCATENATE($B183,"_",$C183,"_",H$2,"_",$D183,"_",$E183),Database!$F$2:$G$65536,2,))</f>
        <v>#N/A</v>
      </c>
      <c r="I183" s="364" t="e">
        <f>IF(ISNUMBER(X183),X183,VLOOKUP(CONCATENATE($B183,"_",$C183,"_",I$2,"_",$D183,"_",$E183),Database!$F$2:$G$65536,2,))</f>
        <v>#N/A</v>
      </c>
      <c r="J183" s="364" t="e">
        <f>VLOOKUP(CONCATENATE($B183,"_",$C183,"_",J$2,"_",$D183,"_",$E183),Database!$F$2:$G$65536,2,)</f>
        <v>#N/A</v>
      </c>
      <c r="K183" s="360">
        <f>VLOOKUP(CONCATENATE($B183,"_",$C183,"_",K$2,"_",$D183,"_",$E183),SentData!$F$2:$G$65536,2,)</f>
        <v>0</v>
      </c>
      <c r="L183" s="360">
        <f>VLOOKUP(CONCATENATE($B183,"_",$C183,"_",L$2,"_",$D183,"_",$E183),SentData!$F$2:$G$65536,2,)</f>
        <v>0</v>
      </c>
      <c r="M183" s="355"/>
      <c r="N183" s="356" t="str">
        <f t="shared" si="31"/>
        <v>!!</v>
      </c>
      <c r="O183" s="356" t="str">
        <f t="shared" si="32"/>
        <v>!!</v>
      </c>
      <c r="P183" s="356" t="str">
        <f t="shared" si="33"/>
        <v>!!</v>
      </c>
      <c r="Q183" s="356" t="str">
        <f t="shared" si="34"/>
        <v>!!</v>
      </c>
      <c r="R183" s="356" t="str">
        <f t="shared" si="35"/>
        <v>!!</v>
      </c>
      <c r="S183" s="356" t="str">
        <f t="shared" si="36"/>
        <v>!!</v>
      </c>
      <c r="T183" s="355"/>
    </row>
    <row r="184" spans="1:24" x14ac:dyDescent="0.2">
      <c r="A184" s="633" t="s">
        <v>179</v>
      </c>
      <c r="B184" s="633" t="str">
        <f>Cover!$G$25</f>
        <v>NL</v>
      </c>
      <c r="C184" s="633" t="s">
        <v>292</v>
      </c>
      <c r="D184" s="633" t="s">
        <v>216</v>
      </c>
      <c r="E184" s="634" t="s">
        <v>266</v>
      </c>
      <c r="F184" s="364">
        <f>IF(ISNUMBER(U184),U184,VLOOKUP(CONCATENATE($B184,"_",$C184,"_",F$2,"_",$D184,"_",$E184),Database!$F$2:$G$65536,2,))</f>
        <v>0</v>
      </c>
      <c r="G184" s="364">
        <f>IF(ISNUMBER(V184),V184,VLOOKUP(CONCATENATE($B184,"_",$C184,"_",G$2,"_",$D184,"_",$E184),Database!$F$2:$G$65536,2,))</f>
        <v>0</v>
      </c>
      <c r="H184" s="364" t="e">
        <f>IF(ISNUMBER(W184),W184,VLOOKUP(CONCATENATE($B184,"_",$C184,"_",H$2,"_",$D184,"_",$E184),Database!$F$2:$G$65536,2,))</f>
        <v>#N/A</v>
      </c>
      <c r="I184" s="364" t="e">
        <f>IF(ISNUMBER(X184),X184,VLOOKUP(CONCATENATE($B184,"_",$C184,"_",I$2,"_",$D184,"_",$E184),Database!$F$2:$G$65536,2,))</f>
        <v>#N/A</v>
      </c>
      <c r="J184" s="364" t="e">
        <f>IF(ISNUMBER(Y184),Y184,VLOOKUP(CONCATENATE($B184,"_",$C184,"_",J$2,"_",$D184,"_",$E184),Database!$F$2:$G$65536,2,))</f>
        <v>#N/A</v>
      </c>
      <c r="K184" s="636">
        <f>VLOOKUP(CONCATENATE($B184,"_",$C184,"_",K$2,"_",$D184,"_",$E184),SentData!$F$2:$G$65536,2,)</f>
        <v>0</v>
      </c>
      <c r="L184" s="636">
        <f>VLOOKUP(CONCATENATE($B184,"_",$C184,"_",L$2,"_",$D184,"_",$E184),SentData!$F$2:$G$65536,2,)</f>
        <v>0</v>
      </c>
      <c r="M184" s="637"/>
      <c r="N184" s="638" t="str">
        <f t="shared" si="31"/>
        <v>!!</v>
      </c>
      <c r="O184" s="638" t="str">
        <f t="shared" si="32"/>
        <v>!!</v>
      </c>
      <c r="P184" s="638" t="str">
        <f t="shared" si="33"/>
        <v>!!</v>
      </c>
      <c r="Q184" s="638" t="str">
        <f t="shared" si="34"/>
        <v>!!</v>
      </c>
      <c r="R184" s="638" t="str">
        <f t="shared" si="35"/>
        <v>!!</v>
      </c>
      <c r="S184" s="638" t="str">
        <f t="shared" si="36"/>
        <v>!!</v>
      </c>
      <c r="T184" s="637"/>
      <c r="U184" s="633"/>
      <c r="V184" s="633"/>
      <c r="W184" s="633"/>
      <c r="X184" s="633"/>
    </row>
    <row r="185" spans="1:24" ht="12" x14ac:dyDescent="0.2">
      <c r="A185" s="639" t="s">
        <v>178</v>
      </c>
      <c r="B185" s="639" t="str">
        <f>Cover!$G$25</f>
        <v>NL</v>
      </c>
      <c r="C185" s="639" t="s">
        <v>292</v>
      </c>
      <c r="D185" s="639" t="s">
        <v>293</v>
      </c>
      <c r="E185" s="640" t="s">
        <v>266</v>
      </c>
      <c r="F185" s="641" t="e">
        <f>IF(ISNUMBER(U185),U185,VLOOKUP(CONCATENATE($B185,"_",$C185,"_",F$2,"_","1000 NAC","_",$E185),Database!$F$2:$G$65536,2,)/VLOOKUP(CONCATENATE($B185,"_",$C185,"_",F$2,"_",$D185,"_",$E185),Database!$F$2:$G$65536,2,))</f>
        <v>#DIV/0!</v>
      </c>
      <c r="G185" s="641" t="e">
        <f>IF(ISNUMBER(V185),V185,VLOOKUP(CONCATENATE($B185,"_",$C185,"_",G$2,"_","1000 NAC","_",$E185),Database!$F$2:$G$65536,2,)/VLOOKUP(CONCATENATE($B185,"_",$C185,"_",G$2,"_",$D185,"_",$E185),Database!$F$2:$G$65536,2,))</f>
        <v>#DIV/0!</v>
      </c>
      <c r="H185" s="641" t="e">
        <f>IF(ISNUMBER(W185),W185,VLOOKUP(CONCATENATE($B185,"_",$C185,"_",H$2,"_","1000 NAC","_",$E185),Database!$F$2:$G$65536,2,)/VLOOKUP(CONCATENATE($B185,"_",$C185,"_",H$2,"_",$D185,"_",$E185),Database!$F$2:$G$65536,2,))</f>
        <v>#N/A</v>
      </c>
      <c r="I185" s="641" t="e">
        <f>IF(ISNUMBER(X185),X185,VLOOKUP(CONCATENATE($B185,"_",$C185,"_",I$2,"_","1000 NAC","_",$E185),Database!$F$2:$G$65536,2,)/VLOOKUP(CONCATENATE($B185,"_",$C185,"_",I$2,"_",$D185,"_",$E185),Database!$F$2:$G$65536,2,))</f>
        <v>#N/A</v>
      </c>
      <c r="J185" s="641" t="e">
        <f>IF(ISNUMBER(Y185),Y185,VLOOKUP(CONCATENATE($B185,"_",$C185,"_",J$2,"_","1000 NAC","_",$E185),Database!$F$2:$G$65536,2,)/VLOOKUP(CONCATENATE($B185,"_",$C185,"_",J$2,"_",$D185,"_",$E185),Database!$F$2:$G$65536,2,))</f>
        <v>#N/A</v>
      </c>
      <c r="K185" s="642" t="e">
        <f>VLOOKUP(CONCATENATE($B185,"_",$C185,"_",K$2,"_","1000 NAC","_",$E185),SentData!$F$2:$G$65536,2,)/VLOOKUP(CONCATENATE($B185,"_",$C185,"_",K$2,"_",$D185,"_",$E185),SentData!$F$2:$G$65536,2,)</f>
        <v>#DIV/0!</v>
      </c>
      <c r="L185" s="642" t="e">
        <f>VLOOKUP(CONCATENATE($B185,"_",$C185,"_",L$2,"_","1000 NAC","_",$E185),SentData!$F$2:$G$65536,2,)/VLOOKUP(CONCATENATE($B185,"_",$C185,"_",L$2,"_",$D185,"_",$E185),SentData!$F$2:$G$65536,2,)</f>
        <v>#DIV/0!</v>
      </c>
      <c r="M185" s="643"/>
      <c r="N185" s="644" t="str">
        <f t="shared" si="31"/>
        <v>!!</v>
      </c>
      <c r="O185" s="644" t="str">
        <f t="shared" si="32"/>
        <v>!!</v>
      </c>
      <c r="P185" s="644" t="str">
        <f t="shared" si="33"/>
        <v>!!</v>
      </c>
      <c r="Q185" s="644" t="str">
        <f t="shared" si="34"/>
        <v>!!</v>
      </c>
      <c r="R185" s="644" t="str">
        <f t="shared" si="35"/>
        <v>!!</v>
      </c>
      <c r="S185" s="644" t="str">
        <f t="shared" si="36"/>
        <v>!!</v>
      </c>
      <c r="T185" s="643"/>
      <c r="U185" s="652" t="str">
        <f>IF(ISNUMBER(U183),IF(ISNUMBER(U184),U184/U183,F184/U183),IF(ISNUMBER(U184),U184/F183,""))</f>
        <v/>
      </c>
      <c r="V185" s="652" t="str">
        <f>IF(ISNUMBER(V183),IF(ISNUMBER(V184),V184/V183,G184/V183),IF(ISNUMBER(V184),V184/G183,""))</f>
        <v/>
      </c>
      <c r="W185" s="652" t="str">
        <f>IF(ISNUMBER(W183),IF(ISNUMBER(W184),W184/W183,H184/W183),IF(ISNUMBER(W184),W184/H183,""))</f>
        <v/>
      </c>
      <c r="X185" s="652" t="str">
        <f>IF(ISNUMBER(X183),IF(ISNUMBER(X184),X184/X183,I184/X183),IF(ISNUMBER(X184),X184/I183,""))</f>
        <v/>
      </c>
    </row>
    <row r="186" spans="1:24" x14ac:dyDescent="0.2">
      <c r="A186" s="353" t="s">
        <v>180</v>
      </c>
      <c r="B186" s="353" t="str">
        <f>Cover!$G$25</f>
        <v>NL</v>
      </c>
      <c r="C186" s="353" t="s">
        <v>296</v>
      </c>
      <c r="D186" s="353" t="s">
        <v>293</v>
      </c>
      <c r="E186" s="354" t="s">
        <v>266</v>
      </c>
      <c r="F186" s="364">
        <f>IF(ISNUMBER(U186),U186,VLOOKUP(CONCATENATE($B186,"_",$C186,"_",F$2,"_",$D186,"_",$E186),Database!$F$2:$G$65536,2,))</f>
        <v>0</v>
      </c>
      <c r="G186" s="364">
        <f>IF(ISNUMBER(V186),V186,VLOOKUP(CONCATENATE($B186,"_",$C186,"_",G$2,"_",$D186,"_",$E186),Database!$F$2:$G$65536,2,))</f>
        <v>0</v>
      </c>
      <c r="H186" s="364" t="e">
        <f>IF(ISNUMBER(W186),W186,VLOOKUP(CONCATENATE($B186,"_",$C186,"_",H$2,"_",$D186,"_",$E186),Database!$F$2:$G$65536,2,))</f>
        <v>#N/A</v>
      </c>
      <c r="I186" s="364" t="e">
        <f>IF(ISNUMBER(X186),X186,VLOOKUP(CONCATENATE($B186,"_",$C186,"_",I$2,"_",$D186,"_",$E186),Database!$F$2:$G$65536,2,))</f>
        <v>#N/A</v>
      </c>
      <c r="J186" s="364" t="e">
        <f>VLOOKUP(CONCATENATE($B186,"_",$C186,"_",J$2,"_",$D186,"_",$E186),Database!$F$2:$G$65536,2,)</f>
        <v>#N/A</v>
      </c>
      <c r="K186" s="360">
        <f>VLOOKUP(CONCATENATE($B186,"_",$C186,"_",K$2,"_",$D186,"_",$E186),SentData!$F$2:$G$65536,2,)</f>
        <v>0</v>
      </c>
      <c r="L186" s="360">
        <f>VLOOKUP(CONCATENATE($B186,"_",$C186,"_",L$2,"_",$D186,"_",$E186),SentData!$F$2:$G$65536,2,)</f>
        <v>0</v>
      </c>
      <c r="M186" s="355"/>
      <c r="N186" s="356" t="str">
        <f t="shared" si="31"/>
        <v>!!</v>
      </c>
      <c r="O186" s="356" t="str">
        <f t="shared" si="32"/>
        <v>!!</v>
      </c>
      <c r="P186" s="356" t="str">
        <f t="shared" si="33"/>
        <v>!!</v>
      </c>
      <c r="Q186" s="356" t="str">
        <f t="shared" si="34"/>
        <v>!!</v>
      </c>
      <c r="R186" s="356" t="str">
        <f t="shared" si="35"/>
        <v>!!</v>
      </c>
      <c r="S186" s="356" t="str">
        <f t="shared" si="36"/>
        <v>!!</v>
      </c>
      <c r="T186" s="355"/>
    </row>
    <row r="187" spans="1:24" x14ac:dyDescent="0.2">
      <c r="A187" s="633" t="s">
        <v>179</v>
      </c>
      <c r="B187" s="633" t="str">
        <f>Cover!$G$25</f>
        <v>NL</v>
      </c>
      <c r="C187" s="633" t="s">
        <v>296</v>
      </c>
      <c r="D187" s="633" t="s">
        <v>216</v>
      </c>
      <c r="E187" s="634" t="s">
        <v>266</v>
      </c>
      <c r="F187" s="364">
        <f>IF(ISNUMBER(U187),U187,VLOOKUP(CONCATENATE($B187,"_",$C187,"_",F$2,"_",$D187,"_",$E187),Database!$F$2:$G$65536,2,))</f>
        <v>0</v>
      </c>
      <c r="G187" s="364">
        <f>IF(ISNUMBER(V187),V187,VLOOKUP(CONCATENATE($B187,"_",$C187,"_",G$2,"_",$D187,"_",$E187),Database!$F$2:$G$65536,2,))</f>
        <v>0</v>
      </c>
      <c r="H187" s="364" t="e">
        <f>IF(ISNUMBER(W187),W187,VLOOKUP(CONCATENATE($B187,"_",$C187,"_",H$2,"_",$D187,"_",$E187),Database!$F$2:$G$65536,2,))</f>
        <v>#N/A</v>
      </c>
      <c r="I187" s="364" t="e">
        <f>IF(ISNUMBER(X187),X187,VLOOKUP(CONCATENATE($B187,"_",$C187,"_",I$2,"_",$D187,"_",$E187),Database!$F$2:$G$65536,2,))</f>
        <v>#N/A</v>
      </c>
      <c r="J187" s="364" t="e">
        <f>IF(ISNUMBER(Y187),Y187,VLOOKUP(CONCATENATE($B187,"_",$C187,"_",J$2,"_",$D187,"_",$E187),Database!$F$2:$G$65536,2,))</f>
        <v>#N/A</v>
      </c>
      <c r="K187" s="636">
        <f>VLOOKUP(CONCATENATE($B187,"_",$C187,"_",K$2,"_",$D187,"_",$E187),SentData!$F$2:$G$65536,2,)</f>
        <v>0</v>
      </c>
      <c r="L187" s="636">
        <f>VLOOKUP(CONCATENATE($B187,"_",$C187,"_",L$2,"_",$D187,"_",$E187),SentData!$F$2:$G$65536,2,)</f>
        <v>0</v>
      </c>
      <c r="M187" s="637"/>
      <c r="N187" s="638" t="str">
        <f t="shared" si="31"/>
        <v>!!</v>
      </c>
      <c r="O187" s="638" t="str">
        <f t="shared" si="32"/>
        <v>!!</v>
      </c>
      <c r="P187" s="638" t="str">
        <f t="shared" si="33"/>
        <v>!!</v>
      </c>
      <c r="Q187" s="638" t="str">
        <f t="shared" si="34"/>
        <v>!!</v>
      </c>
      <c r="R187" s="638" t="str">
        <f t="shared" si="35"/>
        <v>!!</v>
      </c>
      <c r="S187" s="638" t="str">
        <f t="shared" si="36"/>
        <v>!!</v>
      </c>
      <c r="T187" s="637"/>
      <c r="U187" s="633"/>
      <c r="V187" s="633"/>
      <c r="W187" s="633"/>
      <c r="X187" s="633"/>
    </row>
    <row r="188" spans="1:24" ht="12" x14ac:dyDescent="0.2">
      <c r="A188" s="639" t="s">
        <v>178</v>
      </c>
      <c r="B188" s="639" t="str">
        <f>Cover!$G$25</f>
        <v>NL</v>
      </c>
      <c r="C188" s="639" t="s">
        <v>296</v>
      </c>
      <c r="D188" s="639" t="s">
        <v>293</v>
      </c>
      <c r="E188" s="640" t="s">
        <v>266</v>
      </c>
      <c r="F188" s="641" t="e">
        <f>IF(ISNUMBER(U188),U188,VLOOKUP(CONCATENATE($B188,"_",$C188,"_",F$2,"_","1000 NAC","_",$E188),Database!$F$2:$G$65536,2,)/VLOOKUP(CONCATENATE($B188,"_",$C188,"_",F$2,"_",$D188,"_",$E188),Database!$F$2:$G$65536,2,))</f>
        <v>#DIV/0!</v>
      </c>
      <c r="G188" s="641" t="e">
        <f>IF(ISNUMBER(V188),V188,VLOOKUP(CONCATENATE($B188,"_",$C188,"_",G$2,"_","1000 NAC","_",$E188),Database!$F$2:$G$65536,2,)/VLOOKUP(CONCATENATE($B188,"_",$C188,"_",G$2,"_",$D188,"_",$E188),Database!$F$2:$G$65536,2,))</f>
        <v>#DIV/0!</v>
      </c>
      <c r="H188" s="641" t="e">
        <f>IF(ISNUMBER(W188),W188,VLOOKUP(CONCATENATE($B188,"_",$C188,"_",H$2,"_","1000 NAC","_",$E188),Database!$F$2:$G$65536,2,)/VLOOKUP(CONCATENATE($B188,"_",$C188,"_",H$2,"_",$D188,"_",$E188),Database!$F$2:$G$65536,2,))</f>
        <v>#N/A</v>
      </c>
      <c r="I188" s="641" t="e">
        <f>IF(ISNUMBER(X188),X188,VLOOKUP(CONCATENATE($B188,"_",$C188,"_",I$2,"_","1000 NAC","_",$E188),Database!$F$2:$G$65536,2,)/VLOOKUP(CONCATENATE($B188,"_",$C188,"_",I$2,"_",$D188,"_",$E188),Database!$F$2:$G$65536,2,))</f>
        <v>#N/A</v>
      </c>
      <c r="J188" s="641" t="e">
        <f>IF(ISNUMBER(Y188),Y188,VLOOKUP(CONCATENATE($B188,"_",$C188,"_",J$2,"_","1000 NAC","_",$E188),Database!$F$2:$G$65536,2,)/VLOOKUP(CONCATENATE($B188,"_",$C188,"_",J$2,"_",$D188,"_",$E188),Database!$F$2:$G$65536,2,))</f>
        <v>#N/A</v>
      </c>
      <c r="K188" s="642" t="e">
        <f>VLOOKUP(CONCATENATE($B188,"_",$C188,"_",K$2,"_","1000 NAC","_",$E188),SentData!$F$2:$G$65536,2,)/VLOOKUP(CONCATENATE($B188,"_",$C188,"_",K$2,"_",$D188,"_",$E188),SentData!$F$2:$G$65536,2,)</f>
        <v>#DIV/0!</v>
      </c>
      <c r="L188" s="642" t="e">
        <f>VLOOKUP(CONCATENATE($B188,"_",$C188,"_",L$2,"_","1000 NAC","_",$E188),SentData!$F$2:$G$65536,2,)/VLOOKUP(CONCATENATE($B188,"_",$C188,"_",L$2,"_",$D188,"_",$E188),SentData!$F$2:$G$65536,2,)</f>
        <v>#DIV/0!</v>
      </c>
      <c r="M188" s="643"/>
      <c r="N188" s="644" t="str">
        <f t="shared" si="31"/>
        <v>!!</v>
      </c>
      <c r="O188" s="644" t="str">
        <f t="shared" si="32"/>
        <v>!!</v>
      </c>
      <c r="P188" s="644" t="str">
        <f t="shared" si="33"/>
        <v>!!</v>
      </c>
      <c r="Q188" s="644" t="str">
        <f t="shared" si="34"/>
        <v>!!</v>
      </c>
      <c r="R188" s="644" t="str">
        <f t="shared" si="35"/>
        <v>!!</v>
      </c>
      <c r="S188" s="644" t="str">
        <f t="shared" si="36"/>
        <v>!!</v>
      </c>
      <c r="T188" s="643"/>
      <c r="U188" s="652" t="str">
        <f>IF(ISNUMBER(U186),IF(ISNUMBER(U187),U187/U186,F187/U186),IF(ISNUMBER(U187),U187/F186,""))</f>
        <v/>
      </c>
      <c r="V188" s="652" t="str">
        <f>IF(ISNUMBER(V186),IF(ISNUMBER(V187),V187/V186,G187/V186),IF(ISNUMBER(V187),V187/G186,""))</f>
        <v/>
      </c>
      <c r="W188" s="652" t="str">
        <f>IF(ISNUMBER(W186),IF(ISNUMBER(W187),W187/W186,H187/W186),IF(ISNUMBER(W187),W187/H186,""))</f>
        <v/>
      </c>
      <c r="X188" s="652" t="str">
        <f>IF(ISNUMBER(X186),IF(ISNUMBER(X187),X187/X186,I187/X186),IF(ISNUMBER(X187),X187/I186,""))</f>
        <v/>
      </c>
    </row>
    <row r="189" spans="1:24" x14ac:dyDescent="0.2">
      <c r="A189" s="353" t="s">
        <v>180</v>
      </c>
      <c r="B189" s="353" t="str">
        <f>Cover!$G$25</f>
        <v>NL</v>
      </c>
      <c r="C189" s="353" t="s">
        <v>292</v>
      </c>
      <c r="D189" s="353" t="s">
        <v>293</v>
      </c>
      <c r="E189" s="354" t="s">
        <v>267</v>
      </c>
      <c r="F189" s="364">
        <f>IF(ISNUMBER(U189),U189,VLOOKUP(CONCATENATE($B189,"_",$C189,"_",F$2,"_",$D189,"_",$E189),Database!$F$2:$G$65536,2,))</f>
        <v>0</v>
      </c>
      <c r="G189" s="364">
        <f>IF(ISNUMBER(V189),V189,VLOOKUP(CONCATENATE($B189,"_",$C189,"_",G$2,"_",$D189,"_",$E189),Database!$F$2:$G$65536,2,))</f>
        <v>0</v>
      </c>
      <c r="H189" s="364" t="e">
        <f>IF(ISNUMBER(W189),W189,VLOOKUP(CONCATENATE($B189,"_",$C189,"_",H$2,"_",$D189,"_",$E189),Database!$F$2:$G$65536,2,))</f>
        <v>#N/A</v>
      </c>
      <c r="I189" s="364" t="e">
        <f>IF(ISNUMBER(X189),X189,VLOOKUP(CONCATENATE($B189,"_",$C189,"_",I$2,"_",$D189,"_",$E189),Database!$F$2:$G$65536,2,))</f>
        <v>#N/A</v>
      </c>
      <c r="J189" s="364" t="e">
        <f>VLOOKUP(CONCATENATE($B189,"_",$C189,"_",J$2,"_",$D189,"_",$E189),Database!$F$2:$G$65536,2,)</f>
        <v>#N/A</v>
      </c>
      <c r="K189" s="360">
        <f>VLOOKUP(CONCATENATE($B189,"_",$C189,"_",K$2,"_",$D189,"_",$E189),SentData!$F$2:$G$65536,2,)</f>
        <v>4</v>
      </c>
      <c r="L189" s="360">
        <f>VLOOKUP(CONCATENATE($B189,"_",$C189,"_",L$2,"_",$D189,"_",$E189),SentData!$F$2:$G$65536,2,)</f>
        <v>4</v>
      </c>
      <c r="M189" s="355"/>
      <c r="N189" s="356" t="str">
        <f t="shared" si="31"/>
        <v>!!</v>
      </c>
      <c r="O189" s="356" t="str">
        <f t="shared" si="32"/>
        <v>!!</v>
      </c>
      <c r="P189" s="356" t="str">
        <f t="shared" si="33"/>
        <v>!!</v>
      </c>
      <c r="Q189" s="356" t="str">
        <f t="shared" si="34"/>
        <v>!!</v>
      </c>
      <c r="R189" s="356" t="str">
        <f t="shared" si="35"/>
        <v>!!</v>
      </c>
      <c r="S189" s="356">
        <f t="shared" si="36"/>
        <v>1</v>
      </c>
      <c r="T189" s="355"/>
    </row>
    <row r="190" spans="1:24" x14ac:dyDescent="0.2">
      <c r="A190" s="633" t="s">
        <v>179</v>
      </c>
      <c r="B190" s="633" t="str">
        <f>Cover!$G$25</f>
        <v>NL</v>
      </c>
      <c r="C190" s="633" t="s">
        <v>292</v>
      </c>
      <c r="D190" s="633" t="s">
        <v>216</v>
      </c>
      <c r="E190" s="634" t="s">
        <v>267</v>
      </c>
      <c r="F190" s="364">
        <f>IF(ISNUMBER(U190),U190,VLOOKUP(CONCATENATE($B190,"_",$C190,"_",F$2,"_",$D190,"_",$E190),Database!$F$2:$G$65536,2,))</f>
        <v>0</v>
      </c>
      <c r="G190" s="364">
        <f>IF(ISNUMBER(V190),V190,VLOOKUP(CONCATENATE($B190,"_",$C190,"_",G$2,"_",$D190,"_",$E190),Database!$F$2:$G$65536,2,))</f>
        <v>0</v>
      </c>
      <c r="H190" s="364" t="e">
        <f>IF(ISNUMBER(W190),W190,VLOOKUP(CONCATENATE($B190,"_",$C190,"_",H$2,"_",$D190,"_",$E190),Database!$F$2:$G$65536,2,))</f>
        <v>#N/A</v>
      </c>
      <c r="I190" s="364" t="e">
        <f>IF(ISNUMBER(X190),X190,VLOOKUP(CONCATENATE($B190,"_",$C190,"_",I$2,"_",$D190,"_",$E190),Database!$F$2:$G$65536,2,))</f>
        <v>#N/A</v>
      </c>
      <c r="J190" s="364" t="e">
        <f>IF(ISNUMBER(Y190),Y190,VLOOKUP(CONCATENATE($B190,"_",$C190,"_",J$2,"_",$D190,"_",$E190),Database!$F$2:$G$65536,2,))</f>
        <v>#N/A</v>
      </c>
      <c r="K190" s="636">
        <f>VLOOKUP(CONCATENATE($B190,"_",$C190,"_",K$2,"_",$D190,"_",$E190),SentData!$F$2:$G$65536,2,)</f>
        <v>4</v>
      </c>
      <c r="L190" s="636">
        <f>VLOOKUP(CONCATENATE($B190,"_",$C190,"_",L$2,"_",$D190,"_",$E190),SentData!$F$2:$G$65536,2,)</f>
        <v>4</v>
      </c>
      <c r="M190" s="637"/>
      <c r="N190" s="638" t="str">
        <f t="shared" si="31"/>
        <v>!!</v>
      </c>
      <c r="O190" s="638" t="str">
        <f t="shared" si="32"/>
        <v>!!</v>
      </c>
      <c r="P190" s="638" t="str">
        <f t="shared" si="33"/>
        <v>!!</v>
      </c>
      <c r="Q190" s="638" t="str">
        <f t="shared" si="34"/>
        <v>!!</v>
      </c>
      <c r="R190" s="638" t="str">
        <f t="shared" si="35"/>
        <v>!!</v>
      </c>
      <c r="S190" s="638">
        <f t="shared" si="36"/>
        <v>1</v>
      </c>
      <c r="T190" s="637"/>
      <c r="U190" s="633"/>
      <c r="V190" s="633"/>
      <c r="W190" s="633"/>
      <c r="X190" s="633"/>
    </row>
    <row r="191" spans="1:24" ht="12" x14ac:dyDescent="0.2">
      <c r="A191" s="639" t="s">
        <v>178</v>
      </c>
      <c r="B191" s="639" t="str">
        <f>Cover!$G$25</f>
        <v>NL</v>
      </c>
      <c r="C191" s="639" t="s">
        <v>292</v>
      </c>
      <c r="D191" s="639" t="s">
        <v>293</v>
      </c>
      <c r="E191" s="640" t="s">
        <v>267</v>
      </c>
      <c r="F191" s="641" t="e">
        <f>IF(ISNUMBER(U191),U191,VLOOKUP(CONCATENATE($B191,"_",$C191,"_",F$2,"_","1000 NAC","_",$E191),Database!$F$2:$G$65536,2,)/VLOOKUP(CONCATENATE($B191,"_",$C191,"_",F$2,"_",$D191,"_",$E191),Database!$F$2:$G$65536,2,))</f>
        <v>#DIV/0!</v>
      </c>
      <c r="G191" s="641" t="e">
        <f>IF(ISNUMBER(V191),V191,VLOOKUP(CONCATENATE($B191,"_",$C191,"_",G$2,"_","1000 NAC","_",$E191),Database!$F$2:$G$65536,2,)/VLOOKUP(CONCATENATE($B191,"_",$C191,"_",G$2,"_",$D191,"_",$E191),Database!$F$2:$G$65536,2,))</f>
        <v>#DIV/0!</v>
      </c>
      <c r="H191" s="641" t="e">
        <f>IF(ISNUMBER(W191),W191,VLOOKUP(CONCATENATE($B191,"_",$C191,"_",H$2,"_","1000 NAC","_",$E191),Database!$F$2:$G$65536,2,)/VLOOKUP(CONCATENATE($B191,"_",$C191,"_",H$2,"_",$D191,"_",$E191),Database!$F$2:$G$65536,2,))</f>
        <v>#N/A</v>
      </c>
      <c r="I191" s="641" t="e">
        <f>IF(ISNUMBER(X191),X191,VLOOKUP(CONCATENATE($B191,"_",$C191,"_",I$2,"_","1000 NAC","_",$E191),Database!$F$2:$G$65536,2,)/VLOOKUP(CONCATENATE($B191,"_",$C191,"_",I$2,"_",$D191,"_",$E191),Database!$F$2:$G$65536,2,))</f>
        <v>#N/A</v>
      </c>
      <c r="J191" s="641" t="e">
        <f>IF(ISNUMBER(Y191),Y191,VLOOKUP(CONCATENATE($B191,"_",$C191,"_",J$2,"_","1000 NAC","_",$E191),Database!$F$2:$G$65536,2,)/VLOOKUP(CONCATENATE($B191,"_",$C191,"_",J$2,"_",$D191,"_",$E191),Database!$F$2:$G$65536,2,))</f>
        <v>#N/A</v>
      </c>
      <c r="K191" s="642">
        <f>VLOOKUP(CONCATENATE($B191,"_",$C191,"_",K$2,"_","1000 NAC","_",$E191),SentData!$F$2:$G$65536,2,)/VLOOKUP(CONCATENATE($B191,"_",$C191,"_",K$2,"_",$D191,"_",$E191),SentData!$F$2:$G$65536,2,)</f>
        <v>1</v>
      </c>
      <c r="L191" s="642">
        <f>VLOOKUP(CONCATENATE($B191,"_",$C191,"_",L$2,"_","1000 NAC","_",$E191),SentData!$F$2:$G$65536,2,)/VLOOKUP(CONCATENATE($B191,"_",$C191,"_",L$2,"_",$D191,"_",$E191),SentData!$F$2:$G$65536,2,)</f>
        <v>1</v>
      </c>
      <c r="M191" s="643"/>
      <c r="N191" s="644" t="str">
        <f t="shared" si="31"/>
        <v>!!</v>
      </c>
      <c r="O191" s="644" t="str">
        <f t="shared" si="32"/>
        <v>!!</v>
      </c>
      <c r="P191" s="644" t="str">
        <f t="shared" si="33"/>
        <v>!!</v>
      </c>
      <c r="Q191" s="644" t="str">
        <f t="shared" si="34"/>
        <v>!!</v>
      </c>
      <c r="R191" s="644" t="str">
        <f t="shared" si="35"/>
        <v>!!</v>
      </c>
      <c r="S191" s="644">
        <f t="shared" si="36"/>
        <v>1</v>
      </c>
      <c r="T191" s="643"/>
      <c r="U191" s="652" t="str">
        <f>IF(ISNUMBER(U189),IF(ISNUMBER(U190),U190/U189,F190/U189),IF(ISNUMBER(U190),U190/F189,""))</f>
        <v/>
      </c>
      <c r="V191" s="652" t="str">
        <f>IF(ISNUMBER(V189),IF(ISNUMBER(V190),V190/V189,G190/V189),IF(ISNUMBER(V190),V190/G189,""))</f>
        <v/>
      </c>
      <c r="W191" s="652" t="str">
        <f>IF(ISNUMBER(W189),IF(ISNUMBER(W190),W190/W189,H190/W189),IF(ISNUMBER(W190),W190/H189,""))</f>
        <v/>
      </c>
      <c r="X191" s="652" t="str">
        <f>IF(ISNUMBER(X189),IF(ISNUMBER(X190),X190/X189,I190/X189),IF(ISNUMBER(X190),X190/I189,""))</f>
        <v/>
      </c>
    </row>
    <row r="192" spans="1:24" x14ac:dyDescent="0.2">
      <c r="A192" s="353" t="s">
        <v>180</v>
      </c>
      <c r="B192" s="353" t="str">
        <f>Cover!$G$25</f>
        <v>NL</v>
      </c>
      <c r="C192" s="353" t="s">
        <v>296</v>
      </c>
      <c r="D192" s="353" t="s">
        <v>293</v>
      </c>
      <c r="E192" s="354" t="s">
        <v>267</v>
      </c>
      <c r="F192" s="364">
        <f>IF(ISNUMBER(U192),U192,VLOOKUP(CONCATENATE($B192,"_",$C192,"_",F$2,"_",$D192,"_",$E192),Database!$F$2:$G$65536,2,))</f>
        <v>0</v>
      </c>
      <c r="G192" s="364">
        <f>IF(ISNUMBER(V192),V192,VLOOKUP(CONCATENATE($B192,"_",$C192,"_",G$2,"_",$D192,"_",$E192),Database!$F$2:$G$65536,2,))</f>
        <v>0</v>
      </c>
      <c r="H192" s="364" t="e">
        <f>IF(ISNUMBER(W192),W192,VLOOKUP(CONCATENATE($B192,"_",$C192,"_",H$2,"_",$D192,"_",$E192),Database!$F$2:$G$65536,2,))</f>
        <v>#N/A</v>
      </c>
      <c r="I192" s="364" t="e">
        <f>IF(ISNUMBER(X192),X192,VLOOKUP(CONCATENATE($B192,"_",$C192,"_",I$2,"_",$D192,"_",$E192),Database!$F$2:$G$65536,2,))</f>
        <v>#N/A</v>
      </c>
      <c r="J192" s="364" t="e">
        <f>VLOOKUP(CONCATENATE($B192,"_",$C192,"_",J$2,"_",$D192,"_",$E192),Database!$F$2:$G$65536,2,)</f>
        <v>#N/A</v>
      </c>
      <c r="K192" s="360">
        <f>VLOOKUP(CONCATENATE($B192,"_",$C192,"_",K$2,"_",$D192,"_",$E192),SentData!$F$2:$G$65536,2,)</f>
        <v>4</v>
      </c>
      <c r="L192" s="360">
        <f>VLOOKUP(CONCATENATE($B192,"_",$C192,"_",L$2,"_",$D192,"_",$E192),SentData!$F$2:$G$65536,2,)</f>
        <v>4</v>
      </c>
      <c r="M192" s="355"/>
      <c r="N192" s="356" t="str">
        <f t="shared" si="31"/>
        <v>!!</v>
      </c>
      <c r="O192" s="356" t="str">
        <f t="shared" si="32"/>
        <v>!!</v>
      </c>
      <c r="P192" s="356" t="str">
        <f t="shared" si="33"/>
        <v>!!</v>
      </c>
      <c r="Q192" s="356" t="str">
        <f t="shared" si="34"/>
        <v>!!</v>
      </c>
      <c r="R192" s="356" t="str">
        <f t="shared" si="35"/>
        <v>!!</v>
      </c>
      <c r="S192" s="356">
        <f t="shared" si="36"/>
        <v>1</v>
      </c>
      <c r="T192" s="355"/>
    </row>
    <row r="193" spans="1:24" x14ac:dyDescent="0.2">
      <c r="A193" s="633" t="s">
        <v>179</v>
      </c>
      <c r="B193" s="633" t="str">
        <f>Cover!$G$25</f>
        <v>NL</v>
      </c>
      <c r="C193" s="633" t="s">
        <v>296</v>
      </c>
      <c r="D193" s="633" t="s">
        <v>216</v>
      </c>
      <c r="E193" s="634" t="s">
        <v>267</v>
      </c>
      <c r="F193" s="364">
        <f>IF(ISNUMBER(U193),U193,VLOOKUP(CONCATENATE($B193,"_",$C193,"_",F$2,"_",$D193,"_",$E193),Database!$F$2:$G$65536,2,))</f>
        <v>0</v>
      </c>
      <c r="G193" s="364">
        <f>IF(ISNUMBER(V193),V193,VLOOKUP(CONCATENATE($B193,"_",$C193,"_",G$2,"_",$D193,"_",$E193),Database!$F$2:$G$65536,2,))</f>
        <v>0</v>
      </c>
      <c r="H193" s="364" t="e">
        <f>IF(ISNUMBER(W193),W193,VLOOKUP(CONCATENATE($B193,"_",$C193,"_",H$2,"_",$D193,"_",$E193),Database!$F$2:$G$65536,2,))</f>
        <v>#N/A</v>
      </c>
      <c r="I193" s="364" t="e">
        <f>IF(ISNUMBER(X193),X193,VLOOKUP(CONCATENATE($B193,"_",$C193,"_",I$2,"_",$D193,"_",$E193),Database!$F$2:$G$65536,2,))</f>
        <v>#N/A</v>
      </c>
      <c r="J193" s="364" t="e">
        <f>IF(ISNUMBER(Y193),Y193,VLOOKUP(CONCATENATE($B193,"_",$C193,"_",J$2,"_",$D193,"_",$E193),Database!$F$2:$G$65536,2,))</f>
        <v>#N/A</v>
      </c>
      <c r="K193" s="636">
        <f>VLOOKUP(CONCATENATE($B193,"_",$C193,"_",K$2,"_",$D193,"_",$E193),SentData!$F$2:$G$65536,2,)</f>
        <v>4</v>
      </c>
      <c r="L193" s="636">
        <f>VLOOKUP(CONCATENATE($B193,"_",$C193,"_",L$2,"_",$D193,"_",$E193),SentData!$F$2:$G$65536,2,)</f>
        <v>4</v>
      </c>
      <c r="M193" s="637"/>
      <c r="N193" s="638" t="str">
        <f t="shared" si="31"/>
        <v>!!</v>
      </c>
      <c r="O193" s="638" t="str">
        <f t="shared" si="32"/>
        <v>!!</v>
      </c>
      <c r="P193" s="638" t="str">
        <f t="shared" si="33"/>
        <v>!!</v>
      </c>
      <c r="Q193" s="638" t="str">
        <f t="shared" si="34"/>
        <v>!!</v>
      </c>
      <c r="R193" s="638" t="str">
        <f t="shared" si="35"/>
        <v>!!</v>
      </c>
      <c r="S193" s="638">
        <f t="shared" si="36"/>
        <v>1</v>
      </c>
      <c r="T193" s="637"/>
      <c r="U193" s="633"/>
      <c r="V193" s="633"/>
      <c r="W193" s="633"/>
      <c r="X193" s="633"/>
    </row>
    <row r="194" spans="1:24" ht="12" x14ac:dyDescent="0.2">
      <c r="A194" s="639" t="s">
        <v>178</v>
      </c>
      <c r="B194" s="639" t="str">
        <f>Cover!$G$25</f>
        <v>NL</v>
      </c>
      <c r="C194" s="639" t="s">
        <v>296</v>
      </c>
      <c r="D194" s="639" t="s">
        <v>293</v>
      </c>
      <c r="E194" s="640" t="s">
        <v>267</v>
      </c>
      <c r="F194" s="641" t="e">
        <f>IF(ISNUMBER(U194),U194,VLOOKUP(CONCATENATE($B194,"_",$C194,"_",F$2,"_","1000 NAC","_",$E194),Database!$F$2:$G$65536,2,)/VLOOKUP(CONCATENATE($B194,"_",$C194,"_",F$2,"_",$D194,"_",$E194),Database!$F$2:$G$65536,2,))</f>
        <v>#DIV/0!</v>
      </c>
      <c r="G194" s="641" t="e">
        <f>IF(ISNUMBER(V194),V194,VLOOKUP(CONCATENATE($B194,"_",$C194,"_",G$2,"_","1000 NAC","_",$E194),Database!$F$2:$G$65536,2,)/VLOOKUP(CONCATENATE($B194,"_",$C194,"_",G$2,"_",$D194,"_",$E194),Database!$F$2:$G$65536,2,))</f>
        <v>#DIV/0!</v>
      </c>
      <c r="H194" s="641" t="e">
        <f>IF(ISNUMBER(W194),W194,VLOOKUP(CONCATENATE($B194,"_",$C194,"_",H$2,"_","1000 NAC","_",$E194),Database!$F$2:$G$65536,2,)/VLOOKUP(CONCATENATE($B194,"_",$C194,"_",H$2,"_",$D194,"_",$E194),Database!$F$2:$G$65536,2,))</f>
        <v>#N/A</v>
      </c>
      <c r="I194" s="641" t="e">
        <f>IF(ISNUMBER(X194),X194,VLOOKUP(CONCATENATE($B194,"_",$C194,"_",I$2,"_","1000 NAC","_",$E194),Database!$F$2:$G$65536,2,)/VLOOKUP(CONCATENATE($B194,"_",$C194,"_",I$2,"_",$D194,"_",$E194),Database!$F$2:$G$65536,2,))</f>
        <v>#N/A</v>
      </c>
      <c r="J194" s="641" t="e">
        <f>IF(ISNUMBER(Y194),Y194,VLOOKUP(CONCATENATE($B194,"_",$C194,"_",J$2,"_","1000 NAC","_",$E194),Database!$F$2:$G$65536,2,)/VLOOKUP(CONCATENATE($B194,"_",$C194,"_",J$2,"_",$D194,"_",$E194),Database!$F$2:$G$65536,2,))</f>
        <v>#N/A</v>
      </c>
      <c r="K194" s="642">
        <f>VLOOKUP(CONCATENATE($B194,"_",$C194,"_",K$2,"_","1000 NAC","_",$E194),SentData!$F$2:$G$65536,2,)/VLOOKUP(CONCATENATE($B194,"_",$C194,"_",K$2,"_",$D194,"_",$E194),SentData!$F$2:$G$65536,2,)</f>
        <v>1</v>
      </c>
      <c r="L194" s="642">
        <f>VLOOKUP(CONCATENATE($B194,"_",$C194,"_",L$2,"_","1000 NAC","_",$E194),SentData!$F$2:$G$65536,2,)/VLOOKUP(CONCATENATE($B194,"_",$C194,"_",L$2,"_",$D194,"_",$E194),SentData!$F$2:$G$65536,2,)</f>
        <v>1</v>
      </c>
      <c r="M194" s="643"/>
      <c r="N194" s="644" t="str">
        <f t="shared" si="31"/>
        <v>!!</v>
      </c>
      <c r="O194" s="644" t="str">
        <f t="shared" si="32"/>
        <v>!!</v>
      </c>
      <c r="P194" s="644" t="str">
        <f t="shared" si="33"/>
        <v>!!</v>
      </c>
      <c r="Q194" s="644" t="str">
        <f t="shared" si="34"/>
        <v>!!</v>
      </c>
      <c r="R194" s="644" t="str">
        <f t="shared" si="35"/>
        <v>!!</v>
      </c>
      <c r="S194" s="644">
        <f t="shared" si="36"/>
        <v>1</v>
      </c>
      <c r="T194" s="643"/>
      <c r="U194" s="652" t="str">
        <f>IF(ISNUMBER(U192),IF(ISNUMBER(U193),U193/U192,F193/U192),IF(ISNUMBER(U193),U193/F192,""))</f>
        <v/>
      </c>
      <c r="V194" s="652" t="str">
        <f>IF(ISNUMBER(V192),IF(ISNUMBER(V193),V193/V192,G193/V192),IF(ISNUMBER(V193),V193/G192,""))</f>
        <v/>
      </c>
      <c r="W194" s="652" t="str">
        <f>IF(ISNUMBER(W192),IF(ISNUMBER(W193),W193/W192,H193/W192),IF(ISNUMBER(W193),W193/H192,""))</f>
        <v/>
      </c>
      <c r="X194" s="652" t="str">
        <f>IF(ISNUMBER(X192),IF(ISNUMBER(X193),X193/X192,I193/X192),IF(ISNUMBER(X193),X193/I192,""))</f>
        <v/>
      </c>
    </row>
    <row r="195" spans="1:24" x14ac:dyDescent="0.2">
      <c r="A195" s="353" t="s">
        <v>180</v>
      </c>
      <c r="B195" s="353" t="str">
        <f>Cover!$G$25</f>
        <v>NL</v>
      </c>
      <c r="C195" s="353" t="s">
        <v>292</v>
      </c>
      <c r="D195" s="353" t="s">
        <v>293</v>
      </c>
      <c r="E195" s="354" t="s">
        <v>268</v>
      </c>
      <c r="F195" s="364">
        <f>IF(ISNUMBER(U195),U195,VLOOKUP(CONCATENATE($B195,"_",$C195,"_",F$2,"_",$D195,"_",$E195),Database!$F$2:$G$65536,2,))</f>
        <v>0</v>
      </c>
      <c r="G195" s="364">
        <f>IF(ISNUMBER(V195),V195,VLOOKUP(CONCATENATE($B195,"_",$C195,"_",G$2,"_",$D195,"_",$E195),Database!$F$2:$G$65536,2,))</f>
        <v>0</v>
      </c>
      <c r="H195" s="364" t="e">
        <f>IF(ISNUMBER(W195),W195,VLOOKUP(CONCATENATE($B195,"_",$C195,"_",H$2,"_",$D195,"_",$E195),Database!$F$2:$G$65536,2,))</f>
        <v>#N/A</v>
      </c>
      <c r="I195" s="364" t="e">
        <f>IF(ISNUMBER(X195),X195,VLOOKUP(CONCATENATE($B195,"_",$C195,"_",I$2,"_",$D195,"_",$E195),Database!$F$2:$G$65536,2,))</f>
        <v>#N/A</v>
      </c>
      <c r="J195" s="364" t="e">
        <f>VLOOKUP(CONCATENATE($B195,"_",$C195,"_",J$2,"_",$D195,"_",$E195),Database!$F$2:$G$65536,2,)</f>
        <v>#N/A</v>
      </c>
      <c r="K195" s="360">
        <f>VLOOKUP(CONCATENATE($B195,"_",$C195,"_",K$2,"_",$D195,"_",$E195),SentData!$F$2:$G$65536,2,)</f>
        <v>0</v>
      </c>
      <c r="L195" s="360">
        <f>VLOOKUP(CONCATENATE($B195,"_",$C195,"_",L$2,"_",$D195,"_",$E195),SentData!$F$2:$G$65536,2,)</f>
        <v>0</v>
      </c>
      <c r="M195" s="355"/>
      <c r="N195" s="356" t="str">
        <f t="shared" ref="N195:N200" si="37">IF(OR(ISERROR(F195),ISERROR(G195)),"!!",IF(F195=0,"!!",G195/F195))</f>
        <v>!!</v>
      </c>
      <c r="O195" s="356" t="str">
        <f t="shared" ref="O195:O200" si="38">IF(OR(ISERROR(G195),ISERROR(H195)),"!!",IF(G195=0,"!!",H195/G195))</f>
        <v>!!</v>
      </c>
      <c r="P195" s="356" t="str">
        <f t="shared" ref="P195:P200" si="39">IF(OR(ISERROR(H195),ISERROR(I195)),"!!",IF(H195=0,"!!",I195/H195))</f>
        <v>!!</v>
      </c>
      <c r="Q195" s="356" t="str">
        <f t="shared" ref="Q195:Q200" si="40">IF(OR(ISERROR(I195),ISERROR(J195)),"!!",IF(I195=0,"!!",J195/I195))</f>
        <v>!!</v>
      </c>
      <c r="R195" s="356" t="str">
        <f t="shared" ref="R195:R200" si="41">IF(OR(ISERROR(J195),ISERROR(K195)),"!!",IF(J195=0,"!!",K195/J195))</f>
        <v>!!</v>
      </c>
      <c r="S195" s="356" t="str">
        <f t="shared" ref="S195:S200" si="42">IF(OR(ISERROR(K195),ISERROR(L195)),"!!",IF(K195=0,"!!",L195/K195))</f>
        <v>!!</v>
      </c>
      <c r="T195" s="355"/>
    </row>
    <row r="196" spans="1:24" x14ac:dyDescent="0.2">
      <c r="A196" s="633" t="s">
        <v>179</v>
      </c>
      <c r="B196" s="633" t="str">
        <f>Cover!$G$25</f>
        <v>NL</v>
      </c>
      <c r="C196" s="633" t="s">
        <v>292</v>
      </c>
      <c r="D196" s="633" t="s">
        <v>216</v>
      </c>
      <c r="E196" s="634" t="s">
        <v>268</v>
      </c>
      <c r="F196" s="364">
        <f>IF(ISNUMBER(U196),U196,VLOOKUP(CONCATENATE($B196,"_",$C196,"_",F$2,"_",$D196,"_",$E196),Database!$F$2:$G$65536,2,))</f>
        <v>0</v>
      </c>
      <c r="G196" s="364">
        <f>IF(ISNUMBER(V196),V196,VLOOKUP(CONCATENATE($B196,"_",$C196,"_",G$2,"_",$D196,"_",$E196),Database!$F$2:$G$65536,2,))</f>
        <v>0</v>
      </c>
      <c r="H196" s="364" t="e">
        <f>IF(ISNUMBER(W196),W196,VLOOKUP(CONCATENATE($B196,"_",$C196,"_",H$2,"_",$D196,"_",$E196),Database!$F$2:$G$65536,2,))</f>
        <v>#N/A</v>
      </c>
      <c r="I196" s="364" t="e">
        <f>IF(ISNUMBER(X196),X196,VLOOKUP(CONCATENATE($B196,"_",$C196,"_",I$2,"_",$D196,"_",$E196),Database!$F$2:$G$65536,2,))</f>
        <v>#N/A</v>
      </c>
      <c r="J196" s="364" t="e">
        <f>IF(ISNUMBER(Y196),Y196,VLOOKUP(CONCATENATE($B196,"_",$C196,"_",J$2,"_",$D196,"_",$E196),Database!$F$2:$G$65536,2,))</f>
        <v>#N/A</v>
      </c>
      <c r="K196" s="636">
        <f>VLOOKUP(CONCATENATE($B196,"_",$C196,"_",K$2,"_",$D196,"_",$E196),SentData!$F$2:$G$65536,2,)</f>
        <v>0</v>
      </c>
      <c r="L196" s="636">
        <f>VLOOKUP(CONCATENATE($B196,"_",$C196,"_",L$2,"_",$D196,"_",$E196),SentData!$F$2:$G$65536,2,)</f>
        <v>0</v>
      </c>
      <c r="M196" s="637"/>
      <c r="N196" s="638" t="str">
        <f t="shared" si="37"/>
        <v>!!</v>
      </c>
      <c r="O196" s="638" t="str">
        <f t="shared" si="38"/>
        <v>!!</v>
      </c>
      <c r="P196" s="638" t="str">
        <f t="shared" si="39"/>
        <v>!!</v>
      </c>
      <c r="Q196" s="638" t="str">
        <f t="shared" si="40"/>
        <v>!!</v>
      </c>
      <c r="R196" s="638" t="str">
        <f t="shared" si="41"/>
        <v>!!</v>
      </c>
      <c r="S196" s="638" t="str">
        <f t="shared" si="42"/>
        <v>!!</v>
      </c>
      <c r="T196" s="637"/>
      <c r="U196" s="633"/>
      <c r="V196" s="633"/>
      <c r="W196" s="633"/>
      <c r="X196" s="633"/>
    </row>
    <row r="197" spans="1:24" ht="12" x14ac:dyDescent="0.2">
      <c r="A197" s="639" t="s">
        <v>178</v>
      </c>
      <c r="B197" s="639" t="str">
        <f>Cover!$G$25</f>
        <v>NL</v>
      </c>
      <c r="C197" s="639" t="s">
        <v>292</v>
      </c>
      <c r="D197" s="639" t="s">
        <v>293</v>
      </c>
      <c r="E197" s="640" t="s">
        <v>268</v>
      </c>
      <c r="F197" s="641" t="e">
        <f>IF(ISNUMBER(U197),U197,VLOOKUP(CONCATENATE($B197,"_",$C197,"_",F$2,"_","1000 NAC","_",$E197),Database!$F$2:$G$65536,2,)/VLOOKUP(CONCATENATE($B197,"_",$C197,"_",F$2,"_",$D197,"_",$E197),Database!$F$2:$G$65536,2,))</f>
        <v>#DIV/0!</v>
      </c>
      <c r="G197" s="641" t="e">
        <f>IF(ISNUMBER(V197),V197,VLOOKUP(CONCATENATE($B197,"_",$C197,"_",G$2,"_","1000 NAC","_",$E197),Database!$F$2:$G$65536,2,)/VLOOKUP(CONCATENATE($B197,"_",$C197,"_",G$2,"_",$D197,"_",$E197),Database!$F$2:$G$65536,2,))</f>
        <v>#DIV/0!</v>
      </c>
      <c r="H197" s="641" t="e">
        <f>IF(ISNUMBER(W197),W197,VLOOKUP(CONCATENATE($B197,"_",$C197,"_",H$2,"_","1000 NAC","_",$E197),Database!$F$2:$G$65536,2,)/VLOOKUP(CONCATENATE($B197,"_",$C197,"_",H$2,"_",$D197,"_",$E197),Database!$F$2:$G$65536,2,))</f>
        <v>#N/A</v>
      </c>
      <c r="I197" s="641" t="e">
        <f>IF(ISNUMBER(X197),X197,VLOOKUP(CONCATENATE($B197,"_",$C197,"_",I$2,"_","1000 NAC","_",$E197),Database!$F$2:$G$65536,2,)/VLOOKUP(CONCATENATE($B197,"_",$C197,"_",I$2,"_",$D197,"_",$E197),Database!$F$2:$G$65536,2,))</f>
        <v>#N/A</v>
      </c>
      <c r="J197" s="641" t="e">
        <f>IF(ISNUMBER(Y197),Y197,VLOOKUP(CONCATENATE($B197,"_",$C197,"_",J$2,"_","1000 NAC","_",$E197),Database!$F$2:$G$65536,2,)/VLOOKUP(CONCATENATE($B197,"_",$C197,"_",J$2,"_",$D197,"_",$E197),Database!$F$2:$G$65536,2,))</f>
        <v>#N/A</v>
      </c>
      <c r="K197" s="642" t="e">
        <f>VLOOKUP(CONCATENATE($B197,"_",$C197,"_",K$2,"_","1000 NAC","_",$E197),SentData!$F$2:$G$65536,2,)/VLOOKUP(CONCATENATE($B197,"_",$C197,"_",K$2,"_",$D197,"_",$E197),SentData!$F$2:$G$65536,2,)</f>
        <v>#DIV/0!</v>
      </c>
      <c r="L197" s="642" t="e">
        <f>VLOOKUP(CONCATENATE($B197,"_",$C197,"_",L$2,"_","1000 NAC","_",$E197),SentData!$F$2:$G$65536,2,)/VLOOKUP(CONCATENATE($B197,"_",$C197,"_",L$2,"_",$D197,"_",$E197),SentData!$F$2:$G$65536,2,)</f>
        <v>#DIV/0!</v>
      </c>
      <c r="M197" s="643"/>
      <c r="N197" s="644" t="str">
        <f t="shared" si="37"/>
        <v>!!</v>
      </c>
      <c r="O197" s="644" t="str">
        <f t="shared" si="38"/>
        <v>!!</v>
      </c>
      <c r="P197" s="644" t="str">
        <f t="shared" si="39"/>
        <v>!!</v>
      </c>
      <c r="Q197" s="644" t="str">
        <f t="shared" si="40"/>
        <v>!!</v>
      </c>
      <c r="R197" s="644" t="str">
        <f t="shared" si="41"/>
        <v>!!</v>
      </c>
      <c r="S197" s="644" t="str">
        <f t="shared" si="42"/>
        <v>!!</v>
      </c>
      <c r="T197" s="643"/>
      <c r="U197" s="652" t="str">
        <f>IF(ISNUMBER(U195),IF(ISNUMBER(U196),U196/U195,F196/U195),IF(ISNUMBER(U196),U196/F195,""))</f>
        <v/>
      </c>
      <c r="V197" s="652" t="str">
        <f>IF(ISNUMBER(V195),IF(ISNUMBER(V196),V196/V195,G196/V195),IF(ISNUMBER(V196),V196/G195,""))</f>
        <v/>
      </c>
      <c r="W197" s="652" t="str">
        <f>IF(ISNUMBER(W195),IF(ISNUMBER(W196),W196/W195,H196/W195),IF(ISNUMBER(W196),W196/H195,""))</f>
        <v/>
      </c>
      <c r="X197" s="652" t="str">
        <f>IF(ISNUMBER(X195),IF(ISNUMBER(X196),X196/X195,I196/X195),IF(ISNUMBER(X196),X196/I195,""))</f>
        <v/>
      </c>
    </row>
    <row r="198" spans="1:24" x14ac:dyDescent="0.2">
      <c r="A198" s="353" t="s">
        <v>180</v>
      </c>
      <c r="B198" s="353" t="str">
        <f>Cover!$G$25</f>
        <v>NL</v>
      </c>
      <c r="C198" s="353" t="s">
        <v>296</v>
      </c>
      <c r="D198" s="353" t="s">
        <v>293</v>
      </c>
      <c r="E198" s="354" t="s">
        <v>268</v>
      </c>
      <c r="F198" s="364">
        <f>IF(ISNUMBER(U198),U198,VLOOKUP(CONCATENATE($B198,"_",$C198,"_",F$2,"_",$D198,"_",$E198),Database!$F$2:$G$65536,2,))</f>
        <v>0</v>
      </c>
      <c r="G198" s="364">
        <f>IF(ISNUMBER(V198),V198,VLOOKUP(CONCATENATE($B198,"_",$C198,"_",G$2,"_",$D198,"_",$E198),Database!$F$2:$G$65536,2,))</f>
        <v>0</v>
      </c>
      <c r="H198" s="364" t="e">
        <f>IF(ISNUMBER(W198),W198,VLOOKUP(CONCATENATE($B198,"_",$C198,"_",H$2,"_",$D198,"_",$E198),Database!$F$2:$G$65536,2,))</f>
        <v>#N/A</v>
      </c>
      <c r="I198" s="364" t="e">
        <f>IF(ISNUMBER(X198),X198,VLOOKUP(CONCATENATE($B198,"_",$C198,"_",I$2,"_",$D198,"_",$E198),Database!$F$2:$G$65536,2,))</f>
        <v>#N/A</v>
      </c>
      <c r="J198" s="364" t="e">
        <f>VLOOKUP(CONCATENATE($B198,"_",$C198,"_",J$2,"_",$D198,"_",$E198),Database!$F$2:$G$65536,2,)</f>
        <v>#N/A</v>
      </c>
      <c r="K198" s="360">
        <f>VLOOKUP(CONCATENATE($B198,"_",$C198,"_",K$2,"_",$D198,"_",$E198),SentData!$F$2:$G$65536,2,)</f>
        <v>0</v>
      </c>
      <c r="L198" s="360">
        <f>VLOOKUP(CONCATENATE($B198,"_",$C198,"_",L$2,"_",$D198,"_",$E198),SentData!$F$2:$G$65536,2,)</f>
        <v>0</v>
      </c>
      <c r="M198" s="355"/>
      <c r="N198" s="356" t="str">
        <f t="shared" si="37"/>
        <v>!!</v>
      </c>
      <c r="O198" s="356" t="str">
        <f t="shared" si="38"/>
        <v>!!</v>
      </c>
      <c r="P198" s="356" t="str">
        <f t="shared" si="39"/>
        <v>!!</v>
      </c>
      <c r="Q198" s="356" t="str">
        <f t="shared" si="40"/>
        <v>!!</v>
      </c>
      <c r="R198" s="356" t="str">
        <f t="shared" si="41"/>
        <v>!!</v>
      </c>
      <c r="S198" s="356" t="str">
        <f t="shared" si="42"/>
        <v>!!</v>
      </c>
      <c r="T198" s="355"/>
    </row>
    <row r="199" spans="1:24" x14ac:dyDescent="0.2">
      <c r="A199" s="633" t="s">
        <v>179</v>
      </c>
      <c r="B199" s="633" t="str">
        <f>Cover!$G$25</f>
        <v>NL</v>
      </c>
      <c r="C199" s="633" t="s">
        <v>296</v>
      </c>
      <c r="D199" s="633" t="s">
        <v>216</v>
      </c>
      <c r="E199" s="634" t="s">
        <v>268</v>
      </c>
      <c r="F199" s="364">
        <f>IF(ISNUMBER(U199),U199,VLOOKUP(CONCATENATE($B199,"_",$C199,"_",F$2,"_",$D199,"_",$E199),Database!$F$2:$G$65536,2,))</f>
        <v>0</v>
      </c>
      <c r="G199" s="364">
        <f>IF(ISNUMBER(V199),V199,VLOOKUP(CONCATENATE($B199,"_",$C199,"_",G$2,"_",$D199,"_",$E199),Database!$F$2:$G$65536,2,))</f>
        <v>0</v>
      </c>
      <c r="H199" s="364" t="e">
        <f>IF(ISNUMBER(W199),W199,VLOOKUP(CONCATENATE($B199,"_",$C199,"_",H$2,"_",$D199,"_",$E199),Database!$F$2:$G$65536,2,))</f>
        <v>#N/A</v>
      </c>
      <c r="I199" s="364" t="e">
        <f>IF(ISNUMBER(X199),X199,VLOOKUP(CONCATENATE($B199,"_",$C199,"_",I$2,"_",$D199,"_",$E199),Database!$F$2:$G$65536,2,))</f>
        <v>#N/A</v>
      </c>
      <c r="J199" s="364" t="e">
        <f>IF(ISNUMBER(Y199),Y199,VLOOKUP(CONCATENATE($B199,"_",$C199,"_",J$2,"_",$D199,"_",$E199),Database!$F$2:$G$65536,2,))</f>
        <v>#N/A</v>
      </c>
      <c r="K199" s="636">
        <f>VLOOKUP(CONCATENATE($B199,"_",$C199,"_",K$2,"_",$D199,"_",$E199),SentData!$F$2:$G$65536,2,)</f>
        <v>0</v>
      </c>
      <c r="L199" s="636">
        <f>VLOOKUP(CONCATENATE($B199,"_",$C199,"_",L$2,"_",$D199,"_",$E199),SentData!$F$2:$G$65536,2,)</f>
        <v>0</v>
      </c>
      <c r="M199" s="637"/>
      <c r="N199" s="638" t="str">
        <f t="shared" si="37"/>
        <v>!!</v>
      </c>
      <c r="O199" s="638" t="str">
        <f t="shared" si="38"/>
        <v>!!</v>
      </c>
      <c r="P199" s="638" t="str">
        <f t="shared" si="39"/>
        <v>!!</v>
      </c>
      <c r="Q199" s="638" t="str">
        <f t="shared" si="40"/>
        <v>!!</v>
      </c>
      <c r="R199" s="638" t="str">
        <f t="shared" si="41"/>
        <v>!!</v>
      </c>
      <c r="S199" s="638" t="str">
        <f t="shared" si="42"/>
        <v>!!</v>
      </c>
      <c r="T199" s="637"/>
      <c r="U199" s="633"/>
      <c r="V199" s="633"/>
      <c r="W199" s="633"/>
      <c r="X199" s="633"/>
    </row>
    <row r="200" spans="1:24" ht="12" x14ac:dyDescent="0.2">
      <c r="A200" s="639" t="s">
        <v>178</v>
      </c>
      <c r="B200" s="639" t="str">
        <f>Cover!$G$25</f>
        <v>NL</v>
      </c>
      <c r="C200" s="639" t="s">
        <v>296</v>
      </c>
      <c r="D200" s="639" t="s">
        <v>293</v>
      </c>
      <c r="E200" s="640" t="s">
        <v>268</v>
      </c>
      <c r="F200" s="641" t="e">
        <f>IF(ISNUMBER(U200),U200,VLOOKUP(CONCATENATE($B200,"_",$C200,"_",F$2,"_","1000 NAC","_",$E200),Database!$F$2:$G$65536,2,)/VLOOKUP(CONCATENATE($B200,"_",$C200,"_",F$2,"_",$D200,"_",$E200),Database!$F$2:$G$65536,2,))</f>
        <v>#DIV/0!</v>
      </c>
      <c r="G200" s="641" t="e">
        <f>IF(ISNUMBER(V200),V200,VLOOKUP(CONCATENATE($B200,"_",$C200,"_",G$2,"_","1000 NAC","_",$E200),Database!$F$2:$G$65536,2,)/VLOOKUP(CONCATENATE($B200,"_",$C200,"_",G$2,"_",$D200,"_",$E200),Database!$F$2:$G$65536,2,))</f>
        <v>#DIV/0!</v>
      </c>
      <c r="H200" s="641" t="e">
        <f>IF(ISNUMBER(W200),W200,VLOOKUP(CONCATENATE($B200,"_",$C200,"_",H$2,"_","1000 NAC","_",$E200),Database!$F$2:$G$65536,2,)/VLOOKUP(CONCATENATE($B200,"_",$C200,"_",H$2,"_",$D200,"_",$E200),Database!$F$2:$G$65536,2,))</f>
        <v>#N/A</v>
      </c>
      <c r="I200" s="641" t="e">
        <f>IF(ISNUMBER(X200),X200,VLOOKUP(CONCATENATE($B200,"_",$C200,"_",I$2,"_","1000 NAC","_",$E200),Database!$F$2:$G$65536,2,)/VLOOKUP(CONCATENATE($B200,"_",$C200,"_",I$2,"_",$D200,"_",$E200),Database!$F$2:$G$65536,2,))</f>
        <v>#N/A</v>
      </c>
      <c r="J200" s="641" t="e">
        <f>IF(ISNUMBER(Y200),Y200,VLOOKUP(CONCATENATE($B200,"_",$C200,"_",J$2,"_","1000 NAC","_",$E200),Database!$F$2:$G$65536,2,)/VLOOKUP(CONCATENATE($B200,"_",$C200,"_",J$2,"_",$D200,"_",$E200),Database!$F$2:$G$65536,2,))</f>
        <v>#N/A</v>
      </c>
      <c r="K200" s="642" t="e">
        <f>VLOOKUP(CONCATENATE($B200,"_",$C200,"_",K$2,"_","1000 NAC","_",$E200),SentData!$F$2:$G$65536,2,)/VLOOKUP(CONCATENATE($B200,"_",$C200,"_",K$2,"_",$D200,"_",$E200),SentData!$F$2:$G$65536,2,)</f>
        <v>#DIV/0!</v>
      </c>
      <c r="L200" s="642" t="e">
        <f>VLOOKUP(CONCATENATE($B200,"_",$C200,"_",L$2,"_","1000 NAC","_",$E200),SentData!$F$2:$G$65536,2,)/VLOOKUP(CONCATENATE($B200,"_",$C200,"_",L$2,"_",$D200,"_",$E200),SentData!$F$2:$G$65536,2,)</f>
        <v>#DIV/0!</v>
      </c>
      <c r="M200" s="643"/>
      <c r="N200" s="644" t="str">
        <f t="shared" si="37"/>
        <v>!!</v>
      </c>
      <c r="O200" s="644" t="str">
        <f t="shared" si="38"/>
        <v>!!</v>
      </c>
      <c r="P200" s="644" t="str">
        <f t="shared" si="39"/>
        <v>!!</v>
      </c>
      <c r="Q200" s="644" t="str">
        <f t="shared" si="40"/>
        <v>!!</v>
      </c>
      <c r="R200" s="644" t="str">
        <f t="shared" si="41"/>
        <v>!!</v>
      </c>
      <c r="S200" s="644" t="str">
        <f t="shared" si="42"/>
        <v>!!</v>
      </c>
      <c r="T200" s="643"/>
      <c r="U200" s="652" t="str">
        <f>IF(ISNUMBER(U198),IF(ISNUMBER(U199),U199/U198,F199/U198),IF(ISNUMBER(U199),U199/F198,""))</f>
        <v/>
      </c>
      <c r="V200" s="652" t="str">
        <f>IF(ISNUMBER(V198),IF(ISNUMBER(V199),V199/V198,G199/V198),IF(ISNUMBER(V199),V199/G198,""))</f>
        <v/>
      </c>
      <c r="W200" s="652" t="str">
        <f>IF(ISNUMBER(W198),IF(ISNUMBER(W199),W199/W198,H199/W198),IF(ISNUMBER(W199),W199/H198,""))</f>
        <v/>
      </c>
      <c r="X200" s="652"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C1" zoomScaleNormal="100" workbookViewId="0">
      <selection activeCell="D8" sqref="D8"/>
    </sheetView>
  </sheetViews>
  <sheetFormatPr defaultColWidth="55.109375" defaultRowHeight="14.4" x14ac:dyDescent="0.3"/>
  <cols>
    <col min="1" max="1" width="2.6640625" style="1493" bestFit="1" customWidth="1"/>
    <col min="2" max="2" width="27.44140625" style="1493" bestFit="1" customWidth="1"/>
    <col min="3" max="3" width="63.6640625" style="1492" customWidth="1"/>
    <col min="4" max="4" width="51.6640625" style="1492" customWidth="1"/>
    <col min="5" max="16384" width="55.109375" style="1493"/>
  </cols>
  <sheetData>
    <row r="1" spans="1:4" s="1492" customFormat="1" ht="33" customHeight="1" x14ac:dyDescent="0.2">
      <c r="A1" s="1617" t="s">
        <v>892</v>
      </c>
      <c r="B1" s="1617"/>
      <c r="C1" s="1617"/>
      <c r="D1" s="1617"/>
    </row>
    <row r="2" spans="1:4" s="1492" customFormat="1" ht="28.5" customHeight="1" x14ac:dyDescent="0.2">
      <c r="A2" s="1618"/>
      <c r="B2" s="1618"/>
      <c r="C2" s="1618"/>
      <c r="D2" s="1618"/>
    </row>
    <row r="3" spans="1:4" x14ac:dyDescent="0.3">
      <c r="A3" s="1526"/>
      <c r="B3" s="1527"/>
      <c r="C3" s="1528" t="s">
        <v>893</v>
      </c>
      <c r="D3" s="1528" t="s">
        <v>894</v>
      </c>
    </row>
    <row r="4" spans="1:4" x14ac:dyDescent="0.3">
      <c r="A4" s="1529">
        <v>1</v>
      </c>
      <c r="B4" s="1530" t="s">
        <v>895</v>
      </c>
      <c r="C4" s="1531"/>
      <c r="D4" s="1532"/>
    </row>
    <row r="5" spans="1:4" x14ac:dyDescent="0.3">
      <c r="A5" s="1619"/>
      <c r="B5" s="1494" t="s">
        <v>896</v>
      </c>
      <c r="C5" s="1495" t="s">
        <v>896</v>
      </c>
      <c r="D5" s="1599" t="s">
        <v>966</v>
      </c>
    </row>
    <row r="6" spans="1:4" x14ac:dyDescent="0.3">
      <c r="A6" s="1620"/>
      <c r="B6" s="1494" t="s">
        <v>897</v>
      </c>
      <c r="C6" s="1495" t="s">
        <v>897</v>
      </c>
      <c r="D6" s="1599"/>
    </row>
    <row r="7" spans="1:4" x14ac:dyDescent="0.3">
      <c r="A7" s="1620"/>
      <c r="B7" s="1494" t="s">
        <v>898</v>
      </c>
      <c r="C7" s="1495" t="s">
        <v>898</v>
      </c>
      <c r="D7" s="1599"/>
    </row>
    <row r="8" spans="1:4" x14ac:dyDescent="0.3">
      <c r="A8" s="1621"/>
      <c r="B8" s="1497" t="s">
        <v>899</v>
      </c>
      <c r="C8" s="1495" t="s">
        <v>899</v>
      </c>
      <c r="D8" s="1600"/>
    </row>
    <row r="9" spans="1:4" x14ac:dyDescent="0.3">
      <c r="A9" s="1529">
        <v>2</v>
      </c>
      <c r="B9" s="1530" t="s">
        <v>900</v>
      </c>
      <c r="C9" s="1531"/>
      <c r="D9" s="1532"/>
    </row>
    <row r="10" spans="1:4" x14ac:dyDescent="0.3">
      <c r="A10" s="1601"/>
      <c r="B10" s="1622" t="s">
        <v>901</v>
      </c>
      <c r="C10" s="1499" t="s">
        <v>902</v>
      </c>
      <c r="D10" s="1499" t="s">
        <v>967</v>
      </c>
    </row>
    <row r="11" spans="1:4" x14ac:dyDescent="0.3">
      <c r="A11" s="1602"/>
      <c r="B11" s="1623"/>
      <c r="C11" s="1500" t="s">
        <v>904</v>
      </c>
      <c r="D11" s="1501"/>
    </row>
    <row r="12" spans="1:4" x14ac:dyDescent="0.3">
      <c r="A12" s="1529">
        <v>3</v>
      </c>
      <c r="B12" s="1530" t="s">
        <v>905</v>
      </c>
      <c r="C12" s="1531"/>
      <c r="D12" s="1532"/>
    </row>
    <row r="13" spans="1:4" x14ac:dyDescent="0.3">
      <c r="A13" s="1601"/>
      <c r="B13" s="1624" t="s">
        <v>906</v>
      </c>
      <c r="C13" s="1502" t="s">
        <v>907</v>
      </c>
      <c r="D13" s="1499"/>
    </row>
    <row r="14" spans="1:4" ht="22.8" x14ac:dyDescent="0.3">
      <c r="A14" s="1606"/>
      <c r="B14" s="1625"/>
      <c r="C14" s="1505" t="s">
        <v>908</v>
      </c>
      <c r="D14" s="1506" t="s">
        <v>967</v>
      </c>
    </row>
    <row r="15" spans="1:4" ht="45.6" x14ac:dyDescent="0.3">
      <c r="A15" s="1606"/>
      <c r="B15" s="1625"/>
      <c r="C15" s="1507" t="s">
        <v>909</v>
      </c>
      <c r="D15" s="1506" t="s">
        <v>978</v>
      </c>
    </row>
    <row r="16" spans="1:4" x14ac:dyDescent="0.3">
      <c r="A16" s="1606"/>
      <c r="B16" s="1625"/>
      <c r="C16" s="1508" t="s">
        <v>910</v>
      </c>
      <c r="D16" s="1506" t="s">
        <v>967</v>
      </c>
    </row>
    <row r="17" spans="1:4" x14ac:dyDescent="0.3">
      <c r="A17" s="1606"/>
      <c r="B17" s="1625"/>
      <c r="C17" s="1509" t="s">
        <v>911</v>
      </c>
      <c r="D17" s="1506" t="s">
        <v>979</v>
      </c>
    </row>
    <row r="18" spans="1:4" x14ac:dyDescent="0.3">
      <c r="A18" s="1606"/>
      <c r="B18" s="1625"/>
      <c r="C18" s="1505" t="s">
        <v>912</v>
      </c>
      <c r="D18" s="1506" t="s">
        <v>967</v>
      </c>
    </row>
    <row r="19" spans="1:4" x14ac:dyDescent="0.3">
      <c r="A19" s="1606"/>
      <c r="B19" s="1625"/>
      <c r="C19" s="1509" t="s">
        <v>911</v>
      </c>
      <c r="D19" s="1506" t="s">
        <v>979</v>
      </c>
    </row>
    <row r="20" spans="1:4" x14ac:dyDescent="0.3">
      <c r="A20" s="1606"/>
      <c r="B20" s="1625"/>
      <c r="C20" s="1509" t="s">
        <v>913</v>
      </c>
      <c r="D20" s="1506" t="s">
        <v>968</v>
      </c>
    </row>
    <row r="21" spans="1:4" ht="22.8" x14ac:dyDescent="0.3">
      <c r="A21" s="1606"/>
      <c r="B21" s="1625"/>
      <c r="C21" s="1509" t="s">
        <v>914</v>
      </c>
      <c r="D21" s="1506" t="s">
        <v>980</v>
      </c>
    </row>
    <row r="22" spans="1:4" x14ac:dyDescent="0.3">
      <c r="A22" s="1606"/>
      <c r="B22" s="1625"/>
      <c r="C22" s="1508" t="s">
        <v>915</v>
      </c>
      <c r="D22" s="1506" t="s">
        <v>967</v>
      </c>
    </row>
    <row r="23" spans="1:4" ht="22.8" x14ac:dyDescent="0.3">
      <c r="A23" s="1606"/>
      <c r="B23" s="1625"/>
      <c r="C23" s="1509" t="s">
        <v>911</v>
      </c>
      <c r="D23" s="1506" t="s">
        <v>981</v>
      </c>
    </row>
    <row r="24" spans="1:4" x14ac:dyDescent="0.3">
      <c r="A24" s="1606"/>
      <c r="B24" s="1625"/>
      <c r="C24" s="1509" t="s">
        <v>916</v>
      </c>
      <c r="D24" s="1506" t="s">
        <v>967</v>
      </c>
    </row>
    <row r="25" spans="1:4" x14ac:dyDescent="0.3">
      <c r="A25" s="1606"/>
      <c r="B25" s="1625"/>
      <c r="C25" s="1509" t="s">
        <v>911</v>
      </c>
      <c r="D25" s="1506" t="s">
        <v>982</v>
      </c>
    </row>
    <row r="26" spans="1:4" x14ac:dyDescent="0.3">
      <c r="A26" s="1606"/>
      <c r="B26" s="1625"/>
      <c r="C26" s="1509" t="s">
        <v>917</v>
      </c>
      <c r="D26" s="1506" t="s">
        <v>967</v>
      </c>
    </row>
    <row r="27" spans="1:4" ht="22.8" x14ac:dyDescent="0.3">
      <c r="A27" s="1606"/>
      <c r="B27" s="1625"/>
      <c r="C27" s="1509" t="s">
        <v>911</v>
      </c>
      <c r="D27" s="1506" t="s">
        <v>983</v>
      </c>
    </row>
    <row r="28" spans="1:4" x14ac:dyDescent="0.3">
      <c r="A28" s="1606"/>
      <c r="B28" s="1625"/>
      <c r="C28" s="1509" t="s">
        <v>918</v>
      </c>
      <c r="D28" s="1506" t="s">
        <v>967</v>
      </c>
    </row>
    <row r="29" spans="1:4" x14ac:dyDescent="0.3">
      <c r="A29" s="1606"/>
      <c r="B29" s="1625"/>
      <c r="C29" s="1509" t="s">
        <v>911</v>
      </c>
      <c r="D29" s="1506" t="s">
        <v>984</v>
      </c>
    </row>
    <row r="30" spans="1:4" x14ac:dyDescent="0.3">
      <c r="A30" s="1606"/>
      <c r="B30" s="1625"/>
      <c r="C30" s="1509" t="s">
        <v>919</v>
      </c>
      <c r="D30" s="1506" t="s">
        <v>967</v>
      </c>
    </row>
    <row r="31" spans="1:4" ht="45.6" x14ac:dyDescent="0.3">
      <c r="A31" s="1606"/>
      <c r="B31" s="1625"/>
      <c r="C31" s="1509" t="s">
        <v>911</v>
      </c>
      <c r="D31" s="1506" t="s">
        <v>985</v>
      </c>
    </row>
    <row r="32" spans="1:4" x14ac:dyDescent="0.3">
      <c r="A32" s="1606"/>
      <c r="B32" s="1625"/>
      <c r="C32" s="1509" t="s">
        <v>920</v>
      </c>
      <c r="D32" s="1506" t="s">
        <v>968</v>
      </c>
    </row>
    <row r="33" spans="1:4" x14ac:dyDescent="0.3">
      <c r="A33" s="1606"/>
      <c r="B33" s="1625"/>
      <c r="C33" s="1509" t="s">
        <v>911</v>
      </c>
      <c r="D33" s="1506" t="s">
        <v>986</v>
      </c>
    </row>
    <row r="34" spans="1:4" x14ac:dyDescent="0.3">
      <c r="A34" s="1606"/>
      <c r="B34" s="1625"/>
      <c r="C34" s="1508" t="s">
        <v>921</v>
      </c>
      <c r="D34" s="1506" t="s">
        <v>968</v>
      </c>
    </row>
    <row r="35" spans="1:4" x14ac:dyDescent="0.3">
      <c r="A35" s="1606"/>
      <c r="B35" s="1625"/>
      <c r="C35" s="1509" t="s">
        <v>911</v>
      </c>
      <c r="D35" s="1506" t="s">
        <v>987</v>
      </c>
    </row>
    <row r="36" spans="1:4" x14ac:dyDescent="0.3">
      <c r="A36" s="1606"/>
      <c r="B36" s="1625"/>
      <c r="C36" s="1509" t="s">
        <v>922</v>
      </c>
      <c r="D36" s="1506" t="s">
        <v>968</v>
      </c>
    </row>
    <row r="37" spans="1:4" x14ac:dyDescent="0.3">
      <c r="A37" s="1606"/>
      <c r="B37" s="1625"/>
      <c r="C37" s="1510" t="s">
        <v>911</v>
      </c>
      <c r="D37" s="1506"/>
    </row>
    <row r="38" spans="1:4" x14ac:dyDescent="0.3">
      <c r="A38" s="1606"/>
      <c r="B38" s="1625"/>
      <c r="C38" s="1511" t="s">
        <v>923</v>
      </c>
      <c r="D38" s="1506" t="s">
        <v>968</v>
      </c>
    </row>
    <row r="39" spans="1:4" x14ac:dyDescent="0.3">
      <c r="A39" s="1606"/>
      <c r="B39" s="1625"/>
      <c r="C39" s="1509" t="s">
        <v>924</v>
      </c>
      <c r="D39" s="1506" t="s">
        <v>988</v>
      </c>
    </row>
    <row r="40" spans="1:4" x14ac:dyDescent="0.3">
      <c r="A40" s="1606"/>
      <c r="B40" s="1625"/>
      <c r="C40" s="1511" t="s">
        <v>925</v>
      </c>
      <c r="D40" s="1506" t="s">
        <v>968</v>
      </c>
    </row>
    <row r="41" spans="1:4" x14ac:dyDescent="0.3">
      <c r="A41" s="1606"/>
      <c r="B41" s="1625"/>
      <c r="C41" s="1509" t="s">
        <v>926</v>
      </c>
      <c r="D41" s="1506"/>
    </row>
    <row r="42" spans="1:4" x14ac:dyDescent="0.3">
      <c r="A42" s="1606"/>
      <c r="B42" s="1625"/>
      <c r="C42" s="1511" t="s">
        <v>927</v>
      </c>
      <c r="D42" s="1506" t="s">
        <v>968</v>
      </c>
    </row>
    <row r="43" spans="1:4" ht="15" customHeight="1" x14ac:dyDescent="0.3">
      <c r="A43" s="1606"/>
      <c r="B43" s="1625"/>
      <c r="C43" s="1511" t="s">
        <v>911</v>
      </c>
      <c r="D43" s="1506"/>
    </row>
    <row r="44" spans="1:4" x14ac:dyDescent="0.3">
      <c r="A44" s="1606"/>
      <c r="B44" s="1625"/>
      <c r="C44" s="1511" t="s">
        <v>928</v>
      </c>
      <c r="D44" s="1506" t="s">
        <v>968</v>
      </c>
    </row>
    <row r="45" spans="1:4" x14ac:dyDescent="0.3">
      <c r="A45" s="1606"/>
      <c r="B45" s="1625"/>
      <c r="C45" s="1509" t="s">
        <v>929</v>
      </c>
      <c r="D45" s="1506"/>
    </row>
    <row r="46" spans="1:4" x14ac:dyDescent="0.3">
      <c r="A46" s="1606"/>
      <c r="B46" s="1625"/>
      <c r="C46" s="1511" t="s">
        <v>930</v>
      </c>
      <c r="D46" s="1506" t="s">
        <v>903</v>
      </c>
    </row>
    <row r="47" spans="1:4" x14ac:dyDescent="0.3">
      <c r="A47" s="1602"/>
      <c r="B47" s="1626"/>
      <c r="C47" s="1513" t="s">
        <v>929</v>
      </c>
      <c r="D47" s="1514"/>
    </row>
    <row r="48" spans="1:4" ht="15" customHeight="1" x14ac:dyDescent="0.3">
      <c r="A48" s="1601"/>
      <c r="B48" s="1609" t="s">
        <v>931</v>
      </c>
      <c r="C48" s="1515" t="s">
        <v>932</v>
      </c>
      <c r="D48" s="1522" t="s">
        <v>967</v>
      </c>
    </row>
    <row r="49" spans="1:4" ht="79.5" customHeight="1" x14ac:dyDescent="0.3">
      <c r="A49" s="1606"/>
      <c r="B49" s="1610"/>
      <c r="C49" s="1509" t="s">
        <v>929</v>
      </c>
      <c r="D49" s="1501" t="s">
        <v>989</v>
      </c>
    </row>
    <row r="50" spans="1:4" x14ac:dyDescent="0.3">
      <c r="A50" s="1601"/>
      <c r="B50" s="1611" t="s">
        <v>933</v>
      </c>
      <c r="C50" s="1499" t="s">
        <v>934</v>
      </c>
      <c r="D50" s="1506" t="s">
        <v>967</v>
      </c>
    </row>
    <row r="51" spans="1:4" x14ac:dyDescent="0.3">
      <c r="A51" s="1606"/>
      <c r="B51" s="1612"/>
      <c r="C51" s="1509" t="s">
        <v>935</v>
      </c>
      <c r="D51" s="1516"/>
    </row>
    <row r="52" spans="1:4" ht="22.8" x14ac:dyDescent="0.3">
      <c r="A52" s="1606"/>
      <c r="B52" s="1612"/>
      <c r="C52" s="1509" t="s">
        <v>936</v>
      </c>
      <c r="D52" s="1506" t="s">
        <v>967</v>
      </c>
    </row>
    <row r="53" spans="1:4" x14ac:dyDescent="0.3">
      <c r="A53" s="1606"/>
      <c r="B53" s="1612"/>
      <c r="C53" s="1509" t="s">
        <v>937</v>
      </c>
      <c r="D53" s="1516"/>
    </row>
    <row r="54" spans="1:4" ht="22.8" x14ac:dyDescent="0.3">
      <c r="A54" s="1606"/>
      <c r="B54" s="1612"/>
      <c r="C54" s="1509" t="s">
        <v>938</v>
      </c>
      <c r="D54" s="1506" t="s">
        <v>968</v>
      </c>
    </row>
    <row r="55" spans="1:4" x14ac:dyDescent="0.3">
      <c r="A55" s="1602"/>
      <c r="B55" s="1613"/>
      <c r="C55" s="1513" t="s">
        <v>939</v>
      </c>
      <c r="D55" s="1517"/>
    </row>
    <row r="56" spans="1:4" x14ac:dyDescent="0.3">
      <c r="A56" s="1529">
        <v>4</v>
      </c>
      <c r="B56" s="1530" t="s">
        <v>940</v>
      </c>
      <c r="C56" s="1531"/>
      <c r="D56" s="1532"/>
    </row>
    <row r="57" spans="1:4" ht="22.8" x14ac:dyDescent="0.3">
      <c r="A57" s="1518"/>
      <c r="B57" s="1495" t="s">
        <v>941</v>
      </c>
      <c r="C57" s="1495" t="s">
        <v>942</v>
      </c>
      <c r="D57" s="1498"/>
    </row>
    <row r="58" spans="1:4" ht="27.6" x14ac:dyDescent="0.3">
      <c r="A58" s="1529">
        <v>5</v>
      </c>
      <c r="B58" s="1530" t="s">
        <v>943</v>
      </c>
      <c r="C58" s="1535"/>
      <c r="D58" s="1532"/>
    </row>
    <row r="59" spans="1:4" s="1519" customFormat="1" ht="22.8" x14ac:dyDescent="0.3">
      <c r="A59" s="1606"/>
      <c r="B59" s="1614" t="s">
        <v>944</v>
      </c>
      <c r="C59" s="1536" t="s">
        <v>945</v>
      </c>
      <c r="D59" s="1536" t="s">
        <v>968</v>
      </c>
    </row>
    <row r="60" spans="1:4" s="1520" customFormat="1" x14ac:dyDescent="0.3">
      <c r="A60" s="1602"/>
      <c r="B60" s="1615"/>
      <c r="C60" s="1504" t="s">
        <v>946</v>
      </c>
      <c r="D60" s="1504"/>
    </row>
    <row r="61" spans="1:4" s="1520" customFormat="1" ht="22.8" x14ac:dyDescent="0.3">
      <c r="A61" s="1503"/>
      <c r="B61" s="1615"/>
      <c r="C61" s="1504" t="s">
        <v>945</v>
      </c>
      <c r="D61" s="1504" t="s">
        <v>968</v>
      </c>
    </row>
    <row r="62" spans="1:4" s="1520" customFormat="1" x14ac:dyDescent="0.3">
      <c r="A62" s="1503"/>
      <c r="B62" s="1615"/>
      <c r="C62" s="1504" t="s">
        <v>946</v>
      </c>
      <c r="D62" s="1504"/>
    </row>
    <row r="63" spans="1:4" s="1520" customFormat="1" x14ac:dyDescent="0.3">
      <c r="A63" s="1503"/>
      <c r="B63" s="1615"/>
      <c r="C63" s="1504" t="s">
        <v>961</v>
      </c>
      <c r="D63" s="1504" t="s">
        <v>968</v>
      </c>
    </row>
    <row r="64" spans="1:4" s="1520" customFormat="1" ht="22.8" x14ac:dyDescent="0.3">
      <c r="A64" s="1503"/>
      <c r="B64" s="1616"/>
      <c r="C64" s="1512" t="s">
        <v>962</v>
      </c>
      <c r="D64" s="1512"/>
    </row>
    <row r="65" spans="1:4" s="1519" customFormat="1" x14ac:dyDescent="0.3">
      <c r="A65" s="1606"/>
      <c r="B65" s="1607" t="s">
        <v>947</v>
      </c>
      <c r="C65" s="1533" t="s">
        <v>948</v>
      </c>
      <c r="D65" s="1525" t="s">
        <v>967</v>
      </c>
    </row>
    <row r="66" spans="1:4" s="1520" customFormat="1" x14ac:dyDescent="0.3">
      <c r="A66" s="1602"/>
      <c r="B66" s="1608"/>
      <c r="C66" s="1521" t="s">
        <v>949</v>
      </c>
      <c r="D66" s="1534"/>
    </row>
    <row r="67" spans="1:4" x14ac:dyDescent="0.3">
      <c r="A67" s="1529">
        <v>6</v>
      </c>
      <c r="B67" s="1530" t="s">
        <v>950</v>
      </c>
      <c r="C67" s="1531"/>
      <c r="D67" s="1532"/>
    </row>
    <row r="68" spans="1:4" s="1523" customFormat="1" ht="22.8" x14ac:dyDescent="0.3">
      <c r="A68" s="1601"/>
      <c r="B68" s="1603" t="s">
        <v>951</v>
      </c>
      <c r="C68" s="1494" t="s">
        <v>952</v>
      </c>
      <c r="D68" s="1496" t="s">
        <v>967</v>
      </c>
    </row>
    <row r="69" spans="1:4" s="1519" customFormat="1" x14ac:dyDescent="0.3">
      <c r="A69" s="1602"/>
      <c r="B69" s="1604"/>
      <c r="C69" s="1521" t="s">
        <v>953</v>
      </c>
      <c r="D69" s="1517"/>
    </row>
    <row r="70" spans="1:4" s="1519" customFormat="1" x14ac:dyDescent="0.3">
      <c r="A70" s="1601"/>
      <c r="B70" s="1603" t="s">
        <v>954</v>
      </c>
      <c r="C70" s="1494" t="s">
        <v>955</v>
      </c>
      <c r="D70" s="1496" t="s">
        <v>968</v>
      </c>
    </row>
    <row r="71" spans="1:4" s="1519" customFormat="1" ht="15" customHeight="1" x14ac:dyDescent="0.3">
      <c r="A71" s="1602"/>
      <c r="B71" s="1604"/>
      <c r="C71" s="1521" t="s">
        <v>956</v>
      </c>
      <c r="D71" s="1517"/>
    </row>
    <row r="72" spans="1:4" s="1519" customFormat="1" x14ac:dyDescent="0.3">
      <c r="A72" s="1601"/>
      <c r="B72" s="1603" t="s">
        <v>957</v>
      </c>
      <c r="C72" s="1494" t="s">
        <v>958</v>
      </c>
      <c r="D72" s="1496" t="s">
        <v>968</v>
      </c>
    </row>
    <row r="73" spans="1:4" s="1519" customFormat="1" x14ac:dyDescent="0.3">
      <c r="A73" s="1602"/>
      <c r="B73" s="1604"/>
      <c r="C73" s="1521" t="s">
        <v>956</v>
      </c>
      <c r="D73" s="1524"/>
    </row>
    <row r="74" spans="1:4" s="1519" customFormat="1" ht="15" customHeight="1" x14ac:dyDescent="0.3">
      <c r="A74" s="1601"/>
      <c r="B74" s="1605" t="s">
        <v>959</v>
      </c>
      <c r="C74" s="1511" t="s">
        <v>960</v>
      </c>
      <c r="D74" s="1522" t="s">
        <v>968</v>
      </c>
    </row>
    <row r="75" spans="1:4" s="1520" customFormat="1" x14ac:dyDescent="0.3">
      <c r="A75" s="1602"/>
      <c r="B75" s="1604"/>
      <c r="C75" s="1521" t="s">
        <v>956</v>
      </c>
      <c r="D75" s="1524"/>
    </row>
    <row r="76" spans="1:4" x14ac:dyDescent="0.3">
      <c r="A76" s="1529">
        <v>7</v>
      </c>
      <c r="B76" s="1530" t="s">
        <v>963</v>
      </c>
      <c r="C76" s="1531"/>
      <c r="D76" s="1532"/>
    </row>
    <row r="77" spans="1:4" ht="34.200000000000003" x14ac:dyDescent="0.3">
      <c r="B77" s="1521" t="s">
        <v>963</v>
      </c>
      <c r="C77" s="1521" t="s">
        <v>964</v>
      </c>
      <c r="D77" s="1521"/>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7" bestFit="1" customWidth="1"/>
    <col min="11" max="12" width="5.77734375" style="368"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3" customFormat="1" ht="10.199999999999999" x14ac:dyDescent="0.2">
      <c r="A1" s="363" t="s">
        <v>177</v>
      </c>
      <c r="B1" s="358" t="s">
        <v>175</v>
      </c>
      <c r="C1" s="660">
        <v>0.8</v>
      </c>
      <c r="D1" s="359" t="s">
        <v>176</v>
      </c>
      <c r="E1" s="660">
        <v>1.2</v>
      </c>
      <c r="F1" s="364"/>
      <c r="G1" s="364"/>
      <c r="H1" s="364"/>
      <c r="I1" s="364"/>
      <c r="J1" s="364"/>
      <c r="K1" s="360"/>
      <c r="L1" s="366"/>
      <c r="S1" s="357"/>
      <c r="U1" s="1958" t="s">
        <v>55</v>
      </c>
      <c r="V1" s="1958"/>
      <c r="W1" s="1958"/>
      <c r="X1" s="1958"/>
      <c r="Y1" s="646"/>
    </row>
    <row r="2" spans="1:25" s="353" customFormat="1" ht="10.199999999999999" x14ac:dyDescent="0.2">
      <c r="A2" s="353" t="s">
        <v>0</v>
      </c>
      <c r="B2" s="353" t="s">
        <v>288</v>
      </c>
      <c r="C2" s="353" t="s">
        <v>289</v>
      </c>
      <c r="D2" s="353" t="s">
        <v>306</v>
      </c>
      <c r="E2" s="354" t="s">
        <v>313</v>
      </c>
      <c r="F2" s="662">
        <f>$L$2-5</f>
        <v>2014</v>
      </c>
      <c r="G2" s="663">
        <f>$L$2-4</f>
        <v>2015</v>
      </c>
      <c r="H2" s="663">
        <f>$L$2-3</f>
        <v>2016</v>
      </c>
      <c r="I2" s="663">
        <f>$L$2-2</f>
        <v>2017</v>
      </c>
      <c r="J2" s="376">
        <f>$L$2-1</f>
        <v>2018</v>
      </c>
      <c r="K2" s="361">
        <f>$L$2-1</f>
        <v>2018</v>
      </c>
      <c r="L2" s="361">
        <f>Cover!G27</f>
        <v>2019</v>
      </c>
      <c r="M2" s="355"/>
      <c r="N2" s="661" t="str">
        <f t="shared" ref="N2:S2" si="0">CONCATENATE(RIGHT((F2),2),"/",RIGHT((G2),2))</f>
        <v>14/15</v>
      </c>
      <c r="O2" s="661" t="str">
        <f t="shared" si="0"/>
        <v>15/16</v>
      </c>
      <c r="P2" s="661" t="str">
        <f t="shared" si="0"/>
        <v>16/17</v>
      </c>
      <c r="Q2" s="661" t="str">
        <f t="shared" si="0"/>
        <v>17/18</v>
      </c>
      <c r="R2" s="369" t="str">
        <f t="shared" si="0"/>
        <v>18/18</v>
      </c>
      <c r="S2" s="362" t="str">
        <f t="shared" si="0"/>
        <v>18/19</v>
      </c>
      <c r="T2" s="355"/>
      <c r="U2" s="662">
        <f>$L$2-5</f>
        <v>2014</v>
      </c>
      <c r="V2" s="663">
        <f>$L$2-4</f>
        <v>2015</v>
      </c>
      <c r="W2" s="663">
        <f>$L$2-3</f>
        <v>2016</v>
      </c>
      <c r="X2" s="663">
        <f>$L$2-2</f>
        <v>2017</v>
      </c>
      <c r="Y2" s="648"/>
    </row>
    <row r="3" spans="1:25" s="353" customFormat="1" ht="10.199999999999999" x14ac:dyDescent="0.2">
      <c r="A3" s="633" t="s">
        <v>180</v>
      </c>
      <c r="B3" s="633" t="str">
        <f>Cover!$G$25</f>
        <v>NL</v>
      </c>
      <c r="C3" s="633" t="s">
        <v>222</v>
      </c>
      <c r="D3" s="633" t="s">
        <v>293</v>
      </c>
      <c r="E3" s="634">
        <v>1</v>
      </c>
      <c r="F3" s="635">
        <f>IF(ISNUMBER(U3),U3,VLOOKUP(CONCATENATE($B3,"_",$C3,"_",F$2,"_",$D3,"_",$E3),Database!$F$2:$G$65536,2,))</f>
        <v>0</v>
      </c>
      <c r="G3" s="635">
        <f>IF(ISNUMBER(V3),V3,VLOOKUP(CONCATENATE($B3,"_",$C3,"_",G$2,"_",$D3,"_",$E3),Database!$F$2:$G$65536,2,))</f>
        <v>0</v>
      </c>
      <c r="H3" s="635" t="e">
        <f>IF(ISNUMBER(W3),W3,VLOOKUP(CONCATENATE($B3,"_",$C3,"_",H$2,"_",$D3,"_",$E3),Database!$F$2:$G$65536,2,))</f>
        <v>#N/A</v>
      </c>
      <c r="I3" s="635" t="e">
        <f>IF(ISNUMBER(X3),X3,VLOOKUP(CONCATENATE($B3,"_",$C3,"_",I$2,"_",$D3,"_",$E3),Database!$F$2:$G$65536,2,))</f>
        <v>#N/A</v>
      </c>
      <c r="J3" s="635" t="e">
        <f>VLOOKUP(CONCATENATE($B3,"_",$C3,"_",J$2,"_",$D3,"_",$E3),Database!$F$2:$G$65536,2,)</f>
        <v>#N/A</v>
      </c>
      <c r="K3" s="636">
        <f>VLOOKUP(CONCATENATE($B3,"_",$C3,"_",K$2,"_",$D3,"_",$E3),SentData!$F$2:$G$65536,2,)</f>
        <v>38.113</v>
      </c>
      <c r="L3" s="636">
        <f>VLOOKUP(CONCATENATE($B3,"_",$C3,"_",L$2,"_",$D3,"_",$E3),SentData!$F$2:$G$65536,2,)</f>
        <v>27.772999999999996</v>
      </c>
      <c r="M3" s="637"/>
      <c r="N3" s="638" t="str">
        <f t="shared" ref="N3:N34" si="1">IF(OR(ISERROR(F3),ISERROR(G3)),"!!",IF(F3=0,"!!",G3/F3))</f>
        <v>!!</v>
      </c>
      <c r="O3" s="638" t="str">
        <f t="shared" ref="O3:O34" si="2">IF(OR(ISERROR(G3),ISERROR(H3)),"!!",IF(G3=0,"!!",H3/G3))</f>
        <v>!!</v>
      </c>
      <c r="P3" s="638" t="str">
        <f t="shared" ref="P3:P34" si="3">IF(OR(ISERROR(H3),ISERROR(I3)),"!!",IF(H3=0,"!!",I3/H3))</f>
        <v>!!</v>
      </c>
      <c r="Q3" s="638" t="str">
        <f t="shared" ref="Q3:Q34" si="4">IF(OR(ISERROR(I3),ISERROR(J3)),"!!",IF(I3=0,"!!",J3/I3))</f>
        <v>!!</v>
      </c>
      <c r="R3" s="638" t="str">
        <f t="shared" ref="R3:R34" si="5">IF(OR(ISERROR(J3),ISERROR(K3)),"!!",IF(J3=0,"!!",K3/J3))</f>
        <v>!!</v>
      </c>
      <c r="S3" s="638">
        <f t="shared" ref="S3:S34" si="6">IF(OR(ISERROR(K3),ISERROR(L3)),"!!",IF(K3=0,"!!",L3/K3))</f>
        <v>0.72870149292892183</v>
      </c>
      <c r="T3" s="637"/>
      <c r="U3" s="633"/>
      <c r="V3" s="633"/>
      <c r="W3" s="633"/>
      <c r="X3" s="633"/>
    </row>
    <row r="4" spans="1:25" s="353" customFormat="1" ht="10.199999999999999" x14ac:dyDescent="0.2">
      <c r="A4" s="650" t="s">
        <v>179</v>
      </c>
      <c r="B4" s="633" t="str">
        <f>Cover!$G$25</f>
        <v>NL</v>
      </c>
      <c r="C4" s="633" t="s">
        <v>222</v>
      </c>
      <c r="D4" s="633" t="s">
        <v>216</v>
      </c>
      <c r="E4" s="634">
        <v>1</v>
      </c>
      <c r="F4" s="635">
        <f>IF(ISNUMBER(U4),U4,VLOOKUP(CONCATENATE($B4,"_",$C4,"_",F$2,"_",$D4,"_",$E4),Database!$F$2:$G$65536,2,))</f>
        <v>0</v>
      </c>
      <c r="G4" s="635">
        <f>IF(ISNUMBER(V4),V4,VLOOKUP(CONCATENATE($B4,"_",$C4,"_",G$2,"_",$D4,"_",$E4),Database!$F$2:$G$65536,2,))</f>
        <v>0</v>
      </c>
      <c r="H4" s="635" t="e">
        <f>IF(ISNUMBER(W4),W4,VLOOKUP(CONCATENATE($B4,"_",$C4,"_",H$2,"_",$D4,"_",$E4),Database!$F$2:$G$65536,2,))</f>
        <v>#N/A</v>
      </c>
      <c r="I4" s="635" t="e">
        <f>IF(ISNUMBER(X4),X4,VLOOKUP(CONCATENATE($B4,"_",$C4,"_",I$2,"_",$D4,"_",$E4),Database!$F$2:$G$65536,2,))</f>
        <v>#N/A</v>
      </c>
      <c r="J4" s="635" t="e">
        <f>VLOOKUP(CONCATENATE($B4,"_",$C4,"_",J$2,"_",$D4,"_",$E4),Database!$F$2:$G$65536,2,)</f>
        <v>#N/A</v>
      </c>
      <c r="K4" s="636">
        <f>VLOOKUP(CONCATENATE($B4,"_",$C4,"_",K$2,"_",$D4,"_",$E4),SentData!$F$2:$G$65536,2,)</f>
        <v>4196</v>
      </c>
      <c r="L4" s="636">
        <f>VLOOKUP(CONCATENATE($B4,"_",$C4,"_",L$2,"_",$D4,"_",$E4),SentData!$F$2:$G$65536,2,)</f>
        <v>4440</v>
      </c>
      <c r="M4" s="637"/>
      <c r="N4" s="638" t="str">
        <f t="shared" si="1"/>
        <v>!!</v>
      </c>
      <c r="O4" s="638" t="str">
        <f t="shared" si="2"/>
        <v>!!</v>
      </c>
      <c r="P4" s="638" t="str">
        <f t="shared" si="3"/>
        <v>!!</v>
      </c>
      <c r="Q4" s="638" t="str">
        <f t="shared" si="4"/>
        <v>!!</v>
      </c>
      <c r="R4" s="638" t="str">
        <f t="shared" si="5"/>
        <v>!!</v>
      </c>
      <c r="S4" s="638">
        <f t="shared" si="6"/>
        <v>1.0581506196377501</v>
      </c>
      <c r="T4" s="637"/>
      <c r="U4" s="633"/>
      <c r="V4" s="633"/>
      <c r="W4" s="633"/>
      <c r="X4" s="633"/>
    </row>
    <row r="5" spans="1:25" x14ac:dyDescent="0.2">
      <c r="A5" s="651" t="s">
        <v>178</v>
      </c>
      <c r="B5" s="639" t="str">
        <f>Cover!$G$25</f>
        <v>NL</v>
      </c>
      <c r="C5" s="639" t="s">
        <v>222</v>
      </c>
      <c r="D5" s="639" t="s">
        <v>293</v>
      </c>
      <c r="E5" s="640">
        <v>1</v>
      </c>
      <c r="F5" s="641" t="e">
        <f>IF(ISNUMBER(U5),U5,VLOOKUP(CONCATENATE($B5,"_",$C5,"_",F$2,"_","1000 NAC","_",$E5),Database!$F$2:$G$65536,2,)/VLOOKUP(CONCATENATE($B5,"_",$C5,"_",F$2,"_",$D5,"_",$E5),Database!$F$2:$G$65536,2,))</f>
        <v>#DIV/0!</v>
      </c>
      <c r="G5" s="641" t="e">
        <f>IF(ISNUMBER(V5),V5,VLOOKUP(CONCATENATE($B5,"_",$C5,"_",G$2,"_","1000 NAC","_",$E5),Database!$F$2:$G$65536,2,)/VLOOKUP(CONCATENATE($B5,"_",$C5,"_",G$2,"_",$D5,"_",$E5),Database!$F$2:$G$65536,2,))</f>
        <v>#DIV/0!</v>
      </c>
      <c r="H5" s="641" t="e">
        <f>IF(ISNUMBER(W5),W5,VLOOKUP(CONCATENATE($B5,"_",$C5,"_",H$2,"_","1000 NAC","_",$E5),Database!$F$2:$G$65536,2,)/VLOOKUP(CONCATENATE($B5,"_",$C5,"_",H$2,"_",$D5,"_",$E5),Database!$F$2:$G$65536,2,))</f>
        <v>#N/A</v>
      </c>
      <c r="I5" s="641" t="e">
        <f>IF(ISNUMBER(X5),X5,VLOOKUP(CONCATENATE($B5,"_",$C5,"_",I$2,"_","1000 NAC","_",$E5),Database!$F$2:$G$65536,2,)/VLOOKUP(CONCATENATE($B5,"_",$C5,"_",I$2,"_",$D5,"_",$E5),Database!$F$2:$G$65536,2,))</f>
        <v>#N/A</v>
      </c>
      <c r="J5" s="641" t="e">
        <f>VLOOKUP(CONCATENATE($B5,"_",$C5,"_",J$2,"_","1000 NAC","_",$E5),Database!$F$2:$G$65536,2,)/VLOOKUP(CONCATENATE($B5,"_",$C5,"_",J$2,"_",$D5,"_",$E5),Database!$F$2:$G$65536,2,)</f>
        <v>#N/A</v>
      </c>
      <c r="K5" s="642">
        <f>VLOOKUP(CONCATENATE($B5,"_",$C5,"_",K$2,"_","1000 NAC","_",$E5),SentData!$F$2:$G$65536,2,)/VLOOKUP(CONCATENATE($B5,"_",$C5,"_",K$2,"_",$D5,"_",$E5),SentData!$F$2:$G$65536,2,)</f>
        <v>110.09366882690945</v>
      </c>
      <c r="L5" s="642">
        <f>VLOOKUP(CONCATENATE($B5,"_",$C5,"_",L$2,"_","1000 NAC","_",$E5),SentData!$F$2:$G$65536,2,)/VLOOKUP(CONCATENATE($B5,"_",$C5,"_",L$2,"_",$D5,"_",$E5),SentData!$F$2:$G$65536,2,)</f>
        <v>159.86749720952005</v>
      </c>
      <c r="M5" s="643"/>
      <c r="N5" s="644" t="str">
        <f t="shared" si="1"/>
        <v>!!</v>
      </c>
      <c r="O5" s="644" t="str">
        <f t="shared" si="2"/>
        <v>!!</v>
      </c>
      <c r="P5" s="644" t="str">
        <f t="shared" si="3"/>
        <v>!!</v>
      </c>
      <c r="Q5" s="644" t="str">
        <f t="shared" si="4"/>
        <v>!!</v>
      </c>
      <c r="R5" s="644" t="str">
        <f t="shared" si="5"/>
        <v>!!</v>
      </c>
      <c r="S5" s="644">
        <f t="shared" si="6"/>
        <v>1.4521043663361386</v>
      </c>
      <c r="T5" s="643"/>
      <c r="U5" s="652" t="str">
        <f>IF(ISNUMBER(U3),IF(ISNUMBER(U4),U4/U3,F4/U3),IF(ISNUMBER(U4),U4/F3,""))</f>
        <v/>
      </c>
      <c r="V5" s="652" t="str">
        <f>IF(ISNUMBER(V3),IF(ISNUMBER(V4),V4/V3,G4/V3),IF(ISNUMBER(V4),V4/G3,""))</f>
        <v/>
      </c>
      <c r="W5" s="652" t="str">
        <f>IF(ISNUMBER(W3),IF(ISNUMBER(W4),W4/W3,H4/W3),IF(ISNUMBER(W4),W4/H3,""))</f>
        <v/>
      </c>
      <c r="X5" s="652" t="str">
        <f>IF(ISNUMBER(X3),IF(ISNUMBER(X4),X4/X3,I4/X3),IF(ISNUMBER(X4),X4/I3,""))</f>
        <v/>
      </c>
    </row>
    <row r="6" spans="1:25" s="353" customFormat="1" ht="10.199999999999999" x14ac:dyDescent="0.2">
      <c r="A6" s="633" t="s">
        <v>180</v>
      </c>
      <c r="B6" s="633" t="str">
        <f>Cover!$G$25</f>
        <v>NL</v>
      </c>
      <c r="C6" s="633" t="s">
        <v>221</v>
      </c>
      <c r="D6" s="633" t="s">
        <v>293</v>
      </c>
      <c r="E6" s="634">
        <v>1</v>
      </c>
      <c r="F6" s="635">
        <f>IF(ISNUMBER(U6),U6,VLOOKUP(CONCATENATE($B6,"_",$C6,"_",F$2,"_",$D6,"_",$E6),Database!$F$2:$G$65536,2,))</f>
        <v>0</v>
      </c>
      <c r="G6" s="635">
        <f>IF(ISNUMBER(V6),V6,VLOOKUP(CONCATENATE($B6,"_",$C6,"_",G$2,"_",$D6,"_",$E6),Database!$F$2:$G$65536,2,))</f>
        <v>0</v>
      </c>
      <c r="H6" s="635" t="e">
        <f>IF(ISNUMBER(W6),W6,VLOOKUP(CONCATENATE($B6,"_",$C6,"_",H$2,"_",$D6,"_",$E6),Database!$F$2:$G$65536,2,))</f>
        <v>#N/A</v>
      </c>
      <c r="I6" s="635" t="e">
        <f>IF(ISNUMBER(X6),X6,VLOOKUP(CONCATENATE($B6,"_",$C6,"_",I$2,"_",$D6,"_",$E6),Database!$F$2:$G$65536,2,))</f>
        <v>#N/A</v>
      </c>
      <c r="J6" s="635" t="e">
        <f>VLOOKUP(CONCATENATE($B6,"_",$C6,"_",J$2,"_",$D6,"_",$E6),Database!$F$2:$G$65536,2,)</f>
        <v>#N/A</v>
      </c>
      <c r="K6" s="636">
        <f>VLOOKUP(CONCATENATE($B6,"_",$C6,"_",K$2,"_",$D6,"_",$E6),SentData!$F$2:$G$65536,2,)</f>
        <v>27.687000000000001</v>
      </c>
      <c r="L6" s="636">
        <f>VLOOKUP(CONCATENATE($B6,"_",$C6,"_",L$2,"_",$D6,"_",$E6),SentData!$F$2:$G$65536,2,)</f>
        <v>70.343999999999994</v>
      </c>
      <c r="M6" s="637"/>
      <c r="N6" s="638" t="str">
        <f t="shared" si="1"/>
        <v>!!</v>
      </c>
      <c r="O6" s="638" t="str">
        <f t="shared" si="2"/>
        <v>!!</v>
      </c>
      <c r="P6" s="638" t="str">
        <f t="shared" si="3"/>
        <v>!!</v>
      </c>
      <c r="Q6" s="638" t="str">
        <f t="shared" si="4"/>
        <v>!!</v>
      </c>
      <c r="R6" s="638" t="str">
        <f t="shared" si="5"/>
        <v>!!</v>
      </c>
      <c r="S6" s="638">
        <f t="shared" si="6"/>
        <v>2.5406869650016248</v>
      </c>
      <c r="T6" s="637"/>
      <c r="U6" s="633"/>
      <c r="V6" s="633"/>
      <c r="W6" s="633"/>
      <c r="X6" s="633"/>
    </row>
    <row r="7" spans="1:25" s="353" customFormat="1" ht="10.199999999999999" x14ac:dyDescent="0.2">
      <c r="A7" s="650" t="s">
        <v>179</v>
      </c>
      <c r="B7" s="633" t="str">
        <f>Cover!$G$25</f>
        <v>NL</v>
      </c>
      <c r="C7" s="633" t="s">
        <v>221</v>
      </c>
      <c r="D7" s="633" t="s">
        <v>216</v>
      </c>
      <c r="E7" s="634">
        <v>1</v>
      </c>
      <c r="F7" s="635">
        <f>IF(ISNUMBER(U7),U7,VLOOKUP(CONCATENATE($B7,"_",$C7,"_",F$2,"_",$D7,"_",$E7),Database!$F$2:$G$65536,2,))</f>
        <v>0</v>
      </c>
      <c r="G7" s="635">
        <f>IF(ISNUMBER(V7),V7,VLOOKUP(CONCATENATE($B7,"_",$C7,"_",G$2,"_",$D7,"_",$E7),Database!$F$2:$G$65536,2,))</f>
        <v>0</v>
      </c>
      <c r="H7" s="635" t="e">
        <f>IF(ISNUMBER(W7),W7,VLOOKUP(CONCATENATE($B7,"_",$C7,"_",H$2,"_",$D7,"_",$E7),Database!$F$2:$G$65536,2,))</f>
        <v>#N/A</v>
      </c>
      <c r="I7" s="635" t="e">
        <f>IF(ISNUMBER(X7),X7,VLOOKUP(CONCATENATE($B7,"_",$C7,"_",I$2,"_",$D7,"_",$E7),Database!$F$2:$G$65536,2,))</f>
        <v>#N/A</v>
      </c>
      <c r="J7" s="635" t="e">
        <f>VLOOKUP(CONCATENATE($B7,"_",$C7,"_",J$2,"_",$D7,"_",$E7),Database!$F$2:$G$65536,2,)</f>
        <v>#N/A</v>
      </c>
      <c r="K7" s="636">
        <f>VLOOKUP(CONCATENATE($B7,"_",$C7,"_",K$2,"_",$D7,"_",$E7),SentData!$F$2:$G$65536,2,)</f>
        <v>4020</v>
      </c>
      <c r="L7" s="636">
        <f>VLOOKUP(CONCATENATE($B7,"_",$C7,"_",L$2,"_",$D7,"_",$E7),SentData!$F$2:$G$65536,2,)</f>
        <v>4608</v>
      </c>
      <c r="M7" s="637"/>
      <c r="N7" s="638" t="str">
        <f t="shared" si="1"/>
        <v>!!</v>
      </c>
      <c r="O7" s="638" t="str">
        <f t="shared" si="2"/>
        <v>!!</v>
      </c>
      <c r="P7" s="638" t="str">
        <f t="shared" si="3"/>
        <v>!!</v>
      </c>
      <c r="Q7" s="638" t="str">
        <f t="shared" si="4"/>
        <v>!!</v>
      </c>
      <c r="R7" s="638" t="str">
        <f t="shared" si="5"/>
        <v>!!</v>
      </c>
      <c r="S7" s="638">
        <f t="shared" si="6"/>
        <v>1.146268656716418</v>
      </c>
      <c r="T7" s="637"/>
      <c r="U7" s="633"/>
      <c r="V7" s="633"/>
      <c r="W7" s="633"/>
      <c r="X7" s="633"/>
    </row>
    <row r="8" spans="1:25" x14ac:dyDescent="0.2">
      <c r="A8" s="651" t="s">
        <v>178</v>
      </c>
      <c r="B8" s="639" t="str">
        <f>Cover!$G$25</f>
        <v>NL</v>
      </c>
      <c r="C8" s="639" t="s">
        <v>221</v>
      </c>
      <c r="D8" s="639" t="s">
        <v>293</v>
      </c>
      <c r="E8" s="640">
        <v>1</v>
      </c>
      <c r="F8" s="641" t="e">
        <f>IF(ISNUMBER(U8),U8,VLOOKUP(CONCATENATE($B8,"_",$C8,"_",F$2,"_","1000 NAC","_",$E8),Database!$F$2:$G$65536,2,)/VLOOKUP(CONCATENATE($B8,"_",$C8,"_",F$2,"_",$D8,"_",$E8),Database!$F$2:$G$65536,2,))</f>
        <v>#DIV/0!</v>
      </c>
      <c r="G8" s="641" t="e">
        <f>IF(ISNUMBER(V8),V8,VLOOKUP(CONCATENATE($B8,"_",$C8,"_",G$2,"_","1000 NAC","_",$E8),Database!$F$2:$G$65536,2,)/VLOOKUP(CONCATENATE($B8,"_",$C8,"_",G$2,"_",$D8,"_",$E8),Database!$F$2:$G$65536,2,))</f>
        <v>#DIV/0!</v>
      </c>
      <c r="H8" s="641" t="e">
        <f>IF(ISNUMBER(W8),W8,VLOOKUP(CONCATENATE($B8,"_",$C8,"_",H$2,"_","1000 NAC","_",$E8),Database!$F$2:$G$65536,2,)/VLOOKUP(CONCATENATE($B8,"_",$C8,"_",H$2,"_",$D8,"_",$E8),Database!$F$2:$G$65536,2,))</f>
        <v>#N/A</v>
      </c>
      <c r="I8" s="641" t="e">
        <f>IF(ISNUMBER(X8),X8,VLOOKUP(CONCATENATE($B8,"_",$C8,"_",I$2,"_","1000 NAC","_",$E8),Database!$F$2:$G$65536,2,)/VLOOKUP(CONCATENATE($B8,"_",$C8,"_",I$2,"_",$D8,"_",$E8),Database!$F$2:$G$65536,2,))</f>
        <v>#N/A</v>
      </c>
      <c r="J8" s="641" t="e">
        <f>VLOOKUP(CONCATENATE($B8,"_",$C8,"_",J$2,"_","1000 NAC","_",$E8),Database!$F$2:$G$65536,2,)/VLOOKUP(CONCATENATE($B8,"_",$C8,"_",J$2,"_",$D8,"_",$E8),Database!$F$2:$G$65536,2,)</f>
        <v>#N/A</v>
      </c>
      <c r="K8" s="642">
        <f>VLOOKUP(CONCATENATE($B8,"_",$C8,"_",K$2,"_","1000 NAC","_",$E8),SentData!$F$2:$G$65536,2,)/VLOOKUP(CONCATENATE($B8,"_",$C8,"_",K$2,"_",$D8,"_",$E8),SentData!$F$2:$G$65536,2,)</f>
        <v>145.19449561165891</v>
      </c>
      <c r="L8" s="642">
        <f>VLOOKUP(CONCATENATE($B8,"_",$C8,"_",L$2,"_","1000 NAC","_",$E8),SentData!$F$2:$G$65536,2,)/VLOOKUP(CONCATENATE($B8,"_",$C8,"_",L$2,"_",$D8,"_",$E8),SentData!$F$2:$G$65536,2,)</f>
        <v>65.506653019447299</v>
      </c>
      <c r="M8" s="643"/>
      <c r="N8" s="644" t="str">
        <f t="shared" si="1"/>
        <v>!!</v>
      </c>
      <c r="O8" s="644" t="str">
        <f t="shared" si="2"/>
        <v>!!</v>
      </c>
      <c r="P8" s="644" t="str">
        <f t="shared" si="3"/>
        <v>!!</v>
      </c>
      <c r="Q8" s="644" t="str">
        <f t="shared" si="4"/>
        <v>!!</v>
      </c>
      <c r="R8" s="644" t="str">
        <f t="shared" si="5"/>
        <v>!!</v>
      </c>
      <c r="S8" s="644">
        <f t="shared" si="6"/>
        <v>0.45116485128095457</v>
      </c>
      <c r="T8" s="643"/>
      <c r="U8" s="652" t="str">
        <f>IF(ISNUMBER(U6),IF(ISNUMBER(U7),U7/U6,F7/U6),IF(ISNUMBER(U7),U7/F6,""))</f>
        <v/>
      </c>
      <c r="V8" s="652"/>
      <c r="W8" s="652"/>
      <c r="X8" s="652"/>
    </row>
    <row r="9" spans="1:25" s="353" customFormat="1" ht="10.199999999999999" x14ac:dyDescent="0.2">
      <c r="A9" s="633" t="s">
        <v>180</v>
      </c>
      <c r="B9" s="633" t="str">
        <f>Cover!$G$25</f>
        <v>NL</v>
      </c>
      <c r="C9" s="633" t="s">
        <v>222</v>
      </c>
      <c r="D9" s="633" t="s">
        <v>293</v>
      </c>
      <c r="E9" s="634" t="s">
        <v>94</v>
      </c>
      <c r="F9" s="635">
        <f>IF(ISNUMBER(U9),U9,VLOOKUP(CONCATENATE($B9,"_",$C9,"_",F$2,"_",$D9,"_",$E9),Database!$F$2:$G$65536,2,))</f>
        <v>0</v>
      </c>
      <c r="G9" s="635">
        <f>IF(ISNUMBER(V9),V9,VLOOKUP(CONCATENATE($B9,"_",$C9,"_",G$2,"_",$D9,"_",$E9),Database!$F$2:$G$65536,2,))</f>
        <v>0</v>
      </c>
      <c r="H9" s="635" t="e">
        <f>IF(ISNUMBER(W9),W9,VLOOKUP(CONCATENATE($B9,"_",$C9,"_",H$2,"_",$D9,"_",$E9),Database!$F$2:$G$65536,2,))</f>
        <v>#N/A</v>
      </c>
      <c r="I9" s="635" t="e">
        <f>IF(ISNUMBER(X9),X9,VLOOKUP(CONCATENATE($B9,"_",$C9,"_",I$2,"_",$D9,"_",$E9),Database!$F$2:$G$65536,2,))</f>
        <v>#N/A</v>
      </c>
      <c r="J9" s="635" t="e">
        <f>VLOOKUP(CONCATENATE($B9,"_",$C9,"_",J$2,"_",$D9,"_",$E9),Database!$F$2:$G$65536,2,)</f>
        <v>#N/A</v>
      </c>
      <c r="K9" s="636">
        <f>VLOOKUP(CONCATENATE($B9,"_",$C9,"_",K$2,"_",$D9,"_",$E9),SentData!$F$2:$G$65536,2,)</f>
        <v>15.061999999999999</v>
      </c>
      <c r="L9" s="636">
        <f>VLOOKUP(CONCATENATE($B9,"_",$C9,"_",L$2,"_",$D9,"_",$E9),SentData!$F$2:$G$65536,2,)</f>
        <v>21.547999999999998</v>
      </c>
      <c r="M9" s="637"/>
      <c r="N9" s="638" t="str">
        <f t="shared" si="1"/>
        <v>!!</v>
      </c>
      <c r="O9" s="638" t="str">
        <f t="shared" si="2"/>
        <v>!!</v>
      </c>
      <c r="P9" s="638" t="str">
        <f t="shared" si="3"/>
        <v>!!</v>
      </c>
      <c r="Q9" s="638" t="str">
        <f t="shared" si="4"/>
        <v>!!</v>
      </c>
      <c r="R9" s="638" t="str">
        <f t="shared" si="5"/>
        <v>!!</v>
      </c>
      <c r="S9" s="638">
        <f t="shared" si="6"/>
        <v>1.4306201035719028</v>
      </c>
      <c r="T9" s="637"/>
      <c r="U9" s="633"/>
      <c r="V9" s="633"/>
      <c r="W9" s="633"/>
      <c r="X9" s="633"/>
    </row>
    <row r="10" spans="1:25" s="353" customFormat="1" ht="10.199999999999999" x14ac:dyDescent="0.2">
      <c r="A10" s="650" t="s">
        <v>179</v>
      </c>
      <c r="B10" s="633" t="str">
        <f>Cover!$G$25</f>
        <v>NL</v>
      </c>
      <c r="C10" s="633" t="s">
        <v>222</v>
      </c>
      <c r="D10" s="633" t="s">
        <v>216</v>
      </c>
      <c r="E10" s="634" t="s">
        <v>94</v>
      </c>
      <c r="F10" s="635">
        <f>IF(ISNUMBER(U10),U10,VLOOKUP(CONCATENATE($B10,"_",$C10,"_",F$2,"_",$D10,"_",$E10),Database!$F$2:$G$65536,2,))</f>
        <v>0</v>
      </c>
      <c r="G10" s="635">
        <f>IF(ISNUMBER(V10),V10,VLOOKUP(CONCATENATE($B10,"_",$C10,"_",G$2,"_",$D10,"_",$E10),Database!$F$2:$G$65536,2,))</f>
        <v>0</v>
      </c>
      <c r="H10" s="635" t="e">
        <f>IF(ISNUMBER(W10),W10,VLOOKUP(CONCATENATE($B10,"_",$C10,"_",H$2,"_",$D10,"_",$E10),Database!$F$2:$G$65536,2,))</f>
        <v>#N/A</v>
      </c>
      <c r="I10" s="635" t="e">
        <f>IF(ISNUMBER(X10),X10,VLOOKUP(CONCATENATE($B10,"_",$C10,"_",I$2,"_",$D10,"_",$E10),Database!$F$2:$G$65536,2,))</f>
        <v>#N/A</v>
      </c>
      <c r="J10" s="635" t="e">
        <f>VLOOKUP(CONCATENATE($B10,"_",$C10,"_",J$2,"_",$D10,"_",$E10),Database!$F$2:$G$65536,2,)</f>
        <v>#N/A</v>
      </c>
      <c r="K10" s="636">
        <f>VLOOKUP(CONCATENATE($B10,"_",$C10,"_",K$2,"_",$D10,"_",$E10),SentData!$F$2:$G$65536,2,)</f>
        <v>1490</v>
      </c>
      <c r="L10" s="636">
        <f>VLOOKUP(CONCATENATE($B10,"_",$C10,"_",L$2,"_",$D10,"_",$E10),SentData!$F$2:$G$65536,2,)</f>
        <v>2200</v>
      </c>
      <c r="M10" s="637"/>
      <c r="N10" s="638" t="str">
        <f t="shared" si="1"/>
        <v>!!</v>
      </c>
      <c r="O10" s="638" t="str">
        <f t="shared" si="2"/>
        <v>!!</v>
      </c>
      <c r="P10" s="638" t="str">
        <f t="shared" si="3"/>
        <v>!!</v>
      </c>
      <c r="Q10" s="638" t="str">
        <f t="shared" si="4"/>
        <v>!!</v>
      </c>
      <c r="R10" s="638" t="str">
        <f t="shared" si="5"/>
        <v>!!</v>
      </c>
      <c r="S10" s="638">
        <f t="shared" si="6"/>
        <v>1.476510067114094</v>
      </c>
      <c r="T10" s="637"/>
      <c r="U10" s="633"/>
      <c r="V10" s="633"/>
      <c r="W10" s="633"/>
      <c r="X10" s="633"/>
    </row>
    <row r="11" spans="1:25" x14ac:dyDescent="0.2">
      <c r="A11" s="651" t="s">
        <v>178</v>
      </c>
      <c r="B11" s="639" t="str">
        <f>Cover!$G$25</f>
        <v>NL</v>
      </c>
      <c r="C11" s="639" t="s">
        <v>222</v>
      </c>
      <c r="D11" s="639" t="s">
        <v>293</v>
      </c>
      <c r="E11" s="640" t="s">
        <v>94</v>
      </c>
      <c r="F11" s="641" t="e">
        <f>IF(ISNUMBER(U11),U11,VLOOKUP(CONCATENATE($B11,"_",$C11,"_",F$2,"_","1000 NAC","_",$E11),Database!$F$2:$G$65536,2,)/VLOOKUP(CONCATENATE($B11,"_",$C11,"_",F$2,"_",$D11,"_",$E11),Database!$F$2:$G$65536,2,))</f>
        <v>#DIV/0!</v>
      </c>
      <c r="G11" s="641" t="e">
        <f>IF(ISNUMBER(V11),V11,VLOOKUP(CONCATENATE($B11,"_",$C11,"_",G$2,"_","1000 NAC","_",$E11),Database!$F$2:$G$65536,2,)/VLOOKUP(CONCATENATE($B11,"_",$C11,"_",G$2,"_",$D11,"_",$E11),Database!$F$2:$G$65536,2,))</f>
        <v>#DIV/0!</v>
      </c>
      <c r="H11" s="641" t="e">
        <f>IF(ISNUMBER(W11),W11,VLOOKUP(CONCATENATE($B11,"_",$C11,"_",H$2,"_","1000 NAC","_",$E11),Database!$F$2:$G$65536,2,)/VLOOKUP(CONCATENATE($B11,"_",$C11,"_",H$2,"_",$D11,"_",$E11),Database!$F$2:$G$65536,2,))</f>
        <v>#N/A</v>
      </c>
      <c r="I11" s="641" t="e">
        <f>IF(ISNUMBER(X11),X11,VLOOKUP(CONCATENATE($B11,"_",$C11,"_",I$2,"_","1000 NAC","_",$E11),Database!$F$2:$G$65536,2,)/VLOOKUP(CONCATENATE($B11,"_",$C11,"_",I$2,"_",$D11,"_",$E11),Database!$F$2:$G$65536,2,))</f>
        <v>#N/A</v>
      </c>
      <c r="J11" s="641" t="e">
        <f>VLOOKUP(CONCATENATE($B11,"_",$C11,"_",J$2,"_","1000 NAC","_",$E11),Database!$F$2:$G$65536,2,)/VLOOKUP(CONCATENATE($B11,"_",$C11,"_",J$2,"_",$D11,"_",$E11),Database!$F$2:$G$65536,2,)</f>
        <v>#N/A</v>
      </c>
      <c r="K11" s="642">
        <f>VLOOKUP(CONCATENATE($B11,"_",$C11,"_",K$2,"_","1000 NAC","_",$E11),SentData!$F$2:$G$65536,2,)/VLOOKUP(CONCATENATE($B11,"_",$C11,"_",K$2,"_",$D11,"_",$E11),SentData!$F$2:$G$65536,2,)</f>
        <v>98.92444562475103</v>
      </c>
      <c r="L11" s="642">
        <f>VLOOKUP(CONCATENATE($B11,"_",$C11,"_",L$2,"_","1000 NAC","_",$E11),SentData!$F$2:$G$65536,2,)/VLOOKUP(CONCATENATE($B11,"_",$C11,"_",L$2,"_",$D11,"_",$E11),SentData!$F$2:$G$65536,2,)</f>
        <v>102.09764247261927</v>
      </c>
      <c r="M11" s="643"/>
      <c r="N11" s="644" t="str">
        <f t="shared" si="1"/>
        <v>!!</v>
      </c>
      <c r="O11" s="644" t="str">
        <f t="shared" si="2"/>
        <v>!!</v>
      </c>
      <c r="P11" s="644" t="str">
        <f t="shared" si="3"/>
        <v>!!</v>
      </c>
      <c r="Q11" s="644" t="str">
        <f t="shared" si="4"/>
        <v>!!</v>
      </c>
      <c r="R11" s="644" t="str">
        <f t="shared" si="5"/>
        <v>!!</v>
      </c>
      <c r="S11" s="644">
        <f t="shared" si="6"/>
        <v>1.0320769737735513</v>
      </c>
      <c r="T11" s="643"/>
      <c r="U11" s="652" t="str">
        <f>IF(ISNUMBER(U9),IF(ISNUMBER(U10),U10/U9,F10/U9),IF(ISNUMBER(U10),U10/F9,""))</f>
        <v/>
      </c>
      <c r="V11" s="652"/>
      <c r="W11" s="652"/>
      <c r="X11" s="652"/>
    </row>
    <row r="12" spans="1:25" s="353" customFormat="1" ht="10.199999999999999" x14ac:dyDescent="0.2">
      <c r="A12" s="633" t="s">
        <v>180</v>
      </c>
      <c r="B12" s="633" t="str">
        <f>Cover!$G$25</f>
        <v>NL</v>
      </c>
      <c r="C12" s="633" t="s">
        <v>221</v>
      </c>
      <c r="D12" s="633" t="s">
        <v>293</v>
      </c>
      <c r="E12" s="634" t="s">
        <v>94</v>
      </c>
      <c r="F12" s="635">
        <f>IF(ISNUMBER(U12),U12,VLOOKUP(CONCATENATE($B12,"_",$C12,"_",F$2,"_",$D12,"_",$E12),Database!$F$2:$G$65536,2,))</f>
        <v>0</v>
      </c>
      <c r="G12" s="635">
        <f>IF(ISNUMBER(V12),V12,VLOOKUP(CONCATENATE($B12,"_",$C12,"_",G$2,"_",$D12,"_",$E12),Database!$F$2:$G$65536,2,))</f>
        <v>0</v>
      </c>
      <c r="H12" s="635" t="e">
        <f>IF(ISNUMBER(W12),W12,VLOOKUP(CONCATENATE($B12,"_",$C12,"_",H$2,"_",$D12,"_",$E12),Database!$F$2:$G$65536,2,))</f>
        <v>#N/A</v>
      </c>
      <c r="I12" s="635" t="e">
        <f>IF(ISNUMBER(X12),X12,VLOOKUP(CONCATENATE($B12,"_",$C12,"_",I$2,"_",$D12,"_",$E12),Database!$F$2:$G$65536,2,))</f>
        <v>#N/A</v>
      </c>
      <c r="J12" s="635" t="e">
        <f>VLOOKUP(CONCATENATE($B12,"_",$C12,"_",J$2,"_",$D12,"_",$E12),Database!$F$2:$G$65536,2,)</f>
        <v>#N/A</v>
      </c>
      <c r="K12" s="636">
        <f>VLOOKUP(CONCATENATE($B12,"_",$C12,"_",K$2,"_",$D12,"_",$E12),SentData!$F$2:$G$65536,2,)</f>
        <v>0.71299999999999997</v>
      </c>
      <c r="L12" s="636">
        <f>VLOOKUP(CONCATENATE($B12,"_",$C12,"_",L$2,"_",$D12,"_",$E12),SentData!$F$2:$G$65536,2,)</f>
        <v>0.27900000000000003</v>
      </c>
      <c r="M12" s="637"/>
      <c r="N12" s="638" t="str">
        <f t="shared" si="1"/>
        <v>!!</v>
      </c>
      <c r="O12" s="638" t="str">
        <f t="shared" si="2"/>
        <v>!!</v>
      </c>
      <c r="P12" s="638" t="str">
        <f t="shared" si="3"/>
        <v>!!</v>
      </c>
      <c r="Q12" s="638" t="str">
        <f t="shared" si="4"/>
        <v>!!</v>
      </c>
      <c r="R12" s="638" t="str">
        <f t="shared" si="5"/>
        <v>!!</v>
      </c>
      <c r="S12" s="638">
        <f t="shared" si="6"/>
        <v>0.39130434782608703</v>
      </c>
      <c r="T12" s="637"/>
      <c r="U12" s="633"/>
      <c r="V12" s="633"/>
      <c r="W12" s="633"/>
      <c r="X12" s="633"/>
    </row>
    <row r="13" spans="1:25" s="353" customFormat="1" ht="10.199999999999999" x14ac:dyDescent="0.2">
      <c r="A13" s="650" t="s">
        <v>179</v>
      </c>
      <c r="B13" s="633" t="str">
        <f>Cover!$G$25</f>
        <v>NL</v>
      </c>
      <c r="C13" s="633" t="s">
        <v>221</v>
      </c>
      <c r="D13" s="633" t="s">
        <v>216</v>
      </c>
      <c r="E13" s="634" t="s">
        <v>94</v>
      </c>
      <c r="F13" s="635">
        <f>IF(ISNUMBER(U13),U13,VLOOKUP(CONCATENATE($B13,"_",$C13,"_",F$2,"_",$D13,"_",$E13),Database!$F$2:$G$65536,2,))</f>
        <v>0</v>
      </c>
      <c r="G13" s="635">
        <f>IF(ISNUMBER(V13),V13,VLOOKUP(CONCATENATE($B13,"_",$C13,"_",G$2,"_",$D13,"_",$E13),Database!$F$2:$G$65536,2,))</f>
        <v>0</v>
      </c>
      <c r="H13" s="635" t="e">
        <f>IF(ISNUMBER(W13),W13,VLOOKUP(CONCATENATE($B13,"_",$C13,"_",H$2,"_",$D13,"_",$E13),Database!$F$2:$G$65536,2,))</f>
        <v>#N/A</v>
      </c>
      <c r="I13" s="635" t="e">
        <f>IF(ISNUMBER(X13),X13,VLOOKUP(CONCATENATE($B13,"_",$C13,"_",I$2,"_",$D13,"_",$E13),Database!$F$2:$G$65536,2,))</f>
        <v>#N/A</v>
      </c>
      <c r="J13" s="635" t="e">
        <f>VLOOKUP(CONCATENATE($B13,"_",$C13,"_",J$2,"_",$D13,"_",$E13),Database!$F$2:$G$65536,2,)</f>
        <v>#N/A</v>
      </c>
      <c r="K13" s="636">
        <f>VLOOKUP(CONCATENATE($B13,"_",$C13,"_",K$2,"_",$D13,"_",$E13),SentData!$F$2:$G$65536,2,)</f>
        <v>268</v>
      </c>
      <c r="L13" s="636">
        <f>VLOOKUP(CONCATENATE($B13,"_",$C13,"_",L$2,"_",$D13,"_",$E13),SentData!$F$2:$G$65536,2,)</f>
        <v>101</v>
      </c>
      <c r="M13" s="637"/>
      <c r="N13" s="638" t="str">
        <f t="shared" si="1"/>
        <v>!!</v>
      </c>
      <c r="O13" s="638" t="str">
        <f t="shared" si="2"/>
        <v>!!</v>
      </c>
      <c r="P13" s="638" t="str">
        <f t="shared" si="3"/>
        <v>!!</v>
      </c>
      <c r="Q13" s="638" t="str">
        <f t="shared" si="4"/>
        <v>!!</v>
      </c>
      <c r="R13" s="638" t="str">
        <f t="shared" si="5"/>
        <v>!!</v>
      </c>
      <c r="S13" s="638">
        <f t="shared" si="6"/>
        <v>0.37686567164179102</v>
      </c>
      <c r="T13" s="637"/>
      <c r="U13" s="633"/>
      <c r="V13" s="633"/>
      <c r="W13" s="633"/>
      <c r="X13" s="633"/>
    </row>
    <row r="14" spans="1:25" x14ac:dyDescent="0.2">
      <c r="A14" s="651" t="s">
        <v>178</v>
      </c>
      <c r="B14" s="639" t="str">
        <f>Cover!$G$25</f>
        <v>NL</v>
      </c>
      <c r="C14" s="639" t="s">
        <v>221</v>
      </c>
      <c r="D14" s="639" t="s">
        <v>293</v>
      </c>
      <c r="E14" s="640" t="s">
        <v>94</v>
      </c>
      <c r="F14" s="641" t="e">
        <f>IF(ISNUMBER(U14),U14,VLOOKUP(CONCATENATE($B14,"_",$C14,"_",F$2,"_","1000 NAC","_",$E14),Database!$F$2:$G$65536,2,)/VLOOKUP(CONCATENATE($B14,"_",$C14,"_",F$2,"_",$D14,"_",$E14),Database!$F$2:$G$65536,2,))</f>
        <v>#DIV/0!</v>
      </c>
      <c r="G14" s="641" t="e">
        <f>IF(ISNUMBER(V14),V14,VLOOKUP(CONCATENATE($B14,"_",$C14,"_",G$2,"_","1000 NAC","_",$E14),Database!$F$2:$G$65536,2,)/VLOOKUP(CONCATENATE($B14,"_",$C14,"_",G$2,"_",$D14,"_",$E14),Database!$F$2:$G$65536,2,))</f>
        <v>#DIV/0!</v>
      </c>
      <c r="H14" s="641" t="e">
        <f>IF(ISNUMBER(W14),W14,VLOOKUP(CONCATENATE($B14,"_",$C14,"_",H$2,"_","1000 NAC","_",$E14),Database!$F$2:$G$65536,2,)/VLOOKUP(CONCATENATE($B14,"_",$C14,"_",H$2,"_",$D14,"_",$E14),Database!$F$2:$G$65536,2,))</f>
        <v>#N/A</v>
      </c>
      <c r="I14" s="641" t="e">
        <f>IF(ISNUMBER(X14),X14,VLOOKUP(CONCATENATE($B14,"_",$C14,"_",I$2,"_","1000 NAC","_",$E14),Database!$F$2:$G$65536,2,)/VLOOKUP(CONCATENATE($B14,"_",$C14,"_",I$2,"_",$D14,"_",$E14),Database!$F$2:$G$65536,2,))</f>
        <v>#N/A</v>
      </c>
      <c r="J14" s="641" t="e">
        <f>VLOOKUP(CONCATENATE($B14,"_",$C14,"_",J$2,"_","1000 NAC","_",$E14),Database!$F$2:$G$65536,2,)/VLOOKUP(CONCATENATE($B14,"_",$C14,"_",J$2,"_",$D14,"_",$E14),Database!$F$2:$G$65536,2,)</f>
        <v>#N/A</v>
      </c>
      <c r="K14" s="642">
        <f>VLOOKUP(CONCATENATE($B14,"_",$C14,"_",K$2,"_","1000 NAC","_",$E14),SentData!$F$2:$G$65536,2,)/VLOOKUP(CONCATENATE($B14,"_",$C14,"_",K$2,"_",$D14,"_",$E14),SentData!$F$2:$G$65536,2,)</f>
        <v>375.87657784011225</v>
      </c>
      <c r="L14" s="642">
        <f>VLOOKUP(CONCATENATE($B14,"_",$C14,"_",L$2,"_","1000 NAC","_",$E14),SentData!$F$2:$G$65536,2,)/VLOOKUP(CONCATENATE($B14,"_",$C14,"_",L$2,"_",$D14,"_",$E14),SentData!$F$2:$G$65536,2,)</f>
        <v>362.00716845878134</v>
      </c>
      <c r="M14" s="643"/>
      <c r="N14" s="644" t="str">
        <f t="shared" si="1"/>
        <v>!!</v>
      </c>
      <c r="O14" s="644" t="str">
        <f t="shared" si="2"/>
        <v>!!</v>
      </c>
      <c r="P14" s="644" t="str">
        <f t="shared" si="3"/>
        <v>!!</v>
      </c>
      <c r="Q14" s="644" t="str">
        <f t="shared" si="4"/>
        <v>!!</v>
      </c>
      <c r="R14" s="644" t="str">
        <f t="shared" si="5"/>
        <v>!!</v>
      </c>
      <c r="S14" s="644">
        <f t="shared" si="6"/>
        <v>0.96310116086235475</v>
      </c>
      <c r="T14" s="643"/>
      <c r="U14" s="652" t="str">
        <f>IF(ISNUMBER(U12),IF(ISNUMBER(U13),U13/U12,F13/U12),IF(ISNUMBER(U13),U13/F12,""))</f>
        <v/>
      </c>
      <c r="V14" s="652"/>
      <c r="W14" s="652"/>
      <c r="X14" s="652"/>
    </row>
    <row r="15" spans="1:25" s="353" customFormat="1" ht="10.199999999999999" x14ac:dyDescent="0.2">
      <c r="A15" s="633" t="s">
        <v>180</v>
      </c>
      <c r="B15" s="633" t="str">
        <f>Cover!$G$25</f>
        <v>NL</v>
      </c>
      <c r="C15" s="633" t="s">
        <v>222</v>
      </c>
      <c r="D15" s="633" t="s">
        <v>293</v>
      </c>
      <c r="E15" s="634" t="s">
        <v>97</v>
      </c>
      <c r="F15" s="635">
        <f>IF(ISNUMBER(U15),U15,VLOOKUP(CONCATENATE($B15,"_",$C15,"_",F$2,"_",$D15,"_",$E15),Database!$F$2:$G$65536,2,))</f>
        <v>0</v>
      </c>
      <c r="G15" s="635">
        <f>IF(ISNUMBER(V15),V15,VLOOKUP(CONCATENATE($B15,"_",$C15,"_",G$2,"_",$D15,"_",$E15),Database!$F$2:$G$65536,2,))</f>
        <v>0</v>
      </c>
      <c r="H15" s="635" t="e">
        <f>IF(ISNUMBER(W15),W15,VLOOKUP(CONCATENATE($B15,"_",$C15,"_",H$2,"_",$D15,"_",$E15),Database!$F$2:$G$65536,2,))</f>
        <v>#N/A</v>
      </c>
      <c r="I15" s="635" t="e">
        <f>IF(ISNUMBER(X15),X15,VLOOKUP(CONCATENATE($B15,"_",$C15,"_",I$2,"_",$D15,"_",$E15),Database!$F$2:$G$65536,2,))</f>
        <v>#N/A</v>
      </c>
      <c r="J15" s="635" t="e">
        <f>VLOOKUP(CONCATENATE($B15,"_",$C15,"_",J$2,"_",$D15,"_",$E15),Database!$F$2:$G$65536,2,)</f>
        <v>#N/A</v>
      </c>
      <c r="K15" s="636">
        <f>VLOOKUP(CONCATENATE($B15,"_",$C15,"_",K$2,"_",$D15,"_",$E15),SentData!$F$2:$G$65536,2,)</f>
        <v>0.52300000000000002</v>
      </c>
      <c r="L15" s="636">
        <f>VLOOKUP(CONCATENATE($B15,"_",$C15,"_",L$2,"_",$D15,"_",$E15),SentData!$F$2:$G$65536,2,)</f>
        <v>0.97799999999999998</v>
      </c>
      <c r="M15" s="637"/>
      <c r="N15" s="638" t="str">
        <f t="shared" si="1"/>
        <v>!!</v>
      </c>
      <c r="O15" s="638" t="str">
        <f t="shared" si="2"/>
        <v>!!</v>
      </c>
      <c r="P15" s="638" t="str">
        <f t="shared" si="3"/>
        <v>!!</v>
      </c>
      <c r="Q15" s="638" t="str">
        <f t="shared" si="4"/>
        <v>!!</v>
      </c>
      <c r="R15" s="638" t="str">
        <f t="shared" si="5"/>
        <v>!!</v>
      </c>
      <c r="S15" s="638">
        <f t="shared" si="6"/>
        <v>1.8699808795411088</v>
      </c>
      <c r="T15" s="637"/>
      <c r="U15" s="633"/>
      <c r="V15" s="633"/>
      <c r="W15" s="633"/>
      <c r="X15" s="633"/>
    </row>
    <row r="16" spans="1:25" s="353" customFormat="1" ht="10.199999999999999" x14ac:dyDescent="0.2">
      <c r="A16" s="650" t="s">
        <v>179</v>
      </c>
      <c r="B16" s="633" t="str">
        <f>Cover!$G$25</f>
        <v>NL</v>
      </c>
      <c r="C16" s="633" t="s">
        <v>222</v>
      </c>
      <c r="D16" s="633" t="s">
        <v>216</v>
      </c>
      <c r="E16" s="634" t="s">
        <v>97</v>
      </c>
      <c r="F16" s="635">
        <f>IF(ISNUMBER(U16),U16,VLOOKUP(CONCATENATE($B16,"_",$C16,"_",F$2,"_",$D16,"_",$E16),Database!$F$2:$G$65536,2,))</f>
        <v>0</v>
      </c>
      <c r="G16" s="635">
        <f>IF(ISNUMBER(V16),V16,VLOOKUP(CONCATENATE($B16,"_",$C16,"_",G$2,"_",$D16,"_",$E16),Database!$F$2:$G$65536,2,))</f>
        <v>0</v>
      </c>
      <c r="H16" s="635" t="e">
        <f>IF(ISNUMBER(W16),W16,VLOOKUP(CONCATENATE($B16,"_",$C16,"_",H$2,"_",$D16,"_",$E16),Database!$F$2:$G$65536,2,))</f>
        <v>#N/A</v>
      </c>
      <c r="I16" s="635" t="e">
        <f>IF(ISNUMBER(X16),X16,VLOOKUP(CONCATENATE($B16,"_",$C16,"_",I$2,"_",$D16,"_",$E16),Database!$F$2:$G$65536,2,))</f>
        <v>#N/A</v>
      </c>
      <c r="J16" s="635" t="e">
        <f>VLOOKUP(CONCATENATE($B16,"_",$C16,"_",J$2,"_",$D16,"_",$E16),Database!$F$2:$G$65536,2,)</f>
        <v>#N/A</v>
      </c>
      <c r="K16" s="636">
        <f>VLOOKUP(CONCATENATE($B16,"_",$C16,"_",K$2,"_",$D16,"_",$E16),SentData!$F$2:$G$65536,2,)</f>
        <v>53</v>
      </c>
      <c r="L16" s="636">
        <f>VLOOKUP(CONCATENATE($B16,"_",$C16,"_",L$2,"_",$D16,"_",$E16),SentData!$F$2:$G$65536,2,)</f>
        <v>95</v>
      </c>
      <c r="M16" s="637"/>
      <c r="N16" s="638" t="str">
        <f t="shared" si="1"/>
        <v>!!</v>
      </c>
      <c r="O16" s="638" t="str">
        <f t="shared" si="2"/>
        <v>!!</v>
      </c>
      <c r="P16" s="638" t="str">
        <f t="shared" si="3"/>
        <v>!!</v>
      </c>
      <c r="Q16" s="638" t="str">
        <f t="shared" si="4"/>
        <v>!!</v>
      </c>
      <c r="R16" s="638" t="str">
        <f t="shared" si="5"/>
        <v>!!</v>
      </c>
      <c r="S16" s="638">
        <f t="shared" si="6"/>
        <v>1.7924528301886793</v>
      </c>
      <c r="T16" s="637"/>
      <c r="U16" s="633"/>
      <c r="V16" s="633"/>
      <c r="W16" s="633"/>
      <c r="X16" s="633"/>
    </row>
    <row r="17" spans="1:24" x14ac:dyDescent="0.2">
      <c r="A17" s="651" t="s">
        <v>178</v>
      </c>
      <c r="B17" s="639" t="str">
        <f>Cover!$G$25</f>
        <v>NL</v>
      </c>
      <c r="C17" s="639" t="s">
        <v>222</v>
      </c>
      <c r="D17" s="639" t="s">
        <v>293</v>
      </c>
      <c r="E17" s="640" t="s">
        <v>97</v>
      </c>
      <c r="F17" s="641" t="e">
        <f>IF(ISNUMBER(U17),U17,VLOOKUP(CONCATENATE($B17,"_",$C17,"_",F$2,"_","1000 NAC","_",$E17),Database!$F$2:$G$65536,2,)/VLOOKUP(CONCATENATE($B17,"_",$C17,"_",F$2,"_",$D17,"_",$E17),Database!$F$2:$G$65536,2,))</f>
        <v>#DIV/0!</v>
      </c>
      <c r="G17" s="641" t="e">
        <f>IF(ISNUMBER(V17),V17,VLOOKUP(CONCATENATE($B17,"_",$C17,"_",G$2,"_","1000 NAC","_",$E17),Database!$F$2:$G$65536,2,)/VLOOKUP(CONCATENATE($B17,"_",$C17,"_",G$2,"_",$D17,"_",$E17),Database!$F$2:$G$65536,2,))</f>
        <v>#DIV/0!</v>
      </c>
      <c r="H17" s="641" t="e">
        <f>IF(ISNUMBER(W17),W17,VLOOKUP(CONCATENATE($B17,"_",$C17,"_",H$2,"_","1000 NAC","_",$E17),Database!$F$2:$G$65536,2,)/VLOOKUP(CONCATENATE($B17,"_",$C17,"_",H$2,"_",$D17,"_",$E17),Database!$F$2:$G$65536,2,))</f>
        <v>#N/A</v>
      </c>
      <c r="I17" s="641" t="e">
        <f>IF(ISNUMBER(X17),X17,VLOOKUP(CONCATENATE($B17,"_",$C17,"_",I$2,"_","1000 NAC","_",$E17),Database!$F$2:$G$65536,2,)/VLOOKUP(CONCATENATE($B17,"_",$C17,"_",I$2,"_",$D17,"_",$E17),Database!$F$2:$G$65536,2,))</f>
        <v>#N/A</v>
      </c>
      <c r="J17" s="641" t="e">
        <f>VLOOKUP(CONCATENATE($B17,"_",$C17,"_",J$2,"_","1000 NAC","_",$E17),Database!$F$2:$G$65536,2,)/VLOOKUP(CONCATENATE($B17,"_",$C17,"_",J$2,"_",$D17,"_",$E17),Database!$F$2:$G$65536,2,)</f>
        <v>#N/A</v>
      </c>
      <c r="K17" s="642">
        <f>VLOOKUP(CONCATENATE($B17,"_",$C17,"_",K$2,"_","1000 NAC","_",$E17),SentData!$F$2:$G$65536,2,)/VLOOKUP(CONCATENATE($B17,"_",$C17,"_",K$2,"_",$D17,"_",$E17),SentData!$F$2:$G$65536,2,)</f>
        <v>101.33843212237093</v>
      </c>
      <c r="L17" s="642">
        <f>VLOOKUP(CONCATENATE($B17,"_",$C17,"_",L$2,"_","1000 NAC","_",$E17),SentData!$F$2:$G$65536,2,)/VLOOKUP(CONCATENATE($B17,"_",$C17,"_",L$2,"_",$D17,"_",$E17),SentData!$F$2:$G$65536,2,)</f>
        <v>97.137014314928422</v>
      </c>
      <c r="M17" s="643"/>
      <c r="N17" s="644" t="str">
        <f t="shared" si="1"/>
        <v>!!</v>
      </c>
      <c r="O17" s="644" t="str">
        <f t="shared" si="2"/>
        <v>!!</v>
      </c>
      <c r="P17" s="644" t="str">
        <f t="shared" si="3"/>
        <v>!!</v>
      </c>
      <c r="Q17" s="644" t="str">
        <f t="shared" si="4"/>
        <v>!!</v>
      </c>
      <c r="R17" s="644" t="str">
        <f t="shared" si="5"/>
        <v>!!</v>
      </c>
      <c r="S17" s="644">
        <f t="shared" si="6"/>
        <v>0.95854072616429375</v>
      </c>
      <c r="T17" s="643"/>
      <c r="U17" s="652" t="str">
        <f>IF(ISNUMBER(U15),IF(ISNUMBER(U16),U16/U15,F16/U15),IF(ISNUMBER(U16),U16/F15,""))</f>
        <v/>
      </c>
      <c r="V17" s="652"/>
      <c r="W17" s="652"/>
      <c r="X17" s="652"/>
    </row>
    <row r="18" spans="1:24" s="353" customFormat="1" ht="10.199999999999999" x14ac:dyDescent="0.2">
      <c r="A18" s="633" t="s">
        <v>180</v>
      </c>
      <c r="B18" s="633" t="str">
        <f>Cover!$G$25</f>
        <v>NL</v>
      </c>
      <c r="C18" s="633" t="s">
        <v>221</v>
      </c>
      <c r="D18" s="633" t="s">
        <v>293</v>
      </c>
      <c r="E18" s="634" t="s">
        <v>97</v>
      </c>
      <c r="F18" s="635">
        <f>IF(ISNUMBER(U18),U18,VLOOKUP(CONCATENATE($B18,"_",$C18,"_",F$2,"_",$D18,"_",$E18),Database!$F$2:$G$65536,2,))</f>
        <v>0</v>
      </c>
      <c r="G18" s="635">
        <f>IF(ISNUMBER(V18),V18,VLOOKUP(CONCATENATE($B18,"_",$C18,"_",G$2,"_",$D18,"_",$E18),Database!$F$2:$G$65536,2,))</f>
        <v>0</v>
      </c>
      <c r="H18" s="635" t="e">
        <f>IF(ISNUMBER(W18),W18,VLOOKUP(CONCATENATE($B18,"_",$C18,"_",H$2,"_",$D18,"_",$E18),Database!$F$2:$G$65536,2,))</f>
        <v>#N/A</v>
      </c>
      <c r="I18" s="635" t="e">
        <f>IF(ISNUMBER(X18),X18,VLOOKUP(CONCATENATE($B18,"_",$C18,"_",I$2,"_",$D18,"_",$E18),Database!$F$2:$G$65536,2,))</f>
        <v>#N/A</v>
      </c>
      <c r="J18" s="635" t="e">
        <f>VLOOKUP(CONCATENATE($B18,"_",$C18,"_",J$2,"_",$D18,"_",$E18),Database!$F$2:$G$65536,2,)</f>
        <v>#N/A</v>
      </c>
      <c r="K18" s="636">
        <f>VLOOKUP(CONCATENATE($B18,"_",$C18,"_",K$2,"_",$D18,"_",$E18),SentData!$F$2:$G$65536,2,)</f>
        <v>0.13700000000000001</v>
      </c>
      <c r="L18" s="636">
        <f>VLOOKUP(CONCATENATE($B18,"_",$C18,"_",L$2,"_",$D18,"_",$E18),SentData!$F$2:$G$65536,2,)</f>
        <v>0.14299999999999999</v>
      </c>
      <c r="M18" s="637"/>
      <c r="N18" s="638" t="str">
        <f t="shared" si="1"/>
        <v>!!</v>
      </c>
      <c r="O18" s="638" t="str">
        <f t="shared" si="2"/>
        <v>!!</v>
      </c>
      <c r="P18" s="638" t="str">
        <f t="shared" si="3"/>
        <v>!!</v>
      </c>
      <c r="Q18" s="638" t="str">
        <f t="shared" si="4"/>
        <v>!!</v>
      </c>
      <c r="R18" s="638" t="str">
        <f t="shared" si="5"/>
        <v>!!</v>
      </c>
      <c r="S18" s="638">
        <f t="shared" si="6"/>
        <v>1.0437956204379559</v>
      </c>
      <c r="T18" s="637"/>
      <c r="U18" s="633"/>
      <c r="V18" s="633"/>
      <c r="W18" s="633"/>
      <c r="X18" s="633"/>
    </row>
    <row r="19" spans="1:24" s="353" customFormat="1" ht="10.199999999999999" x14ac:dyDescent="0.2">
      <c r="A19" s="650" t="s">
        <v>179</v>
      </c>
      <c r="B19" s="633" t="str">
        <f>Cover!$G$25</f>
        <v>NL</v>
      </c>
      <c r="C19" s="633" t="s">
        <v>221</v>
      </c>
      <c r="D19" s="633" t="s">
        <v>216</v>
      </c>
      <c r="E19" s="634" t="s">
        <v>97</v>
      </c>
      <c r="F19" s="635">
        <f>IF(ISNUMBER(U19),U19,VLOOKUP(CONCATENATE($B19,"_",$C19,"_",F$2,"_",$D19,"_",$E19),Database!$F$2:$G$65536,2,))</f>
        <v>0</v>
      </c>
      <c r="G19" s="635">
        <f>IF(ISNUMBER(V19),V19,VLOOKUP(CONCATENATE($B19,"_",$C19,"_",G$2,"_",$D19,"_",$E19),Database!$F$2:$G$65536,2,))</f>
        <v>0</v>
      </c>
      <c r="H19" s="635" t="e">
        <f>IF(ISNUMBER(W19),W19,VLOOKUP(CONCATENATE($B19,"_",$C19,"_",H$2,"_",$D19,"_",$E19),Database!$F$2:$G$65536,2,))</f>
        <v>#N/A</v>
      </c>
      <c r="I19" s="635" t="e">
        <f>IF(ISNUMBER(X19),X19,VLOOKUP(CONCATENATE($B19,"_",$C19,"_",I$2,"_",$D19,"_",$E19),Database!$F$2:$G$65536,2,))</f>
        <v>#N/A</v>
      </c>
      <c r="J19" s="635" t="e">
        <f>VLOOKUP(CONCATENATE($B19,"_",$C19,"_",J$2,"_",$D19,"_",$E19),Database!$F$2:$G$65536,2,)</f>
        <v>#N/A</v>
      </c>
      <c r="K19" s="636">
        <f>VLOOKUP(CONCATENATE($B19,"_",$C19,"_",K$2,"_",$D19,"_",$E19),SentData!$F$2:$G$65536,2,)</f>
        <v>73</v>
      </c>
      <c r="L19" s="636">
        <f>VLOOKUP(CONCATENATE($B19,"_",$C19,"_",L$2,"_",$D19,"_",$E19),SentData!$F$2:$G$65536,2,)</f>
        <v>39</v>
      </c>
      <c r="M19" s="637"/>
      <c r="N19" s="638" t="str">
        <f t="shared" si="1"/>
        <v>!!</v>
      </c>
      <c r="O19" s="638" t="str">
        <f t="shared" si="2"/>
        <v>!!</v>
      </c>
      <c r="P19" s="638" t="str">
        <f t="shared" si="3"/>
        <v>!!</v>
      </c>
      <c r="Q19" s="638" t="str">
        <f t="shared" si="4"/>
        <v>!!</v>
      </c>
      <c r="R19" s="638" t="str">
        <f t="shared" si="5"/>
        <v>!!</v>
      </c>
      <c r="S19" s="638">
        <f t="shared" si="6"/>
        <v>0.53424657534246578</v>
      </c>
      <c r="T19" s="637"/>
      <c r="U19" s="633"/>
      <c r="V19" s="633"/>
      <c r="W19" s="633"/>
      <c r="X19" s="633"/>
    </row>
    <row r="20" spans="1:24" x14ac:dyDescent="0.2">
      <c r="A20" s="651" t="s">
        <v>178</v>
      </c>
      <c r="B20" s="639" t="str">
        <f>Cover!$G$25</f>
        <v>NL</v>
      </c>
      <c r="C20" s="639" t="s">
        <v>221</v>
      </c>
      <c r="D20" s="639" t="s">
        <v>293</v>
      </c>
      <c r="E20" s="640" t="s">
        <v>97</v>
      </c>
      <c r="F20" s="641" t="e">
        <f>IF(ISNUMBER(U20),U20,VLOOKUP(CONCATENATE($B20,"_",$C20,"_",F$2,"_","1000 NAC","_",$E20),Database!$F$2:$G$65536,2,)/VLOOKUP(CONCATENATE($B20,"_",$C20,"_",F$2,"_",$D20,"_",$E20),Database!$F$2:$G$65536,2,))</f>
        <v>#DIV/0!</v>
      </c>
      <c r="G20" s="641" t="e">
        <f>IF(ISNUMBER(V20),V20,VLOOKUP(CONCATENATE($B20,"_",$C20,"_",G$2,"_","1000 NAC","_",$E20),Database!$F$2:$G$65536,2,)/VLOOKUP(CONCATENATE($B20,"_",$C20,"_",G$2,"_",$D20,"_",$E20),Database!$F$2:$G$65536,2,))</f>
        <v>#DIV/0!</v>
      </c>
      <c r="H20" s="641" t="e">
        <f>IF(ISNUMBER(W20),W20,VLOOKUP(CONCATENATE($B20,"_",$C20,"_",H$2,"_","1000 NAC","_",$E20),Database!$F$2:$G$65536,2,)/VLOOKUP(CONCATENATE($B20,"_",$C20,"_",H$2,"_",$D20,"_",$E20),Database!$F$2:$G$65536,2,))</f>
        <v>#N/A</v>
      </c>
      <c r="I20" s="641" t="e">
        <f>IF(ISNUMBER(X20),X20,VLOOKUP(CONCATENATE($B20,"_",$C20,"_",I$2,"_","1000 NAC","_",$E20),Database!$F$2:$G$65536,2,)/VLOOKUP(CONCATENATE($B20,"_",$C20,"_",I$2,"_",$D20,"_",$E20),Database!$F$2:$G$65536,2,))</f>
        <v>#N/A</v>
      </c>
      <c r="J20" s="641" t="e">
        <f>VLOOKUP(CONCATENATE($B20,"_",$C20,"_",J$2,"_","1000 NAC","_",$E20),Database!$F$2:$G$65536,2,)/VLOOKUP(CONCATENATE($B20,"_",$C20,"_",J$2,"_",$D20,"_",$E20),Database!$F$2:$G$65536,2,)</f>
        <v>#N/A</v>
      </c>
      <c r="K20" s="642">
        <f>VLOOKUP(CONCATENATE($B20,"_",$C20,"_",K$2,"_","1000 NAC","_",$E20),SentData!$F$2:$G$65536,2,)/VLOOKUP(CONCATENATE($B20,"_",$C20,"_",K$2,"_",$D20,"_",$E20),SentData!$F$2:$G$65536,2,)</f>
        <v>532.8467153284671</v>
      </c>
      <c r="L20" s="642">
        <f>VLOOKUP(CONCATENATE($B20,"_",$C20,"_",L$2,"_","1000 NAC","_",$E20),SentData!$F$2:$G$65536,2,)/VLOOKUP(CONCATENATE($B20,"_",$C20,"_",L$2,"_",$D20,"_",$E20),SentData!$F$2:$G$65536,2,)</f>
        <v>272.72727272727275</v>
      </c>
      <c r="M20" s="643"/>
      <c r="N20" s="644" t="str">
        <f t="shared" si="1"/>
        <v>!!</v>
      </c>
      <c r="O20" s="644" t="str">
        <f t="shared" si="2"/>
        <v>!!</v>
      </c>
      <c r="P20" s="644" t="str">
        <f t="shared" si="3"/>
        <v>!!</v>
      </c>
      <c r="Q20" s="644" t="str">
        <f t="shared" si="4"/>
        <v>!!</v>
      </c>
      <c r="R20" s="644" t="str">
        <f t="shared" si="5"/>
        <v>!!</v>
      </c>
      <c r="S20" s="644">
        <f t="shared" si="6"/>
        <v>0.5118306351183064</v>
      </c>
      <c r="T20" s="643"/>
      <c r="U20" s="652" t="str">
        <f>IF(ISNUMBER(U18),IF(ISNUMBER(U19),U19/U18,F19/U18),IF(ISNUMBER(U19),U19/F18,""))</f>
        <v/>
      </c>
      <c r="V20" s="652"/>
      <c r="W20" s="652"/>
      <c r="X20" s="652"/>
    </row>
    <row r="21" spans="1:24" s="353" customFormat="1" ht="10.199999999999999" x14ac:dyDescent="0.2">
      <c r="A21" s="633" t="s">
        <v>180</v>
      </c>
      <c r="B21" s="633" t="str">
        <f>Cover!$G$25</f>
        <v>NL</v>
      </c>
      <c r="C21" s="633" t="s">
        <v>222</v>
      </c>
      <c r="D21" s="633" t="s">
        <v>293</v>
      </c>
      <c r="E21" s="634" t="s">
        <v>98</v>
      </c>
      <c r="F21" s="635">
        <f>IF(ISNUMBER(U21),U21,VLOOKUP(CONCATENATE($B21,"_",$C21,"_",F$2,"_",$D21,"_",$E21),Database!$F$2:$G$65536,2,))</f>
        <v>0</v>
      </c>
      <c r="G21" s="635">
        <f>IF(ISNUMBER(V21),V21,VLOOKUP(CONCATENATE($B21,"_",$C21,"_",G$2,"_",$D21,"_",$E21),Database!$F$2:$G$65536,2,))</f>
        <v>0</v>
      </c>
      <c r="H21" s="635" t="e">
        <f>IF(ISNUMBER(W21),W21,VLOOKUP(CONCATENATE($B21,"_",$C21,"_",H$2,"_",$D21,"_",$E21),Database!$F$2:$G$65536,2,))</f>
        <v>#N/A</v>
      </c>
      <c r="I21" s="635" t="e">
        <f>IF(ISNUMBER(X21),X21,VLOOKUP(CONCATENATE($B21,"_",$C21,"_",I$2,"_",$D21,"_",$E21),Database!$F$2:$G$65536,2,))</f>
        <v>#N/A</v>
      </c>
      <c r="J21" s="635" t="e">
        <f>VLOOKUP(CONCATENATE($B21,"_",$C21,"_",J$2,"_",$D21,"_",$E21),Database!$F$2:$G$65536,2,)</f>
        <v>#N/A</v>
      </c>
      <c r="K21" s="636">
        <f>VLOOKUP(CONCATENATE($B21,"_",$C21,"_",K$2,"_",$D21,"_",$E21),SentData!$F$2:$G$65536,2,)</f>
        <v>14.539</v>
      </c>
      <c r="L21" s="636">
        <f>VLOOKUP(CONCATENATE($B21,"_",$C21,"_",L$2,"_",$D21,"_",$E21),SentData!$F$2:$G$65536,2,)</f>
        <v>20.57</v>
      </c>
      <c r="M21" s="637"/>
      <c r="N21" s="638" t="str">
        <f t="shared" si="1"/>
        <v>!!</v>
      </c>
      <c r="O21" s="638" t="str">
        <f t="shared" si="2"/>
        <v>!!</v>
      </c>
      <c r="P21" s="638" t="str">
        <f t="shared" si="3"/>
        <v>!!</v>
      </c>
      <c r="Q21" s="638" t="str">
        <f t="shared" si="4"/>
        <v>!!</v>
      </c>
      <c r="R21" s="638" t="str">
        <f t="shared" si="5"/>
        <v>!!</v>
      </c>
      <c r="S21" s="638">
        <f t="shared" si="6"/>
        <v>1.4148153243001582</v>
      </c>
      <c r="T21" s="637"/>
      <c r="U21" s="633"/>
      <c r="V21" s="633"/>
      <c r="W21" s="633"/>
      <c r="X21" s="633"/>
    </row>
    <row r="22" spans="1:24" s="353" customFormat="1" ht="10.199999999999999" x14ac:dyDescent="0.2">
      <c r="A22" s="650" t="s">
        <v>179</v>
      </c>
      <c r="B22" s="633" t="str">
        <f>Cover!$G$25</f>
        <v>NL</v>
      </c>
      <c r="C22" s="633" t="s">
        <v>222</v>
      </c>
      <c r="D22" s="633" t="s">
        <v>216</v>
      </c>
      <c r="E22" s="634" t="s">
        <v>98</v>
      </c>
      <c r="F22" s="635">
        <f>IF(ISNUMBER(U22),U22,VLOOKUP(CONCATENATE($B22,"_",$C22,"_",F$2,"_",$D22,"_",$E22),Database!$F$2:$G$65536,2,))</f>
        <v>0</v>
      </c>
      <c r="G22" s="635">
        <f>IF(ISNUMBER(V22),V22,VLOOKUP(CONCATENATE($B22,"_",$C22,"_",G$2,"_",$D22,"_",$E22),Database!$F$2:$G$65536,2,))</f>
        <v>0</v>
      </c>
      <c r="H22" s="635" t="e">
        <f>IF(ISNUMBER(W22),W22,VLOOKUP(CONCATENATE($B22,"_",$C22,"_",H$2,"_",$D22,"_",$E22),Database!$F$2:$G$65536,2,))</f>
        <v>#N/A</v>
      </c>
      <c r="I22" s="635" t="e">
        <f>IF(ISNUMBER(X22),X22,VLOOKUP(CONCATENATE($B22,"_",$C22,"_",I$2,"_",$D22,"_",$E22),Database!$F$2:$G$65536,2,))</f>
        <v>#N/A</v>
      </c>
      <c r="J22" s="635" t="e">
        <f>VLOOKUP(CONCATENATE($B22,"_",$C22,"_",J$2,"_",$D22,"_",$E22),Database!$F$2:$G$65536,2,)</f>
        <v>#N/A</v>
      </c>
      <c r="K22" s="636">
        <f>VLOOKUP(CONCATENATE($B22,"_",$C22,"_",K$2,"_",$D22,"_",$E22),SentData!$F$2:$G$65536,2,)</f>
        <v>1437</v>
      </c>
      <c r="L22" s="636">
        <f>VLOOKUP(CONCATENATE($B22,"_",$C22,"_",L$2,"_",$D22,"_",$E22),SentData!$F$2:$G$65536,2,)</f>
        <v>2105</v>
      </c>
      <c r="M22" s="637"/>
      <c r="N22" s="638" t="str">
        <f t="shared" si="1"/>
        <v>!!</v>
      </c>
      <c r="O22" s="638" t="str">
        <f t="shared" si="2"/>
        <v>!!</v>
      </c>
      <c r="P22" s="638" t="str">
        <f t="shared" si="3"/>
        <v>!!</v>
      </c>
      <c r="Q22" s="638" t="str">
        <f t="shared" si="4"/>
        <v>!!</v>
      </c>
      <c r="R22" s="638" t="str">
        <f t="shared" si="5"/>
        <v>!!</v>
      </c>
      <c r="S22" s="638">
        <f t="shared" si="6"/>
        <v>1.464857341684064</v>
      </c>
      <c r="T22" s="637"/>
      <c r="U22" s="633"/>
      <c r="V22" s="633"/>
      <c r="W22" s="633"/>
      <c r="X22" s="633"/>
    </row>
    <row r="23" spans="1:24" x14ac:dyDescent="0.2">
      <c r="A23" s="651" t="s">
        <v>178</v>
      </c>
      <c r="B23" s="639" t="str">
        <f>Cover!$G$25</f>
        <v>NL</v>
      </c>
      <c r="C23" s="639" t="s">
        <v>222</v>
      </c>
      <c r="D23" s="639" t="s">
        <v>293</v>
      </c>
      <c r="E23" s="640" t="s">
        <v>98</v>
      </c>
      <c r="F23" s="641" t="e">
        <f>IF(ISNUMBER(U23),U23,VLOOKUP(CONCATENATE($B23,"_",$C23,"_",F$2,"_","1000 NAC","_",$E23),Database!$F$2:$G$65536,2,)/VLOOKUP(CONCATENATE($B23,"_",$C23,"_",F$2,"_",$D23,"_",$E23),Database!$F$2:$G$65536,2,))</f>
        <v>#DIV/0!</v>
      </c>
      <c r="G23" s="641" t="e">
        <f>IF(ISNUMBER(V23),V23,VLOOKUP(CONCATENATE($B23,"_",$C23,"_",G$2,"_","1000 NAC","_",$E23),Database!$F$2:$G$65536,2,)/VLOOKUP(CONCATENATE($B23,"_",$C23,"_",G$2,"_",$D23,"_",$E23),Database!$F$2:$G$65536,2,))</f>
        <v>#DIV/0!</v>
      </c>
      <c r="H23" s="641" t="e">
        <f>IF(ISNUMBER(W23),W23,VLOOKUP(CONCATENATE($B23,"_",$C23,"_",H$2,"_","1000 NAC","_",$E23),Database!$F$2:$G$65536,2,)/VLOOKUP(CONCATENATE($B23,"_",$C23,"_",H$2,"_",$D23,"_",$E23),Database!$F$2:$G$65536,2,))</f>
        <v>#N/A</v>
      </c>
      <c r="I23" s="641" t="e">
        <f>IF(ISNUMBER(X23),X23,VLOOKUP(CONCATENATE($B23,"_",$C23,"_",I$2,"_","1000 NAC","_",$E23),Database!$F$2:$G$65536,2,)/VLOOKUP(CONCATENATE($B23,"_",$C23,"_",I$2,"_",$D23,"_",$E23),Database!$F$2:$G$65536,2,))</f>
        <v>#N/A</v>
      </c>
      <c r="J23" s="641" t="e">
        <f>VLOOKUP(CONCATENATE($B23,"_",$C23,"_",J$2,"_","1000 NAC","_",$E23),Database!$F$2:$G$65536,2,)/VLOOKUP(CONCATENATE($B23,"_",$C23,"_",J$2,"_",$D23,"_",$E23),Database!$F$2:$G$65536,2,)</f>
        <v>#N/A</v>
      </c>
      <c r="K23" s="642">
        <f>VLOOKUP(CONCATENATE($B23,"_",$C23,"_",K$2,"_","1000 NAC","_",$E23),SentData!$F$2:$G$65536,2,)/VLOOKUP(CONCATENATE($B23,"_",$C23,"_",K$2,"_",$D23,"_",$E23),SentData!$F$2:$G$65536,2,)</f>
        <v>98.837609189077654</v>
      </c>
      <c r="L23" s="642">
        <f>VLOOKUP(CONCATENATE($B23,"_",$C23,"_",L$2,"_","1000 NAC","_",$E23),SentData!$F$2:$G$65536,2,)/VLOOKUP(CONCATENATE($B23,"_",$C23,"_",L$2,"_",$D23,"_",$E23),SentData!$F$2:$G$65536,2,)</f>
        <v>102.33349538162372</v>
      </c>
      <c r="M23" s="643"/>
      <c r="N23" s="644" t="str">
        <f t="shared" si="1"/>
        <v>!!</v>
      </c>
      <c r="O23" s="644" t="str">
        <f t="shared" si="2"/>
        <v>!!</v>
      </c>
      <c r="P23" s="644" t="str">
        <f t="shared" si="3"/>
        <v>!!</v>
      </c>
      <c r="Q23" s="644" t="str">
        <f t="shared" si="4"/>
        <v>!!</v>
      </c>
      <c r="R23" s="644" t="str">
        <f t="shared" si="5"/>
        <v>!!</v>
      </c>
      <c r="S23" s="644">
        <f t="shared" si="6"/>
        <v>1.0353699995500538</v>
      </c>
      <c r="T23" s="643"/>
      <c r="U23" s="652" t="str">
        <f>IF(ISNUMBER(U21),IF(ISNUMBER(U22),U22/U21,F22/U21),IF(ISNUMBER(U22),U22/F21,""))</f>
        <v/>
      </c>
      <c r="V23" s="652"/>
      <c r="W23" s="652"/>
      <c r="X23" s="652"/>
    </row>
    <row r="24" spans="1:24" s="353" customFormat="1" ht="10.199999999999999" x14ac:dyDescent="0.2">
      <c r="A24" s="633" t="s">
        <v>180</v>
      </c>
      <c r="B24" s="633" t="str">
        <f>Cover!$G$25</f>
        <v>NL</v>
      </c>
      <c r="C24" s="633" t="s">
        <v>221</v>
      </c>
      <c r="D24" s="633" t="s">
        <v>293</v>
      </c>
      <c r="E24" s="634" t="s">
        <v>98</v>
      </c>
      <c r="F24" s="635">
        <f>IF(ISNUMBER(U24),U24,VLOOKUP(CONCATENATE($B24,"_",$C24,"_",F$2,"_",$D24,"_",$E24),Database!$F$2:$G$65536,2,))</f>
        <v>0</v>
      </c>
      <c r="G24" s="635">
        <f>IF(ISNUMBER(V24),V24,VLOOKUP(CONCATENATE($B24,"_",$C24,"_",G$2,"_",$D24,"_",$E24),Database!$F$2:$G$65536,2,))</f>
        <v>0</v>
      </c>
      <c r="H24" s="635" t="e">
        <f>IF(ISNUMBER(W24),W24,VLOOKUP(CONCATENATE($B24,"_",$C24,"_",H$2,"_",$D24,"_",$E24),Database!$F$2:$G$65536,2,))</f>
        <v>#N/A</v>
      </c>
      <c r="I24" s="635" t="e">
        <f>IF(ISNUMBER(X24),X24,VLOOKUP(CONCATENATE($B24,"_",$C24,"_",I$2,"_",$D24,"_",$E24),Database!$F$2:$G$65536,2,))</f>
        <v>#N/A</v>
      </c>
      <c r="J24" s="635" t="e">
        <f>VLOOKUP(CONCATENATE($B24,"_",$C24,"_",J$2,"_",$D24,"_",$E24),Database!$F$2:$G$65536,2,)</f>
        <v>#N/A</v>
      </c>
      <c r="K24" s="636">
        <f>VLOOKUP(CONCATENATE($B24,"_",$C24,"_",K$2,"_",$D24,"_",$E24),SentData!$F$2:$G$65536,2,)</f>
        <v>0.57599999999999996</v>
      </c>
      <c r="L24" s="636">
        <f>VLOOKUP(CONCATENATE($B24,"_",$C24,"_",L$2,"_",$D24,"_",$E24),SentData!$F$2:$G$65536,2,)</f>
        <v>0.13700000000000001</v>
      </c>
      <c r="M24" s="637"/>
      <c r="N24" s="638" t="str">
        <f t="shared" si="1"/>
        <v>!!</v>
      </c>
      <c r="O24" s="638" t="str">
        <f t="shared" si="2"/>
        <v>!!</v>
      </c>
      <c r="P24" s="638" t="str">
        <f t="shared" si="3"/>
        <v>!!</v>
      </c>
      <c r="Q24" s="638" t="str">
        <f t="shared" si="4"/>
        <v>!!</v>
      </c>
      <c r="R24" s="638" t="str">
        <f t="shared" si="5"/>
        <v>!!</v>
      </c>
      <c r="S24" s="638">
        <f t="shared" si="6"/>
        <v>0.23784722222222227</v>
      </c>
      <c r="T24" s="637"/>
      <c r="U24" s="633"/>
      <c r="V24" s="633"/>
      <c r="W24" s="633"/>
      <c r="X24" s="633"/>
    </row>
    <row r="25" spans="1:24" s="353" customFormat="1" ht="10.199999999999999" x14ac:dyDescent="0.2">
      <c r="A25" s="650" t="s">
        <v>179</v>
      </c>
      <c r="B25" s="633" t="str">
        <f>Cover!$G$25</f>
        <v>NL</v>
      </c>
      <c r="C25" s="633" t="s">
        <v>221</v>
      </c>
      <c r="D25" s="633" t="s">
        <v>216</v>
      </c>
      <c r="E25" s="634" t="s">
        <v>98</v>
      </c>
      <c r="F25" s="635">
        <f>IF(ISNUMBER(U25),U25,VLOOKUP(CONCATENATE($B25,"_",$C25,"_",F$2,"_",$D25,"_",$E25),Database!$F$2:$G$65536,2,))</f>
        <v>0</v>
      </c>
      <c r="G25" s="635">
        <f>IF(ISNUMBER(V25),V25,VLOOKUP(CONCATENATE($B25,"_",$C25,"_",G$2,"_",$D25,"_",$E25),Database!$F$2:$G$65536,2,))</f>
        <v>0</v>
      </c>
      <c r="H25" s="635" t="e">
        <f>IF(ISNUMBER(W25),W25,VLOOKUP(CONCATENATE($B25,"_",$C25,"_",H$2,"_",$D25,"_",$E25),Database!$F$2:$G$65536,2,))</f>
        <v>#N/A</v>
      </c>
      <c r="I25" s="635" t="e">
        <f>IF(ISNUMBER(X25),X25,VLOOKUP(CONCATENATE($B25,"_",$C25,"_",I$2,"_",$D25,"_",$E25),Database!$F$2:$G$65536,2,))</f>
        <v>#N/A</v>
      </c>
      <c r="J25" s="635" t="e">
        <f>VLOOKUP(CONCATENATE($B25,"_",$C25,"_",J$2,"_",$D25,"_",$E25),Database!$F$2:$G$65536,2,)</f>
        <v>#N/A</v>
      </c>
      <c r="K25" s="636">
        <f>VLOOKUP(CONCATENATE($B25,"_",$C25,"_",K$2,"_",$D25,"_",$E25),SentData!$F$2:$G$65536,2,)</f>
        <v>195</v>
      </c>
      <c r="L25" s="636">
        <f>VLOOKUP(CONCATENATE($B25,"_",$C25,"_",L$2,"_",$D25,"_",$E25),SentData!$F$2:$G$65536,2,)</f>
        <v>62</v>
      </c>
      <c r="M25" s="637"/>
      <c r="N25" s="638" t="str">
        <f t="shared" si="1"/>
        <v>!!</v>
      </c>
      <c r="O25" s="638" t="str">
        <f t="shared" si="2"/>
        <v>!!</v>
      </c>
      <c r="P25" s="638" t="str">
        <f t="shared" si="3"/>
        <v>!!</v>
      </c>
      <c r="Q25" s="638" t="str">
        <f t="shared" si="4"/>
        <v>!!</v>
      </c>
      <c r="R25" s="638" t="str">
        <f t="shared" si="5"/>
        <v>!!</v>
      </c>
      <c r="S25" s="638">
        <f t="shared" si="6"/>
        <v>0.31794871794871793</v>
      </c>
      <c r="T25" s="637"/>
      <c r="U25" s="633"/>
      <c r="V25" s="633"/>
      <c r="W25" s="633"/>
      <c r="X25" s="633"/>
    </row>
    <row r="26" spans="1:24" x14ac:dyDescent="0.2">
      <c r="A26" s="651" t="s">
        <v>178</v>
      </c>
      <c r="B26" s="639" t="str">
        <f>Cover!$G$25</f>
        <v>NL</v>
      </c>
      <c r="C26" s="639" t="s">
        <v>221</v>
      </c>
      <c r="D26" s="639" t="s">
        <v>293</v>
      </c>
      <c r="E26" s="640" t="s">
        <v>98</v>
      </c>
      <c r="F26" s="641" t="e">
        <f>IF(ISNUMBER(U26),U26,VLOOKUP(CONCATENATE($B26,"_",$C26,"_",F$2,"_","1000 NAC","_",$E26),Database!$F$2:$G$65536,2,)/VLOOKUP(CONCATENATE($B26,"_",$C26,"_",F$2,"_",$D26,"_",$E26),Database!$F$2:$G$65536,2,))</f>
        <v>#DIV/0!</v>
      </c>
      <c r="G26" s="641" t="e">
        <f>IF(ISNUMBER(V26),V26,VLOOKUP(CONCATENATE($B26,"_",$C26,"_",G$2,"_","1000 NAC","_",$E26),Database!$F$2:$G$65536,2,)/VLOOKUP(CONCATENATE($B26,"_",$C26,"_",G$2,"_",$D26,"_",$E26),Database!$F$2:$G$65536,2,))</f>
        <v>#DIV/0!</v>
      </c>
      <c r="H26" s="641" t="e">
        <f>IF(ISNUMBER(W26),W26,VLOOKUP(CONCATENATE($B26,"_",$C26,"_",H$2,"_","1000 NAC","_",$E26),Database!$F$2:$G$65536,2,)/VLOOKUP(CONCATENATE($B26,"_",$C26,"_",H$2,"_",$D26,"_",$E26),Database!$F$2:$G$65536,2,))</f>
        <v>#N/A</v>
      </c>
      <c r="I26" s="641" t="e">
        <f>IF(ISNUMBER(X26),X26,VLOOKUP(CONCATENATE($B26,"_",$C26,"_",I$2,"_","1000 NAC","_",$E26),Database!$F$2:$G$65536,2,)/VLOOKUP(CONCATENATE($B26,"_",$C26,"_",I$2,"_",$D26,"_",$E26),Database!$F$2:$G$65536,2,))</f>
        <v>#N/A</v>
      </c>
      <c r="J26" s="641" t="e">
        <f>VLOOKUP(CONCATENATE($B26,"_",$C26,"_",J$2,"_","1000 NAC","_",$E26),Database!$F$2:$G$65536,2,)/VLOOKUP(CONCATENATE($B26,"_",$C26,"_",J$2,"_",$D26,"_",$E26),Database!$F$2:$G$65536,2,)</f>
        <v>#N/A</v>
      </c>
      <c r="K26" s="642">
        <f>VLOOKUP(CONCATENATE($B26,"_",$C26,"_",K$2,"_","1000 NAC","_",$E26),SentData!$F$2:$G$65536,2,)/VLOOKUP(CONCATENATE($B26,"_",$C26,"_",K$2,"_",$D26,"_",$E26),SentData!$F$2:$G$65536,2,)</f>
        <v>338.54166666666669</v>
      </c>
      <c r="L26" s="642">
        <f>VLOOKUP(CONCATENATE($B26,"_",$C26,"_",L$2,"_","1000 NAC","_",$E26),SentData!$F$2:$G$65536,2,)/VLOOKUP(CONCATENATE($B26,"_",$C26,"_",L$2,"_",$D26,"_",$E26),SentData!$F$2:$G$65536,2,)</f>
        <v>452.55474452554739</v>
      </c>
      <c r="M26" s="643"/>
      <c r="N26" s="644" t="str">
        <f t="shared" si="1"/>
        <v>!!</v>
      </c>
      <c r="O26" s="644" t="str">
        <f t="shared" si="2"/>
        <v>!!</v>
      </c>
      <c r="P26" s="644" t="str">
        <f t="shared" si="3"/>
        <v>!!</v>
      </c>
      <c r="Q26" s="644" t="str">
        <f t="shared" si="4"/>
        <v>!!</v>
      </c>
      <c r="R26" s="644" t="str">
        <f t="shared" si="5"/>
        <v>!!</v>
      </c>
      <c r="S26" s="644">
        <f t="shared" si="6"/>
        <v>1.3367770915216168</v>
      </c>
      <c r="T26" s="643"/>
      <c r="U26" s="652" t="str">
        <f>IF(ISNUMBER(U24),IF(ISNUMBER(U25),U25/U24,F25/U24),IF(ISNUMBER(U25),U25/F24,""))</f>
        <v/>
      </c>
      <c r="V26" s="652"/>
      <c r="W26" s="652"/>
      <c r="X26" s="652"/>
    </row>
    <row r="27" spans="1:24" s="353" customFormat="1" ht="10.199999999999999" x14ac:dyDescent="0.2">
      <c r="A27" s="633" t="s">
        <v>180</v>
      </c>
      <c r="B27" s="633" t="str">
        <f>Cover!$G$25</f>
        <v>NL</v>
      </c>
      <c r="C27" s="633" t="s">
        <v>222</v>
      </c>
      <c r="D27" s="633" t="s">
        <v>293</v>
      </c>
      <c r="E27" s="634" t="s">
        <v>99</v>
      </c>
      <c r="F27" s="635">
        <f>IF(ISNUMBER(U27),U27,VLOOKUP(CONCATENATE($B27,"_",$C27,"_",F$2,"_",$D27,"_",$E27),Database!$F$2:$G$65536,2,))</f>
        <v>0</v>
      </c>
      <c r="G27" s="635">
        <f>IF(ISNUMBER(V27),V27,VLOOKUP(CONCATENATE($B27,"_",$C27,"_",G$2,"_",$D27,"_",$E27),Database!$F$2:$G$65536,2,))</f>
        <v>0</v>
      </c>
      <c r="H27" s="635" t="e">
        <f>IF(ISNUMBER(W27),W27,VLOOKUP(CONCATENATE($B27,"_",$C27,"_",H$2,"_",$D27,"_",$E27),Database!$F$2:$G$65536,2,))</f>
        <v>#N/A</v>
      </c>
      <c r="I27" s="635" t="e">
        <f>IF(ISNUMBER(X27),X27,VLOOKUP(CONCATENATE($B27,"_",$C27,"_",I$2,"_",$D27,"_",$E27),Database!$F$2:$G$65536,2,))</f>
        <v>#N/A</v>
      </c>
      <c r="J27" s="635" t="e">
        <f>VLOOKUP(CONCATENATE($B27,"_",$C27,"_",J$2,"_",$D27,"_",$E27),Database!$F$2:$G$65536,2,)</f>
        <v>#N/A</v>
      </c>
      <c r="K27" s="636">
        <f>VLOOKUP(CONCATENATE($B27,"_",$C27,"_",K$2,"_",$D27,"_",$E27),SentData!$F$2:$G$65536,2,)</f>
        <v>23.050999999999998</v>
      </c>
      <c r="L27" s="636">
        <f>VLOOKUP(CONCATENATE($B27,"_",$C27,"_",L$2,"_",$D27,"_",$E27),SentData!$F$2:$G$65536,2,)</f>
        <v>6.2249999999999996</v>
      </c>
      <c r="M27" s="637"/>
      <c r="N27" s="638" t="str">
        <f t="shared" si="1"/>
        <v>!!</v>
      </c>
      <c r="O27" s="638" t="str">
        <f t="shared" si="2"/>
        <v>!!</v>
      </c>
      <c r="P27" s="638" t="str">
        <f t="shared" si="3"/>
        <v>!!</v>
      </c>
      <c r="Q27" s="638" t="str">
        <f t="shared" si="4"/>
        <v>!!</v>
      </c>
      <c r="R27" s="638" t="str">
        <f t="shared" si="5"/>
        <v>!!</v>
      </c>
      <c r="S27" s="638">
        <f t="shared" si="6"/>
        <v>0.27005335994100038</v>
      </c>
      <c r="T27" s="637"/>
      <c r="U27" s="633"/>
      <c r="V27" s="633"/>
      <c r="W27" s="633"/>
      <c r="X27" s="633"/>
    </row>
    <row r="28" spans="1:24" s="353" customFormat="1" ht="10.199999999999999" x14ac:dyDescent="0.2">
      <c r="A28" s="650" t="s">
        <v>179</v>
      </c>
      <c r="B28" s="633" t="str">
        <f>Cover!$G$25</f>
        <v>NL</v>
      </c>
      <c r="C28" s="633" t="s">
        <v>222</v>
      </c>
      <c r="D28" s="633" t="s">
        <v>216</v>
      </c>
      <c r="E28" s="634" t="s">
        <v>99</v>
      </c>
      <c r="F28" s="635">
        <f>IF(ISNUMBER(U28),U28,VLOOKUP(CONCATENATE($B28,"_",$C28,"_",F$2,"_",$D28,"_",$E28),Database!$F$2:$G$65536,2,))</f>
        <v>0</v>
      </c>
      <c r="G28" s="635">
        <f>IF(ISNUMBER(V28),V28,VLOOKUP(CONCATENATE($B28,"_",$C28,"_",G$2,"_",$D28,"_",$E28),Database!$F$2:$G$65536,2,))</f>
        <v>0</v>
      </c>
      <c r="H28" s="635" t="e">
        <f>IF(ISNUMBER(W28),W28,VLOOKUP(CONCATENATE($B28,"_",$C28,"_",H$2,"_",$D28,"_",$E28),Database!$F$2:$G$65536,2,))</f>
        <v>#N/A</v>
      </c>
      <c r="I28" s="635" t="e">
        <f>IF(ISNUMBER(X28),X28,VLOOKUP(CONCATENATE($B28,"_",$C28,"_",I$2,"_",$D28,"_",$E28),Database!$F$2:$G$65536,2,))</f>
        <v>#N/A</v>
      </c>
      <c r="J28" s="635" t="e">
        <f>VLOOKUP(CONCATENATE($B28,"_",$C28,"_",J$2,"_",$D28,"_",$E28),Database!$F$2:$G$65536,2,)</f>
        <v>#N/A</v>
      </c>
      <c r="K28" s="636">
        <f>VLOOKUP(CONCATENATE($B28,"_",$C28,"_",K$2,"_",$D28,"_",$E28),SentData!$F$2:$G$65536,2,)</f>
        <v>2706</v>
      </c>
      <c r="L28" s="636">
        <f>VLOOKUP(CONCATENATE($B28,"_",$C28,"_",L$2,"_",$D28,"_",$E28),SentData!$F$2:$G$65536,2,)</f>
        <v>2240</v>
      </c>
      <c r="M28" s="637"/>
      <c r="N28" s="638" t="str">
        <f t="shared" si="1"/>
        <v>!!</v>
      </c>
      <c r="O28" s="638" t="str">
        <f t="shared" si="2"/>
        <v>!!</v>
      </c>
      <c r="P28" s="638" t="str">
        <f t="shared" si="3"/>
        <v>!!</v>
      </c>
      <c r="Q28" s="638" t="str">
        <f t="shared" si="4"/>
        <v>!!</v>
      </c>
      <c r="R28" s="638" t="str">
        <f t="shared" si="5"/>
        <v>!!</v>
      </c>
      <c r="S28" s="638">
        <f t="shared" si="6"/>
        <v>0.82779009608277898</v>
      </c>
      <c r="T28" s="637"/>
      <c r="U28" s="633"/>
      <c r="V28" s="633"/>
      <c r="W28" s="633"/>
      <c r="X28" s="633"/>
    </row>
    <row r="29" spans="1:24" x14ac:dyDescent="0.2">
      <c r="A29" s="651" t="s">
        <v>178</v>
      </c>
      <c r="B29" s="639" t="str">
        <f>Cover!$G$25</f>
        <v>NL</v>
      </c>
      <c r="C29" s="639" t="s">
        <v>222</v>
      </c>
      <c r="D29" s="639" t="s">
        <v>293</v>
      </c>
      <c r="E29" s="640" t="s">
        <v>99</v>
      </c>
      <c r="F29" s="641" t="e">
        <f>IF(ISNUMBER(U29),U29,VLOOKUP(CONCATENATE($B29,"_",$C29,"_",F$2,"_","1000 NAC","_",$E29),Database!$F$2:$G$65536,2,)/VLOOKUP(CONCATENATE($B29,"_",$C29,"_",F$2,"_",$D29,"_",$E29),Database!$F$2:$G$65536,2,))</f>
        <v>#DIV/0!</v>
      </c>
      <c r="G29" s="641" t="e">
        <f>IF(ISNUMBER(V29),V29,VLOOKUP(CONCATENATE($B29,"_",$C29,"_",G$2,"_","1000 NAC","_",$E29),Database!$F$2:$G$65536,2,)/VLOOKUP(CONCATENATE($B29,"_",$C29,"_",G$2,"_",$D29,"_",$E29),Database!$F$2:$G$65536,2,))</f>
        <v>#DIV/0!</v>
      </c>
      <c r="H29" s="641" t="e">
        <f>IF(ISNUMBER(W29),W29,VLOOKUP(CONCATENATE($B29,"_",$C29,"_",H$2,"_","1000 NAC","_",$E29),Database!$F$2:$G$65536,2,)/VLOOKUP(CONCATENATE($B29,"_",$C29,"_",H$2,"_",$D29,"_",$E29),Database!$F$2:$G$65536,2,))</f>
        <v>#N/A</v>
      </c>
      <c r="I29" s="641" t="e">
        <f>IF(ISNUMBER(X29),X29,VLOOKUP(CONCATENATE($B29,"_",$C29,"_",I$2,"_","1000 NAC","_",$E29),Database!$F$2:$G$65536,2,)/VLOOKUP(CONCATENATE($B29,"_",$C29,"_",I$2,"_",$D29,"_",$E29),Database!$F$2:$G$65536,2,))</f>
        <v>#N/A</v>
      </c>
      <c r="J29" s="641" t="e">
        <f>VLOOKUP(CONCATENATE($B29,"_",$C29,"_",J$2,"_","1000 NAC","_",$E29),Database!$F$2:$G$65536,2,)/VLOOKUP(CONCATENATE($B29,"_",$C29,"_",J$2,"_",$D29,"_",$E29),Database!$F$2:$G$65536,2,)</f>
        <v>#N/A</v>
      </c>
      <c r="K29" s="642">
        <f>VLOOKUP(CONCATENATE($B29,"_",$C29,"_",K$2,"_","1000 NAC","_",$E29),SentData!$F$2:$G$65536,2,)/VLOOKUP(CONCATENATE($B29,"_",$C29,"_",K$2,"_",$D29,"_",$E29),SentData!$F$2:$G$65536,2,)</f>
        <v>117.39187020085897</v>
      </c>
      <c r="L29" s="642">
        <f>VLOOKUP(CONCATENATE($B29,"_",$C29,"_",L$2,"_","1000 NAC","_",$E29),SentData!$F$2:$G$65536,2,)/VLOOKUP(CONCATENATE($B29,"_",$C29,"_",L$2,"_",$D29,"_",$E29),SentData!$F$2:$G$65536,2,)</f>
        <v>359.83935742971892</v>
      </c>
      <c r="M29" s="643"/>
      <c r="N29" s="644" t="str">
        <f t="shared" si="1"/>
        <v>!!</v>
      </c>
      <c r="O29" s="644" t="str">
        <f t="shared" si="2"/>
        <v>!!</v>
      </c>
      <c r="P29" s="644" t="str">
        <f t="shared" si="3"/>
        <v>!!</v>
      </c>
      <c r="Q29" s="644" t="str">
        <f t="shared" si="4"/>
        <v>!!</v>
      </c>
      <c r="R29" s="644" t="str">
        <f t="shared" si="5"/>
        <v>!!</v>
      </c>
      <c r="S29" s="644">
        <f t="shared" si="6"/>
        <v>3.0652834545870102</v>
      </c>
      <c r="T29" s="643"/>
      <c r="U29" s="652" t="str">
        <f>IF(ISNUMBER(U27),IF(ISNUMBER(U28),U28/U27,F28/U27),IF(ISNUMBER(U28),U28/F27,""))</f>
        <v/>
      </c>
      <c r="V29" s="652"/>
      <c r="W29" s="652"/>
      <c r="X29" s="652"/>
    </row>
    <row r="30" spans="1:24" s="353" customFormat="1" ht="10.199999999999999" x14ac:dyDescent="0.2">
      <c r="A30" s="633" t="s">
        <v>180</v>
      </c>
      <c r="B30" s="633" t="str">
        <f>Cover!$G$25</f>
        <v>NL</v>
      </c>
      <c r="C30" s="633" t="s">
        <v>221</v>
      </c>
      <c r="D30" s="633" t="s">
        <v>293</v>
      </c>
      <c r="E30" s="634" t="s">
        <v>99</v>
      </c>
      <c r="F30" s="635">
        <f>IF(ISNUMBER(U30),U30,VLOOKUP(CONCATENATE($B30,"_",$C30,"_",F$2,"_",$D30,"_",$E30),Database!$F$2:$G$65536,2,))</f>
        <v>0</v>
      </c>
      <c r="G30" s="635">
        <f>IF(ISNUMBER(V30),V30,VLOOKUP(CONCATENATE($B30,"_",$C30,"_",G$2,"_",$D30,"_",$E30),Database!$F$2:$G$65536,2,))</f>
        <v>0</v>
      </c>
      <c r="H30" s="635" t="e">
        <f>IF(ISNUMBER(W30),W30,VLOOKUP(CONCATENATE($B30,"_",$C30,"_",H$2,"_",$D30,"_",$E30),Database!$F$2:$G$65536,2,))</f>
        <v>#N/A</v>
      </c>
      <c r="I30" s="635" t="e">
        <f>IF(ISNUMBER(X30),X30,VLOOKUP(CONCATENATE($B30,"_",$C30,"_",I$2,"_",$D30,"_",$E30),Database!$F$2:$G$65536,2,))</f>
        <v>#N/A</v>
      </c>
      <c r="J30" s="635" t="e">
        <f>VLOOKUP(CONCATENATE($B30,"_",$C30,"_",J$2,"_",$D30,"_",$E30),Database!$F$2:$G$65536,2,)</f>
        <v>#N/A</v>
      </c>
      <c r="K30" s="636">
        <f>VLOOKUP(CONCATENATE($B30,"_",$C30,"_",K$2,"_",$D30,"_",$E30),SentData!$F$2:$G$65536,2,)</f>
        <v>26.974</v>
      </c>
      <c r="L30" s="636">
        <f>VLOOKUP(CONCATENATE($B30,"_",$C30,"_",L$2,"_",$D30,"_",$E30),SentData!$F$2:$G$65536,2,)</f>
        <v>70.064999999999998</v>
      </c>
      <c r="M30" s="637"/>
      <c r="N30" s="638" t="str">
        <f t="shared" si="1"/>
        <v>!!</v>
      </c>
      <c r="O30" s="638" t="str">
        <f t="shared" si="2"/>
        <v>!!</v>
      </c>
      <c r="P30" s="638" t="str">
        <f t="shared" si="3"/>
        <v>!!</v>
      </c>
      <c r="Q30" s="638" t="str">
        <f t="shared" si="4"/>
        <v>!!</v>
      </c>
      <c r="R30" s="638" t="str">
        <f t="shared" si="5"/>
        <v>!!</v>
      </c>
      <c r="S30" s="638">
        <f t="shared" si="6"/>
        <v>2.5975012975457847</v>
      </c>
      <c r="T30" s="637"/>
      <c r="U30" s="633"/>
      <c r="V30" s="633"/>
      <c r="W30" s="633"/>
      <c r="X30" s="633"/>
    </row>
    <row r="31" spans="1:24" s="353" customFormat="1" ht="10.199999999999999" x14ac:dyDescent="0.2">
      <c r="A31" s="650" t="s">
        <v>179</v>
      </c>
      <c r="B31" s="633" t="str">
        <f>Cover!$G$25</f>
        <v>NL</v>
      </c>
      <c r="C31" s="633" t="s">
        <v>221</v>
      </c>
      <c r="D31" s="633" t="s">
        <v>216</v>
      </c>
      <c r="E31" s="634" t="s">
        <v>99</v>
      </c>
      <c r="F31" s="635">
        <f>IF(ISNUMBER(U31),U31,VLOOKUP(CONCATENATE($B31,"_",$C31,"_",F$2,"_",$D31,"_",$E31),Database!$F$2:$G$65536,2,))</f>
        <v>0</v>
      </c>
      <c r="G31" s="635">
        <f>IF(ISNUMBER(V31),V31,VLOOKUP(CONCATENATE($B31,"_",$C31,"_",G$2,"_",$D31,"_",$E31),Database!$F$2:$G$65536,2,))</f>
        <v>0</v>
      </c>
      <c r="H31" s="635" t="e">
        <f>IF(ISNUMBER(W31),W31,VLOOKUP(CONCATENATE($B31,"_",$C31,"_",H$2,"_",$D31,"_",$E31),Database!$F$2:$G$65536,2,))</f>
        <v>#N/A</v>
      </c>
      <c r="I31" s="635" t="e">
        <f>IF(ISNUMBER(X31),X31,VLOOKUP(CONCATENATE($B31,"_",$C31,"_",I$2,"_",$D31,"_",$E31),Database!$F$2:$G$65536,2,))</f>
        <v>#N/A</v>
      </c>
      <c r="J31" s="635" t="e">
        <f>VLOOKUP(CONCATENATE($B31,"_",$C31,"_",J$2,"_",$D31,"_",$E31),Database!$F$2:$G$65536,2,)</f>
        <v>#N/A</v>
      </c>
      <c r="K31" s="636">
        <f>VLOOKUP(CONCATENATE($B31,"_",$C31,"_",K$2,"_",$D31,"_",$E31),SentData!$F$2:$G$65536,2,)</f>
        <v>3752</v>
      </c>
      <c r="L31" s="636">
        <f>VLOOKUP(CONCATENATE($B31,"_",$C31,"_",L$2,"_",$D31,"_",$E31),SentData!$F$2:$G$65536,2,)</f>
        <v>4507</v>
      </c>
      <c r="M31" s="637"/>
      <c r="N31" s="638" t="str">
        <f t="shared" si="1"/>
        <v>!!</v>
      </c>
      <c r="O31" s="638" t="str">
        <f t="shared" si="2"/>
        <v>!!</v>
      </c>
      <c r="P31" s="638" t="str">
        <f t="shared" si="3"/>
        <v>!!</v>
      </c>
      <c r="Q31" s="638" t="str">
        <f t="shared" si="4"/>
        <v>!!</v>
      </c>
      <c r="R31" s="638" t="str">
        <f t="shared" si="5"/>
        <v>!!</v>
      </c>
      <c r="S31" s="638">
        <f t="shared" si="6"/>
        <v>1.2012260127931769</v>
      </c>
      <c r="T31" s="637"/>
      <c r="U31" s="633"/>
      <c r="V31" s="633"/>
      <c r="W31" s="633"/>
      <c r="X31" s="633"/>
    </row>
    <row r="32" spans="1:24" x14ac:dyDescent="0.2">
      <c r="A32" s="651" t="s">
        <v>178</v>
      </c>
      <c r="B32" s="639" t="str">
        <f>Cover!$G$25</f>
        <v>NL</v>
      </c>
      <c r="C32" s="639" t="s">
        <v>221</v>
      </c>
      <c r="D32" s="639" t="s">
        <v>293</v>
      </c>
      <c r="E32" s="640" t="s">
        <v>99</v>
      </c>
      <c r="F32" s="641" t="e">
        <f>IF(ISNUMBER(U32),U32,VLOOKUP(CONCATENATE($B32,"_",$C32,"_",F$2,"_","1000 NAC","_",$E32),Database!$F$2:$G$65536,2,)/VLOOKUP(CONCATENATE($B32,"_",$C32,"_",F$2,"_",$D32,"_",$E32),Database!$F$2:$G$65536,2,))</f>
        <v>#DIV/0!</v>
      </c>
      <c r="G32" s="641" t="e">
        <f>IF(ISNUMBER(V32),V32,VLOOKUP(CONCATENATE($B32,"_",$C32,"_",G$2,"_","1000 NAC","_",$E32),Database!$F$2:$G$65536,2,)/VLOOKUP(CONCATENATE($B32,"_",$C32,"_",G$2,"_",$D32,"_",$E32),Database!$F$2:$G$65536,2,))</f>
        <v>#DIV/0!</v>
      </c>
      <c r="H32" s="641" t="e">
        <f>IF(ISNUMBER(W32),W32,VLOOKUP(CONCATENATE($B32,"_",$C32,"_",H$2,"_","1000 NAC","_",$E32),Database!$F$2:$G$65536,2,)/VLOOKUP(CONCATENATE($B32,"_",$C32,"_",H$2,"_",$D32,"_",$E32),Database!$F$2:$G$65536,2,))</f>
        <v>#N/A</v>
      </c>
      <c r="I32" s="641" t="e">
        <f>IF(ISNUMBER(X32),X32,VLOOKUP(CONCATENATE($B32,"_",$C32,"_",I$2,"_","1000 NAC","_",$E32),Database!$F$2:$G$65536,2,)/VLOOKUP(CONCATENATE($B32,"_",$C32,"_",I$2,"_",$D32,"_",$E32),Database!$F$2:$G$65536,2,))</f>
        <v>#N/A</v>
      </c>
      <c r="J32" s="641" t="e">
        <f>VLOOKUP(CONCATENATE($B32,"_",$C32,"_",J$2,"_","1000 NAC","_",$E32),Database!$F$2:$G$65536,2,)/VLOOKUP(CONCATENATE($B32,"_",$C32,"_",J$2,"_",$D32,"_",$E32),Database!$F$2:$G$65536,2,)</f>
        <v>#N/A</v>
      </c>
      <c r="K32" s="642">
        <f>VLOOKUP(CONCATENATE($B32,"_",$C32,"_",K$2,"_","1000 NAC","_",$E32),SentData!$F$2:$G$65536,2,)/VLOOKUP(CONCATENATE($B32,"_",$C32,"_",K$2,"_",$D32,"_",$E32),SentData!$F$2:$G$65536,2,)</f>
        <v>139.09690813375843</v>
      </c>
      <c r="L32" s="642">
        <f>VLOOKUP(CONCATENATE($B32,"_",$C32,"_",L$2,"_","1000 NAC","_",$E32),SentData!$F$2:$G$65536,2,)/VLOOKUP(CONCATENATE($B32,"_",$C32,"_",L$2,"_",$D32,"_",$E32),SentData!$F$2:$G$65536,2,)</f>
        <v>64.325983015771072</v>
      </c>
      <c r="M32" s="643"/>
      <c r="N32" s="644" t="str">
        <f t="shared" si="1"/>
        <v>!!</v>
      </c>
      <c r="O32" s="644" t="str">
        <f t="shared" si="2"/>
        <v>!!</v>
      </c>
      <c r="P32" s="644" t="str">
        <f t="shared" si="3"/>
        <v>!!</v>
      </c>
      <c r="Q32" s="644" t="str">
        <f t="shared" si="4"/>
        <v>!!</v>
      </c>
      <c r="R32" s="644" t="str">
        <f t="shared" si="5"/>
        <v>!!</v>
      </c>
      <c r="S32" s="644">
        <f t="shared" si="6"/>
        <v>0.46245444186231582</v>
      </c>
      <c r="T32" s="643"/>
      <c r="U32" s="652" t="str">
        <f>IF(ISNUMBER(U30),IF(ISNUMBER(U31),U31/U30,F31/U30),IF(ISNUMBER(U31),U31/F30,""))</f>
        <v/>
      </c>
      <c r="V32" s="652"/>
      <c r="W32" s="652"/>
      <c r="X32" s="652"/>
    </row>
    <row r="33" spans="1:24" s="353" customFormat="1" ht="10.199999999999999" x14ac:dyDescent="0.2">
      <c r="A33" s="633" t="s">
        <v>180</v>
      </c>
      <c r="B33" s="633" t="str">
        <f>Cover!$G$25</f>
        <v>NL</v>
      </c>
      <c r="C33" s="633" t="s">
        <v>222</v>
      </c>
      <c r="D33" s="633" t="s">
        <v>293</v>
      </c>
      <c r="E33" s="634" t="s">
        <v>100</v>
      </c>
      <c r="F33" s="635">
        <f>IF(ISNUMBER(U33),U33,VLOOKUP(CONCATENATE($B33,"_",$C33,"_",F$2,"_",$D33,"_",$E33),Database!$F$2:$G$65536,2,))</f>
        <v>0</v>
      </c>
      <c r="G33" s="635">
        <f>IF(ISNUMBER(V33),V33,VLOOKUP(CONCATENATE($B33,"_",$C33,"_",G$2,"_",$D33,"_",$E33),Database!$F$2:$G$65536,2,))</f>
        <v>0</v>
      </c>
      <c r="H33" s="635" t="e">
        <f>IF(ISNUMBER(W33),W33,VLOOKUP(CONCATENATE($B33,"_",$C33,"_",H$2,"_",$D33,"_",$E33),Database!$F$2:$G$65536,2,))</f>
        <v>#N/A</v>
      </c>
      <c r="I33" s="635" t="e">
        <f>IF(ISNUMBER(X33),X33,VLOOKUP(CONCATENATE($B33,"_",$C33,"_",I$2,"_",$D33,"_",$E33),Database!$F$2:$G$65536,2,))</f>
        <v>#N/A</v>
      </c>
      <c r="J33" s="635" t="e">
        <f>VLOOKUP(CONCATENATE($B33,"_",$C33,"_",J$2,"_",$D33,"_",$E33),Database!$F$2:$G$65536,2,)</f>
        <v>#N/A</v>
      </c>
      <c r="K33" s="636">
        <f>VLOOKUP(CONCATENATE($B33,"_",$C33,"_",K$2,"_",$D33,"_",$E33),SentData!$F$2:$G$65536,2,)</f>
        <v>5.1999999999999998E-2</v>
      </c>
      <c r="L33" s="636">
        <f>VLOOKUP(CONCATENATE($B33,"_",$C33,"_",L$2,"_",$D33,"_",$E33),SentData!$F$2:$G$65536,2,)</f>
        <v>0.21</v>
      </c>
      <c r="M33" s="637"/>
      <c r="N33" s="638" t="str">
        <f t="shared" si="1"/>
        <v>!!</v>
      </c>
      <c r="O33" s="638" t="str">
        <f t="shared" si="2"/>
        <v>!!</v>
      </c>
      <c r="P33" s="638" t="str">
        <f t="shared" si="3"/>
        <v>!!</v>
      </c>
      <c r="Q33" s="638" t="str">
        <f t="shared" si="4"/>
        <v>!!</v>
      </c>
      <c r="R33" s="638" t="str">
        <f t="shared" si="5"/>
        <v>!!</v>
      </c>
      <c r="S33" s="638">
        <f t="shared" si="6"/>
        <v>4.0384615384615383</v>
      </c>
      <c r="T33" s="637"/>
      <c r="U33" s="633"/>
      <c r="V33" s="633"/>
      <c r="W33" s="633"/>
      <c r="X33" s="633"/>
    </row>
    <row r="34" spans="1:24" s="353" customFormat="1" ht="10.199999999999999" x14ac:dyDescent="0.2">
      <c r="A34" s="650" t="s">
        <v>179</v>
      </c>
      <c r="B34" s="633" t="str">
        <f>Cover!$G$25</f>
        <v>NL</v>
      </c>
      <c r="C34" s="633" t="s">
        <v>222</v>
      </c>
      <c r="D34" s="633" t="s">
        <v>216</v>
      </c>
      <c r="E34" s="634" t="s">
        <v>100</v>
      </c>
      <c r="F34" s="635">
        <f>IF(ISNUMBER(U34),U34,VLOOKUP(CONCATENATE($B34,"_",$C34,"_",F$2,"_",$D34,"_",$E34),Database!$F$2:$G$65536,2,))</f>
        <v>0</v>
      </c>
      <c r="G34" s="635">
        <f>IF(ISNUMBER(V34),V34,VLOOKUP(CONCATENATE($B34,"_",$C34,"_",G$2,"_",$D34,"_",$E34),Database!$F$2:$G$65536,2,))</f>
        <v>0</v>
      </c>
      <c r="H34" s="635" t="e">
        <f>IF(ISNUMBER(W34),W34,VLOOKUP(CONCATENATE($B34,"_",$C34,"_",H$2,"_",$D34,"_",$E34),Database!$F$2:$G$65536,2,))</f>
        <v>#N/A</v>
      </c>
      <c r="I34" s="635" t="e">
        <f>IF(ISNUMBER(X34),X34,VLOOKUP(CONCATENATE($B34,"_",$C34,"_",I$2,"_",$D34,"_",$E34),Database!$F$2:$G$65536,2,))</f>
        <v>#N/A</v>
      </c>
      <c r="J34" s="635" t="e">
        <f>VLOOKUP(CONCATENATE($B34,"_",$C34,"_",J$2,"_",$D34,"_",$E34),Database!$F$2:$G$65536,2,)</f>
        <v>#N/A</v>
      </c>
      <c r="K34" s="636">
        <f>VLOOKUP(CONCATENATE($B34,"_",$C34,"_",K$2,"_",$D34,"_",$E34),SentData!$F$2:$G$65536,2,)</f>
        <v>5</v>
      </c>
      <c r="L34" s="636">
        <f>VLOOKUP(CONCATENATE($B34,"_",$C34,"_",L$2,"_",$D34,"_",$E34),SentData!$F$2:$G$65536,2,)</f>
        <v>15</v>
      </c>
      <c r="M34" s="637"/>
      <c r="N34" s="638" t="str">
        <f t="shared" si="1"/>
        <v>!!</v>
      </c>
      <c r="O34" s="638" t="str">
        <f t="shared" si="2"/>
        <v>!!</v>
      </c>
      <c r="P34" s="638" t="str">
        <f t="shared" si="3"/>
        <v>!!</v>
      </c>
      <c r="Q34" s="638" t="str">
        <f t="shared" si="4"/>
        <v>!!</v>
      </c>
      <c r="R34" s="638" t="str">
        <f t="shared" si="5"/>
        <v>!!</v>
      </c>
      <c r="S34" s="638">
        <f t="shared" si="6"/>
        <v>3</v>
      </c>
      <c r="T34" s="637"/>
      <c r="U34" s="633"/>
      <c r="V34" s="633"/>
      <c r="W34" s="633"/>
      <c r="X34" s="633"/>
    </row>
    <row r="35" spans="1:24" x14ac:dyDescent="0.2">
      <c r="A35" s="651" t="s">
        <v>178</v>
      </c>
      <c r="B35" s="639" t="str">
        <f>Cover!$G$25</f>
        <v>NL</v>
      </c>
      <c r="C35" s="639" t="s">
        <v>222</v>
      </c>
      <c r="D35" s="639" t="s">
        <v>293</v>
      </c>
      <c r="E35" s="640" t="s">
        <v>100</v>
      </c>
      <c r="F35" s="641" t="e">
        <f>IF(ISNUMBER(U35),U35,VLOOKUP(CONCATENATE($B35,"_",$C35,"_",F$2,"_","1000 NAC","_",$E35),Database!$F$2:$G$65536,2,)/VLOOKUP(CONCATENATE($B35,"_",$C35,"_",F$2,"_",$D35,"_",$E35),Database!$F$2:$G$65536,2,))</f>
        <v>#DIV/0!</v>
      </c>
      <c r="G35" s="641" t="e">
        <f>IF(ISNUMBER(V35),V35,VLOOKUP(CONCATENATE($B35,"_",$C35,"_",G$2,"_","1000 NAC","_",$E35),Database!$F$2:$G$65536,2,)/VLOOKUP(CONCATENATE($B35,"_",$C35,"_",G$2,"_",$D35,"_",$E35),Database!$F$2:$G$65536,2,))</f>
        <v>#DIV/0!</v>
      </c>
      <c r="H35" s="641" t="e">
        <f>IF(ISNUMBER(W35),W35,VLOOKUP(CONCATENATE($B35,"_",$C35,"_",H$2,"_","1000 NAC","_",$E35),Database!$F$2:$G$65536,2,)/VLOOKUP(CONCATENATE($B35,"_",$C35,"_",H$2,"_",$D35,"_",$E35),Database!$F$2:$G$65536,2,))</f>
        <v>#N/A</v>
      </c>
      <c r="I35" s="641" t="e">
        <f>IF(ISNUMBER(X35),X35,VLOOKUP(CONCATENATE($B35,"_",$C35,"_",I$2,"_","1000 NAC","_",$E35),Database!$F$2:$G$65536,2,)/VLOOKUP(CONCATENATE($B35,"_",$C35,"_",I$2,"_",$D35,"_",$E35),Database!$F$2:$G$65536,2,))</f>
        <v>#N/A</v>
      </c>
      <c r="J35" s="641" t="e">
        <f>VLOOKUP(CONCATENATE($B35,"_",$C35,"_",J$2,"_","1000 NAC","_",$E35),Database!$F$2:$G$65536,2,)/VLOOKUP(CONCATENATE($B35,"_",$C35,"_",J$2,"_",$D35,"_",$E35),Database!$F$2:$G$65536,2,)</f>
        <v>#N/A</v>
      </c>
      <c r="K35" s="642">
        <f>VLOOKUP(CONCATENATE($B35,"_",$C35,"_",K$2,"_","1000 NAC","_",$E35),SentData!$F$2:$G$65536,2,)/VLOOKUP(CONCATENATE($B35,"_",$C35,"_",K$2,"_",$D35,"_",$E35),SentData!$F$2:$G$65536,2,)</f>
        <v>96.15384615384616</v>
      </c>
      <c r="L35" s="642">
        <f>VLOOKUP(CONCATENATE($B35,"_",$C35,"_",L$2,"_","1000 NAC","_",$E35),SentData!$F$2:$G$65536,2,)/VLOOKUP(CONCATENATE($B35,"_",$C35,"_",L$2,"_",$D35,"_",$E35),SentData!$F$2:$G$65536,2,)</f>
        <v>71.428571428571431</v>
      </c>
      <c r="M35" s="643"/>
      <c r="N35" s="644" t="str">
        <f t="shared" ref="N35:N90" si="7">IF(OR(ISERROR(F35),ISERROR(G35)),"!!",IF(F35=0,"!!",G35/F35))</f>
        <v>!!</v>
      </c>
      <c r="O35" s="644" t="str">
        <f t="shared" ref="O35:O90" si="8">IF(OR(ISERROR(G35),ISERROR(H35)),"!!",IF(G35=0,"!!",H35/G35))</f>
        <v>!!</v>
      </c>
      <c r="P35" s="644" t="str">
        <f t="shared" ref="P35:P90" si="9">IF(OR(ISERROR(H35),ISERROR(I35)),"!!",IF(H35=0,"!!",I35/H35))</f>
        <v>!!</v>
      </c>
      <c r="Q35" s="644" t="str">
        <f t="shared" ref="Q35:Q90" si="10">IF(OR(ISERROR(I35),ISERROR(J35)),"!!",IF(I35=0,"!!",J35/I35))</f>
        <v>!!</v>
      </c>
      <c r="R35" s="644" t="str">
        <f t="shared" ref="R35:R90" si="11">IF(OR(ISERROR(J35),ISERROR(K35)),"!!",IF(J35=0,"!!",K35/J35))</f>
        <v>!!</v>
      </c>
      <c r="S35" s="644">
        <f t="shared" ref="S35:S90" si="12">IF(OR(ISERROR(K35),ISERROR(L35)),"!!",IF(K35=0,"!!",L35/K35))</f>
        <v>0.74285714285714288</v>
      </c>
      <c r="T35" s="643"/>
      <c r="U35" s="652" t="str">
        <f>IF(ISNUMBER(U33),IF(ISNUMBER(U34),U34/U33,F34/U33),IF(ISNUMBER(U34),U34/F33,""))</f>
        <v/>
      </c>
      <c r="V35" s="652"/>
      <c r="W35" s="652"/>
      <c r="X35" s="652"/>
    </row>
    <row r="36" spans="1:24" s="353" customFormat="1" ht="10.199999999999999" x14ac:dyDescent="0.2">
      <c r="A36" s="633" t="s">
        <v>180</v>
      </c>
      <c r="B36" s="633" t="str">
        <f>Cover!$G$25</f>
        <v>NL</v>
      </c>
      <c r="C36" s="633" t="s">
        <v>221</v>
      </c>
      <c r="D36" s="633" t="s">
        <v>293</v>
      </c>
      <c r="E36" s="634" t="s">
        <v>100</v>
      </c>
      <c r="F36" s="635">
        <f>IF(ISNUMBER(U36),U36,VLOOKUP(CONCATENATE($B36,"_",$C36,"_",F$2,"_",$D36,"_",$E36),Database!$F$2:$G$65536,2,))</f>
        <v>0</v>
      </c>
      <c r="G36" s="635">
        <f>IF(ISNUMBER(V36),V36,VLOOKUP(CONCATENATE($B36,"_",$C36,"_",G$2,"_",$D36,"_",$E36),Database!$F$2:$G$65536,2,))</f>
        <v>0</v>
      </c>
      <c r="H36" s="635" t="e">
        <f>IF(ISNUMBER(W36),W36,VLOOKUP(CONCATENATE($B36,"_",$C36,"_",H$2,"_",$D36,"_",$E36),Database!$F$2:$G$65536,2,))</f>
        <v>#N/A</v>
      </c>
      <c r="I36" s="635" t="e">
        <f>IF(ISNUMBER(X36),X36,VLOOKUP(CONCATENATE($B36,"_",$C36,"_",I$2,"_",$D36,"_",$E36),Database!$F$2:$G$65536,2,))</f>
        <v>#N/A</v>
      </c>
      <c r="J36" s="635" t="e">
        <f>VLOOKUP(CONCATENATE($B36,"_",$C36,"_",J$2,"_",$D36,"_",$E36),Database!$F$2:$G$65536,2,)</f>
        <v>#N/A</v>
      </c>
      <c r="K36" s="636">
        <f>VLOOKUP(CONCATENATE($B36,"_",$C36,"_",K$2,"_",$D36,"_",$E36),SentData!$F$2:$G$65536,2,)</f>
        <v>3.419</v>
      </c>
      <c r="L36" s="636">
        <f>VLOOKUP(CONCATENATE($B36,"_",$C36,"_",L$2,"_",$D36,"_",$E36),SentData!$F$2:$G$65536,2,)</f>
        <v>39.984000000000002</v>
      </c>
      <c r="M36" s="637"/>
      <c r="N36" s="638" t="str">
        <f t="shared" si="7"/>
        <v>!!</v>
      </c>
      <c r="O36" s="638" t="str">
        <f t="shared" si="8"/>
        <v>!!</v>
      </c>
      <c r="P36" s="638" t="str">
        <f t="shared" si="9"/>
        <v>!!</v>
      </c>
      <c r="Q36" s="638" t="str">
        <f t="shared" si="10"/>
        <v>!!</v>
      </c>
      <c r="R36" s="638" t="str">
        <f t="shared" si="11"/>
        <v>!!</v>
      </c>
      <c r="S36" s="638">
        <f t="shared" si="12"/>
        <v>11.694647557765428</v>
      </c>
      <c r="T36" s="637"/>
      <c r="U36" s="633"/>
      <c r="V36" s="633"/>
      <c r="W36" s="633"/>
      <c r="X36" s="633"/>
    </row>
    <row r="37" spans="1:24" s="353" customFormat="1" ht="10.199999999999999" x14ac:dyDescent="0.2">
      <c r="A37" s="650" t="s">
        <v>179</v>
      </c>
      <c r="B37" s="633" t="str">
        <f>Cover!$G$25</f>
        <v>NL</v>
      </c>
      <c r="C37" s="633" t="s">
        <v>221</v>
      </c>
      <c r="D37" s="633" t="s">
        <v>216</v>
      </c>
      <c r="E37" s="634" t="s">
        <v>100</v>
      </c>
      <c r="F37" s="635">
        <f>IF(ISNUMBER(U37),U37,VLOOKUP(CONCATENATE($B37,"_",$C37,"_",F$2,"_",$D37,"_",$E37),Database!$F$2:$G$65536,2,))</f>
        <v>0</v>
      </c>
      <c r="G37" s="635">
        <f>IF(ISNUMBER(V37),V37,VLOOKUP(CONCATENATE($B37,"_",$C37,"_",G$2,"_",$D37,"_",$E37),Database!$F$2:$G$65536,2,))</f>
        <v>0</v>
      </c>
      <c r="H37" s="635" t="e">
        <f>IF(ISNUMBER(W37),W37,VLOOKUP(CONCATENATE($B37,"_",$C37,"_",H$2,"_",$D37,"_",$E37),Database!$F$2:$G$65536,2,))</f>
        <v>#N/A</v>
      </c>
      <c r="I37" s="635" t="e">
        <f>IF(ISNUMBER(X37),X37,VLOOKUP(CONCATENATE($B37,"_",$C37,"_",I$2,"_",$D37,"_",$E37),Database!$F$2:$G$65536,2,))</f>
        <v>#N/A</v>
      </c>
      <c r="J37" s="635" t="e">
        <f>VLOOKUP(CONCATENATE($B37,"_",$C37,"_",J$2,"_",$D37,"_",$E37),Database!$F$2:$G$65536,2,)</f>
        <v>#N/A</v>
      </c>
      <c r="K37" s="636">
        <f>VLOOKUP(CONCATENATE($B37,"_",$C37,"_",K$2,"_",$D37,"_",$E37),SentData!$F$2:$G$65536,2,)</f>
        <v>158</v>
      </c>
      <c r="L37" s="636">
        <f>VLOOKUP(CONCATENATE($B37,"_",$C37,"_",L$2,"_",$D37,"_",$E37),SentData!$F$2:$G$65536,2,)</f>
        <v>2002</v>
      </c>
      <c r="M37" s="637"/>
      <c r="N37" s="638" t="str">
        <f t="shared" si="7"/>
        <v>!!</v>
      </c>
      <c r="O37" s="638" t="str">
        <f t="shared" si="8"/>
        <v>!!</v>
      </c>
      <c r="P37" s="638" t="str">
        <f t="shared" si="9"/>
        <v>!!</v>
      </c>
      <c r="Q37" s="638" t="str">
        <f t="shared" si="10"/>
        <v>!!</v>
      </c>
      <c r="R37" s="638" t="str">
        <f t="shared" si="11"/>
        <v>!!</v>
      </c>
      <c r="S37" s="638">
        <f t="shared" si="12"/>
        <v>12.670886075949367</v>
      </c>
      <c r="T37" s="637"/>
      <c r="U37" s="633"/>
      <c r="V37" s="633"/>
      <c r="W37" s="633"/>
      <c r="X37" s="633"/>
    </row>
    <row r="38" spans="1:24" x14ac:dyDescent="0.2">
      <c r="A38" s="651" t="s">
        <v>178</v>
      </c>
      <c r="B38" s="639" t="str">
        <f>Cover!$G$25</f>
        <v>NL</v>
      </c>
      <c r="C38" s="639" t="s">
        <v>221</v>
      </c>
      <c r="D38" s="639" t="s">
        <v>293</v>
      </c>
      <c r="E38" s="640" t="s">
        <v>100</v>
      </c>
      <c r="F38" s="641" t="e">
        <f>IF(ISNUMBER(U38),U38,VLOOKUP(CONCATENATE($B38,"_",$C38,"_",F$2,"_","1000 NAC","_",$E38),Database!$F$2:$G$65536,2,)/VLOOKUP(CONCATENATE($B38,"_",$C38,"_",F$2,"_",$D38,"_",$E38),Database!$F$2:$G$65536,2,))</f>
        <v>#DIV/0!</v>
      </c>
      <c r="G38" s="641" t="e">
        <f>IF(ISNUMBER(V38),V38,VLOOKUP(CONCATENATE($B38,"_",$C38,"_",G$2,"_","1000 NAC","_",$E38),Database!$F$2:$G$65536,2,)/VLOOKUP(CONCATENATE($B38,"_",$C38,"_",G$2,"_",$D38,"_",$E38),Database!$F$2:$G$65536,2,))</f>
        <v>#DIV/0!</v>
      </c>
      <c r="H38" s="641" t="e">
        <f>IF(ISNUMBER(W38),W38,VLOOKUP(CONCATENATE($B38,"_",$C38,"_",H$2,"_","1000 NAC","_",$E38),Database!$F$2:$G$65536,2,)/VLOOKUP(CONCATENATE($B38,"_",$C38,"_",H$2,"_",$D38,"_",$E38),Database!$F$2:$G$65536,2,))</f>
        <v>#N/A</v>
      </c>
      <c r="I38" s="641" t="e">
        <f>IF(ISNUMBER(X38),X38,VLOOKUP(CONCATENATE($B38,"_",$C38,"_",I$2,"_","1000 NAC","_",$E38),Database!$F$2:$G$65536,2,)/VLOOKUP(CONCATENATE($B38,"_",$C38,"_",I$2,"_",$D38,"_",$E38),Database!$F$2:$G$65536,2,))</f>
        <v>#N/A</v>
      </c>
      <c r="J38" s="641" t="e">
        <f>VLOOKUP(CONCATENATE($B38,"_",$C38,"_",J$2,"_","1000 NAC","_",$E38),Database!$F$2:$G$65536,2,)/VLOOKUP(CONCATENATE($B38,"_",$C38,"_",J$2,"_",$D38,"_",$E38),Database!$F$2:$G$65536,2,)</f>
        <v>#N/A</v>
      </c>
      <c r="K38" s="642">
        <f>VLOOKUP(CONCATENATE($B38,"_",$C38,"_",K$2,"_","1000 NAC","_",$E38),SentData!$F$2:$G$65536,2,)/VLOOKUP(CONCATENATE($B38,"_",$C38,"_",K$2,"_",$D38,"_",$E38),SentData!$F$2:$G$65536,2,)</f>
        <v>46.212342790289554</v>
      </c>
      <c r="L38" s="642">
        <f>VLOOKUP(CONCATENATE($B38,"_",$C38,"_",L$2,"_","1000 NAC","_",$E38),SentData!$F$2:$G$65536,2,)/VLOOKUP(CONCATENATE($B38,"_",$C38,"_",L$2,"_",$D38,"_",$E38),SentData!$F$2:$G$65536,2,)</f>
        <v>50.070028011204478</v>
      </c>
      <c r="M38" s="643"/>
      <c r="N38" s="644" t="str">
        <f t="shared" si="7"/>
        <v>!!</v>
      </c>
      <c r="O38" s="644" t="str">
        <f t="shared" si="8"/>
        <v>!!</v>
      </c>
      <c r="P38" s="644" t="str">
        <f t="shared" si="9"/>
        <v>!!</v>
      </c>
      <c r="Q38" s="644" t="str">
        <f t="shared" si="10"/>
        <v>!!</v>
      </c>
      <c r="R38" s="644" t="str">
        <f t="shared" si="11"/>
        <v>!!</v>
      </c>
      <c r="S38" s="644">
        <f t="shared" si="12"/>
        <v>1.0834773782930893</v>
      </c>
      <c r="T38" s="643"/>
      <c r="U38" s="652" t="str">
        <f>IF(ISNUMBER(U36),IF(ISNUMBER(U37),U37/U36,F37/U36),IF(ISNUMBER(U37),U37/F36,""))</f>
        <v/>
      </c>
      <c r="V38" s="652"/>
      <c r="W38" s="652"/>
      <c r="X38" s="652"/>
    </row>
    <row r="39" spans="1:24" s="353" customFormat="1" ht="10.199999999999999" x14ac:dyDescent="0.2">
      <c r="A39" s="633" t="s">
        <v>180</v>
      </c>
      <c r="B39" s="633" t="str">
        <f>Cover!$G$25</f>
        <v>NL</v>
      </c>
      <c r="C39" s="633" t="s">
        <v>222</v>
      </c>
      <c r="D39" s="633" t="s">
        <v>362</v>
      </c>
      <c r="E39" s="634">
        <v>2</v>
      </c>
      <c r="F39" s="635">
        <f>IF(ISNUMBER(U39),U39,VLOOKUP(CONCATENATE($B39,"_",$C39,"_",F$2,"_",$D39,"_",$E39),Database!$F$2:$G$65536,2,))</f>
        <v>0</v>
      </c>
      <c r="G39" s="635">
        <f>IF(ISNUMBER(V39),V39,VLOOKUP(CONCATENATE($B39,"_",$C39,"_",G$2,"_",$D39,"_",$E39),Database!$F$2:$G$65536,2,))</f>
        <v>0</v>
      </c>
      <c r="H39" s="635" t="e">
        <f>IF(ISNUMBER(W39),W39,VLOOKUP(CONCATENATE($B39,"_",$C39,"_",H$2,"_",$D39,"_",$E39),Database!$F$2:$G$65536,2,))</f>
        <v>#N/A</v>
      </c>
      <c r="I39" s="635" t="e">
        <f>IF(ISNUMBER(X39),X39,VLOOKUP(CONCATENATE($B39,"_",$C39,"_",I$2,"_",$D39,"_",$E39),Database!$F$2:$G$65536,2,))</f>
        <v>#N/A</v>
      </c>
      <c r="J39" s="635" t="e">
        <f>VLOOKUP(CONCATENATE($B39,"_",$C39,"_",J$2,"_",$D39,"_",$E39),Database!$F$2:$G$65536,2,)</f>
        <v>#N/A</v>
      </c>
      <c r="K39" s="636">
        <f>VLOOKUP(CONCATENATE($B39,"_",$C39,"_",K$2,"_",$D39,"_",$E39),SentData!$F$2:$G$65536,2,)</f>
        <v>22.998999999999999</v>
      </c>
      <c r="L39" s="636">
        <f>VLOOKUP(CONCATENATE($B39,"_",$C39,"_",L$2,"_",$D39,"_",$E39),SentData!$F$2:$G$65536,2,)</f>
        <v>6.0149999999999997</v>
      </c>
      <c r="M39" s="637"/>
      <c r="N39" s="638" t="str">
        <f t="shared" si="7"/>
        <v>!!</v>
      </c>
      <c r="O39" s="638" t="str">
        <f t="shared" si="8"/>
        <v>!!</v>
      </c>
      <c r="P39" s="638" t="str">
        <f t="shared" si="9"/>
        <v>!!</v>
      </c>
      <c r="Q39" s="638" t="str">
        <f t="shared" si="10"/>
        <v>!!</v>
      </c>
      <c r="R39" s="638" t="str">
        <f t="shared" si="11"/>
        <v>!!</v>
      </c>
      <c r="S39" s="638">
        <f t="shared" si="12"/>
        <v>0.26153311013522329</v>
      </c>
      <c r="T39" s="637"/>
      <c r="U39" s="633"/>
      <c r="V39" s="633"/>
      <c r="W39" s="633"/>
      <c r="X39" s="633"/>
    </row>
    <row r="40" spans="1:24" s="353" customFormat="1" ht="10.199999999999999" x14ac:dyDescent="0.2">
      <c r="A40" s="650" t="s">
        <v>179</v>
      </c>
      <c r="B40" s="633" t="str">
        <f>Cover!$G$25</f>
        <v>NL</v>
      </c>
      <c r="C40" s="633" t="s">
        <v>222</v>
      </c>
      <c r="D40" s="633" t="s">
        <v>216</v>
      </c>
      <c r="E40" s="634">
        <v>2</v>
      </c>
      <c r="F40" s="635">
        <f>IF(ISNUMBER(U40),U40,VLOOKUP(CONCATENATE($B40,"_",$C40,"_",F$2,"_",$D40,"_",$E40),Database!$F$2:$G$65536,2,))</f>
        <v>0</v>
      </c>
      <c r="G40" s="635">
        <f>IF(ISNUMBER(V40),V40,VLOOKUP(CONCATENATE($B40,"_",$C40,"_",G$2,"_",$D40,"_",$E40),Database!$F$2:$G$65536,2,))</f>
        <v>0</v>
      </c>
      <c r="H40" s="635" t="e">
        <f>IF(ISNUMBER(W40),W40,VLOOKUP(CONCATENATE($B40,"_",$C40,"_",H$2,"_",$D40,"_",$E40),Database!$F$2:$G$65536,2,))</f>
        <v>#N/A</v>
      </c>
      <c r="I40" s="635" t="e">
        <f>IF(ISNUMBER(X40),X40,VLOOKUP(CONCATENATE($B40,"_",$C40,"_",I$2,"_",$D40,"_",$E40),Database!$F$2:$G$65536,2,))</f>
        <v>#N/A</v>
      </c>
      <c r="J40" s="635" t="e">
        <f>VLOOKUP(CONCATENATE($B40,"_",$C40,"_",J$2,"_",$D40,"_",$E40),Database!$F$2:$G$65536,2,)</f>
        <v>#N/A</v>
      </c>
      <c r="K40" s="636">
        <f>VLOOKUP(CONCATENATE($B40,"_",$C40,"_",K$2,"_",$D40,"_",$E40),SentData!$F$2:$G$65536,2,)</f>
        <v>2701</v>
      </c>
      <c r="L40" s="636">
        <f>VLOOKUP(CONCATENATE($B40,"_",$C40,"_",L$2,"_",$D40,"_",$E40),SentData!$F$2:$G$65536,2,)</f>
        <v>2225</v>
      </c>
      <c r="M40" s="637"/>
      <c r="N40" s="638" t="str">
        <f t="shared" si="7"/>
        <v>!!</v>
      </c>
      <c r="O40" s="638" t="str">
        <f t="shared" si="8"/>
        <v>!!</v>
      </c>
      <c r="P40" s="638" t="str">
        <f t="shared" si="9"/>
        <v>!!</v>
      </c>
      <c r="Q40" s="638" t="str">
        <f t="shared" si="10"/>
        <v>!!</v>
      </c>
      <c r="R40" s="638" t="str">
        <f t="shared" si="11"/>
        <v>!!</v>
      </c>
      <c r="S40" s="638">
        <f t="shared" si="12"/>
        <v>0.82376897445390596</v>
      </c>
      <c r="T40" s="637"/>
      <c r="U40" s="633"/>
      <c r="V40" s="633"/>
      <c r="W40" s="633"/>
      <c r="X40" s="633"/>
    </row>
    <row r="41" spans="1:24" x14ac:dyDescent="0.2">
      <c r="A41" s="651" t="s">
        <v>178</v>
      </c>
      <c r="B41" s="639" t="str">
        <f>Cover!$G$25</f>
        <v>NL</v>
      </c>
      <c r="C41" s="639" t="s">
        <v>222</v>
      </c>
      <c r="D41" s="639" t="s">
        <v>362</v>
      </c>
      <c r="E41" s="640">
        <v>2</v>
      </c>
      <c r="F41" s="641" t="e">
        <f>IF(ISNUMBER(U41),U41,VLOOKUP(CONCATENATE($B41,"_",$C41,"_",F$2,"_","1000 NAC","_",$E41),Database!$F$2:$G$65536,2,)/VLOOKUP(CONCATENATE($B41,"_",$C41,"_",F$2,"_",$D41,"_",$E41),Database!$F$2:$G$65536,2,))</f>
        <v>#DIV/0!</v>
      </c>
      <c r="G41" s="641" t="e">
        <f>IF(ISNUMBER(V41),V41,VLOOKUP(CONCATENATE($B41,"_",$C41,"_",G$2,"_","1000 NAC","_",$E41),Database!$F$2:$G$65536,2,)/VLOOKUP(CONCATENATE($B41,"_",$C41,"_",G$2,"_",$D41,"_",$E41),Database!$F$2:$G$65536,2,))</f>
        <v>#DIV/0!</v>
      </c>
      <c r="H41" s="641" t="e">
        <f>IF(ISNUMBER(W41),W41,VLOOKUP(CONCATENATE($B41,"_",$C41,"_",H$2,"_","1000 NAC","_",$E41),Database!$F$2:$G$65536,2,)/VLOOKUP(CONCATENATE($B41,"_",$C41,"_",H$2,"_",$D41,"_",$E41),Database!$F$2:$G$65536,2,))</f>
        <v>#N/A</v>
      </c>
      <c r="I41" s="641" t="e">
        <f>IF(ISNUMBER(X41),X41,VLOOKUP(CONCATENATE($B41,"_",$C41,"_",I$2,"_","1000 NAC","_",$E41),Database!$F$2:$G$65536,2,)/VLOOKUP(CONCATENATE($B41,"_",$C41,"_",I$2,"_",$D41,"_",$E41),Database!$F$2:$G$65536,2,))</f>
        <v>#N/A</v>
      </c>
      <c r="J41" s="641" t="e">
        <f>VLOOKUP(CONCATENATE($B41,"_",$C41,"_",J$2,"_","1000 NAC","_",$E41),Database!$F$2:$G$65536,2,)/VLOOKUP(CONCATENATE($B41,"_",$C41,"_",J$2,"_",$D41,"_",$E41),Database!$F$2:$G$65536,2,)</f>
        <v>#N/A</v>
      </c>
      <c r="K41" s="642">
        <f>VLOOKUP(CONCATENATE($B41,"_",$C41,"_",K$2,"_","1000 NAC","_",$E41),SentData!$F$2:$G$65536,2,)/VLOOKUP(CONCATENATE($B41,"_",$C41,"_",K$2,"_",$D41,"_",$E41),SentData!$F$2:$G$65536,2,)</f>
        <v>117.43988869081265</v>
      </c>
      <c r="L41" s="642">
        <f>VLOOKUP(CONCATENATE($B41,"_",$C41,"_",L$2,"_","1000 NAC","_",$E41),SentData!$F$2:$G$65536,2,)/VLOOKUP(CONCATENATE($B41,"_",$C41,"_",L$2,"_",$D41,"_",$E41),SentData!$F$2:$G$65536,2,)</f>
        <v>369.90856192851209</v>
      </c>
      <c r="M41" s="643"/>
      <c r="N41" s="644" t="str">
        <f t="shared" si="7"/>
        <v>!!</v>
      </c>
      <c r="O41" s="644" t="str">
        <f t="shared" si="8"/>
        <v>!!</v>
      </c>
      <c r="P41" s="644" t="str">
        <f t="shared" si="9"/>
        <v>!!</v>
      </c>
      <c r="Q41" s="644" t="str">
        <f t="shared" si="10"/>
        <v>!!</v>
      </c>
      <c r="R41" s="644" t="str">
        <f t="shared" si="11"/>
        <v>!!</v>
      </c>
      <c r="S41" s="644">
        <f t="shared" si="12"/>
        <v>3.149769350534561</v>
      </c>
      <c r="T41" s="643"/>
      <c r="U41" s="652" t="str">
        <f>IF(ISNUMBER(U39),IF(ISNUMBER(U40),U40/U39,F40/U39),IF(ISNUMBER(U40),U40/F39,""))</f>
        <v/>
      </c>
      <c r="V41" s="652"/>
      <c r="W41" s="652"/>
      <c r="X41" s="652"/>
    </row>
    <row r="42" spans="1:24" s="353" customFormat="1" ht="10.199999999999999" x14ac:dyDescent="0.2">
      <c r="A42" s="633" t="s">
        <v>180</v>
      </c>
      <c r="B42" s="633" t="str">
        <f>Cover!$G$25</f>
        <v>NL</v>
      </c>
      <c r="C42" s="633" t="s">
        <v>221</v>
      </c>
      <c r="D42" s="633" t="s">
        <v>362</v>
      </c>
      <c r="E42" s="634">
        <v>2</v>
      </c>
      <c r="F42" s="635">
        <f>IF(ISNUMBER(U42),U42,VLOOKUP(CONCATENATE($B42,"_",$C42,"_",F$2,"_",$D42,"_",$E42),Database!$F$2:$G$65536,2,))</f>
        <v>0</v>
      </c>
      <c r="G42" s="635">
        <f>IF(ISNUMBER(V42),V42,VLOOKUP(CONCATENATE($B42,"_",$C42,"_",G$2,"_",$D42,"_",$E42),Database!$F$2:$G$65536,2,))</f>
        <v>0</v>
      </c>
      <c r="H42" s="635" t="e">
        <f>IF(ISNUMBER(W42),W42,VLOOKUP(CONCATENATE($B42,"_",$C42,"_",H$2,"_",$D42,"_",$E42),Database!$F$2:$G$65536,2,))</f>
        <v>#N/A</v>
      </c>
      <c r="I42" s="635" t="e">
        <f>IF(ISNUMBER(X42),X42,VLOOKUP(CONCATENATE($B42,"_",$C42,"_",I$2,"_",$D42,"_",$E42),Database!$F$2:$G$65536,2,))</f>
        <v>#N/A</v>
      </c>
      <c r="J42" s="635" t="e">
        <f>VLOOKUP(CONCATENATE($B42,"_",$C42,"_",J$2,"_",$D42,"_",$E42),Database!$F$2:$G$65536,2,)</f>
        <v>#N/A</v>
      </c>
      <c r="K42" s="636">
        <f>VLOOKUP(CONCATENATE($B42,"_",$C42,"_",K$2,"_",$D42,"_",$E42),SentData!$F$2:$G$65536,2,)</f>
        <v>23.555</v>
      </c>
      <c r="L42" s="636">
        <f>VLOOKUP(CONCATENATE($B42,"_",$C42,"_",L$2,"_",$D42,"_",$E42),SentData!$F$2:$G$65536,2,)</f>
        <v>30.081</v>
      </c>
      <c r="M42" s="637"/>
      <c r="N42" s="638" t="str">
        <f t="shared" si="7"/>
        <v>!!</v>
      </c>
      <c r="O42" s="638" t="str">
        <f t="shared" si="8"/>
        <v>!!</v>
      </c>
      <c r="P42" s="638" t="str">
        <f t="shared" si="9"/>
        <v>!!</v>
      </c>
      <c r="Q42" s="638" t="str">
        <f t="shared" si="10"/>
        <v>!!</v>
      </c>
      <c r="R42" s="638" t="str">
        <f t="shared" si="11"/>
        <v>!!</v>
      </c>
      <c r="S42" s="638">
        <f t="shared" si="12"/>
        <v>1.2770537040967946</v>
      </c>
      <c r="T42" s="637"/>
      <c r="U42" s="633"/>
      <c r="V42" s="633"/>
      <c r="W42" s="633"/>
      <c r="X42" s="633"/>
    </row>
    <row r="43" spans="1:24" s="353" customFormat="1" ht="10.199999999999999" x14ac:dyDescent="0.2">
      <c r="A43" s="650" t="s">
        <v>179</v>
      </c>
      <c r="B43" s="633" t="str">
        <f>Cover!$G$25</f>
        <v>NL</v>
      </c>
      <c r="C43" s="633" t="s">
        <v>221</v>
      </c>
      <c r="D43" s="633" t="s">
        <v>216</v>
      </c>
      <c r="E43" s="634">
        <v>2</v>
      </c>
      <c r="F43" s="635">
        <f>IF(ISNUMBER(U43),U43,VLOOKUP(CONCATENATE($B43,"_",$C43,"_",F$2,"_",$D43,"_",$E43),Database!$F$2:$G$65536,2,))</f>
        <v>0</v>
      </c>
      <c r="G43" s="635">
        <f>IF(ISNUMBER(V43),V43,VLOOKUP(CONCATENATE($B43,"_",$C43,"_",G$2,"_",$D43,"_",$E43),Database!$F$2:$G$65536,2,))</f>
        <v>0</v>
      </c>
      <c r="H43" s="635" t="e">
        <f>IF(ISNUMBER(W43),W43,VLOOKUP(CONCATENATE($B43,"_",$C43,"_",H$2,"_",$D43,"_",$E43),Database!$F$2:$G$65536,2,))</f>
        <v>#N/A</v>
      </c>
      <c r="I43" s="635" t="e">
        <f>IF(ISNUMBER(X43),X43,VLOOKUP(CONCATENATE($B43,"_",$C43,"_",I$2,"_",$D43,"_",$E43),Database!$F$2:$G$65536,2,))</f>
        <v>#N/A</v>
      </c>
      <c r="J43" s="635" t="e">
        <f>VLOOKUP(CONCATENATE($B43,"_",$C43,"_",J$2,"_",$D43,"_",$E43),Database!$F$2:$G$65536,2,)</f>
        <v>#N/A</v>
      </c>
      <c r="K43" s="636">
        <f>VLOOKUP(CONCATENATE($B43,"_",$C43,"_",K$2,"_",$D43,"_",$E43),SentData!$F$2:$G$65536,2,)</f>
        <v>3594</v>
      </c>
      <c r="L43" s="636">
        <f>VLOOKUP(CONCATENATE($B43,"_",$C43,"_",L$2,"_",$D43,"_",$E43),SentData!$F$2:$G$65536,2,)</f>
        <v>2505</v>
      </c>
      <c r="M43" s="637"/>
      <c r="N43" s="638" t="str">
        <f t="shared" si="7"/>
        <v>!!</v>
      </c>
      <c r="O43" s="638" t="str">
        <f t="shared" si="8"/>
        <v>!!</v>
      </c>
      <c r="P43" s="638" t="str">
        <f t="shared" si="9"/>
        <v>!!</v>
      </c>
      <c r="Q43" s="638" t="str">
        <f t="shared" si="10"/>
        <v>!!</v>
      </c>
      <c r="R43" s="638" t="str">
        <f t="shared" si="11"/>
        <v>!!</v>
      </c>
      <c r="S43" s="638">
        <f t="shared" si="12"/>
        <v>0.69699499165275458</v>
      </c>
      <c r="T43" s="637"/>
      <c r="U43" s="633"/>
      <c r="V43" s="633"/>
      <c r="W43" s="633"/>
      <c r="X43" s="633"/>
    </row>
    <row r="44" spans="1:24" x14ac:dyDescent="0.2">
      <c r="A44" s="651" t="s">
        <v>178</v>
      </c>
      <c r="B44" s="639" t="str">
        <f>Cover!$G$25</f>
        <v>NL</v>
      </c>
      <c r="C44" s="639" t="s">
        <v>221</v>
      </c>
      <c r="D44" s="639" t="s">
        <v>362</v>
      </c>
      <c r="E44" s="640">
        <v>2</v>
      </c>
      <c r="F44" s="641" t="e">
        <f>IF(ISNUMBER(U44),U44,VLOOKUP(CONCATENATE($B44,"_",$C44,"_",F$2,"_","1000 NAC","_",$E44),Database!$F$2:$G$65536,2,)/VLOOKUP(CONCATENATE($B44,"_",$C44,"_",F$2,"_",$D44,"_",$E44),Database!$F$2:$G$65536,2,))</f>
        <v>#DIV/0!</v>
      </c>
      <c r="G44" s="641" t="e">
        <f>IF(ISNUMBER(V44),V44,VLOOKUP(CONCATENATE($B44,"_",$C44,"_",G$2,"_","1000 NAC","_",$E44),Database!$F$2:$G$65536,2,)/VLOOKUP(CONCATENATE($B44,"_",$C44,"_",G$2,"_",$D44,"_",$E44),Database!$F$2:$G$65536,2,))</f>
        <v>#DIV/0!</v>
      </c>
      <c r="H44" s="641" t="e">
        <f>IF(ISNUMBER(W44),W44,VLOOKUP(CONCATENATE($B44,"_",$C44,"_",H$2,"_","1000 NAC","_",$E44),Database!$F$2:$G$65536,2,)/VLOOKUP(CONCATENATE($B44,"_",$C44,"_",H$2,"_",$D44,"_",$E44),Database!$F$2:$G$65536,2,))</f>
        <v>#N/A</v>
      </c>
      <c r="I44" s="641" t="e">
        <f>IF(ISNUMBER(X44),X44,VLOOKUP(CONCATENATE($B44,"_",$C44,"_",I$2,"_","1000 NAC","_",$E44),Database!$F$2:$G$65536,2,)/VLOOKUP(CONCATENATE($B44,"_",$C44,"_",I$2,"_",$D44,"_",$E44),Database!$F$2:$G$65536,2,))</f>
        <v>#N/A</v>
      </c>
      <c r="J44" s="641" t="e">
        <f>VLOOKUP(CONCATENATE($B44,"_",$C44,"_",J$2,"_","1000 NAC","_",$E44),Database!$F$2:$G$65536,2,)/VLOOKUP(CONCATENATE($B44,"_",$C44,"_",J$2,"_",$D44,"_",$E44),Database!$F$2:$G$65536,2,)</f>
        <v>#N/A</v>
      </c>
      <c r="K44" s="642">
        <f>VLOOKUP(CONCATENATE($B44,"_",$C44,"_",K$2,"_","1000 NAC","_",$E44),SentData!$F$2:$G$65536,2,)/VLOOKUP(CONCATENATE($B44,"_",$C44,"_",K$2,"_",$D44,"_",$E44),SentData!$F$2:$G$65536,2,)</f>
        <v>152.57907026109106</v>
      </c>
      <c r="L44" s="642">
        <f>VLOOKUP(CONCATENATE($B44,"_",$C44,"_",L$2,"_","1000 NAC","_",$E44),SentData!$F$2:$G$65536,2,)/VLOOKUP(CONCATENATE($B44,"_",$C44,"_",L$2,"_",$D44,"_",$E44),SentData!$F$2:$G$65536,2,)</f>
        <v>83.275157075895081</v>
      </c>
      <c r="M44" s="643"/>
      <c r="N44" s="644" t="str">
        <f t="shared" si="7"/>
        <v>!!</v>
      </c>
      <c r="O44" s="644" t="str">
        <f t="shared" si="8"/>
        <v>!!</v>
      </c>
      <c r="P44" s="644" t="str">
        <f t="shared" si="9"/>
        <v>!!</v>
      </c>
      <c r="Q44" s="644" t="str">
        <f t="shared" si="10"/>
        <v>!!</v>
      </c>
      <c r="R44" s="644" t="str">
        <f t="shared" si="11"/>
        <v>!!</v>
      </c>
      <c r="S44" s="644">
        <f t="shared" si="12"/>
        <v>0.54578361850937918</v>
      </c>
      <c r="T44" s="643"/>
      <c r="U44" s="652" t="str">
        <f>IF(ISNUMBER(U42),IF(ISNUMBER(U43),U43/U42,F43/U42),IF(ISNUMBER(U43),U43/F42,""))</f>
        <v/>
      </c>
      <c r="V44" s="652"/>
      <c r="W44" s="652"/>
      <c r="X44" s="652"/>
    </row>
    <row r="45" spans="1:24" s="353" customFormat="1" ht="10.199999999999999" x14ac:dyDescent="0.2">
      <c r="A45" s="633" t="s">
        <v>180</v>
      </c>
      <c r="B45" s="633" t="str">
        <f>Cover!$G$25</f>
        <v>NL</v>
      </c>
      <c r="C45" s="633" t="s">
        <v>222</v>
      </c>
      <c r="D45" s="633" t="s">
        <v>293</v>
      </c>
      <c r="E45" s="634">
        <v>3</v>
      </c>
      <c r="F45" s="635">
        <f>IF(ISNUMBER(U45),U45,VLOOKUP(CONCATENATE($B45,"_",$C45,"_",F$2,"_",$D45,"_",$E45),Database!$F$2:$G$65536,2,))</f>
        <v>0</v>
      </c>
      <c r="G45" s="635">
        <f>IF(ISNUMBER(V45),V45,VLOOKUP(CONCATENATE($B45,"_",$C45,"_",G$2,"_",$D45,"_",$E45),Database!$F$2:$G$65536,2,))</f>
        <v>0</v>
      </c>
      <c r="H45" s="635" t="e">
        <f>IF(ISNUMBER(W45),W45,VLOOKUP(CONCATENATE($B45,"_",$C45,"_",H$2,"_",$D45,"_",$E45),Database!$F$2:$G$65536,2,))</f>
        <v>#N/A</v>
      </c>
      <c r="I45" s="635" t="e">
        <f>IF(ISNUMBER(X45),X45,VLOOKUP(CONCATENATE($B45,"_",$C45,"_",I$2,"_",$D45,"_",$E45),Database!$F$2:$G$65536,2,))</f>
        <v>#N/A</v>
      </c>
      <c r="J45" s="635" t="e">
        <f>VLOOKUP(CONCATENATE($B45,"_",$C45,"_",J$2,"_",$D45,"_",$E45),Database!$F$2:$G$65536,2,)</f>
        <v>#N/A</v>
      </c>
      <c r="K45" s="636">
        <f>VLOOKUP(CONCATENATE($B45,"_",$C45,"_",K$2,"_",$D45,"_",$E45),SentData!$F$2:$G$65536,2,)</f>
        <v>2.0190000000000001</v>
      </c>
      <c r="L45" s="636">
        <f>VLOOKUP(CONCATENATE($B45,"_",$C45,"_",L$2,"_",$D45,"_",$E45),SentData!$F$2:$G$65536,2,)</f>
        <v>1.36</v>
      </c>
      <c r="M45" s="637"/>
      <c r="N45" s="638" t="str">
        <f t="shared" si="7"/>
        <v>!!</v>
      </c>
      <c r="O45" s="638" t="str">
        <f t="shared" si="8"/>
        <v>!!</v>
      </c>
      <c r="P45" s="638" t="str">
        <f t="shared" si="9"/>
        <v>!!</v>
      </c>
      <c r="Q45" s="638" t="str">
        <f t="shared" si="10"/>
        <v>!!</v>
      </c>
      <c r="R45" s="638" t="str">
        <f t="shared" si="11"/>
        <v>!!</v>
      </c>
      <c r="S45" s="638">
        <f t="shared" si="12"/>
        <v>0.6736007924715206</v>
      </c>
      <c r="T45" s="637"/>
      <c r="U45" s="633"/>
      <c r="V45" s="633"/>
      <c r="W45" s="633"/>
      <c r="X45" s="633"/>
    </row>
    <row r="46" spans="1:24" s="353" customFormat="1" ht="10.199999999999999" x14ac:dyDescent="0.2">
      <c r="A46" s="650" t="s">
        <v>179</v>
      </c>
      <c r="B46" s="633" t="str">
        <f>Cover!$G$25</f>
        <v>NL</v>
      </c>
      <c r="C46" s="633" t="s">
        <v>222</v>
      </c>
      <c r="D46" s="633" t="s">
        <v>216</v>
      </c>
      <c r="E46" s="634">
        <v>3</v>
      </c>
      <c r="F46" s="635">
        <f>IF(ISNUMBER(U46),U46,VLOOKUP(CONCATENATE($B46,"_",$C46,"_",F$2,"_",$D46,"_",$E46),Database!$F$2:$G$65536,2,))</f>
        <v>0</v>
      </c>
      <c r="G46" s="635">
        <f>IF(ISNUMBER(V46),V46,VLOOKUP(CONCATENATE($B46,"_",$C46,"_",G$2,"_",$D46,"_",$E46),Database!$F$2:$G$65536,2,))</f>
        <v>0</v>
      </c>
      <c r="H46" s="635" t="e">
        <f>IF(ISNUMBER(W46),W46,VLOOKUP(CONCATENATE($B46,"_",$C46,"_",H$2,"_",$D46,"_",$E46),Database!$F$2:$G$65536,2,))</f>
        <v>#N/A</v>
      </c>
      <c r="I46" s="635" t="e">
        <f>IF(ISNUMBER(X46),X46,VLOOKUP(CONCATENATE($B46,"_",$C46,"_",I$2,"_",$D46,"_",$E46),Database!$F$2:$G$65536,2,))</f>
        <v>#N/A</v>
      </c>
      <c r="J46" s="635" t="e">
        <f>VLOOKUP(CONCATENATE($B46,"_",$C46,"_",J$2,"_",$D46,"_",$E46),Database!$F$2:$G$65536,2,)</f>
        <v>#N/A</v>
      </c>
      <c r="K46" s="636">
        <f>VLOOKUP(CONCATENATE($B46,"_",$C46,"_",K$2,"_",$D46,"_",$E46),SentData!$F$2:$G$65536,2,)</f>
        <v>1204</v>
      </c>
      <c r="L46" s="636">
        <f>VLOOKUP(CONCATENATE($B46,"_",$C46,"_",L$2,"_",$D46,"_",$E46),SentData!$F$2:$G$65536,2,)</f>
        <v>993</v>
      </c>
      <c r="M46" s="637"/>
      <c r="N46" s="638" t="str">
        <f t="shared" si="7"/>
        <v>!!</v>
      </c>
      <c r="O46" s="638" t="str">
        <f t="shared" si="8"/>
        <v>!!</v>
      </c>
      <c r="P46" s="638" t="str">
        <f t="shared" si="9"/>
        <v>!!</v>
      </c>
      <c r="Q46" s="638" t="str">
        <f t="shared" si="10"/>
        <v>!!</v>
      </c>
      <c r="R46" s="638" t="str">
        <f t="shared" si="11"/>
        <v>!!</v>
      </c>
      <c r="S46" s="638">
        <f t="shared" si="12"/>
        <v>0.82475083056478404</v>
      </c>
      <c r="T46" s="637"/>
      <c r="U46" s="633"/>
      <c r="V46" s="633"/>
      <c r="W46" s="633"/>
      <c r="X46" s="633"/>
    </row>
    <row r="47" spans="1:24" x14ac:dyDescent="0.2">
      <c r="A47" s="651" t="s">
        <v>178</v>
      </c>
      <c r="B47" s="639" t="str">
        <f>Cover!$G$25</f>
        <v>NL</v>
      </c>
      <c r="C47" s="639" t="s">
        <v>222</v>
      </c>
      <c r="D47" s="639" t="s">
        <v>293</v>
      </c>
      <c r="E47" s="640">
        <v>3</v>
      </c>
      <c r="F47" s="641" t="e">
        <f>IF(ISNUMBER(U47),U47,VLOOKUP(CONCATENATE($B47,"_",$C47,"_",F$2,"_","1000 NAC","_",$E47),Database!$F$2:$G$65536,2,)/VLOOKUP(CONCATENATE($B47,"_",$C47,"_",F$2,"_",$D47,"_",$E47),Database!$F$2:$G$65536,2,))</f>
        <v>#DIV/0!</v>
      </c>
      <c r="G47" s="641" t="e">
        <f>IF(ISNUMBER(V47),V47,VLOOKUP(CONCATENATE($B47,"_",$C47,"_",G$2,"_","1000 NAC","_",$E47),Database!$F$2:$G$65536,2,)/VLOOKUP(CONCATENATE($B47,"_",$C47,"_",G$2,"_",$D47,"_",$E47),Database!$F$2:$G$65536,2,))</f>
        <v>#DIV/0!</v>
      </c>
      <c r="H47" s="641" t="e">
        <f>IF(ISNUMBER(W47),W47,VLOOKUP(CONCATENATE($B47,"_",$C47,"_",H$2,"_","1000 NAC","_",$E47),Database!$F$2:$G$65536,2,)/VLOOKUP(CONCATENATE($B47,"_",$C47,"_",H$2,"_",$D47,"_",$E47),Database!$F$2:$G$65536,2,))</f>
        <v>#N/A</v>
      </c>
      <c r="I47" s="641" t="e">
        <f>IF(ISNUMBER(X47),X47,VLOOKUP(CONCATENATE($B47,"_",$C47,"_",I$2,"_","1000 NAC","_",$E47),Database!$F$2:$G$65536,2,)/VLOOKUP(CONCATENATE($B47,"_",$C47,"_",I$2,"_",$D47,"_",$E47),Database!$F$2:$G$65536,2,))</f>
        <v>#N/A</v>
      </c>
      <c r="J47" s="641" t="e">
        <f>VLOOKUP(CONCATENATE($B47,"_",$C47,"_",J$2,"_","1000 NAC","_",$E47),Database!$F$2:$G$65536,2,)/VLOOKUP(CONCATENATE($B47,"_",$C47,"_",J$2,"_",$D47,"_",$E47),Database!$F$2:$G$65536,2,)</f>
        <v>#N/A</v>
      </c>
      <c r="K47" s="642">
        <f>VLOOKUP(CONCATENATE($B47,"_",$C47,"_",K$2,"_","1000 NAC","_",$E47),SentData!$F$2:$G$65536,2,)/VLOOKUP(CONCATENATE($B47,"_",$C47,"_",K$2,"_",$D47,"_",$E47),SentData!$F$2:$G$65536,2,)</f>
        <v>596.3348192174343</v>
      </c>
      <c r="L47" s="642">
        <f>VLOOKUP(CONCATENATE($B47,"_",$C47,"_",L$2,"_","1000 NAC","_",$E47),SentData!$F$2:$G$65536,2,)/VLOOKUP(CONCATENATE($B47,"_",$C47,"_",L$2,"_",$D47,"_",$E47),SentData!$F$2:$G$65536,2,)</f>
        <v>730.14705882352939</v>
      </c>
      <c r="M47" s="643"/>
      <c r="N47" s="644" t="str">
        <f t="shared" si="7"/>
        <v>!!</v>
      </c>
      <c r="O47" s="644" t="str">
        <f t="shared" si="8"/>
        <v>!!</v>
      </c>
      <c r="P47" s="644" t="str">
        <f t="shared" si="9"/>
        <v>!!</v>
      </c>
      <c r="Q47" s="644" t="str">
        <f t="shared" si="10"/>
        <v>!!</v>
      </c>
      <c r="R47" s="644" t="str">
        <f t="shared" si="11"/>
        <v>!!</v>
      </c>
      <c r="S47" s="644">
        <f t="shared" si="12"/>
        <v>1.2243911227281612</v>
      </c>
      <c r="T47" s="643"/>
      <c r="U47" s="652" t="str">
        <f>IF(ISNUMBER(U45),IF(ISNUMBER(U46),U46/U45,F46/U45),IF(ISNUMBER(U46),U46/F45,""))</f>
        <v/>
      </c>
      <c r="V47" s="652"/>
      <c r="W47" s="652"/>
      <c r="X47" s="652"/>
    </row>
    <row r="48" spans="1:24" s="353" customFormat="1" ht="10.199999999999999" x14ac:dyDescent="0.2">
      <c r="A48" s="633" t="s">
        <v>180</v>
      </c>
      <c r="B48" s="633" t="str">
        <f>Cover!$G$25</f>
        <v>NL</v>
      </c>
      <c r="C48" s="633" t="s">
        <v>221</v>
      </c>
      <c r="D48" s="633" t="s">
        <v>293</v>
      </c>
      <c r="E48" s="634">
        <v>3</v>
      </c>
      <c r="F48" s="635">
        <f>IF(ISNUMBER(U48),U48,VLOOKUP(CONCATENATE($B48,"_",$C48,"_",F$2,"_",$D48,"_",$E48),Database!$F$2:$G$65536,2,))</f>
        <v>0</v>
      </c>
      <c r="G48" s="635">
        <f>IF(ISNUMBER(V48),V48,VLOOKUP(CONCATENATE($B48,"_",$C48,"_",G$2,"_",$D48,"_",$E48),Database!$F$2:$G$65536,2,))</f>
        <v>0</v>
      </c>
      <c r="H48" s="635" t="e">
        <f>IF(ISNUMBER(W48),W48,VLOOKUP(CONCATENATE($B48,"_",$C48,"_",H$2,"_",$D48,"_",$E48),Database!$F$2:$G$65536,2,))</f>
        <v>#N/A</v>
      </c>
      <c r="I48" s="635" t="e">
        <f>IF(ISNUMBER(X48),X48,VLOOKUP(CONCATENATE($B48,"_",$C48,"_",I$2,"_",$D48,"_",$E48),Database!$F$2:$G$65536,2,))</f>
        <v>#N/A</v>
      </c>
      <c r="J48" s="635" t="e">
        <f>VLOOKUP(CONCATENATE($B48,"_",$C48,"_",J$2,"_",$D48,"_",$E48),Database!$F$2:$G$65536,2,)</f>
        <v>#N/A</v>
      </c>
      <c r="K48" s="636">
        <f>VLOOKUP(CONCATENATE($B48,"_",$C48,"_",K$2,"_",$D48,"_",$E48),SentData!$F$2:$G$65536,2,)</f>
        <v>0.42799999999999999</v>
      </c>
      <c r="L48" s="636">
        <f>VLOOKUP(CONCATENATE($B48,"_",$C48,"_",L$2,"_",$D48,"_",$E48),SentData!$F$2:$G$65536,2,)</f>
        <v>0.191</v>
      </c>
      <c r="M48" s="637"/>
      <c r="N48" s="638" t="str">
        <f t="shared" si="7"/>
        <v>!!</v>
      </c>
      <c r="O48" s="638" t="str">
        <f t="shared" si="8"/>
        <v>!!</v>
      </c>
      <c r="P48" s="638" t="str">
        <f t="shared" si="9"/>
        <v>!!</v>
      </c>
      <c r="Q48" s="638" t="str">
        <f t="shared" si="10"/>
        <v>!!</v>
      </c>
      <c r="R48" s="638" t="str">
        <f t="shared" si="11"/>
        <v>!!</v>
      </c>
      <c r="S48" s="638">
        <f t="shared" si="12"/>
        <v>0.44626168224299068</v>
      </c>
      <c r="T48" s="637"/>
      <c r="U48" s="633"/>
      <c r="V48" s="633"/>
      <c r="W48" s="633"/>
      <c r="X48" s="633"/>
    </row>
    <row r="49" spans="1:24" s="353" customFormat="1" ht="10.199999999999999" x14ac:dyDescent="0.2">
      <c r="A49" s="650" t="s">
        <v>179</v>
      </c>
      <c r="B49" s="633" t="str">
        <f>Cover!$G$25</f>
        <v>NL</v>
      </c>
      <c r="C49" s="633" t="s">
        <v>221</v>
      </c>
      <c r="D49" s="633" t="s">
        <v>216</v>
      </c>
      <c r="E49" s="634">
        <v>3</v>
      </c>
      <c r="F49" s="635">
        <f>IF(ISNUMBER(U49),U49,VLOOKUP(CONCATENATE($B49,"_",$C49,"_",F$2,"_",$D49,"_",$E49),Database!$F$2:$G$65536,2,))</f>
        <v>0</v>
      </c>
      <c r="G49" s="635">
        <f>IF(ISNUMBER(V49),V49,VLOOKUP(CONCATENATE($B49,"_",$C49,"_",G$2,"_",$D49,"_",$E49),Database!$F$2:$G$65536,2,))</f>
        <v>0</v>
      </c>
      <c r="H49" s="635" t="e">
        <f>IF(ISNUMBER(W49),W49,VLOOKUP(CONCATENATE($B49,"_",$C49,"_",H$2,"_",$D49,"_",$E49),Database!$F$2:$G$65536,2,))</f>
        <v>#N/A</v>
      </c>
      <c r="I49" s="635" t="e">
        <f>IF(ISNUMBER(X49),X49,VLOOKUP(CONCATENATE($B49,"_",$C49,"_",I$2,"_",$D49,"_",$E49),Database!$F$2:$G$65536,2,))</f>
        <v>#N/A</v>
      </c>
      <c r="J49" s="635" t="e">
        <f>VLOOKUP(CONCATENATE($B49,"_",$C49,"_",J$2,"_",$D49,"_",$E49),Database!$F$2:$G$65536,2,)</f>
        <v>#N/A</v>
      </c>
      <c r="K49" s="636">
        <f>VLOOKUP(CONCATENATE($B49,"_",$C49,"_",K$2,"_",$D49,"_",$E49),SentData!$F$2:$G$65536,2,)</f>
        <v>214</v>
      </c>
      <c r="L49" s="636">
        <f>VLOOKUP(CONCATENATE($B49,"_",$C49,"_",L$2,"_",$D49,"_",$E49),SentData!$F$2:$G$65536,2,)</f>
        <v>193</v>
      </c>
      <c r="M49" s="637"/>
      <c r="N49" s="638" t="str">
        <f t="shared" si="7"/>
        <v>!!</v>
      </c>
      <c r="O49" s="638" t="str">
        <f t="shared" si="8"/>
        <v>!!</v>
      </c>
      <c r="P49" s="638" t="str">
        <f t="shared" si="9"/>
        <v>!!</v>
      </c>
      <c r="Q49" s="638" t="str">
        <f t="shared" si="10"/>
        <v>!!</v>
      </c>
      <c r="R49" s="638" t="str">
        <f t="shared" si="11"/>
        <v>!!</v>
      </c>
      <c r="S49" s="638">
        <f t="shared" si="12"/>
        <v>0.90186915887850472</v>
      </c>
      <c r="T49" s="637"/>
      <c r="U49" s="633"/>
      <c r="V49" s="633"/>
      <c r="W49" s="633"/>
      <c r="X49" s="633"/>
    </row>
    <row r="50" spans="1:24" x14ac:dyDescent="0.2">
      <c r="A50" s="651" t="s">
        <v>178</v>
      </c>
      <c r="B50" s="639" t="str">
        <f>Cover!$G$25</f>
        <v>NL</v>
      </c>
      <c r="C50" s="639" t="s">
        <v>221</v>
      </c>
      <c r="D50" s="639" t="s">
        <v>293</v>
      </c>
      <c r="E50" s="640">
        <v>3</v>
      </c>
      <c r="F50" s="641" t="e">
        <f>IF(ISNUMBER(U50),U50,VLOOKUP(CONCATENATE($B50,"_",$C50,"_",F$2,"_","1000 NAC","_",$E50),Database!$F$2:$G$65536,2,)/VLOOKUP(CONCATENATE($B50,"_",$C50,"_",F$2,"_",$D50,"_",$E50),Database!$F$2:$G$65536,2,))</f>
        <v>#DIV/0!</v>
      </c>
      <c r="G50" s="641" t="e">
        <f>IF(ISNUMBER(V50),V50,VLOOKUP(CONCATENATE($B50,"_",$C50,"_",G$2,"_","1000 NAC","_",$E50),Database!$F$2:$G$65536,2,)/VLOOKUP(CONCATENATE($B50,"_",$C50,"_",G$2,"_",$D50,"_",$E50),Database!$F$2:$G$65536,2,))</f>
        <v>#DIV/0!</v>
      </c>
      <c r="H50" s="641" t="e">
        <f>IF(ISNUMBER(W50),W50,VLOOKUP(CONCATENATE($B50,"_",$C50,"_",H$2,"_","1000 NAC","_",$E50),Database!$F$2:$G$65536,2,)/VLOOKUP(CONCATENATE($B50,"_",$C50,"_",H$2,"_",$D50,"_",$E50),Database!$F$2:$G$65536,2,))</f>
        <v>#N/A</v>
      </c>
      <c r="I50" s="641" t="e">
        <f>IF(ISNUMBER(X50),X50,VLOOKUP(CONCATENATE($B50,"_",$C50,"_",I$2,"_","1000 NAC","_",$E50),Database!$F$2:$G$65536,2,)/VLOOKUP(CONCATENATE($B50,"_",$C50,"_",I$2,"_",$D50,"_",$E50),Database!$F$2:$G$65536,2,))</f>
        <v>#N/A</v>
      </c>
      <c r="J50" s="641" t="e">
        <f>VLOOKUP(CONCATENATE($B50,"_",$C50,"_",J$2,"_","1000 NAC","_",$E50),Database!$F$2:$G$65536,2,)/VLOOKUP(CONCATENATE($B50,"_",$C50,"_",J$2,"_",$D50,"_",$E50),Database!$F$2:$G$65536,2,)</f>
        <v>#N/A</v>
      </c>
      <c r="K50" s="642">
        <f>VLOOKUP(CONCATENATE($B50,"_",$C50,"_",K$2,"_","1000 NAC","_",$E50),SentData!$F$2:$G$65536,2,)/VLOOKUP(CONCATENATE($B50,"_",$C50,"_",K$2,"_",$D50,"_",$E50),SentData!$F$2:$G$65536,2,)</f>
        <v>500</v>
      </c>
      <c r="L50" s="642">
        <f>VLOOKUP(CONCATENATE($B50,"_",$C50,"_",L$2,"_","1000 NAC","_",$E50),SentData!$F$2:$G$65536,2,)/VLOOKUP(CONCATENATE($B50,"_",$C50,"_",L$2,"_",$D50,"_",$E50),SentData!$F$2:$G$65536,2,)</f>
        <v>1010.4712041884817</v>
      </c>
      <c r="M50" s="643"/>
      <c r="N50" s="644" t="str">
        <f t="shared" si="7"/>
        <v>!!</v>
      </c>
      <c r="O50" s="644" t="str">
        <f t="shared" si="8"/>
        <v>!!</v>
      </c>
      <c r="P50" s="644" t="str">
        <f t="shared" si="9"/>
        <v>!!</v>
      </c>
      <c r="Q50" s="644" t="str">
        <f t="shared" si="10"/>
        <v>!!</v>
      </c>
      <c r="R50" s="644" t="str">
        <f t="shared" si="11"/>
        <v>!!</v>
      </c>
      <c r="S50" s="644">
        <f t="shared" si="12"/>
        <v>2.0209424083769636</v>
      </c>
      <c r="T50" s="643"/>
      <c r="U50" s="652" t="str">
        <f>IF(ISNUMBER(U48),IF(ISNUMBER(U49),U49/U48,F49/U48),IF(ISNUMBER(U49),U49/F48,""))</f>
        <v/>
      </c>
      <c r="V50" s="652"/>
      <c r="W50" s="652"/>
      <c r="X50" s="652"/>
    </row>
    <row r="51" spans="1:24" x14ac:dyDescent="0.2">
      <c r="A51" s="633" t="s">
        <v>180</v>
      </c>
      <c r="B51" s="633" t="str">
        <f>Cover!$G$25</f>
        <v>NL</v>
      </c>
      <c r="C51" s="633" t="s">
        <v>222</v>
      </c>
      <c r="D51" s="633" t="s">
        <v>293</v>
      </c>
      <c r="E51" s="634" t="s">
        <v>381</v>
      </c>
      <c r="F51" s="635">
        <f>IF(ISNUMBER(U51),U51,VLOOKUP(CONCATENATE($B51,"_",$C51,"_",F$2,"_",$D51,"_",$E51),Database!$F$2:$G$65536,2,))</f>
        <v>0</v>
      </c>
      <c r="G51" s="635">
        <f>IF(ISNUMBER(V51),V51,VLOOKUP(CONCATENATE($B51,"_",$C51,"_",G$2,"_",$D51,"_",$E51),Database!$F$2:$G$65536,2,))</f>
        <v>0</v>
      </c>
      <c r="H51" s="635" t="e">
        <f>IF(ISNUMBER(W51),W51,VLOOKUP(CONCATENATE($B51,"_",$C51,"_",H$2,"_",$D51,"_",$E51),Database!$F$2:$G$65536,2,))</f>
        <v>#N/A</v>
      </c>
      <c r="I51" s="635" t="e">
        <f>IF(ISNUMBER(X51),X51,VLOOKUP(CONCATENATE($B51,"_",$C51,"_",I$2,"_",$D51,"_",$E51),Database!$F$2:$G$65536,2,))</f>
        <v>#N/A</v>
      </c>
      <c r="J51" s="635" t="e">
        <f>VLOOKUP(CONCATENATE($B51,"_",$C51,"_",J$2,"_",$D51,"_",$E51),Database!$F$2:$G$65536,2,)</f>
        <v>#N/A</v>
      </c>
      <c r="K51" s="636">
        <f>VLOOKUP(CONCATENATE($B51,"_",$C51,"_",K$2,"_",$D51,"_",$E51),SentData!$F$2:$G$65536,2,)</f>
        <v>44.590400000000002</v>
      </c>
      <c r="L51" s="636">
        <f>VLOOKUP(CONCATENATE($B51,"_",$C51,"_",L$2,"_",$D51,"_",$E51),SentData!$F$2:$G$65536,2,)</f>
        <v>75.593999999999994</v>
      </c>
      <c r="M51" s="637"/>
      <c r="N51" s="638" t="str">
        <f t="shared" ref="N51:N62" si="13">IF(OR(ISERROR(F51),ISERROR(G51)),"!!",IF(F51=0,"!!",G51/F51))</f>
        <v>!!</v>
      </c>
      <c r="O51" s="638" t="str">
        <f t="shared" ref="O51:O62" si="14">IF(OR(ISERROR(G51),ISERROR(H51)),"!!",IF(G51=0,"!!",H51/G51))</f>
        <v>!!</v>
      </c>
      <c r="P51" s="638" t="str">
        <f t="shared" ref="P51:P62" si="15">IF(OR(ISERROR(H51),ISERROR(I51)),"!!",IF(H51=0,"!!",I51/H51))</f>
        <v>!!</v>
      </c>
      <c r="Q51" s="638" t="str">
        <f t="shared" ref="Q51:Q62" si="16">IF(OR(ISERROR(I51),ISERROR(J51)),"!!",IF(I51=0,"!!",J51/I51))</f>
        <v>!!</v>
      </c>
      <c r="R51" s="638" t="str">
        <f t="shared" ref="R51:R62" si="17">IF(OR(ISERROR(J51),ISERROR(K51)),"!!",IF(J51=0,"!!",K51/J51))</f>
        <v>!!</v>
      </c>
      <c r="S51" s="638">
        <f t="shared" ref="S51:S62" si="18">IF(OR(ISERROR(K51),ISERROR(L51)),"!!",IF(K51=0,"!!",L51/K51))</f>
        <v>1.6952976425418922</v>
      </c>
      <c r="T51" s="637"/>
      <c r="U51" s="633"/>
      <c r="V51" s="633"/>
      <c r="W51" s="633"/>
      <c r="X51" s="633"/>
    </row>
    <row r="52" spans="1:24" x14ac:dyDescent="0.2">
      <c r="A52" s="650" t="s">
        <v>179</v>
      </c>
      <c r="B52" s="633" t="str">
        <f>Cover!$G$25</f>
        <v>NL</v>
      </c>
      <c r="C52" s="633" t="s">
        <v>222</v>
      </c>
      <c r="D52" s="633" t="s">
        <v>216</v>
      </c>
      <c r="E52" s="634" t="s">
        <v>381</v>
      </c>
      <c r="F52" s="635">
        <f>IF(ISNUMBER(U52),U52,VLOOKUP(CONCATENATE($B52,"_",$C52,"_",F$2,"_",$D52,"_",$E52),Database!$F$2:$G$65536,2,))</f>
        <v>0</v>
      </c>
      <c r="G52" s="635">
        <f>IF(ISNUMBER(V52),V52,VLOOKUP(CONCATENATE($B52,"_",$C52,"_",G$2,"_",$D52,"_",$E52),Database!$F$2:$G$65536,2,))</f>
        <v>0</v>
      </c>
      <c r="H52" s="635" t="e">
        <f>IF(ISNUMBER(W52),W52,VLOOKUP(CONCATENATE($B52,"_",$C52,"_",H$2,"_",$D52,"_",$E52),Database!$F$2:$G$65536,2,))</f>
        <v>#N/A</v>
      </c>
      <c r="I52" s="635" t="e">
        <f>IF(ISNUMBER(X52),X52,VLOOKUP(CONCATENATE($B52,"_",$C52,"_",I$2,"_",$D52,"_",$E52),Database!$F$2:$G$65536,2,))</f>
        <v>#N/A</v>
      </c>
      <c r="J52" s="635" t="e">
        <f>VLOOKUP(CONCATENATE($B52,"_",$C52,"_",J$2,"_",$D52,"_",$E52),Database!$F$2:$G$65536,2,)</f>
        <v>#N/A</v>
      </c>
      <c r="K52" s="636">
        <f>VLOOKUP(CONCATENATE($B52,"_",$C52,"_",K$2,"_",$D52,"_",$E52),SentData!$F$2:$G$65536,2,)</f>
        <v>18005</v>
      </c>
      <c r="L52" s="636">
        <f>VLOOKUP(CONCATENATE($B52,"_",$C52,"_",L$2,"_",$D52,"_",$E52),SentData!$F$2:$G$65536,2,)</f>
        <v>19028</v>
      </c>
      <c r="M52" s="637"/>
      <c r="N52" s="638" t="str">
        <f t="shared" si="13"/>
        <v>!!</v>
      </c>
      <c r="O52" s="638" t="str">
        <f t="shared" si="14"/>
        <v>!!</v>
      </c>
      <c r="P52" s="638" t="str">
        <f t="shared" si="15"/>
        <v>!!</v>
      </c>
      <c r="Q52" s="638" t="str">
        <f t="shared" si="16"/>
        <v>!!</v>
      </c>
      <c r="R52" s="638" t="str">
        <f t="shared" si="17"/>
        <v>!!</v>
      </c>
      <c r="S52" s="638">
        <f t="shared" si="18"/>
        <v>1.0568175506803665</v>
      </c>
      <c r="T52" s="637"/>
      <c r="U52" s="633"/>
      <c r="V52" s="633"/>
      <c r="W52" s="633"/>
      <c r="X52" s="633"/>
    </row>
    <row r="53" spans="1:24" x14ac:dyDescent="0.2">
      <c r="A53" s="651" t="s">
        <v>178</v>
      </c>
      <c r="B53" s="639" t="str">
        <f>Cover!$G$25</f>
        <v>NL</v>
      </c>
      <c r="C53" s="639" t="s">
        <v>222</v>
      </c>
      <c r="D53" s="639" t="s">
        <v>293</v>
      </c>
      <c r="E53" s="640" t="s">
        <v>381</v>
      </c>
      <c r="F53" s="641" t="e">
        <f>IF(ISNUMBER(U53),U53,VLOOKUP(CONCATENATE($B53,"_",$C53,"_",F$2,"_","1000 NAC","_",$E53),Database!$F$2:$G$65536,2,)/VLOOKUP(CONCATENATE($B53,"_",$C53,"_",F$2,"_",$D53,"_",$E53),Database!$F$2:$G$65536,2,))</f>
        <v>#DIV/0!</v>
      </c>
      <c r="G53" s="641" t="e">
        <f>IF(ISNUMBER(V53),V53,VLOOKUP(CONCATENATE($B53,"_",$C53,"_",G$2,"_","1000 NAC","_",$E53),Database!$F$2:$G$65536,2,)/VLOOKUP(CONCATENATE($B53,"_",$C53,"_",G$2,"_",$D53,"_",$E53),Database!$F$2:$G$65536,2,))</f>
        <v>#DIV/0!</v>
      </c>
      <c r="H53" s="641" t="e">
        <f>IF(ISNUMBER(W53),W53,VLOOKUP(CONCATENATE($B53,"_",$C53,"_",H$2,"_","1000 NAC","_",$E53),Database!$F$2:$G$65536,2,)/VLOOKUP(CONCATENATE($B53,"_",$C53,"_",H$2,"_",$D53,"_",$E53),Database!$F$2:$G$65536,2,))</f>
        <v>#N/A</v>
      </c>
      <c r="I53" s="641" t="e">
        <f>IF(ISNUMBER(X53),X53,VLOOKUP(CONCATENATE($B53,"_",$C53,"_",I$2,"_","1000 NAC","_",$E53),Database!$F$2:$G$65536,2,)/VLOOKUP(CONCATENATE($B53,"_",$C53,"_",I$2,"_",$D53,"_",$E53),Database!$F$2:$G$65536,2,))</f>
        <v>#N/A</v>
      </c>
      <c r="J53" s="641" t="e">
        <f>VLOOKUP(CONCATENATE($B53,"_",$C53,"_",J$2,"_","1000 NAC","_",$E53),Database!$F$2:$G$65536,2,)/VLOOKUP(CONCATENATE($B53,"_",$C53,"_",J$2,"_",$D53,"_",$E53),Database!$F$2:$G$65536,2,)</f>
        <v>#N/A</v>
      </c>
      <c r="K53" s="642">
        <f>VLOOKUP(CONCATENATE($B53,"_",$C53,"_",K$2,"_","1000 NAC","_",$E53),SentData!$F$2:$G$65536,2,)/VLOOKUP(CONCATENATE($B53,"_",$C53,"_",K$2,"_",$D53,"_",$E53),SentData!$F$2:$G$65536,2,)</f>
        <v>403.78646524812513</v>
      </c>
      <c r="L53" s="642">
        <f>VLOOKUP(CONCATENATE($B53,"_",$C53,"_",L$2,"_","1000 NAC","_",$E53),SentData!$F$2:$G$65536,2,)/VLOOKUP(CONCATENATE($B53,"_",$C53,"_",L$2,"_",$D53,"_",$E53),SentData!$F$2:$G$65536,2,)</f>
        <v>251.71309892319499</v>
      </c>
      <c r="M53" s="643"/>
      <c r="N53" s="644" t="str">
        <f t="shared" si="13"/>
        <v>!!</v>
      </c>
      <c r="O53" s="644" t="str">
        <f t="shared" si="14"/>
        <v>!!</v>
      </c>
      <c r="P53" s="644" t="str">
        <f t="shared" si="15"/>
        <v>!!</v>
      </c>
      <c r="Q53" s="644" t="str">
        <f t="shared" si="16"/>
        <v>!!</v>
      </c>
      <c r="R53" s="644" t="str">
        <f t="shared" si="17"/>
        <v>!!</v>
      </c>
      <c r="S53" s="644">
        <f t="shared" si="18"/>
        <v>0.6233817143140703</v>
      </c>
      <c r="T53" s="643"/>
      <c r="U53" s="652" t="str">
        <f>IF(ISNUMBER(U51),IF(ISNUMBER(U52),U52/U51,F52/U51),IF(ISNUMBER(U52),U52/F51,""))</f>
        <v/>
      </c>
      <c r="V53" s="652"/>
      <c r="W53" s="652"/>
      <c r="X53" s="652"/>
    </row>
    <row r="54" spans="1:24" x14ac:dyDescent="0.2">
      <c r="A54" s="633" t="s">
        <v>180</v>
      </c>
      <c r="B54" s="633" t="str">
        <f>Cover!$G$25</f>
        <v>NL</v>
      </c>
      <c r="C54" s="633" t="s">
        <v>221</v>
      </c>
      <c r="D54" s="633" t="s">
        <v>293</v>
      </c>
      <c r="E54" s="634" t="s">
        <v>381</v>
      </c>
      <c r="F54" s="635">
        <f>IF(ISNUMBER(U54),U54,VLOOKUP(CONCATENATE($B54,"_",$C54,"_",F$2,"_",$D54,"_",$E54),Database!$F$2:$G$65536,2,))</f>
        <v>0</v>
      </c>
      <c r="G54" s="635">
        <f>IF(ISNUMBER(V54),V54,VLOOKUP(CONCATENATE($B54,"_",$C54,"_",G$2,"_",$D54,"_",$E54),Database!$F$2:$G$65536,2,))</f>
        <v>0</v>
      </c>
      <c r="H54" s="635" t="e">
        <f>IF(ISNUMBER(W54),W54,VLOOKUP(CONCATENATE($B54,"_",$C54,"_",H$2,"_",$D54,"_",$E54),Database!$F$2:$G$65536,2,))</f>
        <v>#N/A</v>
      </c>
      <c r="I54" s="635" t="e">
        <f>IF(ISNUMBER(X54),X54,VLOOKUP(CONCATENATE($B54,"_",$C54,"_",I$2,"_",$D54,"_",$E54),Database!$F$2:$G$65536,2,))</f>
        <v>#N/A</v>
      </c>
      <c r="J54" s="635" t="e">
        <f>VLOOKUP(CONCATENATE($B54,"_",$C54,"_",J$2,"_",$D54,"_",$E54),Database!$F$2:$G$65536,2,)</f>
        <v>#N/A</v>
      </c>
      <c r="K54" s="636">
        <f>VLOOKUP(CONCATENATE($B54,"_",$C54,"_",K$2,"_",$D54,"_",$E54),SentData!$F$2:$G$65536,2,)</f>
        <v>17.011600000000001</v>
      </c>
      <c r="L54" s="636">
        <f>VLOOKUP(CONCATENATE($B54,"_",$C54,"_",L$2,"_",$D54,"_",$E54),SentData!$F$2:$G$65536,2,)</f>
        <v>18.985739827021582</v>
      </c>
      <c r="M54" s="637"/>
      <c r="N54" s="638" t="str">
        <f t="shared" si="13"/>
        <v>!!</v>
      </c>
      <c r="O54" s="638" t="str">
        <f t="shared" si="14"/>
        <v>!!</v>
      </c>
      <c r="P54" s="638" t="str">
        <f t="shared" si="15"/>
        <v>!!</v>
      </c>
      <c r="Q54" s="638" t="str">
        <f t="shared" si="16"/>
        <v>!!</v>
      </c>
      <c r="R54" s="638" t="str">
        <f t="shared" si="17"/>
        <v>!!</v>
      </c>
      <c r="S54" s="638">
        <f t="shared" si="18"/>
        <v>1.1160466873792929</v>
      </c>
      <c r="T54" s="637"/>
      <c r="U54" s="633"/>
      <c r="V54" s="633"/>
      <c r="W54" s="633"/>
      <c r="X54" s="633"/>
    </row>
    <row r="55" spans="1:24" x14ac:dyDescent="0.2">
      <c r="A55" s="650" t="s">
        <v>179</v>
      </c>
      <c r="B55" s="633" t="str">
        <f>Cover!$G$25</f>
        <v>NL</v>
      </c>
      <c r="C55" s="633" t="s">
        <v>221</v>
      </c>
      <c r="D55" s="633" t="s">
        <v>216</v>
      </c>
      <c r="E55" s="634" t="s">
        <v>381</v>
      </c>
      <c r="F55" s="635">
        <f>IF(ISNUMBER(U55),U55,VLOOKUP(CONCATENATE($B55,"_",$C55,"_",F$2,"_",$D55,"_",$E55),Database!$F$2:$G$65536,2,))</f>
        <v>0</v>
      </c>
      <c r="G55" s="635">
        <f>IF(ISNUMBER(V55),V55,VLOOKUP(CONCATENATE($B55,"_",$C55,"_",G$2,"_",$D55,"_",$E55),Database!$F$2:$G$65536,2,))</f>
        <v>0</v>
      </c>
      <c r="H55" s="635" t="e">
        <f>IF(ISNUMBER(W55),W55,VLOOKUP(CONCATENATE($B55,"_",$C55,"_",H$2,"_",$D55,"_",$E55),Database!$F$2:$G$65536,2,))</f>
        <v>#N/A</v>
      </c>
      <c r="I55" s="635" t="e">
        <f>IF(ISNUMBER(X55),X55,VLOOKUP(CONCATENATE($B55,"_",$C55,"_",I$2,"_",$D55,"_",$E55),Database!$F$2:$G$65536,2,))</f>
        <v>#N/A</v>
      </c>
      <c r="J55" s="635" t="e">
        <f>VLOOKUP(CONCATENATE($B55,"_",$C55,"_",J$2,"_",$D55,"_",$E55),Database!$F$2:$G$65536,2,)</f>
        <v>#N/A</v>
      </c>
      <c r="K55" s="636">
        <f>VLOOKUP(CONCATENATE($B55,"_",$C55,"_",K$2,"_",$D55,"_",$E55),SentData!$F$2:$G$65536,2,)</f>
        <v>11909</v>
      </c>
      <c r="L55" s="636">
        <f>VLOOKUP(CONCATENATE($B55,"_",$C55,"_",L$2,"_",$D55,"_",$E55),SentData!$F$2:$G$65536,2,)</f>
        <v>13291</v>
      </c>
      <c r="M55" s="637"/>
      <c r="N55" s="638" t="str">
        <f t="shared" si="13"/>
        <v>!!</v>
      </c>
      <c r="O55" s="638" t="str">
        <f t="shared" si="14"/>
        <v>!!</v>
      </c>
      <c r="P55" s="638" t="str">
        <f t="shared" si="15"/>
        <v>!!</v>
      </c>
      <c r="Q55" s="638" t="str">
        <f t="shared" si="16"/>
        <v>!!</v>
      </c>
      <c r="R55" s="638" t="str">
        <f t="shared" si="17"/>
        <v>!!</v>
      </c>
      <c r="S55" s="638">
        <f t="shared" si="18"/>
        <v>1.1160466873792929</v>
      </c>
      <c r="T55" s="637"/>
      <c r="U55" s="633"/>
      <c r="V55" s="633"/>
      <c r="W55" s="633"/>
      <c r="X55" s="633"/>
    </row>
    <row r="56" spans="1:24" x14ac:dyDescent="0.2">
      <c r="A56" s="651" t="s">
        <v>178</v>
      </c>
      <c r="B56" s="639" t="str">
        <f>Cover!$G$25</f>
        <v>NL</v>
      </c>
      <c r="C56" s="639" t="s">
        <v>221</v>
      </c>
      <c r="D56" s="639" t="s">
        <v>293</v>
      </c>
      <c r="E56" s="640" t="s">
        <v>381</v>
      </c>
      <c r="F56" s="641" t="e">
        <f>IF(ISNUMBER(U56),U56,VLOOKUP(CONCATENATE($B56,"_",$C56,"_",F$2,"_","1000 NAC","_",$E56),Database!$F$2:$G$65536,2,)/VLOOKUP(CONCATENATE($B56,"_",$C56,"_",F$2,"_",$D56,"_",$E56),Database!$F$2:$G$65536,2,))</f>
        <v>#DIV/0!</v>
      </c>
      <c r="G56" s="641" t="e">
        <f>IF(ISNUMBER(V56),V56,VLOOKUP(CONCATENATE($B56,"_",$C56,"_",G$2,"_","1000 NAC","_",$E56),Database!$F$2:$G$65536,2,)/VLOOKUP(CONCATENATE($B56,"_",$C56,"_",G$2,"_",$D56,"_",$E56),Database!$F$2:$G$65536,2,))</f>
        <v>#DIV/0!</v>
      </c>
      <c r="H56" s="641" t="e">
        <f>IF(ISNUMBER(W56),W56,VLOOKUP(CONCATENATE($B56,"_",$C56,"_",H$2,"_","1000 NAC","_",$E56),Database!$F$2:$G$65536,2,)/VLOOKUP(CONCATENATE($B56,"_",$C56,"_",H$2,"_",$D56,"_",$E56),Database!$F$2:$G$65536,2,))</f>
        <v>#N/A</v>
      </c>
      <c r="I56" s="641" t="e">
        <f>IF(ISNUMBER(X56),X56,VLOOKUP(CONCATENATE($B56,"_",$C56,"_",I$2,"_","1000 NAC","_",$E56),Database!$F$2:$G$65536,2,)/VLOOKUP(CONCATENATE($B56,"_",$C56,"_",I$2,"_",$D56,"_",$E56),Database!$F$2:$G$65536,2,))</f>
        <v>#N/A</v>
      </c>
      <c r="J56" s="641" t="e">
        <f>VLOOKUP(CONCATENATE($B56,"_",$C56,"_",J$2,"_","1000 NAC","_",$E56),Database!$F$2:$G$65536,2,)/VLOOKUP(CONCATENATE($B56,"_",$C56,"_",J$2,"_",$D56,"_",$E56),Database!$F$2:$G$65536,2,)</f>
        <v>#N/A</v>
      </c>
      <c r="K56" s="642">
        <f>VLOOKUP(CONCATENATE($B56,"_",$C56,"_",K$2,"_","1000 NAC","_",$E56),SentData!$F$2:$G$65536,2,)/VLOOKUP(CONCATENATE($B56,"_",$C56,"_",K$2,"_",$D56,"_",$E56),SentData!$F$2:$G$65536,2,)</f>
        <v>700.05172940816851</v>
      </c>
      <c r="L56" s="642">
        <f>VLOOKUP(CONCATENATE($B56,"_",$C56,"_",L$2,"_","1000 NAC","_",$E56),SentData!$F$2:$G$65536,2,)/VLOOKUP(CONCATENATE($B56,"_",$C56,"_",L$2,"_",$D56,"_",$E56),SentData!$F$2:$G$65536,2,)</f>
        <v>700.05172940816851</v>
      </c>
      <c r="M56" s="643"/>
      <c r="N56" s="644" t="str">
        <f t="shared" si="13"/>
        <v>!!</v>
      </c>
      <c r="O56" s="644" t="str">
        <f t="shared" si="14"/>
        <v>!!</v>
      </c>
      <c r="P56" s="644" t="str">
        <f t="shared" si="15"/>
        <v>!!</v>
      </c>
      <c r="Q56" s="644" t="str">
        <f t="shared" si="16"/>
        <v>!!</v>
      </c>
      <c r="R56" s="644" t="str">
        <f t="shared" si="17"/>
        <v>!!</v>
      </c>
      <c r="S56" s="644">
        <f t="shared" si="18"/>
        <v>1</v>
      </c>
      <c r="T56" s="643"/>
      <c r="U56" s="652" t="str">
        <f>IF(ISNUMBER(U54),IF(ISNUMBER(U55),U55/U54,F55/U54),IF(ISNUMBER(U55),U55/F54,""))</f>
        <v/>
      </c>
      <c r="V56" s="652"/>
      <c r="W56" s="652"/>
      <c r="X56" s="652"/>
    </row>
    <row r="57" spans="1:24" x14ac:dyDescent="0.2">
      <c r="A57" s="633" t="s">
        <v>180</v>
      </c>
      <c r="B57" s="633" t="str">
        <f>Cover!$G$25</f>
        <v>NL</v>
      </c>
      <c r="C57" s="633" t="s">
        <v>222</v>
      </c>
      <c r="D57" s="633" t="s">
        <v>293</v>
      </c>
      <c r="E57" s="634" t="s">
        <v>382</v>
      </c>
      <c r="F57" s="635">
        <f>IF(ISNUMBER(U57),U57,VLOOKUP(CONCATENATE($B57,"_",$C57,"_",F$2,"_",$D57,"_",$E57),Database!$F$2:$G$65536,2,))</f>
        <v>0</v>
      </c>
      <c r="G57" s="635">
        <f>IF(ISNUMBER(V57),V57,VLOOKUP(CONCATENATE($B57,"_",$C57,"_",G$2,"_",$D57,"_",$E57),Database!$F$2:$G$65536,2,))</f>
        <v>0</v>
      </c>
      <c r="H57" s="635" t="e">
        <f>IF(ISNUMBER(W57),W57,VLOOKUP(CONCATENATE($B57,"_",$C57,"_",H$2,"_",$D57,"_",$E57),Database!$F$2:$G$65536,2,))</f>
        <v>#N/A</v>
      </c>
      <c r="I57" s="635" t="e">
        <f>IF(ISNUMBER(X57),X57,VLOOKUP(CONCATENATE($B57,"_",$C57,"_",I$2,"_",$D57,"_",$E57),Database!$F$2:$G$65536,2,))</f>
        <v>#N/A</v>
      </c>
      <c r="J57" s="635" t="e">
        <f>VLOOKUP(CONCATENATE($B57,"_",$C57,"_",J$2,"_",$D57,"_",$E57),Database!$F$2:$G$65536,2,)</f>
        <v>#N/A</v>
      </c>
      <c r="K57" s="636">
        <f>VLOOKUP(CONCATENATE($B57,"_",$C57,"_",K$2,"_",$D57,"_",$E57),SentData!$F$2:$G$65536,2,)</f>
        <v>13.636000000000001</v>
      </c>
      <c r="L57" s="636">
        <f>VLOOKUP(CONCATENATE($B57,"_",$C57,"_",L$2,"_",$D57,"_",$E57),SentData!$F$2:$G$65536,2,)</f>
        <v>9.6296577181208054</v>
      </c>
      <c r="M57" s="637"/>
      <c r="N57" s="638" t="str">
        <f t="shared" si="13"/>
        <v>!!</v>
      </c>
      <c r="O57" s="638" t="str">
        <f t="shared" si="14"/>
        <v>!!</v>
      </c>
      <c r="P57" s="638" t="str">
        <f t="shared" si="15"/>
        <v>!!</v>
      </c>
      <c r="Q57" s="638" t="str">
        <f t="shared" si="16"/>
        <v>!!</v>
      </c>
      <c r="R57" s="638" t="str">
        <f t="shared" si="17"/>
        <v>!!</v>
      </c>
      <c r="S57" s="638">
        <f t="shared" si="18"/>
        <v>0.70619373116169004</v>
      </c>
      <c r="T57" s="637"/>
      <c r="U57" s="633"/>
      <c r="V57" s="633"/>
      <c r="W57" s="633"/>
      <c r="X57" s="633"/>
    </row>
    <row r="58" spans="1:24" x14ac:dyDescent="0.2">
      <c r="A58" s="650" t="s">
        <v>179</v>
      </c>
      <c r="B58" s="633" t="str">
        <f>Cover!$G$25</f>
        <v>NL</v>
      </c>
      <c r="C58" s="633" t="s">
        <v>222</v>
      </c>
      <c r="D58" s="633" t="s">
        <v>216</v>
      </c>
      <c r="E58" s="634" t="s">
        <v>382</v>
      </c>
      <c r="F58" s="635">
        <f>IF(ISNUMBER(U58),U58,VLOOKUP(CONCATENATE($B58,"_",$C58,"_",F$2,"_",$D58,"_",$E58),Database!$F$2:$G$65536,2,))</f>
        <v>0</v>
      </c>
      <c r="G58" s="635">
        <f>IF(ISNUMBER(V58),V58,VLOOKUP(CONCATENATE($B58,"_",$C58,"_",G$2,"_",$D58,"_",$E58),Database!$F$2:$G$65536,2,))</f>
        <v>0</v>
      </c>
      <c r="H58" s="635" t="e">
        <f>IF(ISNUMBER(W58),W58,VLOOKUP(CONCATENATE($B58,"_",$C58,"_",H$2,"_",$D58,"_",$E58),Database!$F$2:$G$65536,2,))</f>
        <v>#N/A</v>
      </c>
      <c r="I58" s="635" t="e">
        <f>IF(ISNUMBER(X58),X58,VLOOKUP(CONCATENATE($B58,"_",$C58,"_",I$2,"_",$D58,"_",$E58),Database!$F$2:$G$65536,2,))</f>
        <v>#N/A</v>
      </c>
      <c r="J58" s="635" t="e">
        <f>VLOOKUP(CONCATENATE($B58,"_",$C58,"_",J$2,"_",$D58,"_",$E58),Database!$F$2:$G$65536,2,)</f>
        <v>#N/A</v>
      </c>
      <c r="K58" s="636">
        <f>VLOOKUP(CONCATENATE($B58,"_",$C58,"_",K$2,"_",$D58,"_",$E58),SentData!$F$2:$G$65536,2,)</f>
        <v>473</v>
      </c>
      <c r="L58" s="636">
        <f>VLOOKUP(CONCATENATE($B58,"_",$C58,"_",L$2,"_",$D58,"_",$E58),SentData!$F$2:$G$65536,2,)</f>
        <v>391</v>
      </c>
      <c r="M58" s="637"/>
      <c r="N58" s="638" t="str">
        <f t="shared" si="13"/>
        <v>!!</v>
      </c>
      <c r="O58" s="638" t="str">
        <f t="shared" si="14"/>
        <v>!!</v>
      </c>
      <c r="P58" s="638" t="str">
        <f t="shared" si="15"/>
        <v>!!</v>
      </c>
      <c r="Q58" s="638" t="str">
        <f t="shared" si="16"/>
        <v>!!</v>
      </c>
      <c r="R58" s="638" t="str">
        <f t="shared" si="17"/>
        <v>!!</v>
      </c>
      <c r="S58" s="638">
        <f t="shared" si="18"/>
        <v>0.82663847780126853</v>
      </c>
      <c r="T58" s="637"/>
      <c r="U58" s="633"/>
      <c r="V58" s="633"/>
      <c r="W58" s="633"/>
      <c r="X58" s="633"/>
    </row>
    <row r="59" spans="1:24" x14ac:dyDescent="0.2">
      <c r="A59" s="651" t="s">
        <v>178</v>
      </c>
      <c r="B59" s="639" t="str">
        <f>Cover!$G$25</f>
        <v>NL</v>
      </c>
      <c r="C59" s="639" t="s">
        <v>222</v>
      </c>
      <c r="D59" s="639" t="s">
        <v>293</v>
      </c>
      <c r="E59" s="640" t="s">
        <v>382</v>
      </c>
      <c r="F59" s="641" t="e">
        <f>IF(ISNUMBER(U59),U59,VLOOKUP(CONCATENATE($B59,"_",$C59,"_",F$2,"_","1000 NAC","_",$E59),Database!$F$2:$G$65536,2,)/VLOOKUP(CONCATENATE($B59,"_",$C59,"_",F$2,"_",$D59,"_",$E59),Database!$F$2:$G$65536,2,))</f>
        <v>#DIV/0!</v>
      </c>
      <c r="G59" s="641" t="e">
        <f>IF(ISNUMBER(V59),V59,VLOOKUP(CONCATENATE($B59,"_",$C59,"_",G$2,"_","1000 NAC","_",$E59),Database!$F$2:$G$65536,2,)/VLOOKUP(CONCATENATE($B59,"_",$C59,"_",G$2,"_",$D59,"_",$E59),Database!$F$2:$G$65536,2,))</f>
        <v>#DIV/0!</v>
      </c>
      <c r="H59" s="641" t="e">
        <f>IF(ISNUMBER(W59),W59,VLOOKUP(CONCATENATE($B59,"_",$C59,"_",H$2,"_","1000 NAC","_",$E59),Database!$F$2:$G$65536,2,)/VLOOKUP(CONCATENATE($B59,"_",$C59,"_",H$2,"_",$D59,"_",$E59),Database!$F$2:$G$65536,2,))</f>
        <v>#N/A</v>
      </c>
      <c r="I59" s="641" t="e">
        <f>IF(ISNUMBER(X59),X59,VLOOKUP(CONCATENATE($B59,"_",$C59,"_",I$2,"_","1000 NAC","_",$E59),Database!$F$2:$G$65536,2,)/VLOOKUP(CONCATENATE($B59,"_",$C59,"_",I$2,"_",$D59,"_",$E59),Database!$F$2:$G$65536,2,))</f>
        <v>#N/A</v>
      </c>
      <c r="J59" s="641" t="e">
        <f>VLOOKUP(CONCATENATE($B59,"_",$C59,"_",J$2,"_","1000 NAC","_",$E59),Database!$F$2:$G$65536,2,)/VLOOKUP(CONCATENATE($B59,"_",$C59,"_",J$2,"_",$D59,"_",$E59),Database!$F$2:$G$65536,2,)</f>
        <v>#N/A</v>
      </c>
      <c r="K59" s="642">
        <f>VLOOKUP(CONCATENATE($B59,"_",$C59,"_",K$2,"_","1000 NAC","_",$E59),SentData!$F$2:$G$65536,2,)/VLOOKUP(CONCATENATE($B59,"_",$C59,"_",K$2,"_",$D59,"_",$E59),SentData!$F$2:$G$65536,2,)</f>
        <v>34.687591669111171</v>
      </c>
      <c r="L59" s="642">
        <f>VLOOKUP(CONCATENATE($B59,"_",$C59,"_",L$2,"_","1000 NAC","_",$E59),SentData!$F$2:$G$65536,2,)/VLOOKUP(CONCATENATE($B59,"_",$C59,"_",L$2,"_",$D59,"_",$E59),SentData!$F$2:$G$65536,2,)</f>
        <v>40.603727717572738</v>
      </c>
      <c r="M59" s="643"/>
      <c r="N59" s="644" t="str">
        <f t="shared" si="13"/>
        <v>!!</v>
      </c>
      <c r="O59" s="644" t="str">
        <f t="shared" si="14"/>
        <v>!!</v>
      </c>
      <c r="P59" s="644" t="str">
        <f t="shared" si="15"/>
        <v>!!</v>
      </c>
      <c r="Q59" s="644" t="str">
        <f t="shared" si="16"/>
        <v>!!</v>
      </c>
      <c r="R59" s="644" t="str">
        <f t="shared" si="17"/>
        <v>!!</v>
      </c>
      <c r="S59" s="644">
        <f t="shared" si="18"/>
        <v>1.1705548227416955</v>
      </c>
      <c r="T59" s="643"/>
      <c r="U59" s="652" t="str">
        <f>IF(ISNUMBER(U57),IF(ISNUMBER(U58),U58/U57,F58/U57),IF(ISNUMBER(U58),U58/F57,""))</f>
        <v/>
      </c>
      <c r="V59" s="652"/>
      <c r="W59" s="652"/>
      <c r="X59" s="652"/>
    </row>
    <row r="60" spans="1:24" x14ac:dyDescent="0.2">
      <c r="A60" s="633" t="s">
        <v>180</v>
      </c>
      <c r="B60" s="633" t="str">
        <f>Cover!$G$25</f>
        <v>NL</v>
      </c>
      <c r="C60" s="633" t="s">
        <v>221</v>
      </c>
      <c r="D60" s="633" t="s">
        <v>293</v>
      </c>
      <c r="E60" s="634" t="s">
        <v>382</v>
      </c>
      <c r="F60" s="635">
        <f>IF(ISNUMBER(U60),U60,VLOOKUP(CONCATENATE($B60,"_",$C60,"_",F$2,"_",$D60,"_",$E60),Database!$F$2:$G$65536,2,))</f>
        <v>0</v>
      </c>
      <c r="G60" s="635">
        <f>IF(ISNUMBER(V60),V60,VLOOKUP(CONCATENATE($B60,"_",$C60,"_",G$2,"_",$D60,"_",$E60),Database!$F$2:$G$65536,2,))</f>
        <v>0</v>
      </c>
      <c r="H60" s="635" t="e">
        <f>IF(ISNUMBER(W60),W60,VLOOKUP(CONCATENATE($B60,"_",$C60,"_",H$2,"_",$D60,"_",$E60),Database!$F$2:$G$65536,2,))</f>
        <v>#N/A</v>
      </c>
      <c r="I60" s="635" t="e">
        <f>IF(ISNUMBER(X60),X60,VLOOKUP(CONCATENATE($B60,"_",$C60,"_",I$2,"_",$D60,"_",$E60),Database!$F$2:$G$65536,2,))</f>
        <v>#N/A</v>
      </c>
      <c r="J60" s="635" t="e">
        <f>VLOOKUP(CONCATENATE($B60,"_",$C60,"_",J$2,"_",$D60,"_",$E60),Database!$F$2:$G$65536,2,)</f>
        <v>#N/A</v>
      </c>
      <c r="K60" s="636">
        <f>VLOOKUP(CONCATENATE($B60,"_",$C60,"_",K$2,"_",$D60,"_",$E60),SentData!$F$2:$G$65536,2,)</f>
        <v>15.679</v>
      </c>
      <c r="L60" s="636">
        <f>VLOOKUP(CONCATENATE($B60,"_",$C60,"_",L$2,"_",$D60,"_",$E60),SentData!$F$2:$G$65536,2,)</f>
        <v>13.348187214611873</v>
      </c>
      <c r="M60" s="637"/>
      <c r="N60" s="638" t="str">
        <f t="shared" si="13"/>
        <v>!!</v>
      </c>
      <c r="O60" s="638" t="str">
        <f t="shared" si="14"/>
        <v>!!</v>
      </c>
      <c r="P60" s="638" t="str">
        <f t="shared" si="15"/>
        <v>!!</v>
      </c>
      <c r="Q60" s="638" t="str">
        <f t="shared" si="16"/>
        <v>!!</v>
      </c>
      <c r="R60" s="638" t="str">
        <f t="shared" si="17"/>
        <v>!!</v>
      </c>
      <c r="S60" s="638">
        <f t="shared" si="18"/>
        <v>0.85134174466559553</v>
      </c>
      <c r="T60" s="637"/>
      <c r="U60" s="633"/>
      <c r="V60" s="633"/>
      <c r="W60" s="633"/>
      <c r="X60" s="633"/>
    </row>
    <row r="61" spans="1:24" x14ac:dyDescent="0.2">
      <c r="A61" s="650" t="s">
        <v>179</v>
      </c>
      <c r="B61" s="633" t="str">
        <f>Cover!$G$25</f>
        <v>NL</v>
      </c>
      <c r="C61" s="633" t="s">
        <v>221</v>
      </c>
      <c r="D61" s="633" t="s">
        <v>216</v>
      </c>
      <c r="E61" s="634" t="s">
        <v>382</v>
      </c>
      <c r="F61" s="635">
        <f>IF(ISNUMBER(U61),U61,VLOOKUP(CONCATENATE($B61,"_",$C61,"_",F$2,"_",$D61,"_",$E61),Database!$F$2:$G$65536,2,))</f>
        <v>0</v>
      </c>
      <c r="G61" s="635">
        <f>IF(ISNUMBER(V61),V61,VLOOKUP(CONCATENATE($B61,"_",$C61,"_",G$2,"_",$D61,"_",$E61),Database!$F$2:$G$65536,2,))</f>
        <v>0</v>
      </c>
      <c r="H61" s="635" t="e">
        <f>IF(ISNUMBER(W61),W61,VLOOKUP(CONCATENATE($B61,"_",$C61,"_",H$2,"_",$D61,"_",$E61),Database!$F$2:$G$65536,2,))</f>
        <v>#N/A</v>
      </c>
      <c r="I61" s="635" t="e">
        <f>IF(ISNUMBER(X61),X61,VLOOKUP(CONCATENATE($B61,"_",$C61,"_",I$2,"_",$D61,"_",$E61),Database!$F$2:$G$65536,2,))</f>
        <v>#N/A</v>
      </c>
      <c r="J61" s="635" t="e">
        <f>VLOOKUP(CONCATENATE($B61,"_",$C61,"_",J$2,"_",$D61,"_",$E61),Database!$F$2:$G$65536,2,)</f>
        <v>#N/A</v>
      </c>
      <c r="K61" s="636">
        <f>VLOOKUP(CONCATENATE($B61,"_",$C61,"_",K$2,"_",$D61,"_",$E61),SentData!$F$2:$G$65536,2,)</f>
        <v>1523</v>
      </c>
      <c r="L61" s="636">
        <f>VLOOKUP(CONCATENATE($B61,"_",$C61,"_",L$2,"_",$D61,"_",$E61),SentData!$F$2:$G$65536,2,)</f>
        <v>1114</v>
      </c>
      <c r="M61" s="637"/>
      <c r="N61" s="638" t="str">
        <f t="shared" si="13"/>
        <v>!!</v>
      </c>
      <c r="O61" s="638" t="str">
        <f t="shared" si="14"/>
        <v>!!</v>
      </c>
      <c r="P61" s="638" t="str">
        <f t="shared" si="15"/>
        <v>!!</v>
      </c>
      <c r="Q61" s="638" t="str">
        <f t="shared" si="16"/>
        <v>!!</v>
      </c>
      <c r="R61" s="638" t="str">
        <f t="shared" si="17"/>
        <v>!!</v>
      </c>
      <c r="S61" s="638">
        <f t="shared" si="18"/>
        <v>0.73145108338804987</v>
      </c>
      <c r="T61" s="637"/>
      <c r="U61" s="633"/>
      <c r="V61" s="633"/>
      <c r="W61" s="633"/>
      <c r="X61" s="633"/>
    </row>
    <row r="62" spans="1:24" x14ac:dyDescent="0.2">
      <c r="A62" s="651" t="s">
        <v>178</v>
      </c>
      <c r="B62" s="639" t="str">
        <f>Cover!$G$25</f>
        <v>NL</v>
      </c>
      <c r="C62" s="639" t="s">
        <v>221</v>
      </c>
      <c r="D62" s="639" t="s">
        <v>293</v>
      </c>
      <c r="E62" s="640" t="s">
        <v>382</v>
      </c>
      <c r="F62" s="641" t="e">
        <f>IF(ISNUMBER(U62),U62,VLOOKUP(CONCATENATE($B62,"_",$C62,"_",F$2,"_","1000 NAC","_",$E62),Database!$F$2:$G$65536,2,)/VLOOKUP(CONCATENATE($B62,"_",$C62,"_",F$2,"_",$D62,"_",$E62),Database!$F$2:$G$65536,2,))</f>
        <v>#DIV/0!</v>
      </c>
      <c r="G62" s="641" t="e">
        <f>IF(ISNUMBER(V62),V62,VLOOKUP(CONCATENATE($B62,"_",$C62,"_",G$2,"_","1000 NAC","_",$E62),Database!$F$2:$G$65536,2,)/VLOOKUP(CONCATENATE($B62,"_",$C62,"_",G$2,"_",$D62,"_",$E62),Database!$F$2:$G$65536,2,))</f>
        <v>#DIV/0!</v>
      </c>
      <c r="H62" s="641" t="e">
        <f>IF(ISNUMBER(W62),W62,VLOOKUP(CONCATENATE($B62,"_",$C62,"_",H$2,"_","1000 NAC","_",$E62),Database!$F$2:$G$65536,2,)/VLOOKUP(CONCATENATE($B62,"_",$C62,"_",H$2,"_",$D62,"_",$E62),Database!$F$2:$G$65536,2,))</f>
        <v>#N/A</v>
      </c>
      <c r="I62" s="641" t="e">
        <f>IF(ISNUMBER(X62),X62,VLOOKUP(CONCATENATE($B62,"_",$C62,"_",I$2,"_","1000 NAC","_",$E62),Database!$F$2:$G$65536,2,)/VLOOKUP(CONCATENATE($B62,"_",$C62,"_",I$2,"_",$D62,"_",$E62),Database!$F$2:$G$65536,2,))</f>
        <v>#N/A</v>
      </c>
      <c r="J62" s="641" t="e">
        <f>VLOOKUP(CONCATENATE($B62,"_",$C62,"_",J$2,"_","1000 NAC","_",$E62),Database!$F$2:$G$65536,2,)/VLOOKUP(CONCATENATE($B62,"_",$C62,"_",J$2,"_",$D62,"_",$E62),Database!$F$2:$G$65536,2,)</f>
        <v>#N/A</v>
      </c>
      <c r="K62" s="642">
        <f>VLOOKUP(CONCATENATE($B62,"_",$C62,"_",K$2,"_","1000 NAC","_",$E62),SentData!$F$2:$G$65536,2,)/VLOOKUP(CONCATENATE($B62,"_",$C62,"_",K$2,"_",$D62,"_",$E62),SentData!$F$2:$G$65536,2,)</f>
        <v>97.136296957714137</v>
      </c>
      <c r="L62" s="642">
        <f>VLOOKUP(CONCATENATE($B62,"_",$C62,"_",L$2,"_","1000 NAC","_",$E62),SentData!$F$2:$G$65536,2,)/VLOOKUP(CONCATENATE($B62,"_",$C62,"_",L$2,"_",$D62,"_",$E62),SentData!$F$2:$G$65536,2,)</f>
        <v>83.457025443914702</v>
      </c>
      <c r="M62" s="643"/>
      <c r="N62" s="644" t="str">
        <f t="shared" si="13"/>
        <v>!!</v>
      </c>
      <c r="O62" s="644" t="str">
        <f t="shared" si="14"/>
        <v>!!</v>
      </c>
      <c r="P62" s="644" t="str">
        <f t="shared" si="15"/>
        <v>!!</v>
      </c>
      <c r="Q62" s="644" t="str">
        <f t="shared" si="16"/>
        <v>!!</v>
      </c>
      <c r="R62" s="644" t="str">
        <f t="shared" si="17"/>
        <v>!!</v>
      </c>
      <c r="S62" s="644">
        <f t="shared" si="18"/>
        <v>0.85917445957658478</v>
      </c>
      <c r="T62" s="643"/>
      <c r="U62" s="652" t="str">
        <f>IF(ISNUMBER(U60),IF(ISNUMBER(U61),U61/U60,F61/U60),IF(ISNUMBER(U61),U61/F60,""))</f>
        <v/>
      </c>
      <c r="V62" s="652"/>
      <c r="W62" s="652"/>
      <c r="X62" s="652"/>
    </row>
    <row r="63" spans="1:24" s="353" customFormat="1" ht="10.199999999999999" x14ac:dyDescent="0.2">
      <c r="A63" s="633" t="s">
        <v>180</v>
      </c>
      <c r="B63" s="633" t="str">
        <f>Cover!$G$25</f>
        <v>NL</v>
      </c>
      <c r="C63" s="633" t="s">
        <v>222</v>
      </c>
      <c r="D63" s="633" t="s">
        <v>362</v>
      </c>
      <c r="E63" s="634">
        <v>4</v>
      </c>
      <c r="F63" s="635">
        <f>IF(ISNUMBER(U63),U63,VLOOKUP(CONCATENATE($B63,"_",$C63,"_",F$2,"_",$D63,"_",$E63),Database!$F$2:$G$65536,2,))</f>
        <v>0</v>
      </c>
      <c r="G63" s="635">
        <f>IF(ISNUMBER(V63),V63,VLOOKUP(CONCATENATE($B63,"_",$C63,"_",G$2,"_",$D63,"_",$E63),Database!$F$2:$G$65536,2,))</f>
        <v>0</v>
      </c>
      <c r="H63" s="635" t="e">
        <f>IF(ISNUMBER(W63),W63,VLOOKUP(CONCATENATE($B63,"_",$C63,"_",H$2,"_",$D63,"_",$E63),Database!$F$2:$G$65536,2,))</f>
        <v>#N/A</v>
      </c>
      <c r="I63" s="635" t="e">
        <f>IF(ISNUMBER(X63),X63,VLOOKUP(CONCATENATE($B63,"_",$C63,"_",I$2,"_",$D63,"_",$E63),Database!$F$2:$G$65536,2,))</f>
        <v>#N/A</v>
      </c>
      <c r="J63" s="635" t="e">
        <f>VLOOKUP(CONCATENATE($B63,"_",$C63,"_",J$2,"_",$D63,"_",$E63),Database!$F$2:$G$65536,2,)</f>
        <v>#N/A</v>
      </c>
      <c r="K63" s="636">
        <f>VLOOKUP(CONCATENATE($B63,"_",$C63,"_",K$2,"_",$D63,"_",$E63),SentData!$F$2:$G$65536,2,)</f>
        <v>10.992000000000001</v>
      </c>
      <c r="L63" s="636">
        <f>VLOOKUP(CONCATENATE($B63,"_",$C63,"_",L$2,"_",$D63,"_",$E63),SentData!$F$2:$G$65536,2,)</f>
        <v>9.2706577181208054</v>
      </c>
      <c r="M63" s="637"/>
      <c r="N63" s="638" t="str">
        <f t="shared" si="7"/>
        <v>!!</v>
      </c>
      <c r="O63" s="638" t="str">
        <f t="shared" si="8"/>
        <v>!!</v>
      </c>
      <c r="P63" s="638" t="str">
        <f t="shared" si="9"/>
        <v>!!</v>
      </c>
      <c r="Q63" s="638" t="str">
        <f t="shared" si="10"/>
        <v>!!</v>
      </c>
      <c r="R63" s="638" t="str">
        <f t="shared" si="11"/>
        <v>!!</v>
      </c>
      <c r="S63" s="638">
        <f t="shared" si="12"/>
        <v>0.84340044742729303</v>
      </c>
      <c r="T63" s="637"/>
      <c r="U63" s="633"/>
      <c r="V63" s="633"/>
      <c r="W63" s="633"/>
      <c r="X63" s="633"/>
    </row>
    <row r="64" spans="1:24" s="353" customFormat="1" ht="10.199999999999999" x14ac:dyDescent="0.2">
      <c r="A64" s="650" t="s">
        <v>179</v>
      </c>
      <c r="B64" s="633" t="str">
        <f>Cover!$G$25</f>
        <v>NL</v>
      </c>
      <c r="C64" s="633" t="s">
        <v>222</v>
      </c>
      <c r="D64" s="633" t="s">
        <v>216</v>
      </c>
      <c r="E64" s="634">
        <v>4</v>
      </c>
      <c r="F64" s="635">
        <f>IF(ISNUMBER(U64),U64,VLOOKUP(CONCATENATE($B64,"_",$C64,"_",F$2,"_",$D64,"_",$E64),Database!$F$2:$G$65536,2,))</f>
        <v>0</v>
      </c>
      <c r="G64" s="635">
        <f>IF(ISNUMBER(V64),V64,VLOOKUP(CONCATENATE($B64,"_",$C64,"_",G$2,"_",$D64,"_",$E64),Database!$F$2:$G$65536,2,))</f>
        <v>0</v>
      </c>
      <c r="H64" s="635" t="e">
        <f>IF(ISNUMBER(W64),W64,VLOOKUP(CONCATENATE($B64,"_",$C64,"_",H$2,"_",$D64,"_",$E64),Database!$F$2:$G$65536,2,))</f>
        <v>#N/A</v>
      </c>
      <c r="I64" s="635" t="e">
        <f>IF(ISNUMBER(X64),X64,VLOOKUP(CONCATENATE($B64,"_",$C64,"_",I$2,"_",$D64,"_",$E64),Database!$F$2:$G$65536,2,))</f>
        <v>#N/A</v>
      </c>
      <c r="J64" s="635" t="e">
        <f>VLOOKUP(CONCATENATE($B64,"_",$C64,"_",J$2,"_",$D64,"_",$E64),Database!$F$2:$G$65536,2,)</f>
        <v>#N/A</v>
      </c>
      <c r="K64" s="636">
        <f>VLOOKUP(CONCATENATE($B64,"_",$C64,"_",K$2,"_",$D64,"_",$E64),SentData!$F$2:$G$65536,2,)</f>
        <v>447</v>
      </c>
      <c r="L64" s="636">
        <f>VLOOKUP(CONCATENATE($B64,"_",$C64,"_",L$2,"_",$D64,"_",$E64),SentData!$F$2:$G$65536,2,)</f>
        <v>377</v>
      </c>
      <c r="M64" s="637"/>
      <c r="N64" s="638" t="str">
        <f t="shared" si="7"/>
        <v>!!</v>
      </c>
      <c r="O64" s="638" t="str">
        <f t="shared" si="8"/>
        <v>!!</v>
      </c>
      <c r="P64" s="638" t="str">
        <f t="shared" si="9"/>
        <v>!!</v>
      </c>
      <c r="Q64" s="638" t="str">
        <f t="shared" si="10"/>
        <v>!!</v>
      </c>
      <c r="R64" s="638" t="str">
        <f t="shared" si="11"/>
        <v>!!</v>
      </c>
      <c r="S64" s="638">
        <f t="shared" si="12"/>
        <v>0.84340044742729303</v>
      </c>
      <c r="T64" s="637"/>
      <c r="U64" s="633"/>
      <c r="V64" s="633"/>
      <c r="W64" s="633"/>
      <c r="X64" s="633"/>
    </row>
    <row r="65" spans="1:24" x14ac:dyDescent="0.2">
      <c r="A65" s="651" t="s">
        <v>178</v>
      </c>
      <c r="B65" s="639" t="str">
        <f>Cover!$G$25</f>
        <v>NL</v>
      </c>
      <c r="C65" s="639" t="s">
        <v>222</v>
      </c>
      <c r="D65" s="639" t="s">
        <v>362</v>
      </c>
      <c r="E65" s="640">
        <v>4</v>
      </c>
      <c r="F65" s="641" t="e">
        <f>IF(ISNUMBER(U65),U65,VLOOKUP(CONCATENATE($B65,"_",$C65,"_",F$2,"_","1000 NAC","_",$E65),Database!$F$2:$G$65536,2,)/VLOOKUP(CONCATENATE($B65,"_",$C65,"_",F$2,"_",$D65,"_",$E65),Database!$F$2:$G$65536,2,))</f>
        <v>#DIV/0!</v>
      </c>
      <c r="G65" s="641" t="e">
        <f>IF(ISNUMBER(V65),V65,VLOOKUP(CONCATENATE($B65,"_",$C65,"_",G$2,"_","1000 NAC","_",$E65),Database!$F$2:$G$65536,2,)/VLOOKUP(CONCATENATE($B65,"_",$C65,"_",G$2,"_",$D65,"_",$E65),Database!$F$2:$G$65536,2,))</f>
        <v>#DIV/0!</v>
      </c>
      <c r="H65" s="641" t="e">
        <f>IF(ISNUMBER(W65),W65,VLOOKUP(CONCATENATE($B65,"_",$C65,"_",H$2,"_","1000 NAC","_",$E65),Database!$F$2:$G$65536,2,)/VLOOKUP(CONCATENATE($B65,"_",$C65,"_",H$2,"_",$D65,"_",$E65),Database!$F$2:$G$65536,2,))</f>
        <v>#N/A</v>
      </c>
      <c r="I65" s="641" t="e">
        <f>IF(ISNUMBER(X65),X65,VLOOKUP(CONCATENATE($B65,"_",$C65,"_",I$2,"_","1000 NAC","_",$E65),Database!$F$2:$G$65536,2,)/VLOOKUP(CONCATENATE($B65,"_",$C65,"_",I$2,"_",$D65,"_",$E65),Database!$F$2:$G$65536,2,))</f>
        <v>#N/A</v>
      </c>
      <c r="J65" s="641" t="e">
        <f>VLOOKUP(CONCATENATE($B65,"_",$C65,"_",J$2,"_","1000 NAC","_",$E65),Database!$F$2:$G$65536,2,)/VLOOKUP(CONCATENATE($B65,"_",$C65,"_",J$2,"_",$D65,"_",$E65),Database!$F$2:$G$65536,2,)</f>
        <v>#N/A</v>
      </c>
      <c r="K65" s="642">
        <f>VLOOKUP(CONCATENATE($B65,"_",$C65,"_",K$2,"_","1000 NAC","_",$E65),SentData!$F$2:$G$65536,2,)/VLOOKUP(CONCATENATE($B65,"_",$C65,"_",K$2,"_",$D65,"_",$E65),SentData!$F$2:$G$65536,2,)</f>
        <v>40.665938864628821</v>
      </c>
      <c r="L65" s="642">
        <f>VLOOKUP(CONCATENATE($B65,"_",$C65,"_",L$2,"_","1000 NAC","_",$E65),SentData!$F$2:$G$65536,2,)/VLOOKUP(CONCATENATE($B65,"_",$C65,"_",L$2,"_",$D65,"_",$E65),SentData!$F$2:$G$65536,2,)</f>
        <v>40.665938864628821</v>
      </c>
      <c r="M65" s="643"/>
      <c r="N65" s="644" t="str">
        <f t="shared" si="7"/>
        <v>!!</v>
      </c>
      <c r="O65" s="644" t="str">
        <f t="shared" si="8"/>
        <v>!!</v>
      </c>
      <c r="P65" s="644" t="str">
        <f t="shared" si="9"/>
        <v>!!</v>
      </c>
      <c r="Q65" s="644" t="str">
        <f t="shared" si="10"/>
        <v>!!</v>
      </c>
      <c r="R65" s="644" t="str">
        <f t="shared" si="11"/>
        <v>!!</v>
      </c>
      <c r="S65" s="644">
        <f t="shared" si="12"/>
        <v>1</v>
      </c>
      <c r="T65" s="643"/>
      <c r="U65" s="652" t="str">
        <f>IF(ISNUMBER(U63),IF(ISNUMBER(U64),U64/U63,F64/U63),IF(ISNUMBER(U64),U64/F63,""))</f>
        <v/>
      </c>
      <c r="V65" s="652"/>
      <c r="W65" s="652"/>
      <c r="X65" s="652"/>
    </row>
    <row r="66" spans="1:24" s="353" customFormat="1" ht="10.199999999999999" x14ac:dyDescent="0.2">
      <c r="A66" s="633" t="s">
        <v>180</v>
      </c>
      <c r="B66" s="633" t="str">
        <f>Cover!$G$25</f>
        <v>NL</v>
      </c>
      <c r="C66" s="633" t="s">
        <v>221</v>
      </c>
      <c r="D66" s="633" t="s">
        <v>362</v>
      </c>
      <c r="E66" s="634">
        <v>4</v>
      </c>
      <c r="F66" s="635">
        <f>IF(ISNUMBER(U66),U66,VLOOKUP(CONCATENATE($B66,"_",$C66,"_",F$2,"_",$D66,"_",$E66),Database!$F$2:$G$65536,2,))</f>
        <v>0</v>
      </c>
      <c r="G66" s="635">
        <f>IF(ISNUMBER(V66),V66,VLOOKUP(CONCATENATE($B66,"_",$C66,"_",G$2,"_",$D66,"_",$E66),Database!$F$2:$G$65536,2,))</f>
        <v>0</v>
      </c>
      <c r="H66" s="635" t="e">
        <f>IF(ISNUMBER(W66),W66,VLOOKUP(CONCATENATE($B66,"_",$C66,"_",H$2,"_",$D66,"_",$E66),Database!$F$2:$G$65536,2,))</f>
        <v>#N/A</v>
      </c>
      <c r="I66" s="635" t="e">
        <f>IF(ISNUMBER(X66),X66,VLOOKUP(CONCATENATE($B66,"_",$C66,"_",I$2,"_",$D66,"_",$E66),Database!$F$2:$G$65536,2,))</f>
        <v>#N/A</v>
      </c>
      <c r="J66" s="635" t="e">
        <f>VLOOKUP(CONCATENATE($B66,"_",$C66,"_",J$2,"_",$D66,"_",$E66),Database!$F$2:$G$65536,2,)</f>
        <v>#N/A</v>
      </c>
      <c r="K66" s="636">
        <f>VLOOKUP(CONCATENATE($B66,"_",$C66,"_",K$2,"_",$D66,"_",$E66),SentData!$F$2:$G$65536,2,)</f>
        <v>10.108000000000001</v>
      </c>
      <c r="L66" s="636">
        <f>VLOOKUP(CONCATENATE($B66,"_",$C66,"_",L$2,"_",$D66,"_",$E66),SentData!$F$2:$G$65536,2,)</f>
        <v>8.6771872146118731</v>
      </c>
      <c r="M66" s="637"/>
      <c r="N66" s="638" t="str">
        <f t="shared" si="7"/>
        <v>!!</v>
      </c>
      <c r="O66" s="638" t="str">
        <f t="shared" si="8"/>
        <v>!!</v>
      </c>
      <c r="P66" s="638" t="str">
        <f t="shared" si="9"/>
        <v>!!</v>
      </c>
      <c r="Q66" s="638" t="str">
        <f t="shared" si="10"/>
        <v>!!</v>
      </c>
      <c r="R66" s="638" t="str">
        <f t="shared" si="11"/>
        <v>!!</v>
      </c>
      <c r="S66" s="638">
        <f t="shared" si="12"/>
        <v>0.85844748858447495</v>
      </c>
      <c r="T66" s="637"/>
      <c r="U66" s="633"/>
      <c r="V66" s="633"/>
      <c r="W66" s="633"/>
      <c r="X66" s="633"/>
    </row>
    <row r="67" spans="1:24" s="353" customFormat="1" ht="10.199999999999999" x14ac:dyDescent="0.2">
      <c r="A67" s="650" t="s">
        <v>179</v>
      </c>
      <c r="B67" s="633" t="str">
        <f>Cover!$G$25</f>
        <v>NL</v>
      </c>
      <c r="C67" s="633" t="s">
        <v>221</v>
      </c>
      <c r="D67" s="633" t="s">
        <v>216</v>
      </c>
      <c r="E67" s="634">
        <v>4</v>
      </c>
      <c r="F67" s="635">
        <f>IF(ISNUMBER(U67),U67,VLOOKUP(CONCATENATE($B67,"_",$C67,"_",F$2,"_",$D67,"_",$E67),Database!$F$2:$G$65536,2,))</f>
        <v>0</v>
      </c>
      <c r="G67" s="635">
        <f>IF(ISNUMBER(V67),V67,VLOOKUP(CONCATENATE($B67,"_",$C67,"_",G$2,"_",$D67,"_",$E67),Database!$F$2:$G$65536,2,))</f>
        <v>0</v>
      </c>
      <c r="H67" s="635" t="e">
        <f>IF(ISNUMBER(W67),W67,VLOOKUP(CONCATENATE($B67,"_",$C67,"_",H$2,"_",$D67,"_",$E67),Database!$F$2:$G$65536,2,))</f>
        <v>#N/A</v>
      </c>
      <c r="I67" s="635" t="e">
        <f>IF(ISNUMBER(X67),X67,VLOOKUP(CONCATENATE($B67,"_",$C67,"_",I$2,"_",$D67,"_",$E67),Database!$F$2:$G$65536,2,))</f>
        <v>#N/A</v>
      </c>
      <c r="J67" s="635" t="e">
        <f>VLOOKUP(CONCATENATE($B67,"_",$C67,"_",J$2,"_",$D67,"_",$E67),Database!$F$2:$G$65536,2,)</f>
        <v>#N/A</v>
      </c>
      <c r="K67" s="636">
        <f>VLOOKUP(CONCATENATE($B67,"_",$C67,"_",K$2,"_",$D67,"_",$E67),SentData!$F$2:$G$65536,2,)</f>
        <v>219</v>
      </c>
      <c r="L67" s="636">
        <f>VLOOKUP(CONCATENATE($B67,"_",$C67,"_",L$2,"_",$D67,"_",$E67),SentData!$F$2:$G$65536,2,)</f>
        <v>188</v>
      </c>
      <c r="M67" s="637"/>
      <c r="N67" s="638" t="str">
        <f t="shared" si="7"/>
        <v>!!</v>
      </c>
      <c r="O67" s="638" t="str">
        <f t="shared" si="8"/>
        <v>!!</v>
      </c>
      <c r="P67" s="638" t="str">
        <f t="shared" si="9"/>
        <v>!!</v>
      </c>
      <c r="Q67" s="638" t="str">
        <f t="shared" si="10"/>
        <v>!!</v>
      </c>
      <c r="R67" s="638" t="str">
        <f t="shared" si="11"/>
        <v>!!</v>
      </c>
      <c r="S67" s="638">
        <f t="shared" si="12"/>
        <v>0.85844748858447484</v>
      </c>
      <c r="T67" s="637"/>
      <c r="U67" s="633"/>
      <c r="V67" s="633"/>
      <c r="W67" s="633"/>
      <c r="X67" s="633"/>
    </row>
    <row r="68" spans="1:24" x14ac:dyDescent="0.2">
      <c r="A68" s="651" t="s">
        <v>178</v>
      </c>
      <c r="B68" s="639" t="str">
        <f>Cover!$G$25</f>
        <v>NL</v>
      </c>
      <c r="C68" s="639" t="s">
        <v>221</v>
      </c>
      <c r="D68" s="639" t="s">
        <v>362</v>
      </c>
      <c r="E68" s="640">
        <v>4</v>
      </c>
      <c r="F68" s="641" t="e">
        <f>IF(ISNUMBER(U68),U68,VLOOKUP(CONCATENATE($B68,"_",$C68,"_",F$2,"_","1000 NAC","_",$E68),Database!$F$2:$G$65536,2,)/VLOOKUP(CONCATENATE($B68,"_",$C68,"_",F$2,"_",$D68,"_",$E68),Database!$F$2:$G$65536,2,))</f>
        <v>#DIV/0!</v>
      </c>
      <c r="G68" s="641" t="e">
        <f>IF(ISNUMBER(V68),V68,VLOOKUP(CONCATENATE($B68,"_",$C68,"_",G$2,"_","1000 NAC","_",$E68),Database!$F$2:$G$65536,2,)/VLOOKUP(CONCATENATE($B68,"_",$C68,"_",G$2,"_",$D68,"_",$E68),Database!$F$2:$G$65536,2,))</f>
        <v>#DIV/0!</v>
      </c>
      <c r="H68" s="641" t="e">
        <f>IF(ISNUMBER(W68),W68,VLOOKUP(CONCATENATE($B68,"_",$C68,"_",H$2,"_","1000 NAC","_",$E68),Database!$F$2:$G$65536,2,)/VLOOKUP(CONCATENATE($B68,"_",$C68,"_",H$2,"_",$D68,"_",$E68),Database!$F$2:$G$65536,2,))</f>
        <v>#N/A</v>
      </c>
      <c r="I68" s="641" t="e">
        <f>IF(ISNUMBER(X68),X68,VLOOKUP(CONCATENATE($B68,"_",$C68,"_",I$2,"_","1000 NAC","_",$E68),Database!$F$2:$G$65536,2,)/VLOOKUP(CONCATENATE($B68,"_",$C68,"_",I$2,"_",$D68,"_",$E68),Database!$F$2:$G$65536,2,))</f>
        <v>#N/A</v>
      </c>
      <c r="J68" s="641" t="e">
        <f>VLOOKUP(CONCATENATE($B68,"_",$C68,"_",J$2,"_","1000 NAC","_",$E68),Database!$F$2:$G$65536,2,)/VLOOKUP(CONCATENATE($B68,"_",$C68,"_",J$2,"_",$D68,"_",$E68),Database!$F$2:$G$65536,2,)</f>
        <v>#N/A</v>
      </c>
      <c r="K68" s="642">
        <f>VLOOKUP(CONCATENATE($B68,"_",$C68,"_",K$2,"_","1000 NAC","_",$E68),SentData!$F$2:$G$65536,2,)/VLOOKUP(CONCATENATE($B68,"_",$C68,"_",K$2,"_",$D68,"_",$E68),SentData!$F$2:$G$65536,2,)</f>
        <v>21.666007123070834</v>
      </c>
      <c r="L68" s="642">
        <f>VLOOKUP(CONCATENATE($B68,"_",$C68,"_",L$2,"_","1000 NAC","_",$E68),SentData!$F$2:$G$65536,2,)/VLOOKUP(CONCATENATE($B68,"_",$C68,"_",L$2,"_",$D68,"_",$E68),SentData!$F$2:$G$65536,2,)</f>
        <v>21.666007123070834</v>
      </c>
      <c r="M68" s="643"/>
      <c r="N68" s="644" t="str">
        <f t="shared" si="7"/>
        <v>!!</v>
      </c>
      <c r="O68" s="644" t="str">
        <f t="shared" si="8"/>
        <v>!!</v>
      </c>
      <c r="P68" s="644" t="str">
        <f t="shared" si="9"/>
        <v>!!</v>
      </c>
      <c r="Q68" s="644" t="str">
        <f t="shared" si="10"/>
        <v>!!</v>
      </c>
      <c r="R68" s="644" t="str">
        <f t="shared" si="11"/>
        <v>!!</v>
      </c>
      <c r="S68" s="644">
        <f t="shared" si="12"/>
        <v>1</v>
      </c>
      <c r="T68" s="643"/>
      <c r="U68" s="652" t="str">
        <f>IF(ISNUMBER(U66),IF(ISNUMBER(U67),U67/U66,F67/U66),IF(ISNUMBER(U67),U67/F66,""))</f>
        <v/>
      </c>
      <c r="V68" s="652"/>
      <c r="W68" s="652"/>
      <c r="X68" s="652"/>
    </row>
    <row r="69" spans="1:24" x14ac:dyDescent="0.2">
      <c r="A69" s="633" t="s">
        <v>180</v>
      </c>
      <c r="B69" s="633" t="str">
        <f>Cover!$G$25</f>
        <v>NL</v>
      </c>
      <c r="C69" s="633" t="s">
        <v>222</v>
      </c>
      <c r="D69" s="633" t="s">
        <v>362</v>
      </c>
      <c r="E69" s="634" t="s">
        <v>383</v>
      </c>
      <c r="F69" s="635">
        <f>IF(ISNUMBER(U69),U69,VLOOKUP(CONCATENATE($B69,"_",$C69,"_",F$2,"_",$D69,"_",$E69),Database!$F$2:$G$65536,2,))</f>
        <v>0</v>
      </c>
      <c r="G69" s="635">
        <f>IF(ISNUMBER(V69),V69,VLOOKUP(CONCATENATE($B69,"_",$C69,"_",G$2,"_",$D69,"_",$E69),Database!$F$2:$G$65536,2,))</f>
        <v>0</v>
      </c>
      <c r="H69" s="635" t="e">
        <f>IF(ISNUMBER(W69),W69,VLOOKUP(CONCATENATE($B69,"_",$C69,"_",H$2,"_",$D69,"_",$E69),Database!$F$2:$G$65536,2,))</f>
        <v>#N/A</v>
      </c>
      <c r="I69" s="635" t="e">
        <f>IF(ISNUMBER(X69),X69,VLOOKUP(CONCATENATE($B69,"_",$C69,"_",I$2,"_",$D69,"_",$E69),Database!$F$2:$G$65536,2,))</f>
        <v>#N/A</v>
      </c>
      <c r="J69" s="635" t="e">
        <f>VLOOKUP(CONCATENATE($B69,"_",$C69,"_",J$2,"_",$D69,"_",$E69),Database!$F$2:$G$65536,2,)</f>
        <v>#N/A</v>
      </c>
      <c r="K69" s="636">
        <f>VLOOKUP(CONCATENATE($B69,"_",$C69,"_",K$2,"_",$D69,"_",$E69),SentData!$F$2:$G$65536,2,)</f>
        <v>2.6440000000000001</v>
      </c>
      <c r="L69" s="636">
        <f>VLOOKUP(CONCATENATE($B69,"_",$C69,"_",L$2,"_",$D69,"_",$E69),SentData!$F$2:$G$65536,2,)</f>
        <v>0.35899999999999999</v>
      </c>
      <c r="M69" s="637"/>
      <c r="N69" s="638" t="str">
        <f t="shared" ref="N69:N80" si="19">IF(OR(ISERROR(F69),ISERROR(G69)),"!!",IF(F69=0,"!!",G69/F69))</f>
        <v>!!</v>
      </c>
      <c r="O69" s="638" t="str">
        <f t="shared" ref="O69:O80" si="20">IF(OR(ISERROR(G69),ISERROR(H69)),"!!",IF(G69=0,"!!",H69/G69))</f>
        <v>!!</v>
      </c>
      <c r="P69" s="638" t="str">
        <f t="shared" ref="P69:P80" si="21">IF(OR(ISERROR(H69),ISERROR(I69)),"!!",IF(H69=0,"!!",I69/H69))</f>
        <v>!!</v>
      </c>
      <c r="Q69" s="638" t="str">
        <f t="shared" ref="Q69:Q80" si="22">IF(OR(ISERROR(I69),ISERROR(J69)),"!!",IF(I69=0,"!!",J69/I69))</f>
        <v>!!</v>
      </c>
      <c r="R69" s="638" t="str">
        <f t="shared" ref="R69:R80" si="23">IF(OR(ISERROR(J69),ISERROR(K69)),"!!",IF(J69=0,"!!",K69/J69))</f>
        <v>!!</v>
      </c>
      <c r="S69" s="638">
        <f t="shared" ref="S69:S80" si="24">IF(OR(ISERROR(K69),ISERROR(L69)),"!!",IF(K69=0,"!!",L69/K69))</f>
        <v>0.13577912254160363</v>
      </c>
      <c r="T69" s="637"/>
      <c r="U69" s="633"/>
      <c r="V69" s="633"/>
      <c r="W69" s="633"/>
      <c r="X69" s="633"/>
    </row>
    <row r="70" spans="1:24" x14ac:dyDescent="0.2">
      <c r="A70" s="650" t="s">
        <v>179</v>
      </c>
      <c r="B70" s="633" t="str">
        <f>Cover!$G$25</f>
        <v>NL</v>
      </c>
      <c r="C70" s="633" t="s">
        <v>222</v>
      </c>
      <c r="D70" s="633" t="s">
        <v>216</v>
      </c>
      <c r="E70" s="634" t="s">
        <v>383</v>
      </c>
      <c r="F70" s="635">
        <f>IF(ISNUMBER(U70),U70,VLOOKUP(CONCATENATE($B70,"_",$C70,"_",F$2,"_",$D70,"_",$E70),Database!$F$2:$G$65536,2,))</f>
        <v>0</v>
      </c>
      <c r="G70" s="635">
        <f>IF(ISNUMBER(V70),V70,VLOOKUP(CONCATENATE($B70,"_",$C70,"_",G$2,"_",$D70,"_",$E70),Database!$F$2:$G$65536,2,))</f>
        <v>0</v>
      </c>
      <c r="H70" s="635" t="e">
        <f>IF(ISNUMBER(W70),W70,VLOOKUP(CONCATENATE($B70,"_",$C70,"_",H$2,"_",$D70,"_",$E70),Database!$F$2:$G$65536,2,))</f>
        <v>#N/A</v>
      </c>
      <c r="I70" s="635" t="e">
        <f>IF(ISNUMBER(X70),X70,VLOOKUP(CONCATENATE($B70,"_",$C70,"_",I$2,"_",$D70,"_",$E70),Database!$F$2:$G$65536,2,))</f>
        <v>#N/A</v>
      </c>
      <c r="J70" s="635" t="e">
        <f>VLOOKUP(CONCATENATE($B70,"_",$C70,"_",J$2,"_",$D70,"_",$E70),Database!$F$2:$G$65536,2,)</f>
        <v>#N/A</v>
      </c>
      <c r="K70" s="636">
        <f>VLOOKUP(CONCATENATE($B70,"_",$C70,"_",K$2,"_",$D70,"_",$E70),SentData!$F$2:$G$65536,2,)</f>
        <v>26</v>
      </c>
      <c r="L70" s="636">
        <f>VLOOKUP(CONCATENATE($B70,"_",$C70,"_",L$2,"_",$D70,"_",$E70),SentData!$F$2:$G$65536,2,)</f>
        <v>14</v>
      </c>
      <c r="M70" s="637"/>
      <c r="N70" s="638" t="str">
        <f t="shared" si="19"/>
        <v>!!</v>
      </c>
      <c r="O70" s="638" t="str">
        <f t="shared" si="20"/>
        <v>!!</v>
      </c>
      <c r="P70" s="638" t="str">
        <f t="shared" si="21"/>
        <v>!!</v>
      </c>
      <c r="Q70" s="638" t="str">
        <f t="shared" si="22"/>
        <v>!!</v>
      </c>
      <c r="R70" s="638" t="str">
        <f t="shared" si="23"/>
        <v>!!</v>
      </c>
      <c r="S70" s="638">
        <f t="shared" si="24"/>
        <v>0.53846153846153844</v>
      </c>
      <c r="T70" s="637"/>
      <c r="U70" s="633"/>
      <c r="V70" s="633"/>
      <c r="W70" s="633"/>
      <c r="X70" s="633"/>
    </row>
    <row r="71" spans="1:24" x14ac:dyDescent="0.2">
      <c r="A71" s="651" t="s">
        <v>178</v>
      </c>
      <c r="B71" s="639" t="str">
        <f>Cover!$G$25</f>
        <v>NL</v>
      </c>
      <c r="C71" s="639" t="s">
        <v>222</v>
      </c>
      <c r="D71" s="639" t="s">
        <v>362</v>
      </c>
      <c r="E71" s="640" t="s">
        <v>383</v>
      </c>
      <c r="F71" s="641" t="e">
        <f>IF(ISNUMBER(U71),U71,VLOOKUP(CONCATENATE($B71,"_",$C71,"_",F$2,"_","1000 NAC","_",$E71),Database!$F$2:$G$65536,2,)/VLOOKUP(CONCATENATE($B71,"_",$C71,"_",F$2,"_",$D71,"_",$E71),Database!$F$2:$G$65536,2,))</f>
        <v>#DIV/0!</v>
      </c>
      <c r="G71" s="641" t="e">
        <f>IF(ISNUMBER(V71),V71,VLOOKUP(CONCATENATE($B71,"_",$C71,"_",G$2,"_","1000 NAC","_",$E71),Database!$F$2:$G$65536,2,)/VLOOKUP(CONCATENATE($B71,"_",$C71,"_",G$2,"_",$D71,"_",$E71),Database!$F$2:$G$65536,2,))</f>
        <v>#DIV/0!</v>
      </c>
      <c r="H71" s="641" t="e">
        <f>IF(ISNUMBER(W71),W71,VLOOKUP(CONCATENATE($B71,"_",$C71,"_",H$2,"_","1000 NAC","_",$E71),Database!$F$2:$G$65536,2,)/VLOOKUP(CONCATENATE($B71,"_",$C71,"_",H$2,"_",$D71,"_",$E71),Database!$F$2:$G$65536,2,))</f>
        <v>#N/A</v>
      </c>
      <c r="I71" s="641" t="e">
        <f>IF(ISNUMBER(X71),X71,VLOOKUP(CONCATENATE($B71,"_",$C71,"_",I$2,"_","1000 NAC","_",$E71),Database!$F$2:$G$65536,2,)/VLOOKUP(CONCATENATE($B71,"_",$C71,"_",I$2,"_",$D71,"_",$E71),Database!$F$2:$G$65536,2,))</f>
        <v>#N/A</v>
      </c>
      <c r="J71" s="641" t="e">
        <f>VLOOKUP(CONCATENATE($B71,"_",$C71,"_",J$2,"_","1000 NAC","_",$E71),Database!$F$2:$G$65536,2,)/VLOOKUP(CONCATENATE($B71,"_",$C71,"_",J$2,"_",$D71,"_",$E71),Database!$F$2:$G$65536,2,)</f>
        <v>#N/A</v>
      </c>
      <c r="K71" s="642">
        <f>VLOOKUP(CONCATENATE($B71,"_",$C71,"_",K$2,"_","1000 NAC","_",$E71),SentData!$F$2:$G$65536,2,)/VLOOKUP(CONCATENATE($B71,"_",$C71,"_",K$2,"_",$D71,"_",$E71),SentData!$F$2:$G$65536,2,)</f>
        <v>9.8335854765506809</v>
      </c>
      <c r="L71" s="642">
        <f>VLOOKUP(CONCATENATE($B71,"_",$C71,"_",L$2,"_","1000 NAC","_",$E71),SentData!$F$2:$G$65536,2,)/VLOOKUP(CONCATENATE($B71,"_",$C71,"_",L$2,"_",$D71,"_",$E71),SentData!$F$2:$G$65536,2,)</f>
        <v>38.997214484679667</v>
      </c>
      <c r="M71" s="643"/>
      <c r="N71" s="644" t="str">
        <f t="shared" si="19"/>
        <v>!!</v>
      </c>
      <c r="O71" s="644" t="str">
        <f t="shared" si="20"/>
        <v>!!</v>
      </c>
      <c r="P71" s="644" t="str">
        <f t="shared" si="21"/>
        <v>!!</v>
      </c>
      <c r="Q71" s="644" t="str">
        <f t="shared" si="22"/>
        <v>!!</v>
      </c>
      <c r="R71" s="644" t="str">
        <f t="shared" si="23"/>
        <v>!!</v>
      </c>
      <c r="S71" s="644">
        <f t="shared" si="24"/>
        <v>3.965716734518963</v>
      </c>
      <c r="T71" s="643"/>
      <c r="U71" s="652" t="str">
        <f>IF(ISNUMBER(U69),IF(ISNUMBER(U70),U70/U69,F70/U69),IF(ISNUMBER(U70),U70/F69,""))</f>
        <v/>
      </c>
      <c r="V71" s="652"/>
      <c r="W71" s="652"/>
      <c r="X71" s="652"/>
    </row>
    <row r="72" spans="1:24" x14ac:dyDescent="0.2">
      <c r="A72" s="633" t="s">
        <v>180</v>
      </c>
      <c r="B72" s="633" t="str">
        <f>Cover!$G$25</f>
        <v>NL</v>
      </c>
      <c r="C72" s="633" t="s">
        <v>221</v>
      </c>
      <c r="D72" s="633" t="s">
        <v>362</v>
      </c>
      <c r="E72" s="634" t="s">
        <v>383</v>
      </c>
      <c r="F72" s="635">
        <f>IF(ISNUMBER(U72),U72,VLOOKUP(CONCATENATE($B72,"_",$C72,"_",F$2,"_",$D72,"_",$E72),Database!$F$2:$G$65536,2,))</f>
        <v>0</v>
      </c>
      <c r="G72" s="635">
        <f>IF(ISNUMBER(V72),V72,VLOOKUP(CONCATENATE($B72,"_",$C72,"_",G$2,"_",$D72,"_",$E72),Database!$F$2:$G$65536,2,))</f>
        <v>0</v>
      </c>
      <c r="H72" s="635" t="e">
        <f>IF(ISNUMBER(W72),W72,VLOOKUP(CONCATENATE($B72,"_",$C72,"_",H$2,"_",$D72,"_",$E72),Database!$F$2:$G$65536,2,))</f>
        <v>#N/A</v>
      </c>
      <c r="I72" s="635" t="e">
        <f>IF(ISNUMBER(X72),X72,VLOOKUP(CONCATENATE($B72,"_",$C72,"_",I$2,"_",$D72,"_",$E72),Database!$F$2:$G$65536,2,))</f>
        <v>#N/A</v>
      </c>
      <c r="J72" s="635" t="e">
        <f>VLOOKUP(CONCATENATE($B72,"_",$C72,"_",J$2,"_",$D72,"_",$E72),Database!$F$2:$G$65536,2,)</f>
        <v>#N/A</v>
      </c>
      <c r="K72" s="636">
        <f>VLOOKUP(CONCATENATE($B72,"_",$C72,"_",K$2,"_",$D72,"_",$E72),SentData!$F$2:$G$65536,2,)</f>
        <v>5.5709999999999997</v>
      </c>
      <c r="L72" s="636">
        <f>VLOOKUP(CONCATENATE($B72,"_",$C72,"_",L$2,"_",$D72,"_",$E72),SentData!$F$2:$G$65536,2,)</f>
        <v>4.6710000000000003</v>
      </c>
      <c r="M72" s="637"/>
      <c r="N72" s="638" t="str">
        <f t="shared" si="19"/>
        <v>!!</v>
      </c>
      <c r="O72" s="638" t="str">
        <f t="shared" si="20"/>
        <v>!!</v>
      </c>
      <c r="P72" s="638" t="str">
        <f t="shared" si="21"/>
        <v>!!</v>
      </c>
      <c r="Q72" s="638" t="str">
        <f t="shared" si="22"/>
        <v>!!</v>
      </c>
      <c r="R72" s="638" t="str">
        <f t="shared" si="23"/>
        <v>!!</v>
      </c>
      <c r="S72" s="638">
        <f t="shared" si="24"/>
        <v>0.83844911147011314</v>
      </c>
      <c r="T72" s="637"/>
      <c r="U72" s="633"/>
      <c r="V72" s="633"/>
      <c r="W72" s="633"/>
      <c r="X72" s="633"/>
    </row>
    <row r="73" spans="1:24" x14ac:dyDescent="0.2">
      <c r="A73" s="650" t="s">
        <v>179</v>
      </c>
      <c r="B73" s="633" t="str">
        <f>Cover!$G$25</f>
        <v>NL</v>
      </c>
      <c r="C73" s="633" t="s">
        <v>221</v>
      </c>
      <c r="D73" s="633" t="s">
        <v>216</v>
      </c>
      <c r="E73" s="634" t="s">
        <v>383</v>
      </c>
      <c r="F73" s="635">
        <f>IF(ISNUMBER(U73),U73,VLOOKUP(CONCATENATE($B73,"_",$C73,"_",F$2,"_",$D73,"_",$E73),Database!$F$2:$G$65536,2,))</f>
        <v>0</v>
      </c>
      <c r="G73" s="635">
        <f>IF(ISNUMBER(V73),V73,VLOOKUP(CONCATENATE($B73,"_",$C73,"_",G$2,"_",$D73,"_",$E73),Database!$F$2:$G$65536,2,))</f>
        <v>0</v>
      </c>
      <c r="H73" s="635" t="e">
        <f>IF(ISNUMBER(W73),W73,VLOOKUP(CONCATENATE($B73,"_",$C73,"_",H$2,"_",$D73,"_",$E73),Database!$F$2:$G$65536,2,))</f>
        <v>#N/A</v>
      </c>
      <c r="I73" s="635" t="e">
        <f>IF(ISNUMBER(X73),X73,VLOOKUP(CONCATENATE($B73,"_",$C73,"_",I$2,"_",$D73,"_",$E73),Database!$F$2:$G$65536,2,))</f>
        <v>#N/A</v>
      </c>
      <c r="J73" s="635" t="e">
        <f>VLOOKUP(CONCATENATE($B73,"_",$C73,"_",J$2,"_",$D73,"_",$E73),Database!$F$2:$G$65536,2,)</f>
        <v>#N/A</v>
      </c>
      <c r="K73" s="636">
        <f>VLOOKUP(CONCATENATE($B73,"_",$C73,"_",K$2,"_",$D73,"_",$E73),SentData!$F$2:$G$65536,2,)</f>
        <v>1304</v>
      </c>
      <c r="L73" s="636">
        <f>VLOOKUP(CONCATENATE($B73,"_",$C73,"_",L$2,"_",$D73,"_",$E73),SentData!$F$2:$G$65536,2,)</f>
        <v>926</v>
      </c>
      <c r="M73" s="637"/>
      <c r="N73" s="638" t="str">
        <f t="shared" si="19"/>
        <v>!!</v>
      </c>
      <c r="O73" s="638" t="str">
        <f t="shared" si="20"/>
        <v>!!</v>
      </c>
      <c r="P73" s="638" t="str">
        <f t="shared" si="21"/>
        <v>!!</v>
      </c>
      <c r="Q73" s="638" t="str">
        <f t="shared" si="22"/>
        <v>!!</v>
      </c>
      <c r="R73" s="638" t="str">
        <f t="shared" si="23"/>
        <v>!!</v>
      </c>
      <c r="S73" s="638">
        <f t="shared" si="24"/>
        <v>0.71012269938650308</v>
      </c>
      <c r="T73" s="637"/>
      <c r="U73" s="633"/>
      <c r="V73" s="633"/>
      <c r="W73" s="633"/>
      <c r="X73" s="633"/>
    </row>
    <row r="74" spans="1:24" x14ac:dyDescent="0.2">
      <c r="A74" s="651" t="s">
        <v>178</v>
      </c>
      <c r="B74" s="639" t="str">
        <f>Cover!$G$25</f>
        <v>NL</v>
      </c>
      <c r="C74" s="639" t="s">
        <v>221</v>
      </c>
      <c r="D74" s="639" t="s">
        <v>362</v>
      </c>
      <c r="E74" s="640" t="s">
        <v>383</v>
      </c>
      <c r="F74" s="641" t="e">
        <f>IF(ISNUMBER(U74),U74,VLOOKUP(CONCATENATE($B74,"_",$C74,"_",F$2,"_","1000 NAC","_",$E74),Database!$F$2:$G$65536,2,)/VLOOKUP(CONCATENATE($B74,"_",$C74,"_",F$2,"_",$D74,"_",$E74),Database!$F$2:$G$65536,2,))</f>
        <v>#DIV/0!</v>
      </c>
      <c r="G74" s="641" t="e">
        <f>IF(ISNUMBER(V74),V74,VLOOKUP(CONCATENATE($B74,"_",$C74,"_",G$2,"_","1000 NAC","_",$E74),Database!$F$2:$G$65536,2,)/VLOOKUP(CONCATENATE($B74,"_",$C74,"_",G$2,"_",$D74,"_",$E74),Database!$F$2:$G$65536,2,))</f>
        <v>#DIV/0!</v>
      </c>
      <c r="H74" s="641" t="e">
        <f>IF(ISNUMBER(W74),W74,VLOOKUP(CONCATENATE($B74,"_",$C74,"_",H$2,"_","1000 NAC","_",$E74),Database!$F$2:$G$65536,2,)/VLOOKUP(CONCATENATE($B74,"_",$C74,"_",H$2,"_",$D74,"_",$E74),Database!$F$2:$G$65536,2,))</f>
        <v>#N/A</v>
      </c>
      <c r="I74" s="641" t="e">
        <f>IF(ISNUMBER(X74),X74,VLOOKUP(CONCATENATE($B74,"_",$C74,"_",I$2,"_","1000 NAC","_",$E74),Database!$F$2:$G$65536,2,)/VLOOKUP(CONCATENATE($B74,"_",$C74,"_",I$2,"_",$D74,"_",$E74),Database!$F$2:$G$65536,2,))</f>
        <v>#N/A</v>
      </c>
      <c r="J74" s="641" t="e">
        <f>VLOOKUP(CONCATENATE($B74,"_",$C74,"_",J$2,"_","1000 NAC","_",$E74),Database!$F$2:$G$65536,2,)/VLOOKUP(CONCATENATE($B74,"_",$C74,"_",J$2,"_",$D74,"_",$E74),Database!$F$2:$G$65536,2,)</f>
        <v>#N/A</v>
      </c>
      <c r="K74" s="642">
        <f>VLOOKUP(CONCATENATE($B74,"_",$C74,"_",K$2,"_","1000 NAC","_",$E74),SentData!$F$2:$G$65536,2,)/VLOOKUP(CONCATENATE($B74,"_",$C74,"_",K$2,"_",$D74,"_",$E74),SentData!$F$2:$G$65536,2,)</f>
        <v>234.06928738108061</v>
      </c>
      <c r="L74" s="642">
        <f>VLOOKUP(CONCATENATE($B74,"_",$C74,"_",L$2,"_","1000 NAC","_",$E74),SentData!$F$2:$G$65536,2,)/VLOOKUP(CONCATENATE($B74,"_",$C74,"_",L$2,"_",$D74,"_",$E74),SentData!$F$2:$G$65536,2,)</f>
        <v>198.24448726182828</v>
      </c>
      <c r="M74" s="643"/>
      <c r="N74" s="644" t="str">
        <f t="shared" si="19"/>
        <v>!!</v>
      </c>
      <c r="O74" s="644" t="str">
        <f t="shared" si="20"/>
        <v>!!</v>
      </c>
      <c r="P74" s="644" t="str">
        <f t="shared" si="21"/>
        <v>!!</v>
      </c>
      <c r="Q74" s="644" t="str">
        <f t="shared" si="22"/>
        <v>!!</v>
      </c>
      <c r="R74" s="644" t="str">
        <f t="shared" si="23"/>
        <v>!!</v>
      </c>
      <c r="S74" s="644">
        <f t="shared" si="24"/>
        <v>0.84694788231261142</v>
      </c>
      <c r="T74" s="643"/>
      <c r="U74" s="652" t="str">
        <f>IF(ISNUMBER(U72),IF(ISNUMBER(U73),U73/U72,F73/U72),IF(ISNUMBER(U73),U73/F72,""))</f>
        <v/>
      </c>
      <c r="V74" s="652"/>
      <c r="W74" s="652"/>
      <c r="X74" s="652"/>
    </row>
    <row r="75" spans="1:24" x14ac:dyDescent="0.2">
      <c r="A75" s="633" t="s">
        <v>180</v>
      </c>
      <c r="B75" s="633" t="str">
        <f>Cover!$G$25</f>
        <v>NL</v>
      </c>
      <c r="C75" s="633" t="s">
        <v>222</v>
      </c>
      <c r="D75" s="633" t="s">
        <v>362</v>
      </c>
      <c r="E75" s="634" t="s">
        <v>384</v>
      </c>
      <c r="F75" s="635">
        <f>IF(ISNUMBER(U75),U75,VLOOKUP(CONCATENATE($B75,"_",$C75,"_",F$2,"_",$D75,"_",$E75),Database!$F$2:$G$65536,2,))</f>
        <v>0</v>
      </c>
      <c r="G75" s="635">
        <f>IF(ISNUMBER(V75),V75,VLOOKUP(CONCATENATE($B75,"_",$C75,"_",G$2,"_",$D75,"_",$E75),Database!$F$2:$G$65536,2,))</f>
        <v>0</v>
      </c>
      <c r="H75" s="635" t="e">
        <f>IF(ISNUMBER(W75),W75,VLOOKUP(CONCATENATE($B75,"_",$C75,"_",H$2,"_",$D75,"_",$E75),Database!$F$2:$G$65536,2,))</f>
        <v>#N/A</v>
      </c>
      <c r="I75" s="635" t="e">
        <f>IF(ISNUMBER(X75),X75,VLOOKUP(CONCATENATE($B75,"_",$C75,"_",I$2,"_",$D75,"_",$E75),Database!$F$2:$G$65536,2,))</f>
        <v>#N/A</v>
      </c>
      <c r="J75" s="635" t="e">
        <f>VLOOKUP(CONCATENATE($B75,"_",$C75,"_",J$2,"_",$D75,"_",$E75),Database!$F$2:$G$65536,2,)</f>
        <v>#N/A</v>
      </c>
      <c r="K75" s="636">
        <f>VLOOKUP(CONCATENATE($B75,"_",$C75,"_",K$2,"_",$D75,"_",$E75),SentData!$F$2:$G$65536,2,)</f>
        <v>0</v>
      </c>
      <c r="L75" s="636">
        <f>VLOOKUP(CONCATENATE($B75,"_",$C75,"_",L$2,"_",$D75,"_",$E75),SentData!$F$2:$G$65536,2,)</f>
        <v>0</v>
      </c>
      <c r="M75" s="637"/>
      <c r="N75" s="638" t="str">
        <f t="shared" si="19"/>
        <v>!!</v>
      </c>
      <c r="O75" s="638" t="str">
        <f t="shared" si="20"/>
        <v>!!</v>
      </c>
      <c r="P75" s="638" t="str">
        <f t="shared" si="21"/>
        <v>!!</v>
      </c>
      <c r="Q75" s="638" t="str">
        <f t="shared" si="22"/>
        <v>!!</v>
      </c>
      <c r="R75" s="638" t="str">
        <f t="shared" si="23"/>
        <v>!!</v>
      </c>
      <c r="S75" s="638" t="str">
        <f t="shared" si="24"/>
        <v>!!</v>
      </c>
      <c r="T75" s="637"/>
      <c r="U75" s="633"/>
      <c r="V75" s="633"/>
      <c r="W75" s="633"/>
      <c r="X75" s="633"/>
    </row>
    <row r="76" spans="1:24" x14ac:dyDescent="0.2">
      <c r="A76" s="650" t="s">
        <v>179</v>
      </c>
      <c r="B76" s="633" t="str">
        <f>Cover!$G$25</f>
        <v>NL</v>
      </c>
      <c r="C76" s="633" t="s">
        <v>222</v>
      </c>
      <c r="D76" s="633" t="s">
        <v>216</v>
      </c>
      <c r="E76" s="634" t="s">
        <v>384</v>
      </c>
      <c r="F76" s="635">
        <f>IF(ISNUMBER(U76),U76,VLOOKUP(CONCATENATE($B76,"_",$C76,"_",F$2,"_",$D76,"_",$E76),Database!$F$2:$G$65536,2,))</f>
        <v>0</v>
      </c>
      <c r="G76" s="635">
        <f>IF(ISNUMBER(V76),V76,VLOOKUP(CONCATENATE($B76,"_",$C76,"_",G$2,"_",$D76,"_",$E76),Database!$F$2:$G$65536,2,))</f>
        <v>0</v>
      </c>
      <c r="H76" s="635" t="e">
        <f>IF(ISNUMBER(W76),W76,VLOOKUP(CONCATENATE($B76,"_",$C76,"_",H$2,"_",$D76,"_",$E76),Database!$F$2:$G$65536,2,))</f>
        <v>#N/A</v>
      </c>
      <c r="I76" s="635" t="e">
        <f>IF(ISNUMBER(X76),X76,VLOOKUP(CONCATENATE($B76,"_",$C76,"_",I$2,"_",$D76,"_",$E76),Database!$F$2:$G$65536,2,))</f>
        <v>#N/A</v>
      </c>
      <c r="J76" s="635" t="e">
        <f>VLOOKUP(CONCATENATE($B76,"_",$C76,"_",J$2,"_",$D76,"_",$E76),Database!$F$2:$G$65536,2,)</f>
        <v>#N/A</v>
      </c>
      <c r="K76" s="636">
        <f>VLOOKUP(CONCATENATE($B76,"_",$C76,"_",K$2,"_",$D76,"_",$E76),SentData!$F$2:$G$65536,2,)</f>
        <v>0</v>
      </c>
      <c r="L76" s="636">
        <f>VLOOKUP(CONCATENATE($B76,"_",$C76,"_",L$2,"_",$D76,"_",$E76),SentData!$F$2:$G$65536,2,)</f>
        <v>0</v>
      </c>
      <c r="M76" s="637"/>
      <c r="N76" s="638" t="str">
        <f t="shared" si="19"/>
        <v>!!</v>
      </c>
      <c r="O76" s="638" t="str">
        <f t="shared" si="20"/>
        <v>!!</v>
      </c>
      <c r="P76" s="638" t="str">
        <f t="shared" si="21"/>
        <v>!!</v>
      </c>
      <c r="Q76" s="638" t="str">
        <f t="shared" si="22"/>
        <v>!!</v>
      </c>
      <c r="R76" s="638" t="str">
        <f t="shared" si="23"/>
        <v>!!</v>
      </c>
      <c r="S76" s="638" t="str">
        <f t="shared" si="24"/>
        <v>!!</v>
      </c>
      <c r="T76" s="637"/>
      <c r="U76" s="633"/>
      <c r="V76" s="633"/>
      <c r="W76" s="633"/>
      <c r="X76" s="633"/>
    </row>
    <row r="77" spans="1:24" x14ac:dyDescent="0.2">
      <c r="A77" s="651" t="s">
        <v>178</v>
      </c>
      <c r="B77" s="639" t="str">
        <f>Cover!$G$25</f>
        <v>NL</v>
      </c>
      <c r="C77" s="639" t="s">
        <v>222</v>
      </c>
      <c r="D77" s="639" t="s">
        <v>362</v>
      </c>
      <c r="E77" s="640" t="s">
        <v>384</v>
      </c>
      <c r="F77" s="641" t="e">
        <f>IF(ISNUMBER(U77),U77,VLOOKUP(CONCATENATE($B77,"_",$C77,"_",F$2,"_","1000 NAC","_",$E77),Database!$F$2:$G$65536,2,)/VLOOKUP(CONCATENATE($B77,"_",$C77,"_",F$2,"_",$D77,"_",$E77),Database!$F$2:$G$65536,2,))</f>
        <v>#DIV/0!</v>
      </c>
      <c r="G77" s="641" t="e">
        <f>IF(ISNUMBER(V77),V77,VLOOKUP(CONCATENATE($B77,"_",$C77,"_",G$2,"_","1000 NAC","_",$E77),Database!$F$2:$G$65536,2,)/VLOOKUP(CONCATENATE($B77,"_",$C77,"_",G$2,"_",$D77,"_",$E77),Database!$F$2:$G$65536,2,))</f>
        <v>#DIV/0!</v>
      </c>
      <c r="H77" s="641" t="e">
        <f>IF(ISNUMBER(W77),W77,VLOOKUP(CONCATENATE($B77,"_",$C77,"_",H$2,"_","1000 NAC","_",$E77),Database!$F$2:$G$65536,2,)/VLOOKUP(CONCATENATE($B77,"_",$C77,"_",H$2,"_",$D77,"_",$E77),Database!$F$2:$G$65536,2,))</f>
        <v>#N/A</v>
      </c>
      <c r="I77" s="641" t="e">
        <f>IF(ISNUMBER(X77),X77,VLOOKUP(CONCATENATE($B77,"_",$C77,"_",I$2,"_","1000 NAC","_",$E77),Database!$F$2:$G$65536,2,)/VLOOKUP(CONCATENATE($B77,"_",$C77,"_",I$2,"_",$D77,"_",$E77),Database!$F$2:$G$65536,2,))</f>
        <v>#N/A</v>
      </c>
      <c r="J77" s="641" t="e">
        <f>VLOOKUP(CONCATENATE($B77,"_",$C77,"_",J$2,"_","1000 NAC","_",$E77),Database!$F$2:$G$65536,2,)/VLOOKUP(CONCATENATE($B77,"_",$C77,"_",J$2,"_",$D77,"_",$E77),Database!$F$2:$G$65536,2,)</f>
        <v>#N/A</v>
      </c>
      <c r="K77" s="642" t="e">
        <f>VLOOKUP(CONCATENATE($B77,"_",$C77,"_",K$2,"_","1000 NAC","_",$E77),SentData!$F$2:$G$65536,2,)/VLOOKUP(CONCATENATE($B77,"_",$C77,"_",K$2,"_",$D77,"_",$E77),SentData!$F$2:$G$65536,2,)</f>
        <v>#DIV/0!</v>
      </c>
      <c r="L77" s="642" t="e">
        <f>VLOOKUP(CONCATENATE($B77,"_",$C77,"_",L$2,"_","1000 NAC","_",$E77),SentData!$F$2:$G$65536,2,)/VLOOKUP(CONCATENATE($B77,"_",$C77,"_",L$2,"_",$D77,"_",$E77),SentData!$F$2:$G$65536,2,)</f>
        <v>#DIV/0!</v>
      </c>
      <c r="M77" s="643"/>
      <c r="N77" s="644" t="str">
        <f t="shared" si="19"/>
        <v>!!</v>
      </c>
      <c r="O77" s="644" t="str">
        <f t="shared" si="20"/>
        <v>!!</v>
      </c>
      <c r="P77" s="644" t="str">
        <f t="shared" si="21"/>
        <v>!!</v>
      </c>
      <c r="Q77" s="644" t="str">
        <f t="shared" si="22"/>
        <v>!!</v>
      </c>
      <c r="R77" s="644" t="str">
        <f t="shared" si="23"/>
        <v>!!</v>
      </c>
      <c r="S77" s="644" t="str">
        <f t="shared" si="24"/>
        <v>!!</v>
      </c>
      <c r="T77" s="643"/>
      <c r="U77" s="652" t="str">
        <f>IF(ISNUMBER(U75),IF(ISNUMBER(U76),U76/U75,F76/U75),IF(ISNUMBER(U76),U76/F75,""))</f>
        <v/>
      </c>
      <c r="V77" s="652"/>
      <c r="W77" s="652"/>
      <c r="X77" s="652"/>
    </row>
    <row r="78" spans="1:24" x14ac:dyDescent="0.2">
      <c r="A78" s="633" t="s">
        <v>180</v>
      </c>
      <c r="B78" s="633" t="str">
        <f>Cover!$G$25</f>
        <v>NL</v>
      </c>
      <c r="C78" s="633" t="s">
        <v>221</v>
      </c>
      <c r="D78" s="633" t="s">
        <v>362</v>
      </c>
      <c r="E78" s="634" t="s">
        <v>384</v>
      </c>
      <c r="F78" s="635">
        <f>IF(ISNUMBER(U78),U78,VLOOKUP(CONCATENATE($B78,"_",$C78,"_",F$2,"_",$D78,"_",$E78),Database!$F$2:$G$65536,2,))</f>
        <v>0</v>
      </c>
      <c r="G78" s="635">
        <f>IF(ISNUMBER(V78),V78,VLOOKUP(CONCATENATE($B78,"_",$C78,"_",G$2,"_",$D78,"_",$E78),Database!$F$2:$G$65536,2,))</f>
        <v>0</v>
      </c>
      <c r="H78" s="635" t="e">
        <f>IF(ISNUMBER(W78),W78,VLOOKUP(CONCATENATE($B78,"_",$C78,"_",H$2,"_",$D78,"_",$E78),Database!$F$2:$G$65536,2,))</f>
        <v>#N/A</v>
      </c>
      <c r="I78" s="635" t="e">
        <f>IF(ISNUMBER(X78),X78,VLOOKUP(CONCATENATE($B78,"_",$C78,"_",I$2,"_",$D78,"_",$E78),Database!$F$2:$G$65536,2,))</f>
        <v>#N/A</v>
      </c>
      <c r="J78" s="635" t="e">
        <f>VLOOKUP(CONCATENATE($B78,"_",$C78,"_",J$2,"_",$D78,"_",$E78),Database!$F$2:$G$65536,2,)</f>
        <v>#N/A</v>
      </c>
      <c r="K78" s="636">
        <f>VLOOKUP(CONCATENATE($B78,"_",$C78,"_",K$2,"_",$D78,"_",$E78),SentData!$F$2:$G$65536,2,)</f>
        <v>0</v>
      </c>
      <c r="L78" s="636">
        <f>VLOOKUP(CONCATENATE($B78,"_",$C78,"_",L$2,"_",$D78,"_",$E78),SentData!$F$2:$G$65536,2,)</f>
        <v>0</v>
      </c>
      <c r="M78" s="637"/>
      <c r="N78" s="638" t="str">
        <f t="shared" si="19"/>
        <v>!!</v>
      </c>
      <c r="O78" s="638" t="str">
        <f t="shared" si="20"/>
        <v>!!</v>
      </c>
      <c r="P78" s="638" t="str">
        <f t="shared" si="21"/>
        <v>!!</v>
      </c>
      <c r="Q78" s="638" t="str">
        <f t="shared" si="22"/>
        <v>!!</v>
      </c>
      <c r="R78" s="638" t="str">
        <f t="shared" si="23"/>
        <v>!!</v>
      </c>
      <c r="S78" s="638" t="str">
        <f t="shared" si="24"/>
        <v>!!</v>
      </c>
      <c r="T78" s="637"/>
      <c r="U78" s="633"/>
      <c r="V78" s="633"/>
      <c r="W78" s="633"/>
      <c r="X78" s="633"/>
    </row>
    <row r="79" spans="1:24" x14ac:dyDescent="0.2">
      <c r="A79" s="650" t="s">
        <v>179</v>
      </c>
      <c r="B79" s="633" t="str">
        <f>Cover!$G$25</f>
        <v>NL</v>
      </c>
      <c r="C79" s="633" t="s">
        <v>221</v>
      </c>
      <c r="D79" s="633" t="s">
        <v>216</v>
      </c>
      <c r="E79" s="634" t="s">
        <v>384</v>
      </c>
      <c r="F79" s="635">
        <f>IF(ISNUMBER(U79),U79,VLOOKUP(CONCATENATE($B79,"_",$C79,"_",F$2,"_",$D79,"_",$E79),Database!$F$2:$G$65536,2,))</f>
        <v>0</v>
      </c>
      <c r="G79" s="635">
        <f>IF(ISNUMBER(V79),V79,VLOOKUP(CONCATENATE($B79,"_",$C79,"_",G$2,"_",$D79,"_",$E79),Database!$F$2:$G$65536,2,))</f>
        <v>0</v>
      </c>
      <c r="H79" s="635" t="e">
        <f>IF(ISNUMBER(W79),W79,VLOOKUP(CONCATENATE($B79,"_",$C79,"_",H$2,"_",$D79,"_",$E79),Database!$F$2:$G$65536,2,))</f>
        <v>#N/A</v>
      </c>
      <c r="I79" s="635" t="e">
        <f>IF(ISNUMBER(X79),X79,VLOOKUP(CONCATENATE($B79,"_",$C79,"_",I$2,"_",$D79,"_",$E79),Database!$F$2:$G$65536,2,))</f>
        <v>#N/A</v>
      </c>
      <c r="J79" s="635" t="e">
        <f>VLOOKUP(CONCATENATE($B79,"_",$C79,"_",J$2,"_",$D79,"_",$E79),Database!$F$2:$G$65536,2,)</f>
        <v>#N/A</v>
      </c>
      <c r="K79" s="636">
        <f>VLOOKUP(CONCATENATE($B79,"_",$C79,"_",K$2,"_",$D79,"_",$E79),SentData!$F$2:$G$65536,2,)</f>
        <v>0</v>
      </c>
      <c r="L79" s="636">
        <f>VLOOKUP(CONCATENATE($B79,"_",$C79,"_",L$2,"_",$D79,"_",$E79),SentData!$F$2:$G$65536,2,)</f>
        <v>0</v>
      </c>
      <c r="M79" s="637"/>
      <c r="N79" s="638" t="str">
        <f t="shared" si="19"/>
        <v>!!</v>
      </c>
      <c r="O79" s="638" t="str">
        <f t="shared" si="20"/>
        <v>!!</v>
      </c>
      <c r="P79" s="638" t="str">
        <f t="shared" si="21"/>
        <v>!!</v>
      </c>
      <c r="Q79" s="638" t="str">
        <f t="shared" si="22"/>
        <v>!!</v>
      </c>
      <c r="R79" s="638" t="str">
        <f t="shared" si="23"/>
        <v>!!</v>
      </c>
      <c r="S79" s="638" t="str">
        <f t="shared" si="24"/>
        <v>!!</v>
      </c>
      <c r="T79" s="637"/>
      <c r="U79" s="633"/>
      <c r="V79" s="633"/>
      <c r="W79" s="633"/>
      <c r="X79" s="633"/>
    </row>
    <row r="80" spans="1:24" x14ac:dyDescent="0.2">
      <c r="A80" s="651" t="s">
        <v>178</v>
      </c>
      <c r="B80" s="639" t="str">
        <f>Cover!$G$25</f>
        <v>NL</v>
      </c>
      <c r="C80" s="639" t="s">
        <v>221</v>
      </c>
      <c r="D80" s="639" t="s">
        <v>362</v>
      </c>
      <c r="E80" s="640" t="s">
        <v>384</v>
      </c>
      <c r="F80" s="641" t="e">
        <f>IF(ISNUMBER(U80),U80,VLOOKUP(CONCATENATE($B80,"_",$C80,"_",F$2,"_","1000 NAC","_",$E80),Database!$F$2:$G$65536,2,)/VLOOKUP(CONCATENATE($B80,"_",$C80,"_",F$2,"_",$D80,"_",$E80),Database!$F$2:$G$65536,2,))</f>
        <v>#DIV/0!</v>
      </c>
      <c r="G80" s="641" t="e">
        <f>IF(ISNUMBER(V80),V80,VLOOKUP(CONCATENATE($B80,"_",$C80,"_",G$2,"_","1000 NAC","_",$E80),Database!$F$2:$G$65536,2,)/VLOOKUP(CONCATENATE($B80,"_",$C80,"_",G$2,"_",$D80,"_",$E80),Database!$F$2:$G$65536,2,))</f>
        <v>#DIV/0!</v>
      </c>
      <c r="H80" s="641" t="e">
        <f>IF(ISNUMBER(W80),W80,VLOOKUP(CONCATENATE($B80,"_",$C80,"_",H$2,"_","1000 NAC","_",$E80),Database!$F$2:$G$65536,2,)/VLOOKUP(CONCATENATE($B80,"_",$C80,"_",H$2,"_",$D80,"_",$E80),Database!$F$2:$G$65536,2,))</f>
        <v>#N/A</v>
      </c>
      <c r="I80" s="641" t="e">
        <f>IF(ISNUMBER(X80),X80,VLOOKUP(CONCATENATE($B80,"_",$C80,"_",I$2,"_","1000 NAC","_",$E80),Database!$F$2:$G$65536,2,)/VLOOKUP(CONCATENATE($B80,"_",$C80,"_",I$2,"_",$D80,"_",$E80),Database!$F$2:$G$65536,2,))</f>
        <v>#N/A</v>
      </c>
      <c r="J80" s="641" t="e">
        <f>VLOOKUP(CONCATENATE($B80,"_",$C80,"_",J$2,"_","1000 NAC","_",$E80),Database!$F$2:$G$65536,2,)/VLOOKUP(CONCATENATE($B80,"_",$C80,"_",J$2,"_",$D80,"_",$E80),Database!$F$2:$G$65536,2,)</f>
        <v>#N/A</v>
      </c>
      <c r="K80" s="642" t="e">
        <f>VLOOKUP(CONCATENATE($B80,"_",$C80,"_",K$2,"_","1000 NAC","_",$E80),SentData!$F$2:$G$65536,2,)/VLOOKUP(CONCATENATE($B80,"_",$C80,"_",K$2,"_",$D80,"_",$E80),SentData!$F$2:$G$65536,2,)</f>
        <v>#DIV/0!</v>
      </c>
      <c r="L80" s="642" t="e">
        <f>VLOOKUP(CONCATENATE($B80,"_",$C80,"_",L$2,"_","1000 NAC","_",$E80),SentData!$F$2:$G$65536,2,)/VLOOKUP(CONCATENATE($B80,"_",$C80,"_",L$2,"_",$D80,"_",$E80),SentData!$F$2:$G$65536,2,)</f>
        <v>#DIV/0!</v>
      </c>
      <c r="M80" s="643"/>
      <c r="N80" s="644" t="str">
        <f t="shared" si="19"/>
        <v>!!</v>
      </c>
      <c r="O80" s="644" t="str">
        <f t="shared" si="20"/>
        <v>!!</v>
      </c>
      <c r="P80" s="644" t="str">
        <f t="shared" si="21"/>
        <v>!!</v>
      </c>
      <c r="Q80" s="644" t="str">
        <f t="shared" si="22"/>
        <v>!!</v>
      </c>
      <c r="R80" s="644" t="str">
        <f t="shared" si="23"/>
        <v>!!</v>
      </c>
      <c r="S80" s="644" t="str">
        <f t="shared" si="24"/>
        <v>!!</v>
      </c>
      <c r="T80" s="643"/>
      <c r="U80" s="652" t="str">
        <f>IF(ISNUMBER(U78),IF(ISNUMBER(U79),U79/U78,F79/U78),IF(ISNUMBER(U79),U79/F78,""))</f>
        <v/>
      </c>
      <c r="V80" s="652"/>
      <c r="W80" s="652"/>
      <c r="X80" s="652"/>
    </row>
    <row r="81" spans="1:24" s="353" customFormat="1" ht="10.199999999999999" x14ac:dyDescent="0.2">
      <c r="A81" s="633" t="s">
        <v>180</v>
      </c>
      <c r="B81" s="633" t="str">
        <f>Cover!$G$25</f>
        <v>NL</v>
      </c>
      <c r="C81" s="633" t="s">
        <v>222</v>
      </c>
      <c r="D81" s="633" t="s">
        <v>293</v>
      </c>
      <c r="E81" s="634">
        <v>5</v>
      </c>
      <c r="F81" s="635">
        <f>IF(ISNUMBER(U81),U81,VLOOKUP(CONCATENATE($B81,"_",$C81,"_",F$2,"_",$D81,"_",$E81),Database!$F$2:$G$65536,2,))</f>
        <v>0</v>
      </c>
      <c r="G81" s="635">
        <f>IF(ISNUMBER(V81),V81,VLOOKUP(CONCATENATE($B81,"_",$C81,"_",G$2,"_",$D81,"_",$E81),Database!$F$2:$G$65536,2,))</f>
        <v>0</v>
      </c>
      <c r="H81" s="635" t="e">
        <f>IF(ISNUMBER(W81),W81,VLOOKUP(CONCATENATE($B81,"_",$C81,"_",H$2,"_",$D81,"_",$E81),Database!$F$2:$G$65536,2,))</f>
        <v>#N/A</v>
      </c>
      <c r="I81" s="635" t="e">
        <f>IF(ISNUMBER(X81),X81,VLOOKUP(CONCATENATE($B81,"_",$C81,"_",I$2,"_",$D81,"_",$E81),Database!$F$2:$G$65536,2,))</f>
        <v>#N/A</v>
      </c>
      <c r="J81" s="635" t="e">
        <f>VLOOKUP(CONCATENATE($B81,"_",$C81,"_",J$2,"_",$D81,"_",$E81),Database!$F$2:$G$65536,2,)</f>
        <v>#N/A</v>
      </c>
      <c r="K81" s="636">
        <f>VLOOKUP(CONCATENATE($B81,"_",$C81,"_",K$2,"_",$D81,"_",$E81),SentData!$F$2:$G$65536,2,)</f>
        <v>25.338000000000001</v>
      </c>
      <c r="L81" s="636">
        <f>VLOOKUP(CONCATENATE($B81,"_",$C81,"_",L$2,"_",$D81,"_",$E81),SentData!$F$2:$G$65536,2,)</f>
        <v>292.83600000000001</v>
      </c>
      <c r="M81" s="637"/>
      <c r="N81" s="638" t="str">
        <f t="shared" si="7"/>
        <v>!!</v>
      </c>
      <c r="O81" s="638" t="str">
        <f t="shared" si="8"/>
        <v>!!</v>
      </c>
      <c r="P81" s="638" t="str">
        <f t="shared" si="9"/>
        <v>!!</v>
      </c>
      <c r="Q81" s="638" t="str">
        <f t="shared" si="10"/>
        <v>!!</v>
      </c>
      <c r="R81" s="638" t="str">
        <f t="shared" si="11"/>
        <v>!!</v>
      </c>
      <c r="S81" s="638">
        <f t="shared" si="12"/>
        <v>11.557186834004263</v>
      </c>
      <c r="T81" s="637"/>
      <c r="U81" s="633"/>
      <c r="V81" s="633"/>
      <c r="W81" s="633"/>
      <c r="X81" s="633"/>
    </row>
    <row r="82" spans="1:24" s="353" customFormat="1" ht="10.199999999999999" x14ac:dyDescent="0.2">
      <c r="A82" s="650" t="s">
        <v>179</v>
      </c>
      <c r="B82" s="633" t="str">
        <f>Cover!$G$25</f>
        <v>NL</v>
      </c>
      <c r="C82" s="633" t="s">
        <v>222</v>
      </c>
      <c r="D82" s="633" t="s">
        <v>216</v>
      </c>
      <c r="E82" s="634">
        <v>5</v>
      </c>
      <c r="F82" s="635">
        <f>IF(ISNUMBER(U82),U82,VLOOKUP(CONCATENATE($B82,"_",$C82,"_",F$2,"_",$D82,"_",$E82),Database!$F$2:$G$65536,2,))</f>
        <v>0</v>
      </c>
      <c r="G82" s="635">
        <f>IF(ISNUMBER(V82),V82,VLOOKUP(CONCATENATE($B82,"_",$C82,"_",G$2,"_",$D82,"_",$E82),Database!$F$2:$G$65536,2,))</f>
        <v>0</v>
      </c>
      <c r="H82" s="635" t="e">
        <f>IF(ISNUMBER(W82),W82,VLOOKUP(CONCATENATE($B82,"_",$C82,"_",H$2,"_",$D82,"_",$E82),Database!$F$2:$G$65536,2,))</f>
        <v>#N/A</v>
      </c>
      <c r="I82" s="635" t="e">
        <f>IF(ISNUMBER(X82),X82,VLOOKUP(CONCATENATE($B82,"_",$C82,"_",I$2,"_",$D82,"_",$E82),Database!$F$2:$G$65536,2,))</f>
        <v>#N/A</v>
      </c>
      <c r="J82" s="635" t="e">
        <f>VLOOKUP(CONCATENATE($B82,"_",$C82,"_",J$2,"_",$D82,"_",$E82),Database!$F$2:$G$65536,2,)</f>
        <v>#N/A</v>
      </c>
      <c r="K82" s="636">
        <f>VLOOKUP(CONCATENATE($B82,"_",$C82,"_",K$2,"_",$D82,"_",$E82),SentData!$F$2:$G$65536,2,)</f>
        <v>4229</v>
      </c>
      <c r="L82" s="636">
        <f>VLOOKUP(CONCATENATE($B82,"_",$C82,"_",L$2,"_",$D82,"_",$E82),SentData!$F$2:$G$65536,2,)</f>
        <v>47950</v>
      </c>
      <c r="M82" s="637"/>
      <c r="N82" s="638" t="str">
        <f t="shared" si="7"/>
        <v>!!</v>
      </c>
      <c r="O82" s="638" t="str">
        <f t="shared" si="8"/>
        <v>!!</v>
      </c>
      <c r="P82" s="638" t="str">
        <f t="shared" si="9"/>
        <v>!!</v>
      </c>
      <c r="Q82" s="638" t="str">
        <f t="shared" si="10"/>
        <v>!!</v>
      </c>
      <c r="R82" s="638" t="str">
        <f t="shared" si="11"/>
        <v>!!</v>
      </c>
      <c r="S82" s="638">
        <f t="shared" si="12"/>
        <v>11.338377867108063</v>
      </c>
      <c r="T82" s="637"/>
      <c r="U82" s="633"/>
      <c r="V82" s="633"/>
      <c r="W82" s="633"/>
      <c r="X82" s="633"/>
    </row>
    <row r="83" spans="1:24" x14ac:dyDescent="0.2">
      <c r="A83" s="651" t="s">
        <v>178</v>
      </c>
      <c r="B83" s="639" t="str">
        <f>Cover!$G$25</f>
        <v>NL</v>
      </c>
      <c r="C83" s="639" t="s">
        <v>222</v>
      </c>
      <c r="D83" s="639" t="s">
        <v>293</v>
      </c>
      <c r="E83" s="640">
        <v>5</v>
      </c>
      <c r="F83" s="641" t="e">
        <f>IF(ISNUMBER(U83),U83,VLOOKUP(CONCATENATE($B83,"_",$C83,"_",F$2,"_","1000 NAC","_",$E83),Database!$F$2:$G$65536,2,)/VLOOKUP(CONCATENATE($B83,"_",$C83,"_",F$2,"_",$D83,"_",$E83),Database!$F$2:$G$65536,2,))</f>
        <v>#DIV/0!</v>
      </c>
      <c r="G83" s="641" t="e">
        <f>IF(ISNUMBER(V83),V83,VLOOKUP(CONCATENATE($B83,"_",$C83,"_",G$2,"_","1000 NAC","_",$E83),Database!$F$2:$G$65536,2,)/VLOOKUP(CONCATENATE($B83,"_",$C83,"_",G$2,"_",$D83,"_",$E83),Database!$F$2:$G$65536,2,))</f>
        <v>#DIV/0!</v>
      </c>
      <c r="H83" s="641" t="e">
        <f>IF(ISNUMBER(W83),W83,VLOOKUP(CONCATENATE($B83,"_",$C83,"_",H$2,"_","1000 NAC","_",$E83),Database!$F$2:$G$65536,2,)/VLOOKUP(CONCATENATE($B83,"_",$C83,"_",H$2,"_",$D83,"_",$E83),Database!$F$2:$G$65536,2,))</f>
        <v>#N/A</v>
      </c>
      <c r="I83" s="641" t="e">
        <f>IF(ISNUMBER(X83),X83,VLOOKUP(CONCATENATE($B83,"_",$C83,"_",I$2,"_","1000 NAC","_",$E83),Database!$F$2:$G$65536,2,)/VLOOKUP(CONCATENATE($B83,"_",$C83,"_",I$2,"_",$D83,"_",$E83),Database!$F$2:$G$65536,2,))</f>
        <v>#N/A</v>
      </c>
      <c r="J83" s="641" t="e">
        <f>VLOOKUP(CONCATENATE($B83,"_",$C83,"_",J$2,"_","1000 NAC","_",$E83),Database!$F$2:$G$65536,2,)/VLOOKUP(CONCATENATE($B83,"_",$C83,"_",J$2,"_",$D83,"_",$E83),Database!$F$2:$G$65536,2,)</f>
        <v>#N/A</v>
      </c>
      <c r="K83" s="642">
        <f>VLOOKUP(CONCATENATE($B83,"_",$C83,"_",K$2,"_","1000 NAC","_",$E83),SentData!$F$2:$G$65536,2,)/VLOOKUP(CONCATENATE($B83,"_",$C83,"_",K$2,"_",$D83,"_",$E83),SentData!$F$2:$G$65536,2,)</f>
        <v>166.90346515115635</v>
      </c>
      <c r="L83" s="642">
        <f>VLOOKUP(CONCATENATE($B83,"_",$C83,"_",L$2,"_","1000 NAC","_",$E83),SentData!$F$2:$G$65536,2,)/VLOOKUP(CONCATENATE($B83,"_",$C83,"_",L$2,"_",$D83,"_",$E83),SentData!$F$2:$G$65536,2,)</f>
        <v>163.74352880110368</v>
      </c>
      <c r="M83" s="643"/>
      <c r="N83" s="644" t="str">
        <f t="shared" si="7"/>
        <v>!!</v>
      </c>
      <c r="O83" s="644" t="str">
        <f t="shared" si="8"/>
        <v>!!</v>
      </c>
      <c r="P83" s="644" t="str">
        <f t="shared" si="9"/>
        <v>!!</v>
      </c>
      <c r="Q83" s="644" t="str">
        <f t="shared" si="10"/>
        <v>!!</v>
      </c>
      <c r="R83" s="644" t="str">
        <f t="shared" si="11"/>
        <v>!!</v>
      </c>
      <c r="S83" s="644">
        <f t="shared" si="12"/>
        <v>0.98106728133420795</v>
      </c>
      <c r="T83" s="643"/>
      <c r="U83" s="652" t="str">
        <f>IF(ISNUMBER(U81),IF(ISNUMBER(U82),U82/U81,F82/U81),IF(ISNUMBER(U82),U82/F81,""))</f>
        <v/>
      </c>
      <c r="V83" s="652"/>
      <c r="W83" s="652"/>
      <c r="X83" s="652"/>
    </row>
    <row r="84" spans="1:24" s="353" customFormat="1" ht="10.199999999999999" x14ac:dyDescent="0.2">
      <c r="A84" s="633" t="s">
        <v>180</v>
      </c>
      <c r="B84" s="633" t="str">
        <f>Cover!$G$25</f>
        <v>NL</v>
      </c>
      <c r="C84" s="633" t="s">
        <v>221</v>
      </c>
      <c r="D84" s="633" t="s">
        <v>293</v>
      </c>
      <c r="E84" s="634">
        <v>5</v>
      </c>
      <c r="F84" s="635">
        <f>IF(ISNUMBER(U84),U84,VLOOKUP(CONCATENATE($B84,"_",$C84,"_",F$2,"_",$D84,"_",$E84),Database!$F$2:$G$65536,2,))</f>
        <v>0</v>
      </c>
      <c r="G84" s="635">
        <f>IF(ISNUMBER(V84),V84,VLOOKUP(CONCATENATE($B84,"_",$C84,"_",G$2,"_",$D84,"_",$E84),Database!$F$2:$G$65536,2,))</f>
        <v>0</v>
      </c>
      <c r="H84" s="635" t="e">
        <f>IF(ISNUMBER(W84),W84,VLOOKUP(CONCATENATE($B84,"_",$C84,"_",H$2,"_",$D84,"_",$E84),Database!$F$2:$G$65536,2,))</f>
        <v>#N/A</v>
      </c>
      <c r="I84" s="635" t="e">
        <f>IF(ISNUMBER(X84),X84,VLOOKUP(CONCATENATE($B84,"_",$C84,"_",I$2,"_",$D84,"_",$E84),Database!$F$2:$G$65536,2,))</f>
        <v>#N/A</v>
      </c>
      <c r="J84" s="635" t="e">
        <f>VLOOKUP(CONCATENATE($B84,"_",$C84,"_",J$2,"_",$D84,"_",$E84),Database!$F$2:$G$65536,2,)</f>
        <v>#N/A</v>
      </c>
      <c r="K84" s="636">
        <f>VLOOKUP(CONCATENATE($B84,"_",$C84,"_",K$2,"_",$D84,"_",$E84),SentData!$F$2:$G$65536,2,)</f>
        <v>7.891</v>
      </c>
      <c r="L84" s="636">
        <f>VLOOKUP(CONCATENATE($B84,"_",$C84,"_",L$2,"_",$D84,"_",$E84),SentData!$F$2:$G$65536,2,)</f>
        <v>11.468</v>
      </c>
      <c r="M84" s="637"/>
      <c r="N84" s="638" t="str">
        <f t="shared" si="7"/>
        <v>!!</v>
      </c>
      <c r="O84" s="638" t="str">
        <f t="shared" si="8"/>
        <v>!!</v>
      </c>
      <c r="P84" s="638" t="str">
        <f t="shared" si="9"/>
        <v>!!</v>
      </c>
      <c r="Q84" s="638" t="str">
        <f t="shared" si="10"/>
        <v>!!</v>
      </c>
      <c r="R84" s="638" t="str">
        <f t="shared" si="11"/>
        <v>!!</v>
      </c>
      <c r="S84" s="638">
        <f t="shared" si="12"/>
        <v>1.453301229248511</v>
      </c>
      <c r="T84" s="637"/>
      <c r="U84" s="633"/>
      <c r="V84" s="633"/>
      <c r="W84" s="633"/>
      <c r="X84" s="633"/>
    </row>
    <row r="85" spans="1:24" s="353" customFormat="1" ht="10.199999999999999" x14ac:dyDescent="0.2">
      <c r="A85" s="650" t="s">
        <v>179</v>
      </c>
      <c r="B85" s="633" t="str">
        <f>Cover!$G$25</f>
        <v>NL</v>
      </c>
      <c r="C85" s="633" t="s">
        <v>221</v>
      </c>
      <c r="D85" s="633" t="s">
        <v>216</v>
      </c>
      <c r="E85" s="634">
        <v>5</v>
      </c>
      <c r="F85" s="635">
        <f>IF(ISNUMBER(U85),U85,VLOOKUP(CONCATENATE($B85,"_",$C85,"_",F$2,"_",$D85,"_",$E85),Database!$F$2:$G$65536,2,))</f>
        <v>0</v>
      </c>
      <c r="G85" s="635">
        <f>IF(ISNUMBER(V85),V85,VLOOKUP(CONCATENATE($B85,"_",$C85,"_",G$2,"_",$D85,"_",$E85),Database!$F$2:$G$65536,2,))</f>
        <v>0</v>
      </c>
      <c r="H85" s="635" t="e">
        <f>IF(ISNUMBER(W85),W85,VLOOKUP(CONCATENATE($B85,"_",$C85,"_",H$2,"_",$D85,"_",$E85),Database!$F$2:$G$65536,2,))</f>
        <v>#N/A</v>
      </c>
      <c r="I85" s="635" t="e">
        <f>IF(ISNUMBER(X85),X85,VLOOKUP(CONCATENATE($B85,"_",$C85,"_",I$2,"_",$D85,"_",$E85),Database!$F$2:$G$65536,2,))</f>
        <v>#N/A</v>
      </c>
      <c r="J85" s="635" t="e">
        <f>VLOOKUP(CONCATENATE($B85,"_",$C85,"_",J$2,"_",$D85,"_",$E85),Database!$F$2:$G$65536,2,)</f>
        <v>#N/A</v>
      </c>
      <c r="K85" s="636">
        <f>VLOOKUP(CONCATENATE($B85,"_",$C85,"_",K$2,"_",$D85,"_",$E85),SentData!$F$2:$G$65536,2,)</f>
        <v>2647</v>
      </c>
      <c r="L85" s="636">
        <f>VLOOKUP(CONCATENATE($B85,"_",$C85,"_",L$2,"_",$D85,"_",$E85),SentData!$F$2:$G$65536,2,)</f>
        <v>3625</v>
      </c>
      <c r="M85" s="637"/>
      <c r="N85" s="638" t="str">
        <f t="shared" si="7"/>
        <v>!!</v>
      </c>
      <c r="O85" s="638" t="str">
        <f t="shared" si="8"/>
        <v>!!</v>
      </c>
      <c r="P85" s="638" t="str">
        <f t="shared" si="9"/>
        <v>!!</v>
      </c>
      <c r="Q85" s="638" t="str">
        <f t="shared" si="10"/>
        <v>!!</v>
      </c>
      <c r="R85" s="638" t="str">
        <f t="shared" si="11"/>
        <v>!!</v>
      </c>
      <c r="S85" s="638">
        <f t="shared" si="12"/>
        <v>1.3694748772194938</v>
      </c>
      <c r="T85" s="637"/>
      <c r="U85" s="633"/>
      <c r="V85" s="633"/>
      <c r="W85" s="633"/>
      <c r="X85" s="633"/>
    </row>
    <row r="86" spans="1:24" x14ac:dyDescent="0.2">
      <c r="A86" s="651" t="s">
        <v>178</v>
      </c>
      <c r="B86" s="639" t="str">
        <f>Cover!$G$25</f>
        <v>NL</v>
      </c>
      <c r="C86" s="639" t="s">
        <v>221</v>
      </c>
      <c r="D86" s="639" t="s">
        <v>293</v>
      </c>
      <c r="E86" s="640">
        <v>5</v>
      </c>
      <c r="F86" s="641" t="e">
        <f>IF(ISNUMBER(U86),U86,VLOOKUP(CONCATENATE($B86,"_",$C86,"_",F$2,"_","1000 NAC","_",$E86),Database!$F$2:$G$65536,2,)/VLOOKUP(CONCATENATE($B86,"_",$C86,"_",F$2,"_",$D86,"_",$E86),Database!$F$2:$G$65536,2,))</f>
        <v>#DIV/0!</v>
      </c>
      <c r="G86" s="641" t="e">
        <f>IF(ISNUMBER(V86),V86,VLOOKUP(CONCATENATE($B86,"_",$C86,"_",G$2,"_","1000 NAC","_",$E86),Database!$F$2:$G$65536,2,)/VLOOKUP(CONCATENATE($B86,"_",$C86,"_",G$2,"_",$D86,"_",$E86),Database!$F$2:$G$65536,2,))</f>
        <v>#DIV/0!</v>
      </c>
      <c r="H86" s="641" t="e">
        <f>IF(ISNUMBER(W86),W86,VLOOKUP(CONCATENATE($B86,"_",$C86,"_",H$2,"_","1000 NAC","_",$E86),Database!$F$2:$G$65536,2,)/VLOOKUP(CONCATENATE($B86,"_",$C86,"_",H$2,"_",$D86,"_",$E86),Database!$F$2:$G$65536,2,))</f>
        <v>#N/A</v>
      </c>
      <c r="I86" s="641" t="e">
        <f>IF(ISNUMBER(X86),X86,VLOOKUP(CONCATENATE($B86,"_",$C86,"_",I$2,"_","1000 NAC","_",$E86),Database!$F$2:$G$65536,2,)/VLOOKUP(CONCATENATE($B86,"_",$C86,"_",I$2,"_",$D86,"_",$E86),Database!$F$2:$G$65536,2,))</f>
        <v>#N/A</v>
      </c>
      <c r="J86" s="641" t="e">
        <f>VLOOKUP(CONCATENATE($B86,"_",$C86,"_",J$2,"_","1000 NAC","_",$E86),Database!$F$2:$G$65536,2,)/VLOOKUP(CONCATENATE($B86,"_",$C86,"_",J$2,"_",$D86,"_",$E86),Database!$F$2:$G$65536,2,)</f>
        <v>#N/A</v>
      </c>
      <c r="K86" s="642">
        <f>VLOOKUP(CONCATENATE($B86,"_",$C86,"_",K$2,"_","1000 NAC","_",$E86),SentData!$F$2:$G$65536,2,)/VLOOKUP(CONCATENATE($B86,"_",$C86,"_",K$2,"_",$D86,"_",$E86),SentData!$F$2:$G$65536,2,)</f>
        <v>335.44544417691043</v>
      </c>
      <c r="L86" s="642">
        <f>VLOOKUP(CONCATENATE($B86,"_",$C86,"_",L$2,"_","1000 NAC","_",$E86),SentData!$F$2:$G$65536,2,)/VLOOKUP(CONCATENATE($B86,"_",$C86,"_",L$2,"_",$D86,"_",$E86),SentData!$F$2:$G$65536,2,)</f>
        <v>316.09696546913148</v>
      </c>
      <c r="M86" s="643"/>
      <c r="N86" s="644" t="str">
        <f t="shared" si="7"/>
        <v>!!</v>
      </c>
      <c r="O86" s="644" t="str">
        <f t="shared" si="8"/>
        <v>!!</v>
      </c>
      <c r="P86" s="644" t="str">
        <f t="shared" si="9"/>
        <v>!!</v>
      </c>
      <c r="Q86" s="644" t="str">
        <f t="shared" si="10"/>
        <v>!!</v>
      </c>
      <c r="R86" s="644" t="str">
        <f t="shared" si="11"/>
        <v>!!</v>
      </c>
      <c r="S86" s="644">
        <f t="shared" si="12"/>
        <v>0.94232004326290753</v>
      </c>
      <c r="T86" s="643"/>
      <c r="U86" s="652" t="str">
        <f>IF(ISNUMBER(U84),IF(ISNUMBER(U85),U85/U84,F85/U84),IF(ISNUMBER(U85),U85/F84,""))</f>
        <v/>
      </c>
      <c r="V86" s="652"/>
      <c r="W86" s="652"/>
      <c r="X86" s="652"/>
    </row>
    <row r="87" spans="1:24" s="353" customFormat="1" ht="10.199999999999999" x14ac:dyDescent="0.2">
      <c r="A87" s="633" t="s">
        <v>180</v>
      </c>
      <c r="B87" s="633" t="str">
        <f>Cover!$G$25</f>
        <v>NL</v>
      </c>
      <c r="C87" s="633" t="s">
        <v>222</v>
      </c>
      <c r="D87" s="633" t="s">
        <v>293</v>
      </c>
      <c r="E87" s="634" t="s">
        <v>110</v>
      </c>
      <c r="F87" s="635">
        <f>IF(ISNUMBER(U87),U87,VLOOKUP(CONCATENATE($B87,"_",$C87,"_",F$2,"_",$D87,"_",$E87),Database!$F$2:$G$65536,2,))</f>
        <v>0</v>
      </c>
      <c r="G87" s="635">
        <f>IF(ISNUMBER(V87),V87,VLOOKUP(CONCATENATE($B87,"_",$C87,"_",G$2,"_",$D87,"_",$E87),Database!$F$2:$G$65536,2,))</f>
        <v>0</v>
      </c>
      <c r="H87" s="635" t="e">
        <f>IF(ISNUMBER(W87),W87,VLOOKUP(CONCATENATE($B87,"_",$C87,"_",H$2,"_",$D87,"_",$E87),Database!$F$2:$G$65536,2,))</f>
        <v>#N/A</v>
      </c>
      <c r="I87" s="635" t="e">
        <f>IF(ISNUMBER(X87),X87,VLOOKUP(CONCATENATE($B87,"_",$C87,"_",I$2,"_",$D87,"_",$E87),Database!$F$2:$G$65536,2,))</f>
        <v>#N/A</v>
      </c>
      <c r="J87" s="635" t="e">
        <f>VLOOKUP(CONCATENATE($B87,"_",$C87,"_",J$2,"_",$D87,"_",$E87),Database!$F$2:$G$65536,2,)</f>
        <v>#N/A</v>
      </c>
      <c r="K87" s="636">
        <f>VLOOKUP(CONCATENATE($B87,"_",$C87,"_",K$2,"_",$D87,"_",$E87),SentData!$F$2:$G$65536,2,)</f>
        <v>24.265000000000001</v>
      </c>
      <c r="L87" s="636">
        <f>VLOOKUP(CONCATENATE($B87,"_",$C87,"_",L$2,"_",$D87,"_",$E87),SentData!$F$2:$G$65536,2,)</f>
        <v>291.863</v>
      </c>
      <c r="M87" s="637"/>
      <c r="N87" s="638" t="str">
        <f t="shared" si="7"/>
        <v>!!</v>
      </c>
      <c r="O87" s="638" t="str">
        <f t="shared" si="8"/>
        <v>!!</v>
      </c>
      <c r="P87" s="638" t="str">
        <f t="shared" si="9"/>
        <v>!!</v>
      </c>
      <c r="Q87" s="638" t="str">
        <f t="shared" si="10"/>
        <v>!!</v>
      </c>
      <c r="R87" s="638" t="str">
        <f t="shared" si="11"/>
        <v>!!</v>
      </c>
      <c r="S87" s="638">
        <f t="shared" si="12"/>
        <v>12.028147537605605</v>
      </c>
      <c r="T87" s="637"/>
      <c r="U87" s="633"/>
      <c r="V87" s="633"/>
      <c r="W87" s="633"/>
      <c r="X87" s="633"/>
    </row>
    <row r="88" spans="1:24" s="353" customFormat="1" ht="10.199999999999999" x14ac:dyDescent="0.2">
      <c r="A88" s="650" t="s">
        <v>179</v>
      </c>
      <c r="B88" s="633" t="str">
        <f>Cover!$G$25</f>
        <v>NL</v>
      </c>
      <c r="C88" s="633" t="s">
        <v>222</v>
      </c>
      <c r="D88" s="633" t="s">
        <v>216</v>
      </c>
      <c r="E88" s="634" t="s">
        <v>110</v>
      </c>
      <c r="F88" s="635">
        <f>IF(ISNUMBER(U88),U88,VLOOKUP(CONCATENATE($B88,"_",$C88,"_",F$2,"_",$D88,"_",$E88),Database!$F$2:$G$65536,2,))</f>
        <v>0</v>
      </c>
      <c r="G88" s="635">
        <f>IF(ISNUMBER(V88),V88,VLOOKUP(CONCATENATE($B88,"_",$C88,"_",G$2,"_",$D88,"_",$E88),Database!$F$2:$G$65536,2,))</f>
        <v>0</v>
      </c>
      <c r="H88" s="635" t="e">
        <f>IF(ISNUMBER(W88),W88,VLOOKUP(CONCATENATE($B88,"_",$C88,"_",H$2,"_",$D88,"_",$E88),Database!$F$2:$G$65536,2,))</f>
        <v>#N/A</v>
      </c>
      <c r="I88" s="635" t="e">
        <f>IF(ISNUMBER(X88),X88,VLOOKUP(CONCATENATE($B88,"_",$C88,"_",I$2,"_",$D88,"_",$E88),Database!$F$2:$G$65536,2,))</f>
        <v>#N/A</v>
      </c>
      <c r="J88" s="635" t="e">
        <f>VLOOKUP(CONCATENATE($B88,"_",$C88,"_",J$2,"_",$D88,"_",$E88),Database!$F$2:$G$65536,2,)</f>
        <v>#N/A</v>
      </c>
      <c r="K88" s="636">
        <f>VLOOKUP(CONCATENATE($B88,"_",$C88,"_",K$2,"_",$D88,"_",$E88),SentData!$F$2:$G$65536,2,)</f>
        <v>3927</v>
      </c>
      <c r="L88" s="636">
        <f>VLOOKUP(CONCATENATE($B88,"_",$C88,"_",L$2,"_",$D88,"_",$E88),SentData!$F$2:$G$65536,2,)</f>
        <v>47756</v>
      </c>
      <c r="M88" s="637"/>
      <c r="N88" s="638" t="str">
        <f t="shared" si="7"/>
        <v>!!</v>
      </c>
      <c r="O88" s="638" t="str">
        <f t="shared" si="8"/>
        <v>!!</v>
      </c>
      <c r="P88" s="638" t="str">
        <f t="shared" si="9"/>
        <v>!!</v>
      </c>
      <c r="Q88" s="638" t="str">
        <f t="shared" si="10"/>
        <v>!!</v>
      </c>
      <c r="R88" s="638" t="str">
        <f t="shared" si="11"/>
        <v>!!</v>
      </c>
      <c r="S88" s="638">
        <f t="shared" si="12"/>
        <v>12.160937102113573</v>
      </c>
      <c r="T88" s="637"/>
      <c r="U88" s="633"/>
      <c r="V88" s="633"/>
      <c r="W88" s="633"/>
      <c r="X88" s="633"/>
    </row>
    <row r="89" spans="1:24" x14ac:dyDescent="0.2">
      <c r="A89" s="651" t="s">
        <v>178</v>
      </c>
      <c r="B89" s="639" t="str">
        <f>Cover!$G$25</f>
        <v>NL</v>
      </c>
      <c r="C89" s="639" t="s">
        <v>222</v>
      </c>
      <c r="D89" s="639" t="s">
        <v>293</v>
      </c>
      <c r="E89" s="640" t="s">
        <v>110</v>
      </c>
      <c r="F89" s="641" t="e">
        <f>IF(ISNUMBER(U89),U89,VLOOKUP(CONCATENATE($B89,"_",$C89,"_",F$2,"_","1000 NAC","_",$E89),Database!$F$2:$G$65536,2,)/VLOOKUP(CONCATENATE($B89,"_",$C89,"_",F$2,"_",$D89,"_",$E89),Database!$F$2:$G$65536,2,))</f>
        <v>#DIV/0!</v>
      </c>
      <c r="G89" s="641" t="e">
        <f>IF(ISNUMBER(V89),V89,VLOOKUP(CONCATENATE($B89,"_",$C89,"_",G$2,"_","1000 NAC","_",$E89),Database!$F$2:$G$65536,2,)/VLOOKUP(CONCATENATE($B89,"_",$C89,"_",G$2,"_",$D89,"_",$E89),Database!$F$2:$G$65536,2,))</f>
        <v>#DIV/0!</v>
      </c>
      <c r="H89" s="641" t="e">
        <f>IF(ISNUMBER(W89),W89,VLOOKUP(CONCATENATE($B89,"_",$C89,"_",H$2,"_","1000 NAC","_",$E89),Database!$F$2:$G$65536,2,)/VLOOKUP(CONCATENATE($B89,"_",$C89,"_",H$2,"_",$D89,"_",$E89),Database!$F$2:$G$65536,2,))</f>
        <v>#N/A</v>
      </c>
      <c r="I89" s="641" t="e">
        <f>IF(ISNUMBER(X89),X89,VLOOKUP(CONCATENATE($B89,"_",$C89,"_",I$2,"_","1000 NAC","_",$E89),Database!$F$2:$G$65536,2,)/VLOOKUP(CONCATENATE($B89,"_",$C89,"_",I$2,"_",$D89,"_",$E89),Database!$F$2:$G$65536,2,))</f>
        <v>#N/A</v>
      </c>
      <c r="J89" s="641" t="e">
        <f>VLOOKUP(CONCATENATE($B89,"_",$C89,"_",J$2,"_","1000 NAC","_",$E89),Database!$F$2:$G$65536,2,)/VLOOKUP(CONCATENATE($B89,"_",$C89,"_",J$2,"_",$D89,"_",$E89),Database!$F$2:$G$65536,2,)</f>
        <v>#N/A</v>
      </c>
      <c r="K89" s="642">
        <f>VLOOKUP(CONCATENATE($B89,"_",$C89,"_",K$2,"_","1000 NAC","_",$E89),SentData!$F$2:$G$65536,2,)/VLOOKUP(CONCATENATE($B89,"_",$C89,"_",K$2,"_",$D89,"_",$E89),SentData!$F$2:$G$65536,2,)</f>
        <v>161.83803832680815</v>
      </c>
      <c r="L89" s="642">
        <f>VLOOKUP(CONCATENATE($B89,"_",$C89,"_",L$2,"_","1000 NAC","_",$E89),SentData!$F$2:$G$65536,2,)/VLOOKUP(CONCATENATE($B89,"_",$C89,"_",L$2,"_",$D89,"_",$E89),SentData!$F$2:$G$65536,2,)</f>
        <v>163.6247143351504</v>
      </c>
      <c r="M89" s="643"/>
      <c r="N89" s="644" t="str">
        <f t="shared" si="7"/>
        <v>!!</v>
      </c>
      <c r="O89" s="644" t="str">
        <f t="shared" si="8"/>
        <v>!!</v>
      </c>
      <c r="P89" s="644" t="str">
        <f t="shared" si="9"/>
        <v>!!</v>
      </c>
      <c r="Q89" s="644" t="str">
        <f t="shared" si="10"/>
        <v>!!</v>
      </c>
      <c r="R89" s="644" t="str">
        <f t="shared" si="11"/>
        <v>!!</v>
      </c>
      <c r="S89" s="644">
        <f t="shared" si="12"/>
        <v>1.0110399015386873</v>
      </c>
      <c r="T89" s="643"/>
      <c r="U89" s="652" t="str">
        <f>IF(ISNUMBER(U87),IF(ISNUMBER(U88),U88/U87,F88/U87),IF(ISNUMBER(U88),U88/F87,""))</f>
        <v/>
      </c>
      <c r="V89" s="652"/>
      <c r="W89" s="652"/>
      <c r="X89" s="652"/>
    </row>
    <row r="90" spans="1:24" s="353" customFormat="1" ht="10.199999999999999" x14ac:dyDescent="0.2">
      <c r="A90" s="633" t="s">
        <v>180</v>
      </c>
      <c r="B90" s="633" t="str">
        <f>Cover!$G$25</f>
        <v>NL</v>
      </c>
      <c r="C90" s="633" t="s">
        <v>221</v>
      </c>
      <c r="D90" s="633" t="s">
        <v>293</v>
      </c>
      <c r="E90" s="634" t="s">
        <v>110</v>
      </c>
      <c r="F90" s="635">
        <f>IF(ISNUMBER(U90),U90,VLOOKUP(CONCATENATE($B90,"_",$C90,"_",F$2,"_",$D90,"_",$E90),Database!$F$2:$G$65536,2,))</f>
        <v>0</v>
      </c>
      <c r="G90" s="635">
        <f>IF(ISNUMBER(V90),V90,VLOOKUP(CONCATENATE($B90,"_",$C90,"_",G$2,"_",$D90,"_",$E90),Database!$F$2:$G$65536,2,))</f>
        <v>0</v>
      </c>
      <c r="H90" s="635" t="e">
        <f>IF(ISNUMBER(W90),W90,VLOOKUP(CONCATENATE($B90,"_",$C90,"_",H$2,"_",$D90,"_",$E90),Database!$F$2:$G$65536,2,))</f>
        <v>#N/A</v>
      </c>
      <c r="I90" s="635" t="e">
        <f>IF(ISNUMBER(X90),X90,VLOOKUP(CONCATENATE($B90,"_",$C90,"_",I$2,"_",$D90,"_",$E90),Database!$F$2:$G$65536,2,))</f>
        <v>#N/A</v>
      </c>
      <c r="J90" s="635" t="e">
        <f>VLOOKUP(CONCATENATE($B90,"_",$C90,"_",J$2,"_",$D90,"_",$E90),Database!$F$2:$G$65536,2,)</f>
        <v>#N/A</v>
      </c>
      <c r="K90" s="636">
        <f>VLOOKUP(CONCATENATE($B90,"_",$C90,"_",K$2,"_",$D90,"_",$E90),SentData!$F$2:$G$65536,2,)</f>
        <v>0.72199999999999998</v>
      </c>
      <c r="L90" s="636">
        <f>VLOOKUP(CONCATENATE($B90,"_",$C90,"_",L$2,"_",$D90,"_",$E90),SentData!$F$2:$G$65536,2,)</f>
        <v>0.48699999999999999</v>
      </c>
      <c r="M90" s="637"/>
      <c r="N90" s="638" t="str">
        <f t="shared" si="7"/>
        <v>!!</v>
      </c>
      <c r="O90" s="638" t="str">
        <f t="shared" si="8"/>
        <v>!!</v>
      </c>
      <c r="P90" s="638" t="str">
        <f t="shared" si="9"/>
        <v>!!</v>
      </c>
      <c r="Q90" s="638" t="str">
        <f t="shared" si="10"/>
        <v>!!</v>
      </c>
      <c r="R90" s="638" t="str">
        <f t="shared" si="11"/>
        <v>!!</v>
      </c>
      <c r="S90" s="638">
        <f t="shared" si="12"/>
        <v>0.67451523545706371</v>
      </c>
      <c r="T90" s="637"/>
      <c r="U90" s="633"/>
      <c r="V90" s="633"/>
      <c r="W90" s="633"/>
      <c r="X90" s="633"/>
    </row>
    <row r="91" spans="1:24" s="353" customFormat="1" ht="10.199999999999999" x14ac:dyDescent="0.2">
      <c r="A91" s="650" t="s">
        <v>179</v>
      </c>
      <c r="B91" s="633" t="str">
        <f>Cover!$G$25</f>
        <v>NL</v>
      </c>
      <c r="C91" s="633" t="s">
        <v>221</v>
      </c>
      <c r="D91" s="633" t="s">
        <v>216</v>
      </c>
      <c r="E91" s="634" t="s">
        <v>110</v>
      </c>
      <c r="F91" s="635">
        <f>IF(ISNUMBER(U91),U91,VLOOKUP(CONCATENATE($B91,"_",$C91,"_",F$2,"_",$D91,"_",$E91),Database!$F$2:$G$65536,2,))</f>
        <v>0</v>
      </c>
      <c r="G91" s="635">
        <f>IF(ISNUMBER(V91),V91,VLOOKUP(CONCATENATE($B91,"_",$C91,"_",G$2,"_",$D91,"_",$E91),Database!$F$2:$G$65536,2,))</f>
        <v>0</v>
      </c>
      <c r="H91" s="635" t="e">
        <f>IF(ISNUMBER(W91),W91,VLOOKUP(CONCATENATE($B91,"_",$C91,"_",H$2,"_",$D91,"_",$E91),Database!$F$2:$G$65536,2,))</f>
        <v>#N/A</v>
      </c>
      <c r="I91" s="635" t="e">
        <f>IF(ISNUMBER(X91),X91,VLOOKUP(CONCATENATE($B91,"_",$C91,"_",I$2,"_",$D91,"_",$E91),Database!$F$2:$G$65536,2,))</f>
        <v>#N/A</v>
      </c>
      <c r="J91" s="635" t="e">
        <f>VLOOKUP(CONCATENATE($B91,"_",$C91,"_",J$2,"_",$D91,"_",$E91),Database!$F$2:$G$65536,2,)</f>
        <v>#N/A</v>
      </c>
      <c r="K91" s="636">
        <f>VLOOKUP(CONCATENATE($B91,"_",$C91,"_",K$2,"_",$D91,"_",$E91),SentData!$F$2:$G$65536,2,)</f>
        <v>132</v>
      </c>
      <c r="L91" s="636">
        <f>VLOOKUP(CONCATENATE($B91,"_",$C91,"_",L$2,"_",$D91,"_",$E91),SentData!$F$2:$G$65536,2,)</f>
        <v>232</v>
      </c>
      <c r="M91" s="637"/>
      <c r="N91" s="638" t="str">
        <f t="shared" ref="N91:N122" si="25">IF(OR(ISERROR(F91),ISERROR(G91)),"!!",IF(F91=0,"!!",G91/F91))</f>
        <v>!!</v>
      </c>
      <c r="O91" s="638" t="str">
        <f t="shared" ref="O91:O122" si="26">IF(OR(ISERROR(G91),ISERROR(H91)),"!!",IF(G91=0,"!!",H91/G91))</f>
        <v>!!</v>
      </c>
      <c r="P91" s="638" t="str">
        <f t="shared" ref="P91:P122" si="27">IF(OR(ISERROR(H91),ISERROR(I91)),"!!",IF(H91=0,"!!",I91/H91))</f>
        <v>!!</v>
      </c>
      <c r="Q91" s="638" t="str">
        <f t="shared" ref="Q91:Q122" si="28">IF(OR(ISERROR(I91),ISERROR(J91)),"!!",IF(I91=0,"!!",J91/I91))</f>
        <v>!!</v>
      </c>
      <c r="R91" s="638" t="str">
        <f t="shared" ref="R91:R122" si="29">IF(OR(ISERROR(J91),ISERROR(K91)),"!!",IF(J91=0,"!!",K91/J91))</f>
        <v>!!</v>
      </c>
      <c r="S91" s="638">
        <f t="shared" ref="S91:S122" si="30">IF(OR(ISERROR(K91),ISERROR(L91)),"!!",IF(K91=0,"!!",L91/K91))</f>
        <v>1.7575757575757576</v>
      </c>
      <c r="T91" s="637"/>
      <c r="U91" s="633"/>
      <c r="V91" s="633"/>
      <c r="W91" s="633"/>
      <c r="X91" s="633"/>
    </row>
    <row r="92" spans="1:24" x14ac:dyDescent="0.2">
      <c r="A92" s="651" t="s">
        <v>178</v>
      </c>
      <c r="B92" s="639" t="str">
        <f>Cover!$G$25</f>
        <v>NL</v>
      </c>
      <c r="C92" s="639" t="s">
        <v>221</v>
      </c>
      <c r="D92" s="639" t="s">
        <v>293</v>
      </c>
      <c r="E92" s="640" t="s">
        <v>110</v>
      </c>
      <c r="F92" s="641" t="e">
        <f>IF(ISNUMBER(U92),U92,VLOOKUP(CONCATENATE($B92,"_",$C92,"_",F$2,"_","1000 NAC","_",$E92),Database!$F$2:$G$65536,2,)/VLOOKUP(CONCATENATE($B92,"_",$C92,"_",F$2,"_",$D92,"_",$E92),Database!$F$2:$G$65536,2,))</f>
        <v>#DIV/0!</v>
      </c>
      <c r="G92" s="641" t="e">
        <f>IF(ISNUMBER(V92),V92,VLOOKUP(CONCATENATE($B92,"_",$C92,"_",G$2,"_","1000 NAC","_",$E92),Database!$F$2:$G$65536,2,)/VLOOKUP(CONCATENATE($B92,"_",$C92,"_",G$2,"_",$D92,"_",$E92),Database!$F$2:$G$65536,2,))</f>
        <v>#DIV/0!</v>
      </c>
      <c r="H92" s="641" t="e">
        <f>IF(ISNUMBER(W92),W92,VLOOKUP(CONCATENATE($B92,"_",$C92,"_",H$2,"_","1000 NAC","_",$E92),Database!$F$2:$G$65536,2,)/VLOOKUP(CONCATENATE($B92,"_",$C92,"_",H$2,"_",$D92,"_",$E92),Database!$F$2:$G$65536,2,))</f>
        <v>#N/A</v>
      </c>
      <c r="I92" s="641" t="e">
        <f>IF(ISNUMBER(X92),X92,VLOOKUP(CONCATENATE($B92,"_",$C92,"_",I$2,"_","1000 NAC","_",$E92),Database!$F$2:$G$65536,2,)/VLOOKUP(CONCATENATE($B92,"_",$C92,"_",I$2,"_",$D92,"_",$E92),Database!$F$2:$G$65536,2,))</f>
        <v>#N/A</v>
      </c>
      <c r="J92" s="641" t="e">
        <f>VLOOKUP(CONCATENATE($B92,"_",$C92,"_",J$2,"_","1000 NAC","_",$E92),Database!$F$2:$G$65536,2,)/VLOOKUP(CONCATENATE($B92,"_",$C92,"_",J$2,"_",$D92,"_",$E92),Database!$F$2:$G$65536,2,)</f>
        <v>#N/A</v>
      </c>
      <c r="K92" s="642">
        <f>VLOOKUP(CONCATENATE($B92,"_",$C92,"_",K$2,"_","1000 NAC","_",$E92),SentData!$F$2:$G$65536,2,)/VLOOKUP(CONCATENATE($B92,"_",$C92,"_",K$2,"_",$D92,"_",$E92),SentData!$F$2:$G$65536,2,)</f>
        <v>182.82548476454295</v>
      </c>
      <c r="L92" s="642">
        <f>VLOOKUP(CONCATENATE($B92,"_",$C92,"_",L$2,"_","1000 NAC","_",$E92),SentData!$F$2:$G$65536,2,)/VLOOKUP(CONCATENATE($B92,"_",$C92,"_",L$2,"_",$D92,"_",$E92),SentData!$F$2:$G$65536,2,)</f>
        <v>476.38603696098562</v>
      </c>
      <c r="M92" s="643"/>
      <c r="N92" s="644" t="str">
        <f t="shared" si="25"/>
        <v>!!</v>
      </c>
      <c r="O92" s="644" t="str">
        <f t="shared" si="26"/>
        <v>!!</v>
      </c>
      <c r="P92" s="644" t="str">
        <f t="shared" si="27"/>
        <v>!!</v>
      </c>
      <c r="Q92" s="644" t="str">
        <f t="shared" si="28"/>
        <v>!!</v>
      </c>
      <c r="R92" s="644" t="str">
        <f t="shared" si="29"/>
        <v>!!</v>
      </c>
      <c r="S92" s="644">
        <f t="shared" si="30"/>
        <v>2.6056872627714514</v>
      </c>
      <c r="T92" s="643"/>
      <c r="U92" s="652" t="str">
        <f>IF(ISNUMBER(U90),IF(ISNUMBER(U91),U91/U90,F91/U90),IF(ISNUMBER(U91),U91/F90,""))</f>
        <v/>
      </c>
      <c r="V92" s="652"/>
      <c r="W92" s="652"/>
      <c r="X92" s="652"/>
    </row>
    <row r="93" spans="1:24" s="353" customFormat="1" ht="10.199999999999999" x14ac:dyDescent="0.2">
      <c r="A93" s="633" t="s">
        <v>180</v>
      </c>
      <c r="B93" s="633" t="str">
        <f>Cover!$G$25</f>
        <v>NL</v>
      </c>
      <c r="C93" s="633" t="s">
        <v>222</v>
      </c>
      <c r="D93" s="633" t="s">
        <v>293</v>
      </c>
      <c r="E93" s="634" t="s">
        <v>111</v>
      </c>
      <c r="F93" s="635">
        <f>IF(ISNUMBER(U93),U93,VLOOKUP(CONCATENATE($B93,"_",$C93,"_",F$2,"_",$D93,"_",$E93),Database!$F$2:$G$65536,2,))</f>
        <v>0</v>
      </c>
      <c r="G93" s="635">
        <f>IF(ISNUMBER(V93),V93,VLOOKUP(CONCATENATE($B93,"_",$C93,"_",G$2,"_",$D93,"_",$E93),Database!$F$2:$G$65536,2,))</f>
        <v>0</v>
      </c>
      <c r="H93" s="635" t="e">
        <f>IF(ISNUMBER(W93),W93,VLOOKUP(CONCATENATE($B93,"_",$C93,"_",H$2,"_",$D93,"_",$E93),Database!$F$2:$G$65536,2,))</f>
        <v>#N/A</v>
      </c>
      <c r="I93" s="635" t="e">
        <f>IF(ISNUMBER(X93),X93,VLOOKUP(CONCATENATE($B93,"_",$C93,"_",I$2,"_",$D93,"_",$E93),Database!$F$2:$G$65536,2,))</f>
        <v>#N/A</v>
      </c>
      <c r="J93" s="635" t="e">
        <f>VLOOKUP(CONCATENATE($B93,"_",$C93,"_",J$2,"_",$D93,"_",$E93),Database!$F$2:$G$65536,2,)</f>
        <v>#N/A</v>
      </c>
      <c r="K93" s="636">
        <f>VLOOKUP(CONCATENATE($B93,"_",$C93,"_",K$2,"_",$D93,"_",$E93),SentData!$F$2:$G$65536,2,)</f>
        <v>1.073</v>
      </c>
      <c r="L93" s="636">
        <f>VLOOKUP(CONCATENATE($B93,"_",$C93,"_",L$2,"_",$D93,"_",$E93),SentData!$F$2:$G$65536,2,)</f>
        <v>0.97299999999999998</v>
      </c>
      <c r="M93" s="637"/>
      <c r="N93" s="638" t="str">
        <f t="shared" si="25"/>
        <v>!!</v>
      </c>
      <c r="O93" s="638" t="str">
        <f t="shared" si="26"/>
        <v>!!</v>
      </c>
      <c r="P93" s="638" t="str">
        <f t="shared" si="27"/>
        <v>!!</v>
      </c>
      <c r="Q93" s="638" t="str">
        <f t="shared" si="28"/>
        <v>!!</v>
      </c>
      <c r="R93" s="638" t="str">
        <f t="shared" si="29"/>
        <v>!!</v>
      </c>
      <c r="S93" s="638">
        <f t="shared" si="30"/>
        <v>0.90680335507921717</v>
      </c>
      <c r="T93" s="637"/>
      <c r="U93" s="633"/>
      <c r="V93" s="633"/>
      <c r="W93" s="633"/>
      <c r="X93" s="633"/>
    </row>
    <row r="94" spans="1:24" s="353" customFormat="1" ht="10.199999999999999" x14ac:dyDescent="0.2">
      <c r="A94" s="650" t="s">
        <v>179</v>
      </c>
      <c r="B94" s="633" t="str">
        <f>Cover!$G$25</f>
        <v>NL</v>
      </c>
      <c r="C94" s="633" t="s">
        <v>222</v>
      </c>
      <c r="D94" s="633" t="s">
        <v>216</v>
      </c>
      <c r="E94" s="634" t="s">
        <v>111</v>
      </c>
      <c r="F94" s="635">
        <f>IF(ISNUMBER(U94),U94,VLOOKUP(CONCATENATE($B94,"_",$C94,"_",F$2,"_",$D94,"_",$E94),Database!$F$2:$G$65536,2,))</f>
        <v>0</v>
      </c>
      <c r="G94" s="635">
        <f>IF(ISNUMBER(V94),V94,VLOOKUP(CONCATENATE($B94,"_",$C94,"_",G$2,"_",$D94,"_",$E94),Database!$F$2:$G$65536,2,))</f>
        <v>0</v>
      </c>
      <c r="H94" s="635" t="e">
        <f>IF(ISNUMBER(W94),W94,VLOOKUP(CONCATENATE($B94,"_",$C94,"_",H$2,"_",$D94,"_",$E94),Database!$F$2:$G$65536,2,))</f>
        <v>#N/A</v>
      </c>
      <c r="I94" s="635" t="e">
        <f>IF(ISNUMBER(X94),X94,VLOOKUP(CONCATENATE($B94,"_",$C94,"_",I$2,"_",$D94,"_",$E94),Database!$F$2:$G$65536,2,))</f>
        <v>#N/A</v>
      </c>
      <c r="J94" s="635" t="e">
        <f>VLOOKUP(CONCATENATE($B94,"_",$C94,"_",J$2,"_",$D94,"_",$E94),Database!$F$2:$G$65536,2,)</f>
        <v>#N/A</v>
      </c>
      <c r="K94" s="636">
        <f>VLOOKUP(CONCATENATE($B94,"_",$C94,"_",K$2,"_",$D94,"_",$E94),SentData!$F$2:$G$65536,2,)</f>
        <v>302</v>
      </c>
      <c r="L94" s="636">
        <f>VLOOKUP(CONCATENATE($B94,"_",$C94,"_",L$2,"_",$D94,"_",$E94),SentData!$F$2:$G$65536,2,)</f>
        <v>194</v>
      </c>
      <c r="M94" s="637"/>
      <c r="N94" s="638" t="str">
        <f t="shared" si="25"/>
        <v>!!</v>
      </c>
      <c r="O94" s="638" t="str">
        <f t="shared" si="26"/>
        <v>!!</v>
      </c>
      <c r="P94" s="638" t="str">
        <f t="shared" si="27"/>
        <v>!!</v>
      </c>
      <c r="Q94" s="638" t="str">
        <f t="shared" si="28"/>
        <v>!!</v>
      </c>
      <c r="R94" s="638" t="str">
        <f t="shared" si="29"/>
        <v>!!</v>
      </c>
      <c r="S94" s="638">
        <f t="shared" si="30"/>
        <v>0.64238410596026485</v>
      </c>
      <c r="T94" s="637"/>
      <c r="U94" s="633"/>
      <c r="V94" s="633"/>
      <c r="W94" s="633"/>
      <c r="X94" s="633"/>
    </row>
    <row r="95" spans="1:24" x14ac:dyDescent="0.2">
      <c r="A95" s="651" t="s">
        <v>178</v>
      </c>
      <c r="B95" s="639" t="str">
        <f>Cover!$G$25</f>
        <v>NL</v>
      </c>
      <c r="C95" s="639" t="s">
        <v>222</v>
      </c>
      <c r="D95" s="639" t="s">
        <v>293</v>
      </c>
      <c r="E95" s="640" t="s">
        <v>111</v>
      </c>
      <c r="F95" s="641" t="e">
        <f>IF(ISNUMBER(U95),U95,VLOOKUP(CONCATENATE($B95,"_",$C95,"_",F$2,"_","1000 NAC","_",$E95),Database!$F$2:$G$65536,2,)/VLOOKUP(CONCATENATE($B95,"_",$C95,"_",F$2,"_",$D95,"_",$E95),Database!$F$2:$G$65536,2,))</f>
        <v>#DIV/0!</v>
      </c>
      <c r="G95" s="641" t="e">
        <f>IF(ISNUMBER(V95),V95,VLOOKUP(CONCATENATE($B95,"_",$C95,"_",G$2,"_","1000 NAC","_",$E95),Database!$F$2:$G$65536,2,)/VLOOKUP(CONCATENATE($B95,"_",$C95,"_",G$2,"_",$D95,"_",$E95),Database!$F$2:$G$65536,2,))</f>
        <v>#DIV/0!</v>
      </c>
      <c r="H95" s="641" t="e">
        <f>IF(ISNUMBER(W95),W95,VLOOKUP(CONCATENATE($B95,"_",$C95,"_",H$2,"_","1000 NAC","_",$E95),Database!$F$2:$G$65536,2,)/VLOOKUP(CONCATENATE($B95,"_",$C95,"_",H$2,"_",$D95,"_",$E95),Database!$F$2:$G$65536,2,))</f>
        <v>#N/A</v>
      </c>
      <c r="I95" s="641" t="e">
        <f>IF(ISNUMBER(X95),X95,VLOOKUP(CONCATENATE($B95,"_",$C95,"_",I$2,"_","1000 NAC","_",$E95),Database!$F$2:$G$65536,2,)/VLOOKUP(CONCATENATE($B95,"_",$C95,"_",I$2,"_",$D95,"_",$E95),Database!$F$2:$G$65536,2,))</f>
        <v>#N/A</v>
      </c>
      <c r="J95" s="641" t="e">
        <f>VLOOKUP(CONCATENATE($B95,"_",$C95,"_",J$2,"_","1000 NAC","_",$E95),Database!$F$2:$G$65536,2,)/VLOOKUP(CONCATENATE($B95,"_",$C95,"_",J$2,"_",$D95,"_",$E95),Database!$F$2:$G$65536,2,)</f>
        <v>#N/A</v>
      </c>
      <c r="K95" s="642">
        <f>VLOOKUP(CONCATENATE($B95,"_",$C95,"_",K$2,"_","1000 NAC","_",$E95),SentData!$F$2:$G$65536,2,)/VLOOKUP(CONCATENATE($B95,"_",$C95,"_",K$2,"_",$D95,"_",$E95),SentData!$F$2:$G$65536,2,)</f>
        <v>281.45386766076422</v>
      </c>
      <c r="L95" s="642">
        <f>VLOOKUP(CONCATENATE($B95,"_",$C95,"_",L$2,"_","1000 NAC","_",$E95),SentData!$F$2:$G$65536,2,)/VLOOKUP(CONCATENATE($B95,"_",$C95,"_",L$2,"_",$D95,"_",$E95),SentData!$F$2:$G$65536,2,)</f>
        <v>199.38335046248716</v>
      </c>
      <c r="M95" s="643"/>
      <c r="N95" s="644" t="str">
        <f t="shared" si="25"/>
        <v>!!</v>
      </c>
      <c r="O95" s="644" t="str">
        <f t="shared" si="26"/>
        <v>!!</v>
      </c>
      <c r="P95" s="644" t="str">
        <f t="shared" si="27"/>
        <v>!!</v>
      </c>
      <c r="Q95" s="644" t="str">
        <f t="shared" si="28"/>
        <v>!!</v>
      </c>
      <c r="R95" s="644" t="str">
        <f t="shared" si="29"/>
        <v>!!</v>
      </c>
      <c r="S95" s="644">
        <f t="shared" si="30"/>
        <v>0.70840508293459836</v>
      </c>
      <c r="T95" s="643"/>
      <c r="U95" s="652" t="str">
        <f>IF(ISNUMBER(U93),IF(ISNUMBER(U94),U94/U93,F94/U93),IF(ISNUMBER(U94),U94/F93,""))</f>
        <v/>
      </c>
      <c r="V95" s="652"/>
      <c r="W95" s="652"/>
      <c r="X95" s="652"/>
    </row>
    <row r="96" spans="1:24" s="353" customFormat="1" ht="10.199999999999999" x14ac:dyDescent="0.2">
      <c r="A96" s="633" t="s">
        <v>180</v>
      </c>
      <c r="B96" s="633" t="str">
        <f>Cover!$G$25</f>
        <v>NL</v>
      </c>
      <c r="C96" s="633" t="s">
        <v>221</v>
      </c>
      <c r="D96" s="633" t="s">
        <v>293</v>
      </c>
      <c r="E96" s="634" t="s">
        <v>111</v>
      </c>
      <c r="F96" s="635">
        <f>IF(ISNUMBER(U96),U96,VLOOKUP(CONCATENATE($B96,"_",$C96,"_",F$2,"_",$D96,"_",$E96),Database!$F$2:$G$65536,2,))</f>
        <v>0</v>
      </c>
      <c r="G96" s="635">
        <f>IF(ISNUMBER(V96),V96,VLOOKUP(CONCATENATE($B96,"_",$C96,"_",G$2,"_",$D96,"_",$E96),Database!$F$2:$G$65536,2,))</f>
        <v>0</v>
      </c>
      <c r="H96" s="635" t="e">
        <f>IF(ISNUMBER(W96),W96,VLOOKUP(CONCATENATE($B96,"_",$C96,"_",H$2,"_",$D96,"_",$E96),Database!$F$2:$G$65536,2,))</f>
        <v>#N/A</v>
      </c>
      <c r="I96" s="635" t="e">
        <f>IF(ISNUMBER(X96),X96,VLOOKUP(CONCATENATE($B96,"_",$C96,"_",I$2,"_",$D96,"_",$E96),Database!$F$2:$G$65536,2,))</f>
        <v>#N/A</v>
      </c>
      <c r="J96" s="635" t="e">
        <f>VLOOKUP(CONCATENATE($B96,"_",$C96,"_",J$2,"_",$D96,"_",$E96),Database!$F$2:$G$65536,2,)</f>
        <v>#N/A</v>
      </c>
      <c r="K96" s="636">
        <f>VLOOKUP(CONCATENATE($B96,"_",$C96,"_",K$2,"_",$D96,"_",$E96),SentData!$F$2:$G$65536,2,)</f>
        <v>7.1689999999999996</v>
      </c>
      <c r="L96" s="636">
        <f>VLOOKUP(CONCATENATE($B96,"_",$C96,"_",L$2,"_",$D96,"_",$E96),SentData!$F$2:$G$65536,2,)</f>
        <v>10.981</v>
      </c>
      <c r="M96" s="637"/>
      <c r="N96" s="638" t="str">
        <f t="shared" si="25"/>
        <v>!!</v>
      </c>
      <c r="O96" s="638" t="str">
        <f t="shared" si="26"/>
        <v>!!</v>
      </c>
      <c r="P96" s="638" t="str">
        <f t="shared" si="27"/>
        <v>!!</v>
      </c>
      <c r="Q96" s="638" t="str">
        <f t="shared" si="28"/>
        <v>!!</v>
      </c>
      <c r="R96" s="638" t="str">
        <f t="shared" si="29"/>
        <v>!!</v>
      </c>
      <c r="S96" s="638">
        <f t="shared" si="30"/>
        <v>1.531733854094016</v>
      </c>
      <c r="T96" s="637"/>
      <c r="U96" s="633"/>
      <c r="V96" s="633"/>
      <c r="W96" s="633"/>
      <c r="X96" s="633"/>
    </row>
    <row r="97" spans="1:24" s="353" customFormat="1" ht="10.199999999999999" x14ac:dyDescent="0.2">
      <c r="A97" s="650" t="s">
        <v>179</v>
      </c>
      <c r="B97" s="633" t="str">
        <f>Cover!$G$25</f>
        <v>NL</v>
      </c>
      <c r="C97" s="633" t="s">
        <v>221</v>
      </c>
      <c r="D97" s="633" t="s">
        <v>216</v>
      </c>
      <c r="E97" s="634" t="s">
        <v>111</v>
      </c>
      <c r="F97" s="635">
        <f>IF(ISNUMBER(U97),U97,VLOOKUP(CONCATENATE($B97,"_",$C97,"_",F$2,"_",$D97,"_",$E97),Database!$F$2:$G$65536,2,))</f>
        <v>0</v>
      </c>
      <c r="G97" s="635">
        <f>IF(ISNUMBER(V97),V97,VLOOKUP(CONCATENATE($B97,"_",$C97,"_",G$2,"_",$D97,"_",$E97),Database!$F$2:$G$65536,2,))</f>
        <v>0</v>
      </c>
      <c r="H97" s="635" t="e">
        <f>IF(ISNUMBER(W97),W97,VLOOKUP(CONCATENATE($B97,"_",$C97,"_",H$2,"_",$D97,"_",$E97),Database!$F$2:$G$65536,2,))</f>
        <v>#N/A</v>
      </c>
      <c r="I97" s="635" t="e">
        <f>IF(ISNUMBER(X97),X97,VLOOKUP(CONCATENATE($B97,"_",$C97,"_",I$2,"_",$D97,"_",$E97),Database!$F$2:$G$65536,2,))</f>
        <v>#N/A</v>
      </c>
      <c r="J97" s="635" t="e">
        <f>VLOOKUP(CONCATENATE($B97,"_",$C97,"_",J$2,"_",$D97,"_",$E97),Database!$F$2:$G$65536,2,)</f>
        <v>#N/A</v>
      </c>
      <c r="K97" s="636">
        <f>VLOOKUP(CONCATENATE($B97,"_",$C97,"_",K$2,"_",$D97,"_",$E97),SentData!$F$2:$G$65536,2,)</f>
        <v>2515</v>
      </c>
      <c r="L97" s="636">
        <f>VLOOKUP(CONCATENATE($B97,"_",$C97,"_",L$2,"_",$D97,"_",$E97),SentData!$F$2:$G$65536,2,)</f>
        <v>3393</v>
      </c>
      <c r="M97" s="637"/>
      <c r="N97" s="638" t="str">
        <f t="shared" si="25"/>
        <v>!!</v>
      </c>
      <c r="O97" s="638" t="str">
        <f t="shared" si="26"/>
        <v>!!</v>
      </c>
      <c r="P97" s="638" t="str">
        <f t="shared" si="27"/>
        <v>!!</v>
      </c>
      <c r="Q97" s="638" t="str">
        <f t="shared" si="28"/>
        <v>!!</v>
      </c>
      <c r="R97" s="638" t="str">
        <f t="shared" si="29"/>
        <v>!!</v>
      </c>
      <c r="S97" s="638">
        <f t="shared" si="30"/>
        <v>1.3491053677932405</v>
      </c>
      <c r="T97" s="637"/>
      <c r="U97" s="633"/>
      <c r="V97" s="633"/>
      <c r="W97" s="633"/>
      <c r="X97" s="633"/>
    </row>
    <row r="98" spans="1:24" x14ac:dyDescent="0.2">
      <c r="A98" s="651" t="s">
        <v>178</v>
      </c>
      <c r="B98" s="639" t="str">
        <f>Cover!$G$25</f>
        <v>NL</v>
      </c>
      <c r="C98" s="639" t="s">
        <v>221</v>
      </c>
      <c r="D98" s="639" t="s">
        <v>293</v>
      </c>
      <c r="E98" s="640" t="s">
        <v>111</v>
      </c>
      <c r="F98" s="641" t="e">
        <f>IF(ISNUMBER(U98),U98,VLOOKUP(CONCATENATE($B98,"_",$C98,"_",F$2,"_","1000 NAC","_",$E98),Database!$F$2:$G$65536,2,)/VLOOKUP(CONCATENATE($B98,"_",$C98,"_",F$2,"_",$D98,"_",$E98),Database!$F$2:$G$65536,2,))</f>
        <v>#DIV/0!</v>
      </c>
      <c r="G98" s="641" t="e">
        <f>IF(ISNUMBER(V98),V98,VLOOKUP(CONCATENATE($B98,"_",$C98,"_",G$2,"_","1000 NAC","_",$E98),Database!$F$2:$G$65536,2,)/VLOOKUP(CONCATENATE($B98,"_",$C98,"_",G$2,"_",$D98,"_",$E98),Database!$F$2:$G$65536,2,))</f>
        <v>#DIV/0!</v>
      </c>
      <c r="H98" s="641" t="e">
        <f>IF(ISNUMBER(W98),W98,VLOOKUP(CONCATENATE($B98,"_",$C98,"_",H$2,"_","1000 NAC","_",$E98),Database!$F$2:$G$65536,2,)/VLOOKUP(CONCATENATE($B98,"_",$C98,"_",H$2,"_",$D98,"_",$E98),Database!$F$2:$G$65536,2,))</f>
        <v>#N/A</v>
      </c>
      <c r="I98" s="641" t="e">
        <f>IF(ISNUMBER(X98),X98,VLOOKUP(CONCATENATE($B98,"_",$C98,"_",I$2,"_","1000 NAC","_",$E98),Database!$F$2:$G$65536,2,)/VLOOKUP(CONCATENATE($B98,"_",$C98,"_",I$2,"_",$D98,"_",$E98),Database!$F$2:$G$65536,2,))</f>
        <v>#N/A</v>
      </c>
      <c r="J98" s="641" t="e">
        <f>VLOOKUP(CONCATENATE($B98,"_",$C98,"_",J$2,"_","1000 NAC","_",$E98),Database!$F$2:$G$65536,2,)/VLOOKUP(CONCATENATE($B98,"_",$C98,"_",J$2,"_",$D98,"_",$E98),Database!$F$2:$G$65536,2,)</f>
        <v>#N/A</v>
      </c>
      <c r="K98" s="642">
        <f>VLOOKUP(CONCATENATE($B98,"_",$C98,"_",K$2,"_","1000 NAC","_",$E98),SentData!$F$2:$G$65536,2,)/VLOOKUP(CONCATENATE($B98,"_",$C98,"_",K$2,"_",$D98,"_",$E98),SentData!$F$2:$G$65536,2,)</f>
        <v>350.81601339098899</v>
      </c>
      <c r="L98" s="642">
        <f>VLOOKUP(CONCATENATE($B98,"_",$C98,"_",L$2,"_","1000 NAC","_",$E98),SentData!$F$2:$G$65536,2,)/VLOOKUP(CONCATENATE($B98,"_",$C98,"_",L$2,"_",$D98,"_",$E98),SentData!$F$2:$G$65536,2,)</f>
        <v>308.98825243602585</v>
      </c>
      <c r="M98" s="643"/>
      <c r="N98" s="644" t="str">
        <f t="shared" si="25"/>
        <v>!!</v>
      </c>
      <c r="O98" s="644" t="str">
        <f t="shared" si="26"/>
        <v>!!</v>
      </c>
      <c r="P98" s="644" t="str">
        <f t="shared" si="27"/>
        <v>!!</v>
      </c>
      <c r="Q98" s="644" t="str">
        <f t="shared" si="28"/>
        <v>!!</v>
      </c>
      <c r="R98" s="644" t="str">
        <f t="shared" si="29"/>
        <v>!!</v>
      </c>
      <c r="S98" s="644">
        <f t="shared" si="30"/>
        <v>0.88077009213275115</v>
      </c>
      <c r="T98" s="643"/>
      <c r="U98" s="652" t="str">
        <f>IF(ISNUMBER(U96),IF(ISNUMBER(U97),U97/U96,F97/U96),IF(ISNUMBER(U97),U97/F96,""))</f>
        <v/>
      </c>
      <c r="V98" s="652"/>
      <c r="W98" s="652"/>
      <c r="X98" s="652"/>
    </row>
    <row r="99" spans="1:24" s="353" customFormat="1" ht="10.199999999999999" x14ac:dyDescent="0.2">
      <c r="A99" s="633" t="s">
        <v>180</v>
      </c>
      <c r="B99" s="633" t="str">
        <f>Cover!$G$25</f>
        <v>NL</v>
      </c>
      <c r="C99" s="633" t="s">
        <v>222</v>
      </c>
      <c r="D99" s="633" t="s">
        <v>293</v>
      </c>
      <c r="E99" s="634" t="s">
        <v>112</v>
      </c>
      <c r="F99" s="635">
        <f>IF(ISNUMBER(U99),U99,VLOOKUP(CONCATENATE($B99,"_",$C99,"_",F$2,"_",$D99,"_",$E99),Database!$F$2:$G$65536,2,))</f>
        <v>0</v>
      </c>
      <c r="G99" s="635">
        <f>IF(ISNUMBER(V99),V99,VLOOKUP(CONCATENATE($B99,"_",$C99,"_",G$2,"_",$D99,"_",$E99),Database!$F$2:$G$65536,2,))</f>
        <v>0</v>
      </c>
      <c r="H99" s="635" t="e">
        <f>IF(ISNUMBER(W99),W99,VLOOKUP(CONCATENATE($B99,"_",$C99,"_",H$2,"_",$D99,"_",$E99),Database!$F$2:$G$65536,2,))</f>
        <v>#N/A</v>
      </c>
      <c r="I99" s="635" t="e">
        <f>IF(ISNUMBER(X99),X99,VLOOKUP(CONCATENATE($B99,"_",$C99,"_",I$2,"_",$D99,"_",$E99),Database!$F$2:$G$65536,2,))</f>
        <v>#N/A</v>
      </c>
      <c r="J99" s="635" t="e">
        <f>VLOOKUP(CONCATENATE($B99,"_",$C99,"_",J$2,"_",$D99,"_",$E99),Database!$F$2:$G$65536,2,)</f>
        <v>#N/A</v>
      </c>
      <c r="K99" s="636">
        <f>VLOOKUP(CONCATENATE($B99,"_",$C99,"_",K$2,"_",$D99,"_",$E99),SentData!$F$2:$G$65536,2,)</f>
        <v>949.58</v>
      </c>
      <c r="L99" s="636">
        <f>VLOOKUP(CONCATENATE($B99,"_",$C99,"_",L$2,"_",$D99,"_",$E99),SentData!$F$2:$G$65536,2,)</f>
        <v>790.45</v>
      </c>
      <c r="M99" s="637"/>
      <c r="N99" s="638" t="str">
        <f t="shared" si="25"/>
        <v>!!</v>
      </c>
      <c r="O99" s="638" t="str">
        <f t="shared" si="26"/>
        <v>!!</v>
      </c>
      <c r="P99" s="638" t="str">
        <f t="shared" si="27"/>
        <v>!!</v>
      </c>
      <c r="Q99" s="638" t="str">
        <f t="shared" si="28"/>
        <v>!!</v>
      </c>
      <c r="R99" s="638" t="str">
        <f t="shared" si="29"/>
        <v>!!</v>
      </c>
      <c r="S99" s="638">
        <f t="shared" si="30"/>
        <v>0.83242064912908864</v>
      </c>
      <c r="T99" s="637"/>
      <c r="U99" s="633"/>
      <c r="V99" s="633"/>
      <c r="W99" s="633"/>
      <c r="X99" s="633"/>
    </row>
    <row r="100" spans="1:24" s="353" customFormat="1" ht="10.199999999999999" x14ac:dyDescent="0.2">
      <c r="A100" s="650" t="s">
        <v>179</v>
      </c>
      <c r="B100" s="633" t="str">
        <f>Cover!$G$25</f>
        <v>NL</v>
      </c>
      <c r="C100" s="633" t="s">
        <v>222</v>
      </c>
      <c r="D100" s="633" t="s">
        <v>216</v>
      </c>
      <c r="E100" s="634" t="s">
        <v>112</v>
      </c>
      <c r="F100" s="635">
        <f>IF(ISNUMBER(U100),U100,VLOOKUP(CONCATENATE($B100,"_",$C100,"_",F$2,"_",$D100,"_",$E100),Database!$F$2:$G$65536,2,))</f>
        <v>0</v>
      </c>
      <c r="G100" s="635">
        <f>IF(ISNUMBER(V100),V100,VLOOKUP(CONCATENATE($B100,"_",$C100,"_",G$2,"_",$D100,"_",$E100),Database!$F$2:$G$65536,2,))</f>
        <v>0</v>
      </c>
      <c r="H100" s="635" t="e">
        <f>IF(ISNUMBER(W100),W100,VLOOKUP(CONCATENATE($B100,"_",$C100,"_",H$2,"_",$D100,"_",$E100),Database!$F$2:$G$65536,2,))</f>
        <v>#N/A</v>
      </c>
      <c r="I100" s="635" t="e">
        <f>IF(ISNUMBER(X100),X100,VLOOKUP(CONCATENATE($B100,"_",$C100,"_",I$2,"_",$D100,"_",$E100),Database!$F$2:$G$65536,2,))</f>
        <v>#N/A</v>
      </c>
      <c r="J100" s="635" t="e">
        <f>VLOOKUP(CONCATENATE($B100,"_",$C100,"_",J$2,"_",$D100,"_",$E100),Database!$F$2:$G$65536,2,)</f>
        <v>#N/A</v>
      </c>
      <c r="K100" s="636">
        <f>VLOOKUP(CONCATENATE($B100,"_",$C100,"_",K$2,"_",$D100,"_",$E100),SentData!$F$2:$G$65536,2,)</f>
        <v>322846</v>
      </c>
      <c r="L100" s="636">
        <f>VLOOKUP(CONCATENATE($B100,"_",$C100,"_",L$2,"_",$D100,"_",$E100),SentData!$F$2:$G$65536,2,)</f>
        <v>274167</v>
      </c>
      <c r="M100" s="637"/>
      <c r="N100" s="638" t="str">
        <f t="shared" si="25"/>
        <v>!!</v>
      </c>
      <c r="O100" s="638" t="str">
        <f t="shared" si="26"/>
        <v>!!</v>
      </c>
      <c r="P100" s="638" t="str">
        <f t="shared" si="27"/>
        <v>!!</v>
      </c>
      <c r="Q100" s="638" t="str">
        <f t="shared" si="28"/>
        <v>!!</v>
      </c>
      <c r="R100" s="638" t="str">
        <f t="shared" si="29"/>
        <v>!!</v>
      </c>
      <c r="S100" s="638">
        <f t="shared" si="30"/>
        <v>0.84921913234173574</v>
      </c>
      <c r="T100" s="637"/>
      <c r="U100" s="633"/>
      <c r="V100" s="633"/>
      <c r="W100" s="633"/>
      <c r="X100" s="633"/>
    </row>
    <row r="101" spans="1:24" x14ac:dyDescent="0.2">
      <c r="A101" s="651" t="s">
        <v>178</v>
      </c>
      <c r="B101" s="639" t="str">
        <f>Cover!$G$25</f>
        <v>NL</v>
      </c>
      <c r="C101" s="639" t="s">
        <v>222</v>
      </c>
      <c r="D101" s="639" t="s">
        <v>293</v>
      </c>
      <c r="E101" s="640" t="s">
        <v>112</v>
      </c>
      <c r="F101" s="641" t="e">
        <f>IF(ISNUMBER(U101),U101,VLOOKUP(CONCATENATE($B101,"_",$C101,"_",F$2,"_","1000 NAC","_",$E101),Database!$F$2:$G$65536,2,)/VLOOKUP(CONCATENATE($B101,"_",$C101,"_",F$2,"_",$D101,"_",$E101),Database!$F$2:$G$65536,2,))</f>
        <v>#DIV/0!</v>
      </c>
      <c r="G101" s="641" t="e">
        <f>IF(ISNUMBER(V101),V101,VLOOKUP(CONCATENATE($B101,"_",$C101,"_",G$2,"_","1000 NAC","_",$E101),Database!$F$2:$G$65536,2,)/VLOOKUP(CONCATENATE($B101,"_",$C101,"_",G$2,"_",$D101,"_",$E101),Database!$F$2:$G$65536,2,))</f>
        <v>#DIV/0!</v>
      </c>
      <c r="H101" s="641" t="e">
        <f>IF(ISNUMBER(W101),W101,VLOOKUP(CONCATENATE($B101,"_",$C101,"_",H$2,"_","1000 NAC","_",$E101),Database!$F$2:$G$65536,2,)/VLOOKUP(CONCATENATE($B101,"_",$C101,"_",H$2,"_",$D101,"_",$E101),Database!$F$2:$G$65536,2,))</f>
        <v>#N/A</v>
      </c>
      <c r="I101" s="641" t="e">
        <f>IF(ISNUMBER(X101),X101,VLOOKUP(CONCATENATE($B101,"_",$C101,"_",I$2,"_","1000 NAC","_",$E101),Database!$F$2:$G$65536,2,)/VLOOKUP(CONCATENATE($B101,"_",$C101,"_",I$2,"_",$D101,"_",$E101),Database!$F$2:$G$65536,2,))</f>
        <v>#N/A</v>
      </c>
      <c r="J101" s="641" t="e">
        <f>VLOOKUP(CONCATENATE($B101,"_",$C101,"_",J$2,"_","1000 NAC","_",$E101),Database!$F$2:$G$65536,2,)/VLOOKUP(CONCATENATE($B101,"_",$C101,"_",J$2,"_",$D101,"_",$E101),Database!$F$2:$G$65536,2,)</f>
        <v>#N/A</v>
      </c>
      <c r="K101" s="642">
        <f>VLOOKUP(CONCATENATE($B101,"_",$C101,"_",K$2,"_","1000 NAC","_",$E101),SentData!$F$2:$G$65536,2,)/VLOOKUP(CONCATENATE($B101,"_",$C101,"_",K$2,"_",$D101,"_",$E101),SentData!$F$2:$G$65536,2,)</f>
        <v>339.98820531182207</v>
      </c>
      <c r="L101" s="642">
        <f>VLOOKUP(CONCATENATE($B101,"_",$C101,"_",L$2,"_","1000 NAC","_",$E101),SentData!$F$2:$G$65536,2,)/VLOOKUP(CONCATENATE($B101,"_",$C101,"_",L$2,"_",$D101,"_",$E101),SentData!$F$2:$G$65536,2,)</f>
        <v>346.84926307799356</v>
      </c>
      <c r="M101" s="643"/>
      <c r="N101" s="644" t="str">
        <f t="shared" si="25"/>
        <v>!!</v>
      </c>
      <c r="O101" s="644" t="str">
        <f t="shared" si="26"/>
        <v>!!</v>
      </c>
      <c r="P101" s="644" t="str">
        <f t="shared" si="27"/>
        <v>!!</v>
      </c>
      <c r="Q101" s="644" t="str">
        <f t="shared" si="28"/>
        <v>!!</v>
      </c>
      <c r="R101" s="644" t="str">
        <f t="shared" si="29"/>
        <v>!!</v>
      </c>
      <c r="S101" s="644">
        <f t="shared" si="30"/>
        <v>1.020180281724417</v>
      </c>
      <c r="T101" s="643"/>
      <c r="U101" s="652" t="str">
        <f>IF(ISNUMBER(U99),IF(ISNUMBER(U100),U100/U99,F100/U99),IF(ISNUMBER(U100),U100/F99,""))</f>
        <v/>
      </c>
      <c r="V101" s="652"/>
      <c r="W101" s="652"/>
      <c r="X101" s="652"/>
    </row>
    <row r="102" spans="1:24" s="353" customFormat="1" ht="10.199999999999999" x14ac:dyDescent="0.2">
      <c r="A102" s="633" t="s">
        <v>180</v>
      </c>
      <c r="B102" s="633" t="str">
        <f>Cover!$G$25</f>
        <v>NL</v>
      </c>
      <c r="C102" s="633" t="s">
        <v>221</v>
      </c>
      <c r="D102" s="633" t="s">
        <v>293</v>
      </c>
      <c r="E102" s="634" t="s">
        <v>112</v>
      </c>
      <c r="F102" s="635">
        <f>IF(ISNUMBER(U102),U102,VLOOKUP(CONCATENATE($B102,"_",$C102,"_",F$2,"_",$D102,"_",$E102),Database!$F$2:$G$65536,2,))</f>
        <v>0</v>
      </c>
      <c r="G102" s="635">
        <f>IF(ISNUMBER(V102),V102,VLOOKUP(CONCATENATE($B102,"_",$C102,"_",G$2,"_",$D102,"_",$E102),Database!$F$2:$G$65536,2,))</f>
        <v>0</v>
      </c>
      <c r="H102" s="635" t="e">
        <f>IF(ISNUMBER(W102),W102,VLOOKUP(CONCATENATE($B102,"_",$C102,"_",H$2,"_",$D102,"_",$E102),Database!$F$2:$G$65536,2,))</f>
        <v>#N/A</v>
      </c>
      <c r="I102" s="635" t="e">
        <f>IF(ISNUMBER(X102),X102,VLOOKUP(CONCATENATE($B102,"_",$C102,"_",I$2,"_",$D102,"_",$E102),Database!$F$2:$G$65536,2,))</f>
        <v>#N/A</v>
      </c>
      <c r="J102" s="635" t="e">
        <f>VLOOKUP(CONCATENATE($B102,"_",$C102,"_",J$2,"_",$D102,"_",$E102),Database!$F$2:$G$65536,2,)</f>
        <v>#N/A</v>
      </c>
      <c r="K102" s="636">
        <f>VLOOKUP(CONCATENATE($B102,"_",$C102,"_",K$2,"_",$D102,"_",$E102),SentData!$F$2:$G$65536,2,)</f>
        <v>118.018</v>
      </c>
      <c r="L102" s="636">
        <f>VLOOKUP(CONCATENATE($B102,"_",$C102,"_",L$2,"_",$D102,"_",$E102),SentData!$F$2:$G$65536,2,)</f>
        <v>111.962</v>
      </c>
      <c r="M102" s="637"/>
      <c r="N102" s="638" t="str">
        <f t="shared" si="25"/>
        <v>!!</v>
      </c>
      <c r="O102" s="638" t="str">
        <f t="shared" si="26"/>
        <v>!!</v>
      </c>
      <c r="P102" s="638" t="str">
        <f t="shared" si="27"/>
        <v>!!</v>
      </c>
      <c r="Q102" s="638" t="str">
        <f t="shared" si="28"/>
        <v>!!</v>
      </c>
      <c r="R102" s="638" t="str">
        <f t="shared" si="29"/>
        <v>!!</v>
      </c>
      <c r="S102" s="638">
        <f t="shared" si="30"/>
        <v>0.94868579369248762</v>
      </c>
      <c r="T102" s="637"/>
      <c r="U102" s="633"/>
      <c r="V102" s="633"/>
      <c r="W102" s="633"/>
      <c r="X102" s="633"/>
    </row>
    <row r="103" spans="1:24" s="353" customFormat="1" ht="10.199999999999999" x14ac:dyDescent="0.2">
      <c r="A103" s="650" t="s">
        <v>179</v>
      </c>
      <c r="B103" s="633" t="str">
        <f>Cover!$G$25</f>
        <v>NL</v>
      </c>
      <c r="C103" s="633" t="s">
        <v>221</v>
      </c>
      <c r="D103" s="633" t="s">
        <v>216</v>
      </c>
      <c r="E103" s="634" t="s">
        <v>112</v>
      </c>
      <c r="F103" s="635">
        <f>IF(ISNUMBER(U103),U103,VLOOKUP(CONCATENATE($B103,"_",$C103,"_",F$2,"_",$D103,"_",$E103),Database!$F$2:$G$65536,2,))</f>
        <v>0</v>
      </c>
      <c r="G103" s="635">
        <f>IF(ISNUMBER(V103),V103,VLOOKUP(CONCATENATE($B103,"_",$C103,"_",G$2,"_",$D103,"_",$E103),Database!$F$2:$G$65536,2,))</f>
        <v>0</v>
      </c>
      <c r="H103" s="635" t="e">
        <f>IF(ISNUMBER(W103),W103,VLOOKUP(CONCATENATE($B103,"_",$C103,"_",H$2,"_",$D103,"_",$E103),Database!$F$2:$G$65536,2,))</f>
        <v>#N/A</v>
      </c>
      <c r="I103" s="635" t="e">
        <f>IF(ISNUMBER(X103),X103,VLOOKUP(CONCATENATE($B103,"_",$C103,"_",I$2,"_",$D103,"_",$E103),Database!$F$2:$G$65536,2,))</f>
        <v>#N/A</v>
      </c>
      <c r="J103" s="635" t="e">
        <f>VLOOKUP(CONCATENATE($B103,"_",$C103,"_",J$2,"_",$D103,"_",$E103),Database!$F$2:$G$65536,2,)</f>
        <v>#N/A</v>
      </c>
      <c r="K103" s="636">
        <f>VLOOKUP(CONCATENATE($B103,"_",$C103,"_",K$2,"_",$D103,"_",$E103),SentData!$F$2:$G$65536,2,)</f>
        <v>33487</v>
      </c>
      <c r="L103" s="636">
        <f>VLOOKUP(CONCATENATE($B103,"_",$C103,"_",L$2,"_",$D103,"_",$E103),SentData!$F$2:$G$65536,2,)</f>
        <v>35159</v>
      </c>
      <c r="M103" s="637"/>
      <c r="N103" s="638" t="str">
        <f t="shared" si="25"/>
        <v>!!</v>
      </c>
      <c r="O103" s="638" t="str">
        <f t="shared" si="26"/>
        <v>!!</v>
      </c>
      <c r="P103" s="638" t="str">
        <f t="shared" si="27"/>
        <v>!!</v>
      </c>
      <c r="Q103" s="638" t="str">
        <f t="shared" si="28"/>
        <v>!!</v>
      </c>
      <c r="R103" s="638" t="str">
        <f t="shared" si="29"/>
        <v>!!</v>
      </c>
      <c r="S103" s="638">
        <f t="shared" si="30"/>
        <v>1.0499298235136023</v>
      </c>
      <c r="T103" s="637"/>
      <c r="U103" s="633"/>
      <c r="V103" s="633"/>
      <c r="W103" s="633"/>
      <c r="X103" s="633"/>
    </row>
    <row r="104" spans="1:24" x14ac:dyDescent="0.2">
      <c r="A104" s="651" t="s">
        <v>178</v>
      </c>
      <c r="B104" s="639" t="str">
        <f>Cover!$G$25</f>
        <v>NL</v>
      </c>
      <c r="C104" s="639" t="s">
        <v>221</v>
      </c>
      <c r="D104" s="639" t="s">
        <v>293</v>
      </c>
      <c r="E104" s="640" t="s">
        <v>112</v>
      </c>
      <c r="F104" s="641" t="e">
        <f>IF(ISNUMBER(U104),U104,VLOOKUP(CONCATENATE($B104,"_",$C104,"_",F$2,"_","1000 NAC","_",$E104),Database!$F$2:$G$65536,2,)/VLOOKUP(CONCATENATE($B104,"_",$C104,"_",F$2,"_",$D104,"_",$E104),Database!$F$2:$G$65536,2,))</f>
        <v>#DIV/0!</v>
      </c>
      <c r="G104" s="641" t="e">
        <f>IF(ISNUMBER(V104),V104,VLOOKUP(CONCATENATE($B104,"_",$C104,"_",G$2,"_","1000 NAC","_",$E104),Database!$F$2:$G$65536,2,)/VLOOKUP(CONCATENATE($B104,"_",$C104,"_",G$2,"_",$D104,"_",$E104),Database!$F$2:$G$65536,2,))</f>
        <v>#DIV/0!</v>
      </c>
      <c r="H104" s="641" t="e">
        <f>IF(ISNUMBER(W104),W104,VLOOKUP(CONCATENATE($B104,"_",$C104,"_",H$2,"_","1000 NAC","_",$E104),Database!$F$2:$G$65536,2,)/VLOOKUP(CONCATENATE($B104,"_",$C104,"_",H$2,"_",$D104,"_",$E104),Database!$F$2:$G$65536,2,))</f>
        <v>#N/A</v>
      </c>
      <c r="I104" s="641" t="e">
        <f>IF(ISNUMBER(X104),X104,VLOOKUP(CONCATENATE($B104,"_",$C104,"_",I$2,"_","1000 NAC","_",$E104),Database!$F$2:$G$65536,2,)/VLOOKUP(CONCATENATE($B104,"_",$C104,"_",I$2,"_",$D104,"_",$E104),Database!$F$2:$G$65536,2,))</f>
        <v>#N/A</v>
      </c>
      <c r="J104" s="641" t="e">
        <f>VLOOKUP(CONCATENATE($B104,"_",$C104,"_",J$2,"_","1000 NAC","_",$E104),Database!$F$2:$G$65536,2,)/VLOOKUP(CONCATENATE($B104,"_",$C104,"_",J$2,"_",$D104,"_",$E104),Database!$F$2:$G$65536,2,)</f>
        <v>#N/A</v>
      </c>
      <c r="K104" s="642">
        <f>VLOOKUP(CONCATENATE($B104,"_",$C104,"_",K$2,"_","1000 NAC","_",$E104),SentData!$F$2:$G$65536,2,)/VLOOKUP(CONCATENATE($B104,"_",$C104,"_",K$2,"_",$D104,"_",$E104),SentData!$F$2:$G$65536,2,)</f>
        <v>283.74485248013013</v>
      </c>
      <c r="L104" s="642">
        <f>VLOOKUP(CONCATENATE($B104,"_",$C104,"_",L$2,"_","1000 NAC","_",$E104),SentData!$F$2:$G$65536,2,)/VLOOKUP(CONCATENATE($B104,"_",$C104,"_",L$2,"_",$D104,"_",$E104),SentData!$F$2:$G$65536,2,)</f>
        <v>314.02618745645844</v>
      </c>
      <c r="M104" s="643"/>
      <c r="N104" s="644" t="str">
        <f t="shared" si="25"/>
        <v>!!</v>
      </c>
      <c r="O104" s="644" t="str">
        <f t="shared" si="26"/>
        <v>!!</v>
      </c>
      <c r="P104" s="644" t="str">
        <f t="shared" si="27"/>
        <v>!!</v>
      </c>
      <c r="Q104" s="644" t="str">
        <f t="shared" si="28"/>
        <v>!!</v>
      </c>
      <c r="R104" s="644" t="str">
        <f t="shared" si="29"/>
        <v>!!</v>
      </c>
      <c r="S104" s="644">
        <f t="shared" si="30"/>
        <v>1.1067202971671488</v>
      </c>
      <c r="T104" s="643"/>
      <c r="U104" s="652" t="str">
        <f>IF(ISNUMBER(U102),IF(ISNUMBER(U103),U103/U102,F103/U102),IF(ISNUMBER(U103),U103/F102,""))</f>
        <v/>
      </c>
      <c r="V104" s="652"/>
      <c r="W104" s="652"/>
      <c r="X104" s="652"/>
    </row>
    <row r="105" spans="1:24" s="353" customFormat="1" ht="10.199999999999999" x14ac:dyDescent="0.2">
      <c r="A105" s="633" t="s">
        <v>180</v>
      </c>
      <c r="B105" s="633" t="str">
        <f>Cover!$G$25</f>
        <v>NL</v>
      </c>
      <c r="C105" s="633" t="s">
        <v>222</v>
      </c>
      <c r="D105" s="633" t="s">
        <v>293</v>
      </c>
      <c r="E105" s="634">
        <v>6</v>
      </c>
      <c r="F105" s="635">
        <f>IF(ISNUMBER(U105),U105,VLOOKUP(CONCATENATE($B105,"_",$C105,"_",F$2,"_",$D105,"_",$E105),Database!$F$2:$G$65536,2,))</f>
        <v>0</v>
      </c>
      <c r="G105" s="635">
        <f>IF(ISNUMBER(V105),V105,VLOOKUP(CONCATENATE($B105,"_",$C105,"_",G$2,"_",$D105,"_",$E105),Database!$F$2:$G$65536,2,))</f>
        <v>0</v>
      </c>
      <c r="H105" s="635" t="e">
        <f>IF(ISNUMBER(W105),W105,VLOOKUP(CONCATENATE($B105,"_",$C105,"_",H$2,"_",$D105,"_",$E105),Database!$F$2:$G$65536,2,))</f>
        <v>#N/A</v>
      </c>
      <c r="I105" s="635" t="e">
        <f>IF(ISNUMBER(X105),X105,VLOOKUP(CONCATENATE($B105,"_",$C105,"_",I$2,"_",$D105,"_",$E105),Database!$F$2:$G$65536,2,))</f>
        <v>#N/A</v>
      </c>
      <c r="J105" s="635" t="e">
        <f>VLOOKUP(CONCATENATE($B105,"_",$C105,"_",J$2,"_",$D105,"_",$E105),Database!$F$2:$G$65536,2,)</f>
        <v>#N/A</v>
      </c>
      <c r="K105" s="636">
        <f>VLOOKUP(CONCATENATE($B105,"_",$C105,"_",K$2,"_",$D105,"_",$E105),SentData!$F$2:$G$65536,2,)</f>
        <v>706.32500000000005</v>
      </c>
      <c r="L105" s="636">
        <f>VLOOKUP(CONCATENATE($B105,"_",$C105,"_",L$2,"_",$D105,"_",$E105),SentData!$F$2:$G$65536,2,)</f>
        <v>599.86099999999999</v>
      </c>
      <c r="M105" s="637"/>
      <c r="N105" s="638" t="str">
        <f t="shared" si="25"/>
        <v>!!</v>
      </c>
      <c r="O105" s="638" t="str">
        <f t="shared" si="26"/>
        <v>!!</v>
      </c>
      <c r="P105" s="638" t="str">
        <f t="shared" si="27"/>
        <v>!!</v>
      </c>
      <c r="Q105" s="638" t="str">
        <f t="shared" si="28"/>
        <v>!!</v>
      </c>
      <c r="R105" s="638" t="str">
        <f t="shared" si="29"/>
        <v>!!</v>
      </c>
      <c r="S105" s="638">
        <f t="shared" si="30"/>
        <v>0.84927051994478453</v>
      </c>
      <c r="T105" s="637"/>
      <c r="U105" s="633"/>
      <c r="V105" s="633"/>
      <c r="W105" s="633"/>
      <c r="X105" s="633"/>
    </row>
    <row r="106" spans="1:24" s="353" customFormat="1" ht="10.199999999999999" x14ac:dyDescent="0.2">
      <c r="A106" s="650" t="s">
        <v>179</v>
      </c>
      <c r="B106" s="633" t="str">
        <f>Cover!$G$25</f>
        <v>NL</v>
      </c>
      <c r="C106" s="633" t="s">
        <v>222</v>
      </c>
      <c r="D106" s="633" t="s">
        <v>216</v>
      </c>
      <c r="E106" s="634">
        <v>6</v>
      </c>
      <c r="F106" s="635">
        <f>IF(ISNUMBER(U106),U106,VLOOKUP(CONCATENATE($B106,"_",$C106,"_",F$2,"_",$D106,"_",$E106),Database!$F$2:$G$65536,2,))</f>
        <v>0</v>
      </c>
      <c r="G106" s="635">
        <f>IF(ISNUMBER(V106),V106,VLOOKUP(CONCATENATE($B106,"_",$C106,"_",G$2,"_",$D106,"_",$E106),Database!$F$2:$G$65536,2,))</f>
        <v>0</v>
      </c>
      <c r="H106" s="635" t="e">
        <f>IF(ISNUMBER(W106),W106,VLOOKUP(CONCATENATE($B106,"_",$C106,"_",H$2,"_",$D106,"_",$E106),Database!$F$2:$G$65536,2,))</f>
        <v>#N/A</v>
      </c>
      <c r="I106" s="635" t="e">
        <f>IF(ISNUMBER(X106),X106,VLOOKUP(CONCATENATE($B106,"_",$C106,"_",I$2,"_",$D106,"_",$E106),Database!$F$2:$G$65536,2,))</f>
        <v>#N/A</v>
      </c>
      <c r="J106" s="635" t="e">
        <f>VLOOKUP(CONCATENATE($B106,"_",$C106,"_",J$2,"_",$D106,"_",$E106),Database!$F$2:$G$65536,2,)</f>
        <v>#N/A</v>
      </c>
      <c r="K106" s="636">
        <f>VLOOKUP(CONCATENATE($B106,"_",$C106,"_",K$2,"_",$D106,"_",$E106),SentData!$F$2:$G$65536,2,)</f>
        <v>149923</v>
      </c>
      <c r="L106" s="636">
        <f>VLOOKUP(CONCATENATE($B106,"_",$C106,"_",L$2,"_",$D106,"_",$E106),SentData!$F$2:$G$65536,2,)</f>
        <v>130914</v>
      </c>
      <c r="M106" s="637"/>
      <c r="N106" s="638" t="str">
        <f t="shared" si="25"/>
        <v>!!</v>
      </c>
      <c r="O106" s="638" t="str">
        <f t="shared" si="26"/>
        <v>!!</v>
      </c>
      <c r="P106" s="638" t="str">
        <f t="shared" si="27"/>
        <v>!!</v>
      </c>
      <c r="Q106" s="638" t="str">
        <f t="shared" si="28"/>
        <v>!!</v>
      </c>
      <c r="R106" s="638" t="str">
        <f t="shared" si="29"/>
        <v>!!</v>
      </c>
      <c r="S106" s="638">
        <f t="shared" si="30"/>
        <v>0.87320824690007537</v>
      </c>
      <c r="T106" s="637"/>
      <c r="U106" s="633"/>
      <c r="V106" s="633"/>
      <c r="W106" s="633"/>
      <c r="X106" s="633"/>
    </row>
    <row r="107" spans="1:24" x14ac:dyDescent="0.2">
      <c r="A107" s="651" t="s">
        <v>178</v>
      </c>
      <c r="B107" s="639" t="str">
        <f>Cover!$G$25</f>
        <v>NL</v>
      </c>
      <c r="C107" s="639" t="s">
        <v>222</v>
      </c>
      <c r="D107" s="639" t="s">
        <v>293</v>
      </c>
      <c r="E107" s="640">
        <v>6</v>
      </c>
      <c r="F107" s="641" t="e">
        <f>IF(ISNUMBER(U107),U107,VLOOKUP(CONCATENATE($B107,"_",$C107,"_",F$2,"_","1000 NAC","_",$E107),Database!$F$2:$G$65536,2,)/VLOOKUP(CONCATENATE($B107,"_",$C107,"_",F$2,"_",$D107,"_",$E107),Database!$F$2:$G$65536,2,))</f>
        <v>#DIV/0!</v>
      </c>
      <c r="G107" s="641" t="e">
        <f>IF(ISNUMBER(V107),V107,VLOOKUP(CONCATENATE($B107,"_",$C107,"_",G$2,"_","1000 NAC","_",$E107),Database!$F$2:$G$65536,2,)/VLOOKUP(CONCATENATE($B107,"_",$C107,"_",G$2,"_",$D107,"_",$E107),Database!$F$2:$G$65536,2,))</f>
        <v>#DIV/0!</v>
      </c>
      <c r="H107" s="641" t="e">
        <f>IF(ISNUMBER(W107),W107,VLOOKUP(CONCATENATE($B107,"_",$C107,"_",H$2,"_","1000 NAC","_",$E107),Database!$F$2:$G$65536,2,)/VLOOKUP(CONCATENATE($B107,"_",$C107,"_",H$2,"_",$D107,"_",$E107),Database!$F$2:$G$65536,2,))</f>
        <v>#N/A</v>
      </c>
      <c r="I107" s="641" t="e">
        <f>IF(ISNUMBER(X107),X107,VLOOKUP(CONCATENATE($B107,"_",$C107,"_",I$2,"_","1000 NAC","_",$E107),Database!$F$2:$G$65536,2,)/VLOOKUP(CONCATENATE($B107,"_",$C107,"_",I$2,"_",$D107,"_",$E107),Database!$F$2:$G$65536,2,))</f>
        <v>#N/A</v>
      </c>
      <c r="J107" s="641" t="e">
        <f>VLOOKUP(CONCATENATE($B107,"_",$C107,"_",J$2,"_","1000 NAC","_",$E107),Database!$F$2:$G$65536,2,)/VLOOKUP(CONCATENATE($B107,"_",$C107,"_",J$2,"_",$D107,"_",$E107),Database!$F$2:$G$65536,2,)</f>
        <v>#N/A</v>
      </c>
      <c r="K107" s="642">
        <f>VLOOKUP(CONCATENATE($B107,"_",$C107,"_",K$2,"_","1000 NAC","_",$E107),SentData!$F$2:$G$65536,2,)/VLOOKUP(CONCATENATE($B107,"_",$C107,"_",K$2,"_",$D107,"_",$E107),SentData!$F$2:$G$65536,2,)</f>
        <v>212.25781332955791</v>
      </c>
      <c r="L107" s="642">
        <f>VLOOKUP(CONCATENATE($B107,"_",$C107,"_",L$2,"_","1000 NAC","_",$E107),SentData!$F$2:$G$65536,2,)/VLOOKUP(CONCATENATE($B107,"_",$C107,"_",L$2,"_",$D107,"_",$E107),SentData!$F$2:$G$65536,2,)</f>
        <v>218.24055906284957</v>
      </c>
      <c r="M107" s="643"/>
      <c r="N107" s="644" t="str">
        <f t="shared" si="25"/>
        <v>!!</v>
      </c>
      <c r="O107" s="644" t="str">
        <f t="shared" si="26"/>
        <v>!!</v>
      </c>
      <c r="P107" s="644" t="str">
        <f t="shared" si="27"/>
        <v>!!</v>
      </c>
      <c r="Q107" s="644" t="str">
        <f t="shared" si="28"/>
        <v>!!</v>
      </c>
      <c r="R107" s="644" t="str">
        <f t="shared" si="29"/>
        <v>!!</v>
      </c>
      <c r="S107" s="644">
        <f t="shared" si="30"/>
        <v>1.0281862214607982</v>
      </c>
      <c r="T107" s="643"/>
      <c r="U107" s="652" t="str">
        <f>IF(ISNUMBER(U105),IF(ISNUMBER(U106),U106/U105,F106/U105),IF(ISNUMBER(U106),U106/F105,""))</f>
        <v/>
      </c>
      <c r="V107" s="652"/>
      <c r="W107" s="652"/>
      <c r="X107" s="652"/>
    </row>
    <row r="108" spans="1:24" s="353" customFormat="1" ht="10.199999999999999" x14ac:dyDescent="0.2">
      <c r="A108" s="633" t="s">
        <v>180</v>
      </c>
      <c r="B108" s="633" t="str">
        <f>Cover!$G$25</f>
        <v>NL</v>
      </c>
      <c r="C108" s="633" t="s">
        <v>221</v>
      </c>
      <c r="D108" s="633" t="s">
        <v>293</v>
      </c>
      <c r="E108" s="634">
        <v>6</v>
      </c>
      <c r="F108" s="635">
        <f>IF(ISNUMBER(U108),U108,VLOOKUP(CONCATENATE($B108,"_",$C108,"_",F$2,"_",$D108,"_",$E108),Database!$F$2:$G$65536,2,))</f>
        <v>0</v>
      </c>
      <c r="G108" s="635">
        <f>IF(ISNUMBER(V108),V108,VLOOKUP(CONCATENATE($B108,"_",$C108,"_",G$2,"_",$D108,"_",$E108),Database!$F$2:$G$65536,2,))</f>
        <v>0</v>
      </c>
      <c r="H108" s="635" t="e">
        <f>IF(ISNUMBER(W108),W108,VLOOKUP(CONCATENATE($B108,"_",$C108,"_",H$2,"_",$D108,"_",$E108),Database!$F$2:$G$65536,2,))</f>
        <v>#N/A</v>
      </c>
      <c r="I108" s="635" t="e">
        <f>IF(ISNUMBER(X108),X108,VLOOKUP(CONCATENATE($B108,"_",$C108,"_",I$2,"_",$D108,"_",$E108),Database!$F$2:$G$65536,2,))</f>
        <v>#N/A</v>
      </c>
      <c r="J108" s="635" t="e">
        <f>VLOOKUP(CONCATENATE($B108,"_",$C108,"_",J$2,"_",$D108,"_",$E108),Database!$F$2:$G$65536,2,)</f>
        <v>#N/A</v>
      </c>
      <c r="K108" s="636">
        <f>VLOOKUP(CONCATENATE($B108,"_",$C108,"_",K$2,"_",$D108,"_",$E108),SentData!$F$2:$G$65536,2,)</f>
        <v>95.712999999999994</v>
      </c>
      <c r="L108" s="636">
        <f>VLOOKUP(CONCATENATE($B108,"_",$C108,"_",L$2,"_",$D108,"_",$E108),SentData!$F$2:$G$65536,2,)</f>
        <v>94.988</v>
      </c>
      <c r="M108" s="637"/>
      <c r="N108" s="638" t="str">
        <f t="shared" si="25"/>
        <v>!!</v>
      </c>
      <c r="O108" s="638" t="str">
        <f t="shared" si="26"/>
        <v>!!</v>
      </c>
      <c r="P108" s="638" t="str">
        <f t="shared" si="27"/>
        <v>!!</v>
      </c>
      <c r="Q108" s="638" t="str">
        <f t="shared" si="28"/>
        <v>!!</v>
      </c>
      <c r="R108" s="638" t="str">
        <f t="shared" si="29"/>
        <v>!!</v>
      </c>
      <c r="S108" s="638">
        <f t="shared" si="30"/>
        <v>0.99242527138424252</v>
      </c>
      <c r="T108" s="637"/>
      <c r="U108" s="633"/>
      <c r="V108" s="633"/>
      <c r="W108" s="633"/>
      <c r="X108" s="633"/>
    </row>
    <row r="109" spans="1:24" s="353" customFormat="1" ht="10.199999999999999" x14ac:dyDescent="0.2">
      <c r="A109" s="650" t="s">
        <v>179</v>
      </c>
      <c r="B109" s="633" t="str">
        <f>Cover!$G$25</f>
        <v>NL</v>
      </c>
      <c r="C109" s="633" t="s">
        <v>221</v>
      </c>
      <c r="D109" s="633" t="s">
        <v>216</v>
      </c>
      <c r="E109" s="634">
        <v>6</v>
      </c>
      <c r="F109" s="635">
        <f>IF(ISNUMBER(U109),U109,VLOOKUP(CONCATENATE($B109,"_",$C109,"_",F$2,"_",$D109,"_",$E109),Database!$F$2:$G$65536,2,))</f>
        <v>0</v>
      </c>
      <c r="G109" s="635">
        <f>IF(ISNUMBER(V109),V109,VLOOKUP(CONCATENATE($B109,"_",$C109,"_",G$2,"_",$D109,"_",$E109),Database!$F$2:$G$65536,2,))</f>
        <v>0</v>
      </c>
      <c r="H109" s="635" t="e">
        <f>IF(ISNUMBER(W109),W109,VLOOKUP(CONCATENATE($B109,"_",$C109,"_",H$2,"_",$D109,"_",$E109),Database!$F$2:$G$65536,2,))</f>
        <v>#N/A</v>
      </c>
      <c r="I109" s="635" t="e">
        <f>IF(ISNUMBER(X109),X109,VLOOKUP(CONCATENATE($B109,"_",$C109,"_",I$2,"_",$D109,"_",$E109),Database!$F$2:$G$65536,2,))</f>
        <v>#N/A</v>
      </c>
      <c r="J109" s="635" t="e">
        <f>VLOOKUP(CONCATENATE($B109,"_",$C109,"_",J$2,"_",$D109,"_",$E109),Database!$F$2:$G$65536,2,)</f>
        <v>#N/A</v>
      </c>
      <c r="K109" s="636">
        <f>VLOOKUP(CONCATENATE($B109,"_",$C109,"_",K$2,"_",$D109,"_",$E109),SentData!$F$2:$G$65536,2,)</f>
        <v>16889</v>
      </c>
      <c r="L109" s="636">
        <f>VLOOKUP(CONCATENATE($B109,"_",$C109,"_",L$2,"_",$D109,"_",$E109),SentData!$F$2:$G$65536,2,)</f>
        <v>18885</v>
      </c>
      <c r="M109" s="637"/>
      <c r="N109" s="638" t="str">
        <f t="shared" si="25"/>
        <v>!!</v>
      </c>
      <c r="O109" s="638" t="str">
        <f t="shared" si="26"/>
        <v>!!</v>
      </c>
      <c r="P109" s="638" t="str">
        <f t="shared" si="27"/>
        <v>!!</v>
      </c>
      <c r="Q109" s="638" t="str">
        <f t="shared" si="28"/>
        <v>!!</v>
      </c>
      <c r="R109" s="638" t="str">
        <f t="shared" si="29"/>
        <v>!!</v>
      </c>
      <c r="S109" s="638">
        <f t="shared" si="30"/>
        <v>1.1181834330037301</v>
      </c>
      <c r="T109" s="637"/>
      <c r="U109" s="633"/>
      <c r="V109" s="633"/>
      <c r="W109" s="633"/>
      <c r="X109" s="633"/>
    </row>
    <row r="110" spans="1:24" x14ac:dyDescent="0.2">
      <c r="A110" s="651" t="s">
        <v>178</v>
      </c>
      <c r="B110" s="639" t="str">
        <f>Cover!$G$25</f>
        <v>NL</v>
      </c>
      <c r="C110" s="639" t="s">
        <v>221</v>
      </c>
      <c r="D110" s="639" t="s">
        <v>293</v>
      </c>
      <c r="E110" s="640">
        <v>6</v>
      </c>
      <c r="F110" s="641" t="e">
        <f>IF(ISNUMBER(U110),U110,VLOOKUP(CONCATENATE($B110,"_",$C110,"_",F$2,"_","1000 NAC","_",$E110),Database!$F$2:$G$65536,2,)/VLOOKUP(CONCATENATE($B110,"_",$C110,"_",F$2,"_",$D110,"_",$E110),Database!$F$2:$G$65536,2,))</f>
        <v>#DIV/0!</v>
      </c>
      <c r="G110" s="641" t="e">
        <f>IF(ISNUMBER(V110),V110,VLOOKUP(CONCATENATE($B110,"_",$C110,"_",G$2,"_","1000 NAC","_",$E110),Database!$F$2:$G$65536,2,)/VLOOKUP(CONCATENATE($B110,"_",$C110,"_",G$2,"_",$D110,"_",$E110),Database!$F$2:$G$65536,2,))</f>
        <v>#DIV/0!</v>
      </c>
      <c r="H110" s="641" t="e">
        <f>IF(ISNUMBER(W110),W110,VLOOKUP(CONCATENATE($B110,"_",$C110,"_",H$2,"_","1000 NAC","_",$E110),Database!$F$2:$G$65536,2,)/VLOOKUP(CONCATENATE($B110,"_",$C110,"_",H$2,"_",$D110,"_",$E110),Database!$F$2:$G$65536,2,))</f>
        <v>#N/A</v>
      </c>
      <c r="I110" s="641" t="e">
        <f>IF(ISNUMBER(X110),X110,VLOOKUP(CONCATENATE($B110,"_",$C110,"_",I$2,"_","1000 NAC","_",$E110),Database!$F$2:$G$65536,2,)/VLOOKUP(CONCATENATE($B110,"_",$C110,"_",I$2,"_",$D110,"_",$E110),Database!$F$2:$G$65536,2,))</f>
        <v>#N/A</v>
      </c>
      <c r="J110" s="641" t="e">
        <f>VLOOKUP(CONCATENATE($B110,"_",$C110,"_",J$2,"_","1000 NAC","_",$E110),Database!$F$2:$G$65536,2,)/VLOOKUP(CONCATENATE($B110,"_",$C110,"_",J$2,"_",$D110,"_",$E110),Database!$F$2:$G$65536,2,)</f>
        <v>#N/A</v>
      </c>
      <c r="K110" s="642">
        <f>VLOOKUP(CONCATENATE($B110,"_",$C110,"_",K$2,"_","1000 NAC","_",$E110),SentData!$F$2:$G$65536,2,)/VLOOKUP(CONCATENATE($B110,"_",$C110,"_",K$2,"_",$D110,"_",$E110),SentData!$F$2:$G$65536,2,)</f>
        <v>176.45460909176393</v>
      </c>
      <c r="L110" s="642">
        <f>VLOOKUP(CONCATENATE($B110,"_",$C110,"_",L$2,"_","1000 NAC","_",$E110),SentData!$F$2:$G$65536,2,)/VLOOKUP(CONCATENATE($B110,"_",$C110,"_",L$2,"_",$D110,"_",$E110),SentData!$F$2:$G$65536,2,)</f>
        <v>198.81458710573966</v>
      </c>
      <c r="M110" s="643"/>
      <c r="N110" s="644" t="str">
        <f t="shared" si="25"/>
        <v>!!</v>
      </c>
      <c r="O110" s="644" t="str">
        <f t="shared" si="26"/>
        <v>!!</v>
      </c>
      <c r="P110" s="644" t="str">
        <f t="shared" si="27"/>
        <v>!!</v>
      </c>
      <c r="Q110" s="644" t="str">
        <f t="shared" si="28"/>
        <v>!!</v>
      </c>
      <c r="R110" s="644" t="str">
        <f t="shared" si="29"/>
        <v>!!</v>
      </c>
      <c r="S110" s="644">
        <f t="shared" si="30"/>
        <v>1.1267180162029522</v>
      </c>
      <c r="T110" s="643"/>
      <c r="U110" s="652" t="str">
        <f>IF(ISNUMBER(U108),IF(ISNUMBER(U109),U109/U108,F109/U108),IF(ISNUMBER(U109),U109/F108,""))</f>
        <v/>
      </c>
      <c r="V110" s="652"/>
      <c r="W110" s="652"/>
      <c r="X110" s="652"/>
    </row>
    <row r="111" spans="1:24" s="353" customFormat="1" ht="10.199999999999999" x14ac:dyDescent="0.2">
      <c r="A111" s="633" t="s">
        <v>180</v>
      </c>
      <c r="B111" s="633" t="str">
        <f>Cover!$G$25</f>
        <v>NL</v>
      </c>
      <c r="C111" s="633" t="s">
        <v>222</v>
      </c>
      <c r="D111" s="633" t="s">
        <v>293</v>
      </c>
      <c r="E111" s="634" t="s">
        <v>113</v>
      </c>
      <c r="F111" s="635">
        <f>IF(ISNUMBER(U111),U111,VLOOKUP(CONCATENATE($B111,"_",$C111,"_",F$2,"_",$D111,"_",$E111),Database!$F$2:$G$65536,2,))</f>
        <v>0</v>
      </c>
      <c r="G111" s="635">
        <f>IF(ISNUMBER(V111),V111,VLOOKUP(CONCATENATE($B111,"_",$C111,"_",G$2,"_",$D111,"_",$E111),Database!$F$2:$G$65536,2,))</f>
        <v>0</v>
      </c>
      <c r="H111" s="635" t="e">
        <f>IF(ISNUMBER(W111),W111,VLOOKUP(CONCATENATE($B111,"_",$C111,"_",H$2,"_",$D111,"_",$E111),Database!$F$2:$G$65536,2,))</f>
        <v>#N/A</v>
      </c>
      <c r="I111" s="635" t="e">
        <f>IF(ISNUMBER(X111),X111,VLOOKUP(CONCATENATE($B111,"_",$C111,"_",I$2,"_",$D111,"_",$E111),Database!$F$2:$G$65536,2,))</f>
        <v>#N/A</v>
      </c>
      <c r="J111" s="635" t="e">
        <f>VLOOKUP(CONCATENATE($B111,"_",$C111,"_",J$2,"_",$D111,"_",$E111),Database!$F$2:$G$65536,2,)</f>
        <v>#N/A</v>
      </c>
      <c r="K111" s="636">
        <f>VLOOKUP(CONCATENATE($B111,"_",$C111,"_",K$2,"_",$D111,"_",$E111),SentData!$F$2:$G$65536,2,)</f>
        <v>243.255</v>
      </c>
      <c r="L111" s="636">
        <f>VLOOKUP(CONCATENATE($B111,"_",$C111,"_",L$2,"_",$D111,"_",$E111),SentData!$F$2:$G$65536,2,)</f>
        <v>190.589</v>
      </c>
      <c r="M111" s="637"/>
      <c r="N111" s="638" t="str">
        <f t="shared" si="25"/>
        <v>!!</v>
      </c>
      <c r="O111" s="638" t="str">
        <f t="shared" si="26"/>
        <v>!!</v>
      </c>
      <c r="P111" s="638" t="str">
        <f t="shared" si="27"/>
        <v>!!</v>
      </c>
      <c r="Q111" s="638" t="str">
        <f t="shared" si="28"/>
        <v>!!</v>
      </c>
      <c r="R111" s="638" t="str">
        <f t="shared" si="29"/>
        <v>!!</v>
      </c>
      <c r="S111" s="638">
        <f t="shared" si="30"/>
        <v>0.78349468664570099</v>
      </c>
      <c r="T111" s="637"/>
      <c r="U111" s="633"/>
      <c r="V111" s="633"/>
      <c r="W111" s="633"/>
      <c r="X111" s="633"/>
    </row>
    <row r="112" spans="1:24" s="353" customFormat="1" ht="10.199999999999999" x14ac:dyDescent="0.2">
      <c r="A112" s="650" t="s">
        <v>179</v>
      </c>
      <c r="B112" s="633" t="str">
        <f>Cover!$G$25</f>
        <v>NL</v>
      </c>
      <c r="C112" s="633" t="s">
        <v>222</v>
      </c>
      <c r="D112" s="633" t="s">
        <v>216</v>
      </c>
      <c r="E112" s="634" t="s">
        <v>113</v>
      </c>
      <c r="F112" s="635">
        <f>IF(ISNUMBER(U112),U112,VLOOKUP(CONCATENATE($B112,"_",$C112,"_",F$2,"_",$D112,"_",$E112),Database!$F$2:$G$65536,2,))</f>
        <v>0</v>
      </c>
      <c r="G112" s="635">
        <f>IF(ISNUMBER(V112),V112,VLOOKUP(CONCATENATE($B112,"_",$C112,"_",G$2,"_",$D112,"_",$E112),Database!$F$2:$G$65536,2,))</f>
        <v>0</v>
      </c>
      <c r="H112" s="635" t="e">
        <f>IF(ISNUMBER(W112),W112,VLOOKUP(CONCATENATE($B112,"_",$C112,"_",H$2,"_",$D112,"_",$E112),Database!$F$2:$G$65536,2,))</f>
        <v>#N/A</v>
      </c>
      <c r="I112" s="635" t="e">
        <f>IF(ISNUMBER(X112),X112,VLOOKUP(CONCATENATE($B112,"_",$C112,"_",I$2,"_",$D112,"_",$E112),Database!$F$2:$G$65536,2,))</f>
        <v>#N/A</v>
      </c>
      <c r="J112" s="635" t="e">
        <f>VLOOKUP(CONCATENATE($B112,"_",$C112,"_",J$2,"_",$D112,"_",$E112),Database!$F$2:$G$65536,2,)</f>
        <v>#N/A</v>
      </c>
      <c r="K112" s="636">
        <f>VLOOKUP(CONCATENATE($B112,"_",$C112,"_",K$2,"_",$D112,"_",$E112),SentData!$F$2:$G$65536,2,)</f>
        <v>172923</v>
      </c>
      <c r="L112" s="636">
        <f>VLOOKUP(CONCATENATE($B112,"_",$C112,"_",L$2,"_",$D112,"_",$E112),SentData!$F$2:$G$65536,2,)</f>
        <v>143253</v>
      </c>
      <c r="M112" s="637"/>
      <c r="N112" s="638" t="str">
        <f t="shared" si="25"/>
        <v>!!</v>
      </c>
      <c r="O112" s="638" t="str">
        <f t="shared" si="26"/>
        <v>!!</v>
      </c>
      <c r="P112" s="638" t="str">
        <f t="shared" si="27"/>
        <v>!!</v>
      </c>
      <c r="Q112" s="638" t="str">
        <f t="shared" si="28"/>
        <v>!!</v>
      </c>
      <c r="R112" s="638" t="str">
        <f t="shared" si="29"/>
        <v>!!</v>
      </c>
      <c r="S112" s="638">
        <f t="shared" si="30"/>
        <v>0.82842074218004547</v>
      </c>
      <c r="T112" s="637"/>
      <c r="U112" s="633"/>
      <c r="V112" s="633"/>
      <c r="W112" s="633"/>
      <c r="X112" s="633"/>
    </row>
    <row r="113" spans="1:24" x14ac:dyDescent="0.2">
      <c r="A113" s="651" t="s">
        <v>178</v>
      </c>
      <c r="B113" s="639" t="str">
        <f>Cover!$G$25</f>
        <v>NL</v>
      </c>
      <c r="C113" s="639" t="s">
        <v>222</v>
      </c>
      <c r="D113" s="639" t="s">
        <v>293</v>
      </c>
      <c r="E113" s="640" t="s">
        <v>113</v>
      </c>
      <c r="F113" s="641" t="e">
        <f>IF(ISNUMBER(U113),U113,VLOOKUP(CONCATENATE($B113,"_",$C113,"_",F$2,"_","1000 NAC","_",$E113),Database!$F$2:$G$65536,2,)/VLOOKUP(CONCATENATE($B113,"_",$C113,"_",F$2,"_",$D113,"_",$E113),Database!$F$2:$G$65536,2,))</f>
        <v>#DIV/0!</v>
      </c>
      <c r="G113" s="641" t="e">
        <f>IF(ISNUMBER(V113),V113,VLOOKUP(CONCATENATE($B113,"_",$C113,"_",G$2,"_","1000 NAC","_",$E113),Database!$F$2:$G$65536,2,)/VLOOKUP(CONCATENATE($B113,"_",$C113,"_",G$2,"_",$D113,"_",$E113),Database!$F$2:$G$65536,2,))</f>
        <v>#DIV/0!</v>
      </c>
      <c r="H113" s="641" t="e">
        <f>IF(ISNUMBER(W113),W113,VLOOKUP(CONCATENATE($B113,"_",$C113,"_",H$2,"_","1000 NAC","_",$E113),Database!$F$2:$G$65536,2,)/VLOOKUP(CONCATENATE($B113,"_",$C113,"_",H$2,"_",$D113,"_",$E113),Database!$F$2:$G$65536,2,))</f>
        <v>#N/A</v>
      </c>
      <c r="I113" s="641" t="e">
        <f>IF(ISNUMBER(X113),X113,VLOOKUP(CONCATENATE($B113,"_",$C113,"_",I$2,"_","1000 NAC","_",$E113),Database!$F$2:$G$65536,2,)/VLOOKUP(CONCATENATE($B113,"_",$C113,"_",I$2,"_",$D113,"_",$E113),Database!$F$2:$G$65536,2,))</f>
        <v>#N/A</v>
      </c>
      <c r="J113" s="641" t="e">
        <f>VLOOKUP(CONCATENATE($B113,"_",$C113,"_",J$2,"_","1000 NAC","_",$E113),Database!$F$2:$G$65536,2,)/VLOOKUP(CONCATENATE($B113,"_",$C113,"_",J$2,"_",$D113,"_",$E113),Database!$F$2:$G$65536,2,)</f>
        <v>#N/A</v>
      </c>
      <c r="K113" s="642">
        <f>VLOOKUP(CONCATENATE($B113,"_",$C113,"_",K$2,"_","1000 NAC","_",$E113),SentData!$F$2:$G$65536,2,)/VLOOKUP(CONCATENATE($B113,"_",$C113,"_",K$2,"_",$D113,"_",$E113),SentData!$F$2:$G$65536,2,)</f>
        <v>710.87130788678553</v>
      </c>
      <c r="L113" s="642">
        <f>VLOOKUP(CONCATENATE($B113,"_",$C113,"_",L$2,"_","1000 NAC","_",$E113),SentData!$F$2:$G$65536,2,)/VLOOKUP(CONCATENATE($B113,"_",$C113,"_",L$2,"_",$D113,"_",$E113),SentData!$F$2:$G$65536,2,)</f>
        <v>751.63309529930893</v>
      </c>
      <c r="M113" s="643"/>
      <c r="N113" s="644" t="str">
        <f t="shared" si="25"/>
        <v>!!</v>
      </c>
      <c r="O113" s="644" t="str">
        <f t="shared" si="26"/>
        <v>!!</v>
      </c>
      <c r="P113" s="644" t="str">
        <f t="shared" si="27"/>
        <v>!!</v>
      </c>
      <c r="Q113" s="644" t="str">
        <f t="shared" si="28"/>
        <v>!!</v>
      </c>
      <c r="R113" s="644" t="str">
        <f t="shared" si="29"/>
        <v>!!</v>
      </c>
      <c r="S113" s="644">
        <f t="shared" si="30"/>
        <v>1.0573406001343568</v>
      </c>
      <c r="T113" s="643"/>
      <c r="U113" s="652" t="str">
        <f>IF(ISNUMBER(U111),IF(ISNUMBER(U112),U112/U111,F112/U111),IF(ISNUMBER(U112),U112/F111,""))</f>
        <v/>
      </c>
      <c r="V113" s="652"/>
      <c r="W113" s="652"/>
      <c r="X113" s="652"/>
    </row>
    <row r="114" spans="1:24" s="353" customFormat="1" ht="10.199999999999999" x14ac:dyDescent="0.2">
      <c r="A114" s="633" t="s">
        <v>180</v>
      </c>
      <c r="B114" s="633" t="str">
        <f>Cover!$G$25</f>
        <v>NL</v>
      </c>
      <c r="C114" s="633" t="s">
        <v>221</v>
      </c>
      <c r="D114" s="633" t="s">
        <v>293</v>
      </c>
      <c r="E114" s="634" t="s">
        <v>113</v>
      </c>
      <c r="F114" s="635">
        <f>IF(ISNUMBER(U114),U114,VLOOKUP(CONCATENATE($B114,"_",$C114,"_",F$2,"_",$D114,"_",$E114),Database!$F$2:$G$65536,2,))</f>
        <v>0</v>
      </c>
      <c r="G114" s="635">
        <f>IF(ISNUMBER(V114),V114,VLOOKUP(CONCATENATE($B114,"_",$C114,"_",G$2,"_",$D114,"_",$E114),Database!$F$2:$G$65536,2,))</f>
        <v>0</v>
      </c>
      <c r="H114" s="635" t="e">
        <f>IF(ISNUMBER(W114),W114,VLOOKUP(CONCATENATE($B114,"_",$C114,"_",H$2,"_",$D114,"_",$E114),Database!$F$2:$G$65536,2,))</f>
        <v>#N/A</v>
      </c>
      <c r="I114" s="635" t="e">
        <f>IF(ISNUMBER(X114),X114,VLOOKUP(CONCATENATE($B114,"_",$C114,"_",I$2,"_",$D114,"_",$E114),Database!$F$2:$G$65536,2,))</f>
        <v>#N/A</v>
      </c>
      <c r="J114" s="635" t="e">
        <f>VLOOKUP(CONCATENATE($B114,"_",$C114,"_",J$2,"_",$D114,"_",$E114),Database!$F$2:$G$65536,2,)</f>
        <v>#N/A</v>
      </c>
      <c r="K114" s="636">
        <f>VLOOKUP(CONCATENATE($B114,"_",$C114,"_",K$2,"_",$D114,"_",$E114),SentData!$F$2:$G$65536,2,)</f>
        <v>22.305</v>
      </c>
      <c r="L114" s="636">
        <f>VLOOKUP(CONCATENATE($B114,"_",$C114,"_",L$2,"_",$D114,"_",$E114),SentData!$F$2:$G$65536,2,)</f>
        <v>16.974</v>
      </c>
      <c r="M114" s="637"/>
      <c r="N114" s="638" t="str">
        <f t="shared" si="25"/>
        <v>!!</v>
      </c>
      <c r="O114" s="638" t="str">
        <f t="shared" si="26"/>
        <v>!!</v>
      </c>
      <c r="P114" s="638" t="str">
        <f t="shared" si="27"/>
        <v>!!</v>
      </c>
      <c r="Q114" s="638" t="str">
        <f t="shared" si="28"/>
        <v>!!</v>
      </c>
      <c r="R114" s="638" t="str">
        <f t="shared" si="29"/>
        <v>!!</v>
      </c>
      <c r="S114" s="638">
        <f t="shared" si="30"/>
        <v>0.76099529253530596</v>
      </c>
      <c r="T114" s="637"/>
      <c r="U114" s="633"/>
      <c r="V114" s="633"/>
      <c r="W114" s="633"/>
      <c r="X114" s="633"/>
    </row>
    <row r="115" spans="1:24" s="353" customFormat="1" ht="10.199999999999999" x14ac:dyDescent="0.2">
      <c r="A115" s="650" t="s">
        <v>179</v>
      </c>
      <c r="B115" s="633" t="str">
        <f>Cover!$G$25</f>
        <v>NL</v>
      </c>
      <c r="C115" s="633" t="s">
        <v>221</v>
      </c>
      <c r="D115" s="633" t="s">
        <v>216</v>
      </c>
      <c r="E115" s="634" t="s">
        <v>113</v>
      </c>
      <c r="F115" s="635">
        <f>IF(ISNUMBER(U115),U115,VLOOKUP(CONCATENATE($B115,"_",$C115,"_",F$2,"_",$D115,"_",$E115),Database!$F$2:$G$65536,2,))</f>
        <v>0</v>
      </c>
      <c r="G115" s="635">
        <f>IF(ISNUMBER(V115),V115,VLOOKUP(CONCATENATE($B115,"_",$C115,"_",G$2,"_",$D115,"_",$E115),Database!$F$2:$G$65536,2,))</f>
        <v>0</v>
      </c>
      <c r="H115" s="635" t="e">
        <f>IF(ISNUMBER(W115),W115,VLOOKUP(CONCATENATE($B115,"_",$C115,"_",H$2,"_",$D115,"_",$E115),Database!$F$2:$G$65536,2,))</f>
        <v>#N/A</v>
      </c>
      <c r="I115" s="635" t="e">
        <f>IF(ISNUMBER(X115),X115,VLOOKUP(CONCATENATE($B115,"_",$C115,"_",I$2,"_",$D115,"_",$E115),Database!$F$2:$G$65536,2,))</f>
        <v>#N/A</v>
      </c>
      <c r="J115" s="635" t="e">
        <f>VLOOKUP(CONCATENATE($B115,"_",$C115,"_",J$2,"_",$D115,"_",$E115),Database!$F$2:$G$65536,2,)</f>
        <v>#N/A</v>
      </c>
      <c r="K115" s="636">
        <f>VLOOKUP(CONCATENATE($B115,"_",$C115,"_",K$2,"_",$D115,"_",$E115),SentData!$F$2:$G$65536,2,)</f>
        <v>16598</v>
      </c>
      <c r="L115" s="636">
        <f>VLOOKUP(CONCATENATE($B115,"_",$C115,"_",L$2,"_",$D115,"_",$E115),SentData!$F$2:$G$65536,2,)</f>
        <v>16274</v>
      </c>
      <c r="M115" s="637"/>
      <c r="N115" s="638" t="str">
        <f t="shared" si="25"/>
        <v>!!</v>
      </c>
      <c r="O115" s="638" t="str">
        <f t="shared" si="26"/>
        <v>!!</v>
      </c>
      <c r="P115" s="638" t="str">
        <f t="shared" si="27"/>
        <v>!!</v>
      </c>
      <c r="Q115" s="638" t="str">
        <f t="shared" si="28"/>
        <v>!!</v>
      </c>
      <c r="R115" s="638" t="str">
        <f t="shared" si="29"/>
        <v>!!</v>
      </c>
      <c r="S115" s="638">
        <f t="shared" si="30"/>
        <v>0.98047957585251233</v>
      </c>
      <c r="T115" s="637"/>
      <c r="U115" s="633"/>
      <c r="V115" s="633"/>
      <c r="W115" s="633"/>
      <c r="X115" s="633"/>
    </row>
    <row r="116" spans="1:24" x14ac:dyDescent="0.2">
      <c r="A116" s="651" t="s">
        <v>178</v>
      </c>
      <c r="B116" s="639" t="str">
        <f>Cover!$G$25</f>
        <v>NL</v>
      </c>
      <c r="C116" s="639" t="s">
        <v>221</v>
      </c>
      <c r="D116" s="639" t="s">
        <v>293</v>
      </c>
      <c r="E116" s="640" t="s">
        <v>113</v>
      </c>
      <c r="F116" s="641" t="e">
        <f>IF(ISNUMBER(U116),U116,VLOOKUP(CONCATENATE($B116,"_",$C116,"_",F$2,"_","1000 NAC","_",$E116),Database!$F$2:$G$65536,2,)/VLOOKUP(CONCATENATE($B116,"_",$C116,"_",F$2,"_",$D116,"_",$E116),Database!$F$2:$G$65536,2,))</f>
        <v>#DIV/0!</v>
      </c>
      <c r="G116" s="641" t="e">
        <f>IF(ISNUMBER(V116),V116,VLOOKUP(CONCATENATE($B116,"_",$C116,"_",G$2,"_","1000 NAC","_",$E116),Database!$F$2:$G$65536,2,)/VLOOKUP(CONCATENATE($B116,"_",$C116,"_",G$2,"_",$D116,"_",$E116),Database!$F$2:$G$65536,2,))</f>
        <v>#DIV/0!</v>
      </c>
      <c r="H116" s="641" t="e">
        <f>IF(ISNUMBER(W116),W116,VLOOKUP(CONCATENATE($B116,"_",$C116,"_",H$2,"_","1000 NAC","_",$E116),Database!$F$2:$G$65536,2,)/VLOOKUP(CONCATENATE($B116,"_",$C116,"_",H$2,"_",$D116,"_",$E116),Database!$F$2:$G$65536,2,))</f>
        <v>#N/A</v>
      </c>
      <c r="I116" s="641" t="e">
        <f>IF(ISNUMBER(X116),X116,VLOOKUP(CONCATENATE($B116,"_",$C116,"_",I$2,"_","1000 NAC","_",$E116),Database!$F$2:$G$65536,2,)/VLOOKUP(CONCATENATE($B116,"_",$C116,"_",I$2,"_",$D116,"_",$E116),Database!$F$2:$G$65536,2,))</f>
        <v>#N/A</v>
      </c>
      <c r="J116" s="641" t="e">
        <f>VLOOKUP(CONCATENATE($B116,"_",$C116,"_",J$2,"_","1000 NAC","_",$E116),Database!$F$2:$G$65536,2,)/VLOOKUP(CONCATENATE($B116,"_",$C116,"_",J$2,"_",$D116,"_",$E116),Database!$F$2:$G$65536,2,)</f>
        <v>#N/A</v>
      </c>
      <c r="K116" s="642">
        <f>VLOOKUP(CONCATENATE($B116,"_",$C116,"_",K$2,"_","1000 NAC","_",$E116),SentData!$F$2:$G$65536,2,)/VLOOKUP(CONCATENATE($B116,"_",$C116,"_",K$2,"_",$D116,"_",$E116),SentData!$F$2:$G$65536,2,)</f>
        <v>744.13808563102441</v>
      </c>
      <c r="L116" s="642">
        <f>VLOOKUP(CONCATENATE($B116,"_",$C116,"_",L$2,"_","1000 NAC","_",$E116),SentData!$F$2:$G$65536,2,)/VLOOKUP(CONCATENATE($B116,"_",$C116,"_",L$2,"_",$D116,"_",$E116),SentData!$F$2:$G$65536,2,)</f>
        <v>958.76045716978911</v>
      </c>
      <c r="M116" s="643"/>
      <c r="N116" s="644" t="str">
        <f t="shared" si="25"/>
        <v>!!</v>
      </c>
      <c r="O116" s="644" t="str">
        <f t="shared" si="26"/>
        <v>!!</v>
      </c>
      <c r="P116" s="644" t="str">
        <f t="shared" si="27"/>
        <v>!!</v>
      </c>
      <c r="Q116" s="644" t="str">
        <f t="shared" si="28"/>
        <v>!!</v>
      </c>
      <c r="R116" s="644" t="str">
        <f t="shared" si="29"/>
        <v>!!</v>
      </c>
      <c r="S116" s="644">
        <f t="shared" si="30"/>
        <v>1.2884173995163362</v>
      </c>
      <c r="T116" s="643"/>
      <c r="U116" s="652" t="str">
        <f>IF(ISNUMBER(U114),IF(ISNUMBER(U115),U115/U114,F115/U114),IF(ISNUMBER(U115),U115/F114,""))</f>
        <v/>
      </c>
      <c r="V116" s="652"/>
      <c r="W116" s="652"/>
      <c r="X116" s="652"/>
    </row>
    <row r="117" spans="1:24" s="353" customFormat="1" ht="10.199999999999999" x14ac:dyDescent="0.2">
      <c r="A117" s="633" t="s">
        <v>180</v>
      </c>
      <c r="B117" s="633" t="str">
        <f>Cover!$G$25</f>
        <v>NL</v>
      </c>
      <c r="C117" s="633" t="s">
        <v>222</v>
      </c>
      <c r="D117" s="633" t="s">
        <v>293</v>
      </c>
      <c r="E117" s="634" t="s">
        <v>114</v>
      </c>
      <c r="F117" s="635">
        <f>IF(ISNUMBER(U117),U117,VLOOKUP(CONCATENATE($B117,"_",$C117,"_",F$2,"_",$D117,"_",$E117),Database!$F$2:$G$65536,2,))</f>
        <v>0</v>
      </c>
      <c r="G117" s="635">
        <f>IF(ISNUMBER(V117),V117,VLOOKUP(CONCATENATE($B117,"_",$C117,"_",G$2,"_",$D117,"_",$E117),Database!$F$2:$G$65536,2,))</f>
        <v>0</v>
      </c>
      <c r="H117" s="635" t="e">
        <f>IF(ISNUMBER(W117),W117,VLOOKUP(CONCATENATE($B117,"_",$C117,"_",H$2,"_",$D117,"_",$E117),Database!$F$2:$G$65536,2,))</f>
        <v>#N/A</v>
      </c>
      <c r="I117" s="635" t="e">
        <f>IF(ISNUMBER(X117),X117,VLOOKUP(CONCATENATE($B117,"_",$C117,"_",I$2,"_",$D117,"_",$E117),Database!$F$2:$G$65536,2,))</f>
        <v>#N/A</v>
      </c>
      <c r="J117" s="635" t="e">
        <f>VLOOKUP(CONCATENATE($B117,"_",$C117,"_",J$2,"_",$D117,"_",$E117),Database!$F$2:$G$65536,2,)</f>
        <v>#N/A</v>
      </c>
      <c r="K117" s="636">
        <f>VLOOKUP(CONCATENATE($B117,"_",$C117,"_",K$2,"_",$D117,"_",$E117),SentData!$F$2:$G$65536,2,)</f>
        <v>188.29599999999999</v>
      </c>
      <c r="L117" s="636">
        <f>VLOOKUP(CONCATENATE($B117,"_",$C117,"_",L$2,"_",$D117,"_",$E117),SentData!$F$2:$G$65536,2,)</f>
        <v>148.53800000000001</v>
      </c>
      <c r="M117" s="637"/>
      <c r="N117" s="638" t="str">
        <f t="shared" si="25"/>
        <v>!!</v>
      </c>
      <c r="O117" s="638" t="str">
        <f t="shared" si="26"/>
        <v>!!</v>
      </c>
      <c r="P117" s="638" t="str">
        <f t="shared" si="27"/>
        <v>!!</v>
      </c>
      <c r="Q117" s="638" t="str">
        <f t="shared" si="28"/>
        <v>!!</v>
      </c>
      <c r="R117" s="638" t="str">
        <f t="shared" si="29"/>
        <v>!!</v>
      </c>
      <c r="S117" s="638">
        <f t="shared" si="30"/>
        <v>0.78885371967540474</v>
      </c>
      <c r="T117" s="637"/>
      <c r="U117" s="633"/>
      <c r="V117" s="633"/>
      <c r="W117" s="633"/>
      <c r="X117" s="633"/>
    </row>
    <row r="118" spans="1:24" s="353" customFormat="1" ht="10.199999999999999" x14ac:dyDescent="0.2">
      <c r="A118" s="650" t="s">
        <v>179</v>
      </c>
      <c r="B118" s="633" t="str">
        <f>Cover!$G$25</f>
        <v>NL</v>
      </c>
      <c r="C118" s="633" t="s">
        <v>222</v>
      </c>
      <c r="D118" s="633" t="s">
        <v>216</v>
      </c>
      <c r="E118" s="634" t="s">
        <v>114</v>
      </c>
      <c r="F118" s="635">
        <f>IF(ISNUMBER(U118),U118,VLOOKUP(CONCATENATE($B118,"_",$C118,"_",F$2,"_",$D118,"_",$E118),Database!$F$2:$G$65536,2,))</f>
        <v>0</v>
      </c>
      <c r="G118" s="635">
        <f>IF(ISNUMBER(V118),V118,VLOOKUP(CONCATENATE($B118,"_",$C118,"_",G$2,"_",$D118,"_",$E118),Database!$F$2:$G$65536,2,))</f>
        <v>0</v>
      </c>
      <c r="H118" s="635" t="e">
        <f>IF(ISNUMBER(W118),W118,VLOOKUP(CONCATENATE($B118,"_",$C118,"_",H$2,"_",$D118,"_",$E118),Database!$F$2:$G$65536,2,))</f>
        <v>#N/A</v>
      </c>
      <c r="I118" s="635" t="e">
        <f>IF(ISNUMBER(X118),X118,VLOOKUP(CONCATENATE($B118,"_",$C118,"_",I$2,"_",$D118,"_",$E118),Database!$F$2:$G$65536,2,))</f>
        <v>#N/A</v>
      </c>
      <c r="J118" s="635" t="e">
        <f>VLOOKUP(CONCATENATE($B118,"_",$C118,"_",J$2,"_",$D118,"_",$E118),Database!$F$2:$G$65536,2,)</f>
        <v>#N/A</v>
      </c>
      <c r="K118" s="636">
        <f>VLOOKUP(CONCATENATE($B118,"_",$C118,"_",K$2,"_",$D118,"_",$E118),SentData!$F$2:$G$65536,2,)</f>
        <v>151353</v>
      </c>
      <c r="L118" s="636">
        <f>VLOOKUP(CONCATENATE($B118,"_",$C118,"_",L$2,"_",$D118,"_",$E118),SentData!$F$2:$G$65536,2,)</f>
        <v>120242</v>
      </c>
      <c r="M118" s="637"/>
      <c r="N118" s="638" t="str">
        <f t="shared" si="25"/>
        <v>!!</v>
      </c>
      <c r="O118" s="638" t="str">
        <f t="shared" si="26"/>
        <v>!!</v>
      </c>
      <c r="P118" s="638" t="str">
        <f t="shared" si="27"/>
        <v>!!</v>
      </c>
      <c r="Q118" s="638" t="str">
        <f t="shared" si="28"/>
        <v>!!</v>
      </c>
      <c r="R118" s="638" t="str">
        <f t="shared" si="29"/>
        <v>!!</v>
      </c>
      <c r="S118" s="638">
        <f t="shared" si="30"/>
        <v>0.79444741762634374</v>
      </c>
      <c r="T118" s="637"/>
      <c r="U118" s="633"/>
      <c r="V118" s="633"/>
      <c r="W118" s="633"/>
      <c r="X118" s="633"/>
    </row>
    <row r="119" spans="1:24" x14ac:dyDescent="0.2">
      <c r="A119" s="651" t="s">
        <v>178</v>
      </c>
      <c r="B119" s="639" t="str">
        <f>Cover!$G$25</f>
        <v>NL</v>
      </c>
      <c r="C119" s="639" t="s">
        <v>222</v>
      </c>
      <c r="D119" s="639" t="s">
        <v>293</v>
      </c>
      <c r="E119" s="640" t="s">
        <v>114</v>
      </c>
      <c r="F119" s="641" t="e">
        <f>IF(ISNUMBER(U119),U119,VLOOKUP(CONCATENATE($B119,"_",$C119,"_",F$2,"_","1000 NAC","_",$E119),Database!$F$2:$G$65536,2,)/VLOOKUP(CONCATENATE($B119,"_",$C119,"_",F$2,"_",$D119,"_",$E119),Database!$F$2:$G$65536,2,))</f>
        <v>#DIV/0!</v>
      </c>
      <c r="G119" s="641" t="e">
        <f>IF(ISNUMBER(V119),V119,VLOOKUP(CONCATENATE($B119,"_",$C119,"_",G$2,"_","1000 NAC","_",$E119),Database!$F$2:$G$65536,2,)/VLOOKUP(CONCATENATE($B119,"_",$C119,"_",G$2,"_",$D119,"_",$E119),Database!$F$2:$G$65536,2,))</f>
        <v>#DIV/0!</v>
      </c>
      <c r="H119" s="641" t="e">
        <f>IF(ISNUMBER(W119),W119,VLOOKUP(CONCATENATE($B119,"_",$C119,"_",H$2,"_","1000 NAC","_",$E119),Database!$F$2:$G$65536,2,)/VLOOKUP(CONCATENATE($B119,"_",$C119,"_",H$2,"_",$D119,"_",$E119),Database!$F$2:$G$65536,2,))</f>
        <v>#N/A</v>
      </c>
      <c r="I119" s="641" t="e">
        <f>IF(ISNUMBER(X119),X119,VLOOKUP(CONCATENATE($B119,"_",$C119,"_",I$2,"_","1000 NAC","_",$E119),Database!$F$2:$G$65536,2,)/VLOOKUP(CONCATENATE($B119,"_",$C119,"_",I$2,"_",$D119,"_",$E119),Database!$F$2:$G$65536,2,))</f>
        <v>#N/A</v>
      </c>
      <c r="J119" s="641" t="e">
        <f>VLOOKUP(CONCATENATE($B119,"_",$C119,"_",J$2,"_","1000 NAC","_",$E119),Database!$F$2:$G$65536,2,)/VLOOKUP(CONCATENATE($B119,"_",$C119,"_",J$2,"_",$D119,"_",$E119),Database!$F$2:$G$65536,2,)</f>
        <v>#N/A</v>
      </c>
      <c r="K119" s="642">
        <f>VLOOKUP(CONCATENATE($B119,"_",$C119,"_",K$2,"_","1000 NAC","_",$E119),SentData!$F$2:$G$65536,2,)/VLOOKUP(CONCATENATE($B119,"_",$C119,"_",K$2,"_",$D119,"_",$E119),SentData!$F$2:$G$65536,2,)</f>
        <v>803.80358584356543</v>
      </c>
      <c r="L119" s="642">
        <f>VLOOKUP(CONCATENATE($B119,"_",$C119,"_",L$2,"_","1000 NAC","_",$E119),SentData!$F$2:$G$65536,2,)/VLOOKUP(CONCATENATE($B119,"_",$C119,"_",L$2,"_",$D119,"_",$E119),SentData!$F$2:$G$65536,2,)</f>
        <v>809.50329208687333</v>
      </c>
      <c r="M119" s="643"/>
      <c r="N119" s="644" t="str">
        <f t="shared" si="25"/>
        <v>!!</v>
      </c>
      <c r="O119" s="644" t="str">
        <f t="shared" si="26"/>
        <v>!!</v>
      </c>
      <c r="P119" s="644" t="str">
        <f t="shared" si="27"/>
        <v>!!</v>
      </c>
      <c r="Q119" s="644" t="str">
        <f t="shared" si="28"/>
        <v>!!</v>
      </c>
      <c r="R119" s="644" t="str">
        <f t="shared" si="29"/>
        <v>!!</v>
      </c>
      <c r="S119" s="644">
        <f t="shared" si="30"/>
        <v>1.0070909191544926</v>
      </c>
      <c r="T119" s="643"/>
      <c r="U119" s="652" t="str">
        <f>IF(ISNUMBER(U117),IF(ISNUMBER(U118),U118/U117,F118/U117),IF(ISNUMBER(U118),U118/F117,""))</f>
        <v/>
      </c>
      <c r="V119" s="652"/>
      <c r="W119" s="652"/>
      <c r="X119" s="652"/>
    </row>
    <row r="120" spans="1:24" s="353" customFormat="1" ht="10.199999999999999" x14ac:dyDescent="0.2">
      <c r="A120" s="633" t="s">
        <v>180</v>
      </c>
      <c r="B120" s="633" t="str">
        <f>Cover!$G$25</f>
        <v>NL</v>
      </c>
      <c r="C120" s="633" t="s">
        <v>221</v>
      </c>
      <c r="D120" s="633" t="s">
        <v>293</v>
      </c>
      <c r="E120" s="634" t="s">
        <v>114</v>
      </c>
      <c r="F120" s="635">
        <f>IF(ISNUMBER(U120),U120,VLOOKUP(CONCATENATE($B120,"_",$C120,"_",F$2,"_",$D120,"_",$E120),Database!$F$2:$G$65536,2,))</f>
        <v>0</v>
      </c>
      <c r="G120" s="635">
        <f>IF(ISNUMBER(V120),V120,VLOOKUP(CONCATENATE($B120,"_",$C120,"_",G$2,"_",$D120,"_",$E120),Database!$F$2:$G$65536,2,))</f>
        <v>0</v>
      </c>
      <c r="H120" s="635" t="e">
        <f>IF(ISNUMBER(W120),W120,VLOOKUP(CONCATENATE($B120,"_",$C120,"_",H$2,"_",$D120,"_",$E120),Database!$F$2:$G$65536,2,))</f>
        <v>#N/A</v>
      </c>
      <c r="I120" s="635" t="e">
        <f>IF(ISNUMBER(X120),X120,VLOOKUP(CONCATENATE($B120,"_",$C120,"_",I$2,"_",$D120,"_",$E120),Database!$F$2:$G$65536,2,))</f>
        <v>#N/A</v>
      </c>
      <c r="J120" s="635" t="e">
        <f>VLOOKUP(CONCATENATE($B120,"_",$C120,"_",J$2,"_",$D120,"_",$E120),Database!$F$2:$G$65536,2,)</f>
        <v>#N/A</v>
      </c>
      <c r="K120" s="636">
        <f>VLOOKUP(CONCATENATE($B120,"_",$C120,"_",K$2,"_",$D120,"_",$E120),SentData!$F$2:$G$65536,2,)</f>
        <v>2.871</v>
      </c>
      <c r="L120" s="636">
        <f>VLOOKUP(CONCATENATE($B120,"_",$C120,"_",L$2,"_",$D120,"_",$E120),SentData!$F$2:$G$65536,2,)</f>
        <v>1.891</v>
      </c>
      <c r="M120" s="637"/>
      <c r="N120" s="638" t="str">
        <f t="shared" si="25"/>
        <v>!!</v>
      </c>
      <c r="O120" s="638" t="str">
        <f t="shared" si="26"/>
        <v>!!</v>
      </c>
      <c r="P120" s="638" t="str">
        <f t="shared" si="27"/>
        <v>!!</v>
      </c>
      <c r="Q120" s="638" t="str">
        <f t="shared" si="28"/>
        <v>!!</v>
      </c>
      <c r="R120" s="638" t="str">
        <f t="shared" si="29"/>
        <v>!!</v>
      </c>
      <c r="S120" s="638">
        <f t="shared" si="30"/>
        <v>0.6586555207244863</v>
      </c>
      <c r="T120" s="637"/>
      <c r="U120" s="633"/>
      <c r="V120" s="633"/>
      <c r="W120" s="633"/>
      <c r="X120" s="633"/>
    </row>
    <row r="121" spans="1:24" s="353" customFormat="1" ht="10.199999999999999" x14ac:dyDescent="0.2">
      <c r="A121" s="650" t="s">
        <v>179</v>
      </c>
      <c r="B121" s="633" t="str">
        <f>Cover!$G$25</f>
        <v>NL</v>
      </c>
      <c r="C121" s="633" t="s">
        <v>221</v>
      </c>
      <c r="D121" s="633" t="s">
        <v>216</v>
      </c>
      <c r="E121" s="634" t="s">
        <v>114</v>
      </c>
      <c r="F121" s="635">
        <f>IF(ISNUMBER(U121),U121,VLOOKUP(CONCATENATE($B121,"_",$C121,"_",F$2,"_",$D121,"_",$E121),Database!$F$2:$G$65536,2,))</f>
        <v>0</v>
      </c>
      <c r="G121" s="635">
        <f>IF(ISNUMBER(V121),V121,VLOOKUP(CONCATENATE($B121,"_",$C121,"_",G$2,"_",$D121,"_",$E121),Database!$F$2:$G$65536,2,))</f>
        <v>0</v>
      </c>
      <c r="H121" s="635" t="e">
        <f>IF(ISNUMBER(W121),W121,VLOOKUP(CONCATENATE($B121,"_",$C121,"_",H$2,"_",$D121,"_",$E121),Database!$F$2:$G$65536,2,))</f>
        <v>#N/A</v>
      </c>
      <c r="I121" s="635" t="e">
        <f>IF(ISNUMBER(X121),X121,VLOOKUP(CONCATENATE($B121,"_",$C121,"_",I$2,"_",$D121,"_",$E121),Database!$F$2:$G$65536,2,))</f>
        <v>#N/A</v>
      </c>
      <c r="J121" s="635" t="e">
        <f>VLOOKUP(CONCATENATE($B121,"_",$C121,"_",J$2,"_",$D121,"_",$E121),Database!$F$2:$G$65536,2,)</f>
        <v>#N/A</v>
      </c>
      <c r="K121" s="636">
        <f>VLOOKUP(CONCATENATE($B121,"_",$C121,"_",K$2,"_",$D121,"_",$E121),SentData!$F$2:$G$65536,2,)</f>
        <v>2586</v>
      </c>
      <c r="L121" s="636">
        <f>VLOOKUP(CONCATENATE($B121,"_",$C121,"_",L$2,"_",$D121,"_",$E121),SentData!$F$2:$G$65536,2,)</f>
        <v>2416</v>
      </c>
      <c r="M121" s="637"/>
      <c r="N121" s="638" t="str">
        <f t="shared" si="25"/>
        <v>!!</v>
      </c>
      <c r="O121" s="638" t="str">
        <f t="shared" si="26"/>
        <v>!!</v>
      </c>
      <c r="P121" s="638" t="str">
        <f t="shared" si="27"/>
        <v>!!</v>
      </c>
      <c r="Q121" s="638" t="str">
        <f t="shared" si="28"/>
        <v>!!</v>
      </c>
      <c r="R121" s="638" t="str">
        <f t="shared" si="29"/>
        <v>!!</v>
      </c>
      <c r="S121" s="638">
        <f t="shared" si="30"/>
        <v>0.93426140757927301</v>
      </c>
      <c r="T121" s="637"/>
      <c r="U121" s="633"/>
      <c r="V121" s="633"/>
      <c r="W121" s="633"/>
      <c r="X121" s="633"/>
    </row>
    <row r="122" spans="1:24" x14ac:dyDescent="0.2">
      <c r="A122" s="651" t="s">
        <v>178</v>
      </c>
      <c r="B122" s="639" t="str">
        <f>Cover!$G$25</f>
        <v>NL</v>
      </c>
      <c r="C122" s="639" t="s">
        <v>221</v>
      </c>
      <c r="D122" s="639" t="s">
        <v>293</v>
      </c>
      <c r="E122" s="640" t="s">
        <v>114</v>
      </c>
      <c r="F122" s="641" t="e">
        <f>IF(ISNUMBER(U122),U122,VLOOKUP(CONCATENATE($B122,"_",$C122,"_",F$2,"_","1000 NAC","_",$E122),Database!$F$2:$G$65536,2,)/VLOOKUP(CONCATENATE($B122,"_",$C122,"_",F$2,"_",$D122,"_",$E122),Database!$F$2:$G$65536,2,))</f>
        <v>#DIV/0!</v>
      </c>
      <c r="G122" s="641" t="e">
        <f>IF(ISNUMBER(V122),V122,VLOOKUP(CONCATENATE($B122,"_",$C122,"_",G$2,"_","1000 NAC","_",$E122),Database!$F$2:$G$65536,2,)/VLOOKUP(CONCATENATE($B122,"_",$C122,"_",G$2,"_",$D122,"_",$E122),Database!$F$2:$G$65536,2,))</f>
        <v>#DIV/0!</v>
      </c>
      <c r="H122" s="641" t="e">
        <f>IF(ISNUMBER(W122),W122,VLOOKUP(CONCATENATE($B122,"_",$C122,"_",H$2,"_","1000 NAC","_",$E122),Database!$F$2:$G$65536,2,)/VLOOKUP(CONCATENATE($B122,"_",$C122,"_",H$2,"_",$D122,"_",$E122),Database!$F$2:$G$65536,2,))</f>
        <v>#N/A</v>
      </c>
      <c r="I122" s="641" t="e">
        <f>IF(ISNUMBER(X122),X122,VLOOKUP(CONCATENATE($B122,"_",$C122,"_",I$2,"_","1000 NAC","_",$E122),Database!$F$2:$G$65536,2,)/VLOOKUP(CONCATENATE($B122,"_",$C122,"_",I$2,"_",$D122,"_",$E122),Database!$F$2:$G$65536,2,))</f>
        <v>#N/A</v>
      </c>
      <c r="J122" s="641" t="e">
        <f>VLOOKUP(CONCATENATE($B122,"_",$C122,"_",J$2,"_","1000 NAC","_",$E122),Database!$F$2:$G$65536,2,)/VLOOKUP(CONCATENATE($B122,"_",$C122,"_",J$2,"_",$D122,"_",$E122),Database!$F$2:$G$65536,2,)</f>
        <v>#N/A</v>
      </c>
      <c r="K122" s="642">
        <f>VLOOKUP(CONCATENATE($B122,"_",$C122,"_",K$2,"_","1000 NAC","_",$E122),SentData!$F$2:$G$65536,2,)/VLOOKUP(CONCATENATE($B122,"_",$C122,"_",K$2,"_",$D122,"_",$E122),SentData!$F$2:$G$65536,2,)</f>
        <v>900.73145245559044</v>
      </c>
      <c r="L122" s="642">
        <f>VLOOKUP(CONCATENATE($B122,"_",$C122,"_",L$2,"_","1000 NAC","_",$E122),SentData!$F$2:$G$65536,2,)/VLOOKUP(CONCATENATE($B122,"_",$C122,"_",L$2,"_",$D122,"_",$E122),SentData!$F$2:$G$65536,2,)</f>
        <v>1277.6308831306187</v>
      </c>
      <c r="M122" s="643"/>
      <c r="N122" s="644" t="str">
        <f t="shared" si="25"/>
        <v>!!</v>
      </c>
      <c r="O122" s="644" t="str">
        <f t="shared" si="26"/>
        <v>!!</v>
      </c>
      <c r="P122" s="644" t="str">
        <f t="shared" si="27"/>
        <v>!!</v>
      </c>
      <c r="Q122" s="644" t="str">
        <f t="shared" si="28"/>
        <v>!!</v>
      </c>
      <c r="R122" s="644" t="str">
        <f t="shared" si="29"/>
        <v>!!</v>
      </c>
      <c r="S122" s="644">
        <f t="shared" si="30"/>
        <v>1.4184370709466381</v>
      </c>
      <c r="T122" s="643"/>
      <c r="U122" s="652" t="str">
        <f>IF(ISNUMBER(U120),IF(ISNUMBER(U121),U121/U120,F121/U120),IF(ISNUMBER(U121),U121/F120,""))</f>
        <v/>
      </c>
      <c r="V122" s="652"/>
      <c r="W122" s="652"/>
      <c r="X122" s="652"/>
    </row>
    <row r="123" spans="1:24" s="353" customFormat="1" ht="10.199999999999999" x14ac:dyDescent="0.2">
      <c r="A123" s="633" t="s">
        <v>180</v>
      </c>
      <c r="B123" s="633" t="str">
        <f>Cover!$G$25</f>
        <v>NL</v>
      </c>
      <c r="C123" s="633" t="s">
        <v>222</v>
      </c>
      <c r="D123" s="633" t="s">
        <v>293</v>
      </c>
      <c r="E123" s="634" t="s">
        <v>115</v>
      </c>
      <c r="F123" s="635">
        <f>IF(ISNUMBER(U123),U123,VLOOKUP(CONCATENATE($B123,"_",$C123,"_",F$2,"_",$D123,"_",$E123),Database!$F$2:$G$65536,2,))</f>
        <v>0</v>
      </c>
      <c r="G123" s="635">
        <f>IF(ISNUMBER(V123),V123,VLOOKUP(CONCATENATE($B123,"_",$C123,"_",G$2,"_",$D123,"_",$E123),Database!$F$2:$G$65536,2,))</f>
        <v>0</v>
      </c>
      <c r="H123" s="635" t="e">
        <f>IF(ISNUMBER(W123),W123,VLOOKUP(CONCATENATE($B123,"_",$C123,"_",H$2,"_",$D123,"_",$E123),Database!$F$2:$G$65536,2,))</f>
        <v>#N/A</v>
      </c>
      <c r="I123" s="635" t="e">
        <f>IF(ISNUMBER(X123),X123,VLOOKUP(CONCATENATE($B123,"_",$C123,"_",I$2,"_",$D123,"_",$E123),Database!$F$2:$G$65536,2,))</f>
        <v>#N/A</v>
      </c>
      <c r="J123" s="635" t="e">
        <f>VLOOKUP(CONCATENATE($B123,"_",$C123,"_",J$2,"_",$D123,"_",$E123),Database!$F$2:$G$65536,2,)</f>
        <v>#N/A</v>
      </c>
      <c r="K123" s="636">
        <f>VLOOKUP(CONCATENATE($B123,"_",$C123,"_",K$2,"_",$D123,"_",$E123),SentData!$F$2:$G$65536,2,)</f>
        <v>7.4399999999999995</v>
      </c>
      <c r="L123" s="636">
        <f>VLOOKUP(CONCATENATE($B123,"_",$C123,"_",L$2,"_",$D123,"_",$E123),SentData!$F$2:$G$65536,2,)</f>
        <v>5.5190000000000001</v>
      </c>
      <c r="M123" s="637"/>
      <c r="N123" s="638" t="str">
        <f t="shared" ref="N123:N186" si="31">IF(OR(ISERROR(F123),ISERROR(G123)),"!!",IF(F123=0,"!!",G123/F123))</f>
        <v>!!</v>
      </c>
      <c r="O123" s="638" t="str">
        <f t="shared" ref="O123:O186" si="32">IF(OR(ISERROR(G123),ISERROR(H123)),"!!",IF(G123=0,"!!",H123/G123))</f>
        <v>!!</v>
      </c>
      <c r="P123" s="638" t="str">
        <f t="shared" ref="P123:P186" si="33">IF(OR(ISERROR(H123),ISERROR(I123)),"!!",IF(H123=0,"!!",I123/H123))</f>
        <v>!!</v>
      </c>
      <c r="Q123" s="638" t="str">
        <f t="shared" ref="Q123:Q186" si="34">IF(OR(ISERROR(I123),ISERROR(J123)),"!!",IF(I123=0,"!!",J123/I123))</f>
        <v>!!</v>
      </c>
      <c r="R123" s="638" t="str">
        <f t="shared" ref="R123:R186" si="35">IF(OR(ISERROR(J123),ISERROR(K123)),"!!",IF(J123=0,"!!",K123/J123))</f>
        <v>!!</v>
      </c>
      <c r="S123" s="638">
        <f t="shared" ref="S123:S186" si="36">IF(OR(ISERROR(K123),ISERROR(L123)),"!!",IF(K123=0,"!!",L123/K123))</f>
        <v>0.74180107526881722</v>
      </c>
      <c r="T123" s="637"/>
      <c r="U123" s="633"/>
      <c r="V123" s="633"/>
      <c r="W123" s="633"/>
      <c r="X123" s="633"/>
    </row>
    <row r="124" spans="1:24" s="353" customFormat="1" ht="10.199999999999999" x14ac:dyDescent="0.2">
      <c r="A124" s="650" t="s">
        <v>179</v>
      </c>
      <c r="B124" s="633" t="str">
        <f>Cover!$G$25</f>
        <v>NL</v>
      </c>
      <c r="C124" s="633" t="s">
        <v>222</v>
      </c>
      <c r="D124" s="633" t="s">
        <v>216</v>
      </c>
      <c r="E124" s="634" t="s">
        <v>115</v>
      </c>
      <c r="F124" s="635">
        <f>IF(ISNUMBER(U124),U124,VLOOKUP(CONCATENATE($B124,"_",$C124,"_",F$2,"_",$D124,"_",$E124),Database!$F$2:$G$65536,2,))</f>
        <v>0</v>
      </c>
      <c r="G124" s="635">
        <f>IF(ISNUMBER(V124),V124,VLOOKUP(CONCATENATE($B124,"_",$C124,"_",G$2,"_",$D124,"_",$E124),Database!$F$2:$G$65536,2,))</f>
        <v>0</v>
      </c>
      <c r="H124" s="635" t="e">
        <f>IF(ISNUMBER(W124),W124,VLOOKUP(CONCATENATE($B124,"_",$C124,"_",H$2,"_",$D124,"_",$E124),Database!$F$2:$G$65536,2,))</f>
        <v>#N/A</v>
      </c>
      <c r="I124" s="635" t="e">
        <f>IF(ISNUMBER(X124),X124,VLOOKUP(CONCATENATE($B124,"_",$C124,"_",I$2,"_",$D124,"_",$E124),Database!$F$2:$G$65536,2,))</f>
        <v>#N/A</v>
      </c>
      <c r="J124" s="635" t="e">
        <f>VLOOKUP(CONCATENATE($B124,"_",$C124,"_",J$2,"_",$D124,"_",$E124),Database!$F$2:$G$65536,2,)</f>
        <v>#N/A</v>
      </c>
      <c r="K124" s="636">
        <f>VLOOKUP(CONCATENATE($B124,"_",$C124,"_",K$2,"_",$D124,"_",$E124),SentData!$F$2:$G$65536,2,)</f>
        <v>6246</v>
      </c>
      <c r="L124" s="636">
        <f>VLOOKUP(CONCATENATE($B124,"_",$C124,"_",L$2,"_",$D124,"_",$E124),SentData!$F$2:$G$65536,2,)</f>
        <v>4325</v>
      </c>
      <c r="M124" s="637"/>
      <c r="N124" s="638" t="str">
        <f t="shared" si="31"/>
        <v>!!</v>
      </c>
      <c r="O124" s="638" t="str">
        <f t="shared" si="32"/>
        <v>!!</v>
      </c>
      <c r="P124" s="638" t="str">
        <f t="shared" si="33"/>
        <v>!!</v>
      </c>
      <c r="Q124" s="638" t="str">
        <f t="shared" si="34"/>
        <v>!!</v>
      </c>
      <c r="R124" s="638" t="str">
        <f t="shared" si="35"/>
        <v>!!</v>
      </c>
      <c r="S124" s="638">
        <f t="shared" si="36"/>
        <v>0.6924431636247198</v>
      </c>
      <c r="T124" s="637"/>
      <c r="U124" s="633"/>
      <c r="V124" s="633"/>
      <c r="W124" s="633"/>
      <c r="X124" s="633"/>
    </row>
    <row r="125" spans="1:24" x14ac:dyDescent="0.2">
      <c r="A125" s="651" t="s">
        <v>178</v>
      </c>
      <c r="B125" s="639" t="str">
        <f>Cover!$G$25</f>
        <v>NL</v>
      </c>
      <c r="C125" s="639" t="s">
        <v>222</v>
      </c>
      <c r="D125" s="639" t="s">
        <v>293</v>
      </c>
      <c r="E125" s="640" t="s">
        <v>115</v>
      </c>
      <c r="F125" s="641" t="e">
        <f>IF(ISNUMBER(U125),U125,VLOOKUP(CONCATENATE($B125,"_",$C125,"_",F$2,"_","1000 NAC","_",$E125),Database!$F$2:$G$65536,2,)/VLOOKUP(CONCATENATE($B125,"_",$C125,"_",F$2,"_",$D125,"_",$E125),Database!$F$2:$G$65536,2,))</f>
        <v>#DIV/0!</v>
      </c>
      <c r="G125" s="641" t="e">
        <f>IF(ISNUMBER(V125),V125,VLOOKUP(CONCATENATE($B125,"_",$C125,"_",G$2,"_","1000 NAC","_",$E125),Database!$F$2:$G$65536,2,)/VLOOKUP(CONCATENATE($B125,"_",$C125,"_",G$2,"_",$D125,"_",$E125),Database!$F$2:$G$65536,2,))</f>
        <v>#DIV/0!</v>
      </c>
      <c r="H125" s="641" t="e">
        <f>IF(ISNUMBER(W125),W125,VLOOKUP(CONCATENATE($B125,"_",$C125,"_",H$2,"_","1000 NAC","_",$E125),Database!$F$2:$G$65536,2,)/VLOOKUP(CONCATENATE($B125,"_",$C125,"_",H$2,"_",$D125,"_",$E125),Database!$F$2:$G$65536,2,))</f>
        <v>#N/A</v>
      </c>
      <c r="I125" s="641" t="e">
        <f>IF(ISNUMBER(X125),X125,VLOOKUP(CONCATENATE($B125,"_",$C125,"_",I$2,"_","1000 NAC","_",$E125),Database!$F$2:$G$65536,2,)/VLOOKUP(CONCATENATE($B125,"_",$C125,"_",I$2,"_",$D125,"_",$E125),Database!$F$2:$G$65536,2,))</f>
        <v>#N/A</v>
      </c>
      <c r="J125" s="641" t="e">
        <f>VLOOKUP(CONCATENATE($B125,"_",$C125,"_",J$2,"_","1000 NAC","_",$E125),Database!$F$2:$G$65536,2,)/VLOOKUP(CONCATENATE($B125,"_",$C125,"_",J$2,"_",$D125,"_",$E125),Database!$F$2:$G$65536,2,)</f>
        <v>#N/A</v>
      </c>
      <c r="K125" s="642">
        <f>VLOOKUP(CONCATENATE($B125,"_",$C125,"_",K$2,"_","1000 NAC","_",$E125),SentData!$F$2:$G$65536,2,)/VLOOKUP(CONCATENATE($B125,"_",$C125,"_",K$2,"_",$D125,"_",$E125),SentData!$F$2:$G$65536,2,)</f>
        <v>839.51612903225816</v>
      </c>
      <c r="L125" s="642">
        <f>VLOOKUP(CONCATENATE($B125,"_",$C125,"_",L$2,"_","1000 NAC","_",$E125),SentData!$F$2:$G$65536,2,)/VLOOKUP(CONCATENATE($B125,"_",$C125,"_",L$2,"_",$D125,"_",$E125),SentData!$F$2:$G$65536,2,)</f>
        <v>783.65645950353326</v>
      </c>
      <c r="M125" s="643"/>
      <c r="N125" s="644" t="str">
        <f t="shared" si="31"/>
        <v>!!</v>
      </c>
      <c r="O125" s="644" t="str">
        <f t="shared" si="32"/>
        <v>!!</v>
      </c>
      <c r="P125" s="644" t="str">
        <f t="shared" si="33"/>
        <v>!!</v>
      </c>
      <c r="Q125" s="644" t="str">
        <f t="shared" si="34"/>
        <v>!!</v>
      </c>
      <c r="R125" s="644" t="str">
        <f t="shared" si="35"/>
        <v>!!</v>
      </c>
      <c r="S125" s="644">
        <f t="shared" si="36"/>
        <v>0.93346206511467922</v>
      </c>
      <c r="T125" s="643"/>
      <c r="U125" s="652" t="str">
        <f>IF(ISNUMBER(U123),IF(ISNUMBER(U124),U124/U123,F124/U123),IF(ISNUMBER(U124),U124/F123,""))</f>
        <v/>
      </c>
      <c r="V125" s="652"/>
      <c r="W125" s="652"/>
      <c r="X125" s="652"/>
    </row>
    <row r="126" spans="1:24" s="353" customFormat="1" ht="10.199999999999999" x14ac:dyDescent="0.2">
      <c r="A126" s="633" t="s">
        <v>180</v>
      </c>
      <c r="B126" s="633" t="str">
        <f>Cover!$G$25</f>
        <v>NL</v>
      </c>
      <c r="C126" s="633" t="s">
        <v>221</v>
      </c>
      <c r="D126" s="633" t="s">
        <v>293</v>
      </c>
      <c r="E126" s="634" t="s">
        <v>115</v>
      </c>
      <c r="F126" s="635">
        <f>IF(ISNUMBER(U126),U126,VLOOKUP(CONCATENATE($B126,"_",$C126,"_",F$2,"_",$D126,"_",$E126),Database!$F$2:$G$65536,2,))</f>
        <v>0</v>
      </c>
      <c r="G126" s="635">
        <f>IF(ISNUMBER(V126),V126,VLOOKUP(CONCATENATE($B126,"_",$C126,"_",G$2,"_",$D126,"_",$E126),Database!$F$2:$G$65536,2,))</f>
        <v>0</v>
      </c>
      <c r="H126" s="635" t="e">
        <f>IF(ISNUMBER(W126),W126,VLOOKUP(CONCATENATE($B126,"_",$C126,"_",H$2,"_",$D126,"_",$E126),Database!$F$2:$G$65536,2,))</f>
        <v>#N/A</v>
      </c>
      <c r="I126" s="635" t="e">
        <f>IF(ISNUMBER(X126),X126,VLOOKUP(CONCATENATE($B126,"_",$C126,"_",I$2,"_",$D126,"_",$E126),Database!$F$2:$G$65536,2,))</f>
        <v>#N/A</v>
      </c>
      <c r="J126" s="635" t="e">
        <f>VLOOKUP(CONCATENATE($B126,"_",$C126,"_",J$2,"_",$D126,"_",$E126),Database!$F$2:$G$65536,2,)</f>
        <v>#N/A</v>
      </c>
      <c r="K126" s="636">
        <f>VLOOKUP(CONCATENATE($B126,"_",$C126,"_",K$2,"_",$D126,"_",$E126),SentData!$F$2:$G$65536,2,)</f>
        <v>7.2250000000000005</v>
      </c>
      <c r="L126" s="636">
        <f>VLOOKUP(CONCATENATE($B126,"_",$C126,"_",L$2,"_",$D126,"_",$E126),SentData!$F$2:$G$65536,2,)</f>
        <v>9.7430000000000003</v>
      </c>
      <c r="M126" s="637"/>
      <c r="N126" s="638" t="str">
        <f t="shared" si="31"/>
        <v>!!</v>
      </c>
      <c r="O126" s="638" t="str">
        <f t="shared" si="32"/>
        <v>!!</v>
      </c>
      <c r="P126" s="638" t="str">
        <f t="shared" si="33"/>
        <v>!!</v>
      </c>
      <c r="Q126" s="638" t="str">
        <f t="shared" si="34"/>
        <v>!!</v>
      </c>
      <c r="R126" s="638" t="str">
        <f t="shared" si="35"/>
        <v>!!</v>
      </c>
      <c r="S126" s="638">
        <f t="shared" si="36"/>
        <v>1.3485121107266436</v>
      </c>
      <c r="T126" s="637"/>
      <c r="U126" s="633"/>
      <c r="V126" s="633"/>
      <c r="W126" s="633"/>
      <c r="X126" s="633"/>
    </row>
    <row r="127" spans="1:24" s="353" customFormat="1" ht="10.199999999999999" x14ac:dyDescent="0.2">
      <c r="A127" s="650" t="s">
        <v>179</v>
      </c>
      <c r="B127" s="633" t="str">
        <f>Cover!$G$25</f>
        <v>NL</v>
      </c>
      <c r="C127" s="633" t="s">
        <v>221</v>
      </c>
      <c r="D127" s="633" t="s">
        <v>216</v>
      </c>
      <c r="E127" s="634" t="s">
        <v>115</v>
      </c>
      <c r="F127" s="635">
        <f>IF(ISNUMBER(U127),U127,VLOOKUP(CONCATENATE($B127,"_",$C127,"_",F$2,"_",$D127,"_",$E127),Database!$F$2:$G$65536,2,))</f>
        <v>0</v>
      </c>
      <c r="G127" s="635">
        <f>IF(ISNUMBER(V127),V127,VLOOKUP(CONCATENATE($B127,"_",$C127,"_",G$2,"_",$D127,"_",$E127),Database!$F$2:$G$65536,2,))</f>
        <v>0</v>
      </c>
      <c r="H127" s="635" t="e">
        <f>IF(ISNUMBER(W127),W127,VLOOKUP(CONCATENATE($B127,"_",$C127,"_",H$2,"_",$D127,"_",$E127),Database!$F$2:$G$65536,2,))</f>
        <v>#N/A</v>
      </c>
      <c r="I127" s="635" t="e">
        <f>IF(ISNUMBER(X127),X127,VLOOKUP(CONCATENATE($B127,"_",$C127,"_",I$2,"_",$D127,"_",$E127),Database!$F$2:$G$65536,2,))</f>
        <v>#N/A</v>
      </c>
      <c r="J127" s="635" t="e">
        <f>VLOOKUP(CONCATENATE($B127,"_",$C127,"_",J$2,"_",$D127,"_",$E127),Database!$F$2:$G$65536,2,)</f>
        <v>#N/A</v>
      </c>
      <c r="K127" s="636">
        <f>VLOOKUP(CONCATENATE($B127,"_",$C127,"_",K$2,"_",$D127,"_",$E127),SentData!$F$2:$G$65536,2,)</f>
        <v>4426</v>
      </c>
      <c r="L127" s="636">
        <f>VLOOKUP(CONCATENATE($B127,"_",$C127,"_",L$2,"_",$D127,"_",$E127),SentData!$F$2:$G$65536,2,)</f>
        <v>8170</v>
      </c>
      <c r="M127" s="637"/>
      <c r="N127" s="638" t="str">
        <f t="shared" si="31"/>
        <v>!!</v>
      </c>
      <c r="O127" s="638" t="str">
        <f t="shared" si="32"/>
        <v>!!</v>
      </c>
      <c r="P127" s="638" t="str">
        <f t="shared" si="33"/>
        <v>!!</v>
      </c>
      <c r="Q127" s="638" t="str">
        <f t="shared" si="34"/>
        <v>!!</v>
      </c>
      <c r="R127" s="638" t="str">
        <f t="shared" si="35"/>
        <v>!!</v>
      </c>
      <c r="S127" s="638">
        <f t="shared" si="36"/>
        <v>1.8459105286940805</v>
      </c>
      <c r="T127" s="637"/>
      <c r="U127" s="633"/>
      <c r="V127" s="633"/>
      <c r="W127" s="633"/>
      <c r="X127" s="633"/>
    </row>
    <row r="128" spans="1:24" x14ac:dyDescent="0.2">
      <c r="A128" s="651" t="s">
        <v>178</v>
      </c>
      <c r="B128" s="639" t="str">
        <f>Cover!$G$25</f>
        <v>NL</v>
      </c>
      <c r="C128" s="639" t="s">
        <v>221</v>
      </c>
      <c r="D128" s="639" t="s">
        <v>293</v>
      </c>
      <c r="E128" s="640" t="s">
        <v>115</v>
      </c>
      <c r="F128" s="641" t="e">
        <f>IF(ISNUMBER(U128),U128,VLOOKUP(CONCATENATE($B128,"_",$C128,"_",F$2,"_","1000 NAC","_",$E128),Database!$F$2:$G$65536,2,)/VLOOKUP(CONCATENATE($B128,"_",$C128,"_",F$2,"_",$D128,"_",$E128),Database!$F$2:$G$65536,2,))</f>
        <v>#DIV/0!</v>
      </c>
      <c r="G128" s="641" t="e">
        <f>IF(ISNUMBER(V128),V128,VLOOKUP(CONCATENATE($B128,"_",$C128,"_",G$2,"_","1000 NAC","_",$E128),Database!$F$2:$G$65536,2,)/VLOOKUP(CONCATENATE($B128,"_",$C128,"_",G$2,"_",$D128,"_",$E128),Database!$F$2:$G$65536,2,))</f>
        <v>#DIV/0!</v>
      </c>
      <c r="H128" s="641" t="e">
        <f>IF(ISNUMBER(W128),W128,VLOOKUP(CONCATENATE($B128,"_",$C128,"_",H$2,"_","1000 NAC","_",$E128),Database!$F$2:$G$65536,2,)/VLOOKUP(CONCATENATE($B128,"_",$C128,"_",H$2,"_",$D128,"_",$E128),Database!$F$2:$G$65536,2,))</f>
        <v>#N/A</v>
      </c>
      <c r="I128" s="641" t="e">
        <f>IF(ISNUMBER(X128),X128,VLOOKUP(CONCATENATE($B128,"_",$C128,"_",I$2,"_","1000 NAC","_",$E128),Database!$F$2:$G$65536,2,)/VLOOKUP(CONCATENATE($B128,"_",$C128,"_",I$2,"_",$D128,"_",$E128),Database!$F$2:$G$65536,2,))</f>
        <v>#N/A</v>
      </c>
      <c r="J128" s="641" t="e">
        <f>VLOOKUP(CONCATENATE($B128,"_",$C128,"_",J$2,"_","1000 NAC","_",$E128),Database!$F$2:$G$65536,2,)/VLOOKUP(CONCATENATE($B128,"_",$C128,"_",J$2,"_",$D128,"_",$E128),Database!$F$2:$G$65536,2,)</f>
        <v>#N/A</v>
      </c>
      <c r="K128" s="642">
        <f>VLOOKUP(CONCATENATE($B128,"_",$C128,"_",K$2,"_","1000 NAC","_",$E128),SentData!$F$2:$G$65536,2,)/VLOOKUP(CONCATENATE($B128,"_",$C128,"_",K$2,"_",$D128,"_",$E128),SentData!$F$2:$G$65536,2,)</f>
        <v>612.59515570934252</v>
      </c>
      <c r="L128" s="642">
        <f>VLOOKUP(CONCATENATE($B128,"_",$C128,"_",L$2,"_","1000 NAC","_",$E128),SentData!$F$2:$G$65536,2,)/VLOOKUP(CONCATENATE($B128,"_",$C128,"_",L$2,"_",$D128,"_",$E128),SentData!$F$2:$G$65536,2,)</f>
        <v>838.55075438776555</v>
      </c>
      <c r="M128" s="643"/>
      <c r="N128" s="644" t="str">
        <f t="shared" si="31"/>
        <v>!!</v>
      </c>
      <c r="O128" s="644" t="str">
        <f t="shared" si="32"/>
        <v>!!</v>
      </c>
      <c r="P128" s="644" t="str">
        <f t="shared" si="33"/>
        <v>!!</v>
      </c>
      <c r="Q128" s="644" t="str">
        <f t="shared" si="34"/>
        <v>!!</v>
      </c>
      <c r="R128" s="644" t="str">
        <f t="shared" si="35"/>
        <v>!!</v>
      </c>
      <c r="S128" s="644">
        <f t="shared" si="36"/>
        <v>1.3688497967581579</v>
      </c>
      <c r="T128" s="643"/>
      <c r="U128" s="652" t="str">
        <f>IF(ISNUMBER(U126),IF(ISNUMBER(U127),U127/U126,F127/U126),IF(ISNUMBER(U127),U127/F126,""))</f>
        <v/>
      </c>
      <c r="V128" s="652"/>
      <c r="W128" s="652"/>
      <c r="X128" s="652"/>
    </row>
    <row r="129" spans="1:24" s="353" customFormat="1" ht="10.199999999999999" x14ac:dyDescent="0.2">
      <c r="A129" s="633" t="s">
        <v>180</v>
      </c>
      <c r="B129" s="633" t="str">
        <f>Cover!$G$25</f>
        <v>NL</v>
      </c>
      <c r="C129" s="633" t="s">
        <v>222</v>
      </c>
      <c r="D129" s="633" t="s">
        <v>293</v>
      </c>
      <c r="E129" s="634" t="s">
        <v>116</v>
      </c>
      <c r="F129" s="635">
        <f>IF(ISNUMBER(U129),U129,VLOOKUP(CONCATENATE($B129,"_",$C129,"_",F$2,"_",$D129,"_",$E129),Database!$F$2:$G$65536,2,))</f>
        <v>0</v>
      </c>
      <c r="G129" s="635">
        <f>IF(ISNUMBER(V129),V129,VLOOKUP(CONCATENATE($B129,"_",$C129,"_",G$2,"_",$D129,"_",$E129),Database!$F$2:$G$65536,2,))</f>
        <v>0</v>
      </c>
      <c r="H129" s="635" t="e">
        <f>IF(ISNUMBER(W129),W129,VLOOKUP(CONCATENATE($B129,"_",$C129,"_",H$2,"_",$D129,"_",$E129),Database!$F$2:$G$65536,2,))</f>
        <v>#N/A</v>
      </c>
      <c r="I129" s="635" t="e">
        <f>IF(ISNUMBER(X129),X129,VLOOKUP(CONCATENATE($B129,"_",$C129,"_",I$2,"_",$D129,"_",$E129),Database!$F$2:$G$65536,2,))</f>
        <v>#N/A</v>
      </c>
      <c r="J129" s="635" t="e">
        <f>VLOOKUP(CONCATENATE($B129,"_",$C129,"_",J$2,"_",$D129,"_",$E129),Database!$F$2:$G$65536,2,)</f>
        <v>#N/A</v>
      </c>
      <c r="K129" s="636">
        <f>VLOOKUP(CONCATENATE($B129,"_",$C129,"_",K$2,"_",$D129,"_",$E129),SentData!$F$2:$G$65536,2,)</f>
        <v>0.17799999999999999</v>
      </c>
      <c r="L129" s="636">
        <f>VLOOKUP(CONCATENATE($B129,"_",$C129,"_",L$2,"_",$D129,"_",$E129),SentData!$F$2:$G$65536,2,)</f>
        <v>0.46899999999999997</v>
      </c>
      <c r="M129" s="637"/>
      <c r="N129" s="638" t="str">
        <f t="shared" si="31"/>
        <v>!!</v>
      </c>
      <c r="O129" s="638" t="str">
        <f t="shared" si="32"/>
        <v>!!</v>
      </c>
      <c r="P129" s="638" t="str">
        <f t="shared" si="33"/>
        <v>!!</v>
      </c>
      <c r="Q129" s="638" t="str">
        <f t="shared" si="34"/>
        <v>!!</v>
      </c>
      <c r="R129" s="638" t="str">
        <f t="shared" si="35"/>
        <v>!!</v>
      </c>
      <c r="S129" s="638">
        <f t="shared" si="36"/>
        <v>2.6348314606741572</v>
      </c>
      <c r="T129" s="637"/>
      <c r="U129" s="633"/>
      <c r="V129" s="633"/>
      <c r="W129" s="633"/>
      <c r="X129" s="633"/>
    </row>
    <row r="130" spans="1:24" s="353" customFormat="1" ht="10.199999999999999" x14ac:dyDescent="0.2">
      <c r="A130" s="650" t="s">
        <v>179</v>
      </c>
      <c r="B130" s="633" t="str">
        <f>Cover!$G$25</f>
        <v>NL</v>
      </c>
      <c r="C130" s="633" t="s">
        <v>222</v>
      </c>
      <c r="D130" s="633" t="s">
        <v>216</v>
      </c>
      <c r="E130" s="634" t="s">
        <v>116</v>
      </c>
      <c r="F130" s="635">
        <f>IF(ISNUMBER(U130),U130,VLOOKUP(CONCATENATE($B130,"_",$C130,"_",F$2,"_",$D130,"_",$E130),Database!$F$2:$G$65536,2,))</f>
        <v>0</v>
      </c>
      <c r="G130" s="635">
        <f>IF(ISNUMBER(V130),V130,VLOOKUP(CONCATENATE($B130,"_",$C130,"_",G$2,"_",$D130,"_",$E130),Database!$F$2:$G$65536,2,))</f>
        <v>0</v>
      </c>
      <c r="H130" s="635" t="e">
        <f>IF(ISNUMBER(W130),W130,VLOOKUP(CONCATENATE($B130,"_",$C130,"_",H$2,"_",$D130,"_",$E130),Database!$F$2:$G$65536,2,))</f>
        <v>#N/A</v>
      </c>
      <c r="I130" s="635" t="e">
        <f>IF(ISNUMBER(X130),X130,VLOOKUP(CONCATENATE($B130,"_",$C130,"_",I$2,"_",$D130,"_",$E130),Database!$F$2:$G$65536,2,))</f>
        <v>#N/A</v>
      </c>
      <c r="J130" s="635" t="e">
        <f>VLOOKUP(CONCATENATE($B130,"_",$C130,"_",J$2,"_",$D130,"_",$E130),Database!$F$2:$G$65536,2,)</f>
        <v>#N/A</v>
      </c>
      <c r="K130" s="636">
        <f>VLOOKUP(CONCATENATE($B130,"_",$C130,"_",K$2,"_",$D130,"_",$E130),SentData!$F$2:$G$65536,2,)</f>
        <v>103</v>
      </c>
      <c r="L130" s="636">
        <f>VLOOKUP(CONCATENATE($B130,"_",$C130,"_",L$2,"_",$D130,"_",$E130),SentData!$F$2:$G$65536,2,)</f>
        <v>163</v>
      </c>
      <c r="M130" s="637"/>
      <c r="N130" s="638" t="str">
        <f t="shared" si="31"/>
        <v>!!</v>
      </c>
      <c r="O130" s="638" t="str">
        <f t="shared" si="32"/>
        <v>!!</v>
      </c>
      <c r="P130" s="638" t="str">
        <f t="shared" si="33"/>
        <v>!!</v>
      </c>
      <c r="Q130" s="638" t="str">
        <f t="shared" si="34"/>
        <v>!!</v>
      </c>
      <c r="R130" s="638" t="str">
        <f t="shared" si="35"/>
        <v>!!</v>
      </c>
      <c r="S130" s="638">
        <f t="shared" si="36"/>
        <v>1.5825242718446602</v>
      </c>
      <c r="T130" s="637"/>
      <c r="U130" s="633"/>
      <c r="V130" s="633"/>
      <c r="W130" s="633"/>
      <c r="X130" s="633"/>
    </row>
    <row r="131" spans="1:24" x14ac:dyDescent="0.2">
      <c r="A131" s="651" t="s">
        <v>178</v>
      </c>
      <c r="B131" s="639" t="str">
        <f>Cover!$G$25</f>
        <v>NL</v>
      </c>
      <c r="C131" s="639" t="s">
        <v>222</v>
      </c>
      <c r="D131" s="639" t="s">
        <v>293</v>
      </c>
      <c r="E131" s="640" t="s">
        <v>116</v>
      </c>
      <c r="F131" s="641" t="e">
        <f>IF(ISNUMBER(U131),U131,VLOOKUP(CONCATENATE($B131,"_",$C131,"_",F$2,"_","1000 NAC","_",$E131),Database!$F$2:$G$65536,2,)/VLOOKUP(CONCATENATE($B131,"_",$C131,"_",F$2,"_",$D131,"_",$E131),Database!$F$2:$G$65536,2,))</f>
        <v>#DIV/0!</v>
      </c>
      <c r="G131" s="641" t="e">
        <f>IF(ISNUMBER(V131),V131,VLOOKUP(CONCATENATE($B131,"_",$C131,"_",G$2,"_","1000 NAC","_",$E131),Database!$F$2:$G$65536,2,)/VLOOKUP(CONCATENATE($B131,"_",$C131,"_",G$2,"_",$D131,"_",$E131),Database!$F$2:$G$65536,2,))</f>
        <v>#DIV/0!</v>
      </c>
      <c r="H131" s="641" t="e">
        <f>IF(ISNUMBER(W131),W131,VLOOKUP(CONCATENATE($B131,"_",$C131,"_",H$2,"_","1000 NAC","_",$E131),Database!$F$2:$G$65536,2,)/VLOOKUP(CONCATENATE($B131,"_",$C131,"_",H$2,"_",$D131,"_",$E131),Database!$F$2:$G$65536,2,))</f>
        <v>#N/A</v>
      </c>
      <c r="I131" s="641" t="e">
        <f>IF(ISNUMBER(X131),X131,VLOOKUP(CONCATENATE($B131,"_",$C131,"_",I$2,"_","1000 NAC","_",$E131),Database!$F$2:$G$65536,2,)/VLOOKUP(CONCATENATE($B131,"_",$C131,"_",I$2,"_",$D131,"_",$E131),Database!$F$2:$G$65536,2,))</f>
        <v>#N/A</v>
      </c>
      <c r="J131" s="641" t="e">
        <f>VLOOKUP(CONCATENATE($B131,"_",$C131,"_",J$2,"_","1000 NAC","_",$E131),Database!$F$2:$G$65536,2,)/VLOOKUP(CONCATENATE($B131,"_",$C131,"_",J$2,"_",$D131,"_",$E131),Database!$F$2:$G$65536,2,)</f>
        <v>#N/A</v>
      </c>
      <c r="K131" s="642">
        <f>VLOOKUP(CONCATENATE($B131,"_",$C131,"_",K$2,"_","1000 NAC","_",$E131),SentData!$F$2:$G$65536,2,)/VLOOKUP(CONCATENATE($B131,"_",$C131,"_",K$2,"_",$D131,"_",$E131),SentData!$F$2:$G$65536,2,)</f>
        <v>578.6516853932585</v>
      </c>
      <c r="L131" s="642">
        <f>VLOOKUP(CONCATENATE($B131,"_",$C131,"_",L$2,"_","1000 NAC","_",$E131),SentData!$F$2:$G$65536,2,)/VLOOKUP(CONCATENATE($B131,"_",$C131,"_",L$2,"_",$D131,"_",$E131),SentData!$F$2:$G$65536,2,)</f>
        <v>347.5479744136461</v>
      </c>
      <c r="M131" s="643"/>
      <c r="N131" s="644" t="str">
        <f t="shared" si="31"/>
        <v>!!</v>
      </c>
      <c r="O131" s="644" t="str">
        <f t="shared" si="32"/>
        <v>!!</v>
      </c>
      <c r="P131" s="644" t="str">
        <f t="shared" si="33"/>
        <v>!!</v>
      </c>
      <c r="Q131" s="644" t="str">
        <f t="shared" si="34"/>
        <v>!!</v>
      </c>
      <c r="R131" s="644" t="str">
        <f t="shared" si="35"/>
        <v>!!</v>
      </c>
      <c r="S131" s="644">
        <f t="shared" si="36"/>
        <v>0.6006168878216408</v>
      </c>
      <c r="T131" s="643"/>
      <c r="U131" s="652" t="str">
        <f>IF(ISNUMBER(U129),IF(ISNUMBER(U130),U130/U129,F130/U129),IF(ISNUMBER(U130),U130/F129,""))</f>
        <v/>
      </c>
      <c r="V131" s="652"/>
      <c r="W131" s="652"/>
      <c r="X131" s="652"/>
    </row>
    <row r="132" spans="1:24" s="353" customFormat="1" ht="10.199999999999999" x14ac:dyDescent="0.2">
      <c r="A132" s="633" t="s">
        <v>180</v>
      </c>
      <c r="B132" s="633" t="str">
        <f>Cover!$G$25</f>
        <v>NL</v>
      </c>
      <c r="C132" s="633" t="s">
        <v>221</v>
      </c>
      <c r="D132" s="633" t="s">
        <v>293</v>
      </c>
      <c r="E132" s="634" t="s">
        <v>116</v>
      </c>
      <c r="F132" s="635">
        <f>IF(ISNUMBER(U132),U132,VLOOKUP(CONCATENATE($B132,"_",$C132,"_",F$2,"_",$D132,"_",$E132),Database!$F$2:$G$65536,2,))</f>
        <v>0</v>
      </c>
      <c r="G132" s="635">
        <f>IF(ISNUMBER(V132),V132,VLOOKUP(CONCATENATE($B132,"_",$C132,"_",G$2,"_",$D132,"_",$E132),Database!$F$2:$G$65536,2,))</f>
        <v>0</v>
      </c>
      <c r="H132" s="635" t="e">
        <f>IF(ISNUMBER(W132),W132,VLOOKUP(CONCATENATE($B132,"_",$C132,"_",H$2,"_",$D132,"_",$E132),Database!$F$2:$G$65536,2,))</f>
        <v>#N/A</v>
      </c>
      <c r="I132" s="635" t="e">
        <f>IF(ISNUMBER(X132),X132,VLOOKUP(CONCATENATE($B132,"_",$C132,"_",I$2,"_",$D132,"_",$E132),Database!$F$2:$G$65536,2,))</f>
        <v>#N/A</v>
      </c>
      <c r="J132" s="635" t="e">
        <f>VLOOKUP(CONCATENATE($B132,"_",$C132,"_",J$2,"_",$D132,"_",$E132),Database!$F$2:$G$65536,2,)</f>
        <v>#N/A</v>
      </c>
      <c r="K132" s="636">
        <f>VLOOKUP(CONCATENATE($B132,"_",$C132,"_",K$2,"_",$D132,"_",$E132),SentData!$F$2:$G$65536,2,)</f>
        <v>0.11799999999999999</v>
      </c>
      <c r="L132" s="636">
        <f>VLOOKUP(CONCATENATE($B132,"_",$C132,"_",L$2,"_",$D132,"_",$E132),SentData!$F$2:$G$65536,2,)</f>
        <v>3.6999999999999998E-2</v>
      </c>
      <c r="M132" s="637"/>
      <c r="N132" s="638" t="str">
        <f t="shared" si="31"/>
        <v>!!</v>
      </c>
      <c r="O132" s="638" t="str">
        <f t="shared" si="32"/>
        <v>!!</v>
      </c>
      <c r="P132" s="638" t="str">
        <f t="shared" si="33"/>
        <v>!!</v>
      </c>
      <c r="Q132" s="638" t="str">
        <f t="shared" si="34"/>
        <v>!!</v>
      </c>
      <c r="R132" s="638" t="str">
        <f t="shared" si="35"/>
        <v>!!</v>
      </c>
      <c r="S132" s="638">
        <f t="shared" si="36"/>
        <v>0.3135593220338983</v>
      </c>
      <c r="T132" s="637"/>
      <c r="U132" s="633"/>
      <c r="V132" s="633"/>
      <c r="W132" s="633"/>
      <c r="X132" s="633"/>
    </row>
    <row r="133" spans="1:24" s="353" customFormat="1" ht="10.199999999999999" x14ac:dyDescent="0.2">
      <c r="A133" s="650" t="s">
        <v>179</v>
      </c>
      <c r="B133" s="633" t="str">
        <f>Cover!$G$25</f>
        <v>NL</v>
      </c>
      <c r="C133" s="633" t="s">
        <v>221</v>
      </c>
      <c r="D133" s="633" t="s">
        <v>216</v>
      </c>
      <c r="E133" s="634" t="s">
        <v>116</v>
      </c>
      <c r="F133" s="635">
        <f>IF(ISNUMBER(U133),U133,VLOOKUP(CONCATENATE($B133,"_",$C133,"_",F$2,"_",$D133,"_",$E133),Database!$F$2:$G$65536,2,))</f>
        <v>0</v>
      </c>
      <c r="G133" s="635">
        <f>IF(ISNUMBER(V133),V133,VLOOKUP(CONCATENATE($B133,"_",$C133,"_",G$2,"_",$D133,"_",$E133),Database!$F$2:$G$65536,2,))</f>
        <v>0</v>
      </c>
      <c r="H133" s="635" t="e">
        <f>IF(ISNUMBER(W133),W133,VLOOKUP(CONCATENATE($B133,"_",$C133,"_",H$2,"_",$D133,"_",$E133),Database!$F$2:$G$65536,2,))</f>
        <v>#N/A</v>
      </c>
      <c r="I133" s="635" t="e">
        <f>IF(ISNUMBER(X133),X133,VLOOKUP(CONCATENATE($B133,"_",$C133,"_",I$2,"_",$D133,"_",$E133),Database!$F$2:$G$65536,2,))</f>
        <v>#N/A</v>
      </c>
      <c r="J133" s="635" t="e">
        <f>VLOOKUP(CONCATENATE($B133,"_",$C133,"_",J$2,"_",$D133,"_",$E133),Database!$F$2:$G$65536,2,)</f>
        <v>#N/A</v>
      </c>
      <c r="K133" s="636">
        <f>VLOOKUP(CONCATENATE($B133,"_",$C133,"_",K$2,"_",$D133,"_",$E133),SentData!$F$2:$G$65536,2,)</f>
        <v>53</v>
      </c>
      <c r="L133" s="636">
        <f>VLOOKUP(CONCATENATE($B133,"_",$C133,"_",L$2,"_",$D133,"_",$E133),SentData!$F$2:$G$65536,2,)</f>
        <v>25</v>
      </c>
      <c r="M133" s="637"/>
      <c r="N133" s="638" t="str">
        <f t="shared" si="31"/>
        <v>!!</v>
      </c>
      <c r="O133" s="638" t="str">
        <f t="shared" si="32"/>
        <v>!!</v>
      </c>
      <c r="P133" s="638" t="str">
        <f t="shared" si="33"/>
        <v>!!</v>
      </c>
      <c r="Q133" s="638" t="str">
        <f t="shared" si="34"/>
        <v>!!</v>
      </c>
      <c r="R133" s="638" t="str">
        <f t="shared" si="35"/>
        <v>!!</v>
      </c>
      <c r="S133" s="638">
        <f t="shared" si="36"/>
        <v>0.47169811320754718</v>
      </c>
      <c r="T133" s="637"/>
      <c r="U133" s="633"/>
      <c r="V133" s="633"/>
      <c r="W133" s="633"/>
      <c r="X133" s="633"/>
    </row>
    <row r="134" spans="1:24" x14ac:dyDescent="0.2">
      <c r="A134" s="651" t="s">
        <v>178</v>
      </c>
      <c r="B134" s="639" t="str">
        <f>Cover!$G$25</f>
        <v>NL</v>
      </c>
      <c r="C134" s="639" t="s">
        <v>221</v>
      </c>
      <c r="D134" s="639" t="s">
        <v>293</v>
      </c>
      <c r="E134" s="640" t="s">
        <v>116</v>
      </c>
      <c r="F134" s="641" t="e">
        <f>IF(ISNUMBER(U134),U134,VLOOKUP(CONCATENATE($B134,"_",$C134,"_",F$2,"_","1000 NAC","_",$E134),Database!$F$2:$G$65536,2,)/VLOOKUP(CONCATENATE($B134,"_",$C134,"_",F$2,"_",$D134,"_",$E134),Database!$F$2:$G$65536,2,))</f>
        <v>#DIV/0!</v>
      </c>
      <c r="G134" s="641" t="e">
        <f>IF(ISNUMBER(V134),V134,VLOOKUP(CONCATENATE($B134,"_",$C134,"_",G$2,"_","1000 NAC","_",$E134),Database!$F$2:$G$65536,2,)/VLOOKUP(CONCATENATE($B134,"_",$C134,"_",G$2,"_",$D134,"_",$E134),Database!$F$2:$G$65536,2,))</f>
        <v>#DIV/0!</v>
      </c>
      <c r="H134" s="641" t="e">
        <f>IF(ISNUMBER(W134),W134,VLOOKUP(CONCATENATE($B134,"_",$C134,"_",H$2,"_","1000 NAC","_",$E134),Database!$F$2:$G$65536,2,)/VLOOKUP(CONCATENATE($B134,"_",$C134,"_",H$2,"_",$D134,"_",$E134),Database!$F$2:$G$65536,2,))</f>
        <v>#N/A</v>
      </c>
      <c r="I134" s="641" t="e">
        <f>IF(ISNUMBER(X134),X134,VLOOKUP(CONCATENATE($B134,"_",$C134,"_",I$2,"_","1000 NAC","_",$E134),Database!$F$2:$G$65536,2,)/VLOOKUP(CONCATENATE($B134,"_",$C134,"_",I$2,"_",$D134,"_",$E134),Database!$F$2:$G$65536,2,))</f>
        <v>#N/A</v>
      </c>
      <c r="J134" s="641" t="e">
        <f>VLOOKUP(CONCATENATE($B134,"_",$C134,"_",J$2,"_","1000 NAC","_",$E134),Database!$F$2:$G$65536,2,)/VLOOKUP(CONCATENATE($B134,"_",$C134,"_",J$2,"_",$D134,"_",$E134),Database!$F$2:$G$65536,2,)</f>
        <v>#N/A</v>
      </c>
      <c r="K134" s="642">
        <f>VLOOKUP(CONCATENATE($B134,"_",$C134,"_",K$2,"_","1000 NAC","_",$E134),SentData!$F$2:$G$65536,2,)/VLOOKUP(CONCATENATE($B134,"_",$C134,"_",K$2,"_",$D134,"_",$E134),SentData!$F$2:$G$65536,2,)</f>
        <v>449.15254237288138</v>
      </c>
      <c r="L134" s="642">
        <f>VLOOKUP(CONCATENATE($B134,"_",$C134,"_",L$2,"_","1000 NAC","_",$E134),SentData!$F$2:$G$65536,2,)/VLOOKUP(CONCATENATE($B134,"_",$C134,"_",L$2,"_",$D134,"_",$E134),SentData!$F$2:$G$65536,2,)</f>
        <v>675.67567567567573</v>
      </c>
      <c r="M134" s="643"/>
      <c r="N134" s="644" t="str">
        <f t="shared" si="31"/>
        <v>!!</v>
      </c>
      <c r="O134" s="644" t="str">
        <f t="shared" si="32"/>
        <v>!!</v>
      </c>
      <c r="P134" s="644" t="str">
        <f t="shared" si="33"/>
        <v>!!</v>
      </c>
      <c r="Q134" s="644" t="str">
        <f t="shared" si="34"/>
        <v>!!</v>
      </c>
      <c r="R134" s="644" t="str">
        <f t="shared" si="35"/>
        <v>!!</v>
      </c>
      <c r="S134" s="644">
        <f t="shared" si="36"/>
        <v>1.5043345232024479</v>
      </c>
      <c r="T134" s="643"/>
      <c r="U134" s="652" t="str">
        <f>IF(ISNUMBER(U132),IF(ISNUMBER(U133),U133/U132,F133/U132),IF(ISNUMBER(U133),U133/F132,""))</f>
        <v/>
      </c>
      <c r="V134" s="652"/>
      <c r="W134" s="652"/>
      <c r="X134" s="652"/>
    </row>
    <row r="135" spans="1:24" s="353" customFormat="1" ht="10.199999999999999" x14ac:dyDescent="0.2">
      <c r="A135" s="633" t="s">
        <v>180</v>
      </c>
      <c r="B135" s="633" t="str">
        <f>Cover!$G$25</f>
        <v>NL</v>
      </c>
      <c r="C135" s="633" t="s">
        <v>222</v>
      </c>
      <c r="D135" s="633" t="s">
        <v>293</v>
      </c>
      <c r="E135" s="634" t="s">
        <v>117</v>
      </c>
      <c r="F135" s="635">
        <f>IF(ISNUMBER(U135),U135,VLOOKUP(CONCATENATE($B135,"_",$C135,"_",F$2,"_",$D135,"_",$E135),Database!$F$2:$G$65536,2,))</f>
        <v>0</v>
      </c>
      <c r="G135" s="635">
        <f>IF(ISNUMBER(V135),V135,VLOOKUP(CONCATENATE($B135,"_",$C135,"_",G$2,"_",$D135,"_",$E135),Database!$F$2:$G$65536,2,))</f>
        <v>0</v>
      </c>
      <c r="H135" s="635" t="e">
        <f>IF(ISNUMBER(W135),W135,VLOOKUP(CONCATENATE($B135,"_",$C135,"_",H$2,"_",$D135,"_",$E135),Database!$F$2:$G$65536,2,))</f>
        <v>#N/A</v>
      </c>
      <c r="I135" s="635" t="e">
        <f>IF(ISNUMBER(X135),X135,VLOOKUP(CONCATENATE($B135,"_",$C135,"_",I$2,"_",$D135,"_",$E135),Database!$F$2:$G$65536,2,))</f>
        <v>#N/A</v>
      </c>
      <c r="J135" s="635" t="e">
        <f>VLOOKUP(CONCATENATE($B135,"_",$C135,"_",J$2,"_",$D135,"_",$E135),Database!$F$2:$G$65536,2,)</f>
        <v>#N/A</v>
      </c>
      <c r="K135" s="636">
        <f>VLOOKUP(CONCATENATE($B135,"_",$C135,"_",K$2,"_",$D135,"_",$E135),SentData!$F$2:$G$65536,2,)</f>
        <v>7.2619999999999996</v>
      </c>
      <c r="L135" s="636">
        <f>VLOOKUP(CONCATENATE($B135,"_",$C135,"_",L$2,"_",$D135,"_",$E135),SentData!$F$2:$G$65536,2,)</f>
        <v>5.05</v>
      </c>
      <c r="M135" s="637"/>
      <c r="N135" s="638" t="str">
        <f t="shared" si="31"/>
        <v>!!</v>
      </c>
      <c r="O135" s="638" t="str">
        <f t="shared" si="32"/>
        <v>!!</v>
      </c>
      <c r="P135" s="638" t="str">
        <f t="shared" si="33"/>
        <v>!!</v>
      </c>
      <c r="Q135" s="638" t="str">
        <f t="shared" si="34"/>
        <v>!!</v>
      </c>
      <c r="R135" s="638" t="str">
        <f t="shared" si="35"/>
        <v>!!</v>
      </c>
      <c r="S135" s="638">
        <f t="shared" si="36"/>
        <v>0.69540071605618292</v>
      </c>
      <c r="T135" s="637"/>
      <c r="U135" s="633"/>
      <c r="V135" s="633"/>
      <c r="W135" s="633"/>
      <c r="X135" s="633"/>
    </row>
    <row r="136" spans="1:24" s="353" customFormat="1" ht="10.199999999999999" x14ac:dyDescent="0.2">
      <c r="A136" s="650" t="s">
        <v>179</v>
      </c>
      <c r="B136" s="633" t="str">
        <f>Cover!$G$25</f>
        <v>NL</v>
      </c>
      <c r="C136" s="633" t="s">
        <v>222</v>
      </c>
      <c r="D136" s="633" t="s">
        <v>216</v>
      </c>
      <c r="E136" s="634" t="s">
        <v>117</v>
      </c>
      <c r="F136" s="635">
        <f>IF(ISNUMBER(U136),U136,VLOOKUP(CONCATENATE($B136,"_",$C136,"_",F$2,"_",$D136,"_",$E136),Database!$F$2:$G$65536,2,))</f>
        <v>0</v>
      </c>
      <c r="G136" s="635">
        <f>IF(ISNUMBER(V136),V136,VLOOKUP(CONCATENATE($B136,"_",$C136,"_",G$2,"_",$D136,"_",$E136),Database!$F$2:$G$65536,2,))</f>
        <v>0</v>
      </c>
      <c r="H136" s="635" t="e">
        <f>IF(ISNUMBER(W136),W136,VLOOKUP(CONCATENATE($B136,"_",$C136,"_",H$2,"_",$D136,"_",$E136),Database!$F$2:$G$65536,2,))</f>
        <v>#N/A</v>
      </c>
      <c r="I136" s="635" t="e">
        <f>IF(ISNUMBER(X136),X136,VLOOKUP(CONCATENATE($B136,"_",$C136,"_",I$2,"_",$D136,"_",$E136),Database!$F$2:$G$65536,2,))</f>
        <v>#N/A</v>
      </c>
      <c r="J136" s="635" t="e">
        <f>VLOOKUP(CONCATENATE($B136,"_",$C136,"_",J$2,"_",$D136,"_",$E136),Database!$F$2:$G$65536,2,)</f>
        <v>#N/A</v>
      </c>
      <c r="K136" s="636">
        <f>VLOOKUP(CONCATENATE($B136,"_",$C136,"_",K$2,"_",$D136,"_",$E136),SentData!$F$2:$G$65536,2,)</f>
        <v>6143</v>
      </c>
      <c r="L136" s="636">
        <f>VLOOKUP(CONCATENATE($B136,"_",$C136,"_",L$2,"_",$D136,"_",$E136),SentData!$F$2:$G$65536,2,)</f>
        <v>4162</v>
      </c>
      <c r="M136" s="637"/>
      <c r="N136" s="638" t="str">
        <f t="shared" si="31"/>
        <v>!!</v>
      </c>
      <c r="O136" s="638" t="str">
        <f t="shared" si="32"/>
        <v>!!</v>
      </c>
      <c r="P136" s="638" t="str">
        <f t="shared" si="33"/>
        <v>!!</v>
      </c>
      <c r="Q136" s="638" t="str">
        <f t="shared" si="34"/>
        <v>!!</v>
      </c>
      <c r="R136" s="638" t="str">
        <f t="shared" si="35"/>
        <v>!!</v>
      </c>
      <c r="S136" s="638">
        <f t="shared" si="36"/>
        <v>0.67751912746215204</v>
      </c>
      <c r="T136" s="637"/>
      <c r="U136" s="633"/>
      <c r="V136" s="633"/>
      <c r="W136" s="633"/>
      <c r="X136" s="633"/>
    </row>
    <row r="137" spans="1:24" x14ac:dyDescent="0.2">
      <c r="A137" s="651" t="s">
        <v>178</v>
      </c>
      <c r="B137" s="639" t="str">
        <f>Cover!$G$25</f>
        <v>NL</v>
      </c>
      <c r="C137" s="639" t="s">
        <v>222</v>
      </c>
      <c r="D137" s="639" t="s">
        <v>293</v>
      </c>
      <c r="E137" s="640" t="s">
        <v>117</v>
      </c>
      <c r="F137" s="641" t="e">
        <f>IF(ISNUMBER(U137),U137,VLOOKUP(CONCATENATE($B137,"_",$C137,"_",F$2,"_","1000 NAC","_",$E137),Database!$F$2:$G$65536,2,)/VLOOKUP(CONCATENATE($B137,"_",$C137,"_",F$2,"_",$D137,"_",$E137),Database!$F$2:$G$65536,2,))</f>
        <v>#DIV/0!</v>
      </c>
      <c r="G137" s="641" t="e">
        <f>IF(ISNUMBER(V137),V137,VLOOKUP(CONCATENATE($B137,"_",$C137,"_",G$2,"_","1000 NAC","_",$E137),Database!$F$2:$G$65536,2,)/VLOOKUP(CONCATENATE($B137,"_",$C137,"_",G$2,"_",$D137,"_",$E137),Database!$F$2:$G$65536,2,))</f>
        <v>#DIV/0!</v>
      </c>
      <c r="H137" s="641" t="e">
        <f>IF(ISNUMBER(W137),W137,VLOOKUP(CONCATENATE($B137,"_",$C137,"_",H$2,"_","1000 NAC","_",$E137),Database!$F$2:$G$65536,2,)/VLOOKUP(CONCATENATE($B137,"_",$C137,"_",H$2,"_",$D137,"_",$E137),Database!$F$2:$G$65536,2,))</f>
        <v>#N/A</v>
      </c>
      <c r="I137" s="641" t="e">
        <f>IF(ISNUMBER(X137),X137,VLOOKUP(CONCATENATE($B137,"_",$C137,"_",I$2,"_","1000 NAC","_",$E137),Database!$F$2:$G$65536,2,)/VLOOKUP(CONCATENATE($B137,"_",$C137,"_",I$2,"_",$D137,"_",$E137),Database!$F$2:$G$65536,2,))</f>
        <v>#N/A</v>
      </c>
      <c r="J137" s="641" t="e">
        <f>VLOOKUP(CONCATENATE($B137,"_",$C137,"_",J$2,"_","1000 NAC","_",$E137),Database!$F$2:$G$65536,2,)/VLOOKUP(CONCATENATE($B137,"_",$C137,"_",J$2,"_",$D137,"_",$E137),Database!$F$2:$G$65536,2,)</f>
        <v>#N/A</v>
      </c>
      <c r="K137" s="642">
        <f>VLOOKUP(CONCATENATE($B137,"_",$C137,"_",K$2,"_","1000 NAC","_",$E137),SentData!$F$2:$G$65536,2,)/VLOOKUP(CONCATENATE($B137,"_",$C137,"_",K$2,"_",$D137,"_",$E137),SentData!$F$2:$G$65536,2,)</f>
        <v>845.9102175709171</v>
      </c>
      <c r="L137" s="642">
        <f>VLOOKUP(CONCATENATE($B137,"_",$C137,"_",L$2,"_","1000 NAC","_",$E137),SentData!$F$2:$G$65536,2,)/VLOOKUP(CONCATENATE($B137,"_",$C137,"_",L$2,"_",$D137,"_",$E137),SentData!$F$2:$G$65536,2,)</f>
        <v>824.1584158415842</v>
      </c>
      <c r="M137" s="643"/>
      <c r="N137" s="644" t="str">
        <f t="shared" si="31"/>
        <v>!!</v>
      </c>
      <c r="O137" s="644" t="str">
        <f t="shared" si="32"/>
        <v>!!</v>
      </c>
      <c r="P137" s="644" t="str">
        <f t="shared" si="33"/>
        <v>!!</v>
      </c>
      <c r="Q137" s="644" t="str">
        <f t="shared" si="34"/>
        <v>!!</v>
      </c>
      <c r="R137" s="644" t="str">
        <f t="shared" si="35"/>
        <v>!!</v>
      </c>
      <c r="S137" s="644">
        <f t="shared" si="36"/>
        <v>0.97428592151092053</v>
      </c>
      <c r="T137" s="643"/>
      <c r="U137" s="652" t="str">
        <f>IF(ISNUMBER(U135),IF(ISNUMBER(U136),U136/U135,F136/U135),IF(ISNUMBER(U136),U136/F135,""))</f>
        <v/>
      </c>
      <c r="V137" s="652"/>
      <c r="W137" s="652"/>
      <c r="X137" s="652"/>
    </row>
    <row r="138" spans="1:24" s="353" customFormat="1" ht="10.199999999999999" x14ac:dyDescent="0.2">
      <c r="A138" s="633" t="s">
        <v>180</v>
      </c>
      <c r="B138" s="633" t="str">
        <f>Cover!$G$25</f>
        <v>NL</v>
      </c>
      <c r="C138" s="633" t="s">
        <v>221</v>
      </c>
      <c r="D138" s="633" t="s">
        <v>293</v>
      </c>
      <c r="E138" s="634" t="s">
        <v>117</v>
      </c>
      <c r="F138" s="635">
        <f>IF(ISNUMBER(U138),U138,VLOOKUP(CONCATENATE($B138,"_",$C138,"_",F$2,"_",$D138,"_",$E138),Database!$F$2:$G$65536,2,))</f>
        <v>0</v>
      </c>
      <c r="G138" s="635">
        <f>IF(ISNUMBER(V138),V138,VLOOKUP(CONCATENATE($B138,"_",$C138,"_",G$2,"_",$D138,"_",$E138),Database!$F$2:$G$65536,2,))</f>
        <v>0</v>
      </c>
      <c r="H138" s="635" t="e">
        <f>IF(ISNUMBER(W138),W138,VLOOKUP(CONCATENATE($B138,"_",$C138,"_",H$2,"_",$D138,"_",$E138),Database!$F$2:$G$65536,2,))</f>
        <v>#N/A</v>
      </c>
      <c r="I138" s="635" t="e">
        <f>IF(ISNUMBER(X138),X138,VLOOKUP(CONCATENATE($B138,"_",$C138,"_",I$2,"_",$D138,"_",$E138),Database!$F$2:$G$65536,2,))</f>
        <v>#N/A</v>
      </c>
      <c r="J138" s="635" t="e">
        <f>VLOOKUP(CONCATENATE($B138,"_",$C138,"_",J$2,"_",$D138,"_",$E138),Database!$F$2:$G$65536,2,)</f>
        <v>#N/A</v>
      </c>
      <c r="K138" s="636">
        <f>VLOOKUP(CONCATENATE($B138,"_",$C138,"_",K$2,"_",$D138,"_",$E138),SentData!$F$2:$G$65536,2,)</f>
        <v>7.1070000000000002</v>
      </c>
      <c r="L138" s="636">
        <f>VLOOKUP(CONCATENATE($B138,"_",$C138,"_",L$2,"_",$D138,"_",$E138),SentData!$F$2:$G$65536,2,)</f>
        <v>9.7059999999999995</v>
      </c>
      <c r="M138" s="637"/>
      <c r="N138" s="638" t="str">
        <f t="shared" si="31"/>
        <v>!!</v>
      </c>
      <c r="O138" s="638" t="str">
        <f t="shared" si="32"/>
        <v>!!</v>
      </c>
      <c r="P138" s="638" t="str">
        <f t="shared" si="33"/>
        <v>!!</v>
      </c>
      <c r="Q138" s="638" t="str">
        <f t="shared" si="34"/>
        <v>!!</v>
      </c>
      <c r="R138" s="638" t="str">
        <f t="shared" si="35"/>
        <v>!!</v>
      </c>
      <c r="S138" s="638">
        <f t="shared" si="36"/>
        <v>1.3656957928802589</v>
      </c>
      <c r="T138" s="637"/>
      <c r="U138" s="633"/>
      <c r="V138" s="633"/>
      <c r="W138" s="633"/>
      <c r="X138" s="633"/>
    </row>
    <row r="139" spans="1:24" s="353" customFormat="1" ht="10.199999999999999" x14ac:dyDescent="0.2">
      <c r="A139" s="650" t="s">
        <v>179</v>
      </c>
      <c r="B139" s="633" t="str">
        <f>Cover!$G$25</f>
        <v>NL</v>
      </c>
      <c r="C139" s="633" t="s">
        <v>221</v>
      </c>
      <c r="D139" s="633" t="s">
        <v>216</v>
      </c>
      <c r="E139" s="634" t="s">
        <v>117</v>
      </c>
      <c r="F139" s="635">
        <f>IF(ISNUMBER(U139),U139,VLOOKUP(CONCATENATE($B139,"_",$C139,"_",F$2,"_",$D139,"_",$E139),Database!$F$2:$G$65536,2,))</f>
        <v>0</v>
      </c>
      <c r="G139" s="635">
        <f>IF(ISNUMBER(V139),V139,VLOOKUP(CONCATENATE($B139,"_",$C139,"_",G$2,"_",$D139,"_",$E139),Database!$F$2:$G$65536,2,))</f>
        <v>0</v>
      </c>
      <c r="H139" s="635" t="e">
        <f>IF(ISNUMBER(W139),W139,VLOOKUP(CONCATENATE($B139,"_",$C139,"_",H$2,"_",$D139,"_",$E139),Database!$F$2:$G$65536,2,))</f>
        <v>#N/A</v>
      </c>
      <c r="I139" s="635" t="e">
        <f>IF(ISNUMBER(X139),X139,VLOOKUP(CONCATENATE($B139,"_",$C139,"_",I$2,"_",$D139,"_",$E139),Database!$F$2:$G$65536,2,))</f>
        <v>#N/A</v>
      </c>
      <c r="J139" s="635" t="e">
        <f>VLOOKUP(CONCATENATE($B139,"_",$C139,"_",J$2,"_",$D139,"_",$E139),Database!$F$2:$G$65536,2,)</f>
        <v>#N/A</v>
      </c>
      <c r="K139" s="636">
        <f>VLOOKUP(CONCATENATE($B139,"_",$C139,"_",K$2,"_",$D139,"_",$E139),SentData!$F$2:$G$65536,2,)</f>
        <v>4373</v>
      </c>
      <c r="L139" s="636">
        <f>VLOOKUP(CONCATENATE($B139,"_",$C139,"_",L$2,"_",$D139,"_",$E139),SentData!$F$2:$G$65536,2,)</f>
        <v>8145</v>
      </c>
      <c r="M139" s="637"/>
      <c r="N139" s="638" t="str">
        <f t="shared" si="31"/>
        <v>!!</v>
      </c>
      <c r="O139" s="638" t="str">
        <f t="shared" si="32"/>
        <v>!!</v>
      </c>
      <c r="P139" s="638" t="str">
        <f t="shared" si="33"/>
        <v>!!</v>
      </c>
      <c r="Q139" s="638" t="str">
        <f t="shared" si="34"/>
        <v>!!</v>
      </c>
      <c r="R139" s="638" t="str">
        <f t="shared" si="35"/>
        <v>!!</v>
      </c>
      <c r="S139" s="638">
        <f t="shared" si="36"/>
        <v>1.8625657443402699</v>
      </c>
      <c r="T139" s="637"/>
      <c r="U139" s="633"/>
      <c r="V139" s="633"/>
      <c r="W139" s="633"/>
      <c r="X139" s="633"/>
    </row>
    <row r="140" spans="1:24" x14ac:dyDescent="0.2">
      <c r="A140" s="651" t="s">
        <v>178</v>
      </c>
      <c r="B140" s="639" t="str">
        <f>Cover!$G$25</f>
        <v>NL</v>
      </c>
      <c r="C140" s="639" t="s">
        <v>221</v>
      </c>
      <c r="D140" s="639" t="s">
        <v>293</v>
      </c>
      <c r="E140" s="640" t="s">
        <v>117</v>
      </c>
      <c r="F140" s="641" t="e">
        <f>IF(ISNUMBER(U140),U140,VLOOKUP(CONCATENATE($B140,"_",$C140,"_",F$2,"_","1000 NAC","_",$E140),Database!$F$2:$G$65536,2,)/VLOOKUP(CONCATENATE($B140,"_",$C140,"_",F$2,"_",$D140,"_",$E140),Database!$F$2:$G$65536,2,))</f>
        <v>#DIV/0!</v>
      </c>
      <c r="G140" s="641" t="e">
        <f>IF(ISNUMBER(V140),V140,VLOOKUP(CONCATENATE($B140,"_",$C140,"_",G$2,"_","1000 NAC","_",$E140),Database!$F$2:$G$65536,2,)/VLOOKUP(CONCATENATE($B140,"_",$C140,"_",G$2,"_",$D140,"_",$E140),Database!$F$2:$G$65536,2,))</f>
        <v>#DIV/0!</v>
      </c>
      <c r="H140" s="641" t="e">
        <f>IF(ISNUMBER(W140),W140,VLOOKUP(CONCATENATE($B140,"_",$C140,"_",H$2,"_","1000 NAC","_",$E140),Database!$F$2:$G$65536,2,)/VLOOKUP(CONCATENATE($B140,"_",$C140,"_",H$2,"_",$D140,"_",$E140),Database!$F$2:$G$65536,2,))</f>
        <v>#N/A</v>
      </c>
      <c r="I140" s="641" t="e">
        <f>IF(ISNUMBER(X140),X140,VLOOKUP(CONCATENATE($B140,"_",$C140,"_",I$2,"_","1000 NAC","_",$E140),Database!$F$2:$G$65536,2,)/VLOOKUP(CONCATENATE($B140,"_",$C140,"_",I$2,"_",$D140,"_",$E140),Database!$F$2:$G$65536,2,))</f>
        <v>#N/A</v>
      </c>
      <c r="J140" s="641" t="e">
        <f>VLOOKUP(CONCATENATE($B140,"_",$C140,"_",J$2,"_","1000 NAC","_",$E140),Database!$F$2:$G$65536,2,)/VLOOKUP(CONCATENATE($B140,"_",$C140,"_",J$2,"_",$D140,"_",$E140),Database!$F$2:$G$65536,2,)</f>
        <v>#N/A</v>
      </c>
      <c r="K140" s="642">
        <f>VLOOKUP(CONCATENATE($B140,"_",$C140,"_",K$2,"_","1000 NAC","_",$E140),SentData!$F$2:$G$65536,2,)/VLOOKUP(CONCATENATE($B140,"_",$C140,"_",K$2,"_",$D140,"_",$E140),SentData!$F$2:$G$65536,2,)</f>
        <v>615.30885042915429</v>
      </c>
      <c r="L140" s="642">
        <f>VLOOKUP(CONCATENATE($B140,"_",$C140,"_",L$2,"_","1000 NAC","_",$E140),SentData!$F$2:$G$65536,2,)/VLOOKUP(CONCATENATE($B140,"_",$C140,"_",L$2,"_",$D140,"_",$E140),SentData!$F$2:$G$65536,2,)</f>
        <v>839.17164640428609</v>
      </c>
      <c r="M140" s="643"/>
      <c r="N140" s="644" t="str">
        <f t="shared" si="31"/>
        <v>!!</v>
      </c>
      <c r="O140" s="644" t="str">
        <f t="shared" si="32"/>
        <v>!!</v>
      </c>
      <c r="P140" s="644" t="str">
        <f t="shared" si="33"/>
        <v>!!</v>
      </c>
      <c r="Q140" s="644" t="str">
        <f t="shared" si="34"/>
        <v>!!</v>
      </c>
      <c r="R140" s="644" t="str">
        <f t="shared" si="35"/>
        <v>!!</v>
      </c>
      <c r="S140" s="644">
        <f t="shared" si="36"/>
        <v>1.3638218364956007</v>
      </c>
      <c r="T140" s="643"/>
      <c r="U140" s="652" t="str">
        <f>IF(ISNUMBER(U138),IF(ISNUMBER(U139),U139/U138,F139/U138),IF(ISNUMBER(U139),U139/F138,""))</f>
        <v/>
      </c>
      <c r="V140" s="652"/>
      <c r="W140" s="652"/>
      <c r="X140" s="652"/>
    </row>
    <row r="141" spans="1:24" s="353" customFormat="1" ht="10.199999999999999" x14ac:dyDescent="0.2">
      <c r="A141" s="633" t="s">
        <v>180</v>
      </c>
      <c r="B141" s="633" t="str">
        <f>Cover!$G$25</f>
        <v>NL</v>
      </c>
      <c r="C141" s="633" t="s">
        <v>222</v>
      </c>
      <c r="D141" s="633" t="s">
        <v>293</v>
      </c>
      <c r="E141" s="634" t="s">
        <v>118</v>
      </c>
      <c r="F141" s="635">
        <f>IF(ISNUMBER(U141),U141,VLOOKUP(CONCATENATE($B141,"_",$C141,"_",F$2,"_",$D141,"_",$E141),Database!$F$2:$G$65536,2,))</f>
        <v>0</v>
      </c>
      <c r="G141" s="635">
        <f>IF(ISNUMBER(V141),V141,VLOOKUP(CONCATENATE($B141,"_",$C141,"_",G$2,"_",$D141,"_",$E141),Database!$F$2:$G$65536,2,))</f>
        <v>0</v>
      </c>
      <c r="H141" s="635" t="e">
        <f>IF(ISNUMBER(W141),W141,VLOOKUP(CONCATENATE($B141,"_",$C141,"_",H$2,"_",$D141,"_",$E141),Database!$F$2:$G$65536,2,))</f>
        <v>#N/A</v>
      </c>
      <c r="I141" s="635" t="e">
        <f>IF(ISNUMBER(X141),X141,VLOOKUP(CONCATENATE($B141,"_",$C141,"_",I$2,"_",$D141,"_",$E141),Database!$F$2:$G$65536,2,))</f>
        <v>#N/A</v>
      </c>
      <c r="J141" s="635" t="e">
        <f>VLOOKUP(CONCATENATE($B141,"_",$C141,"_",J$2,"_",$D141,"_",$E141),Database!$F$2:$G$65536,2,)</f>
        <v>#N/A</v>
      </c>
      <c r="K141" s="636">
        <f>VLOOKUP(CONCATENATE($B141,"_",$C141,"_",K$2,"_",$D141,"_",$E141),SentData!$F$2:$G$65536,2,)</f>
        <v>5.9269999999999996</v>
      </c>
      <c r="L141" s="636">
        <f>VLOOKUP(CONCATENATE($B141,"_",$C141,"_",L$2,"_",$D141,"_",$E141),SentData!$F$2:$G$65536,2,)</f>
        <v>2.2090000000000001</v>
      </c>
      <c r="M141" s="637"/>
      <c r="N141" s="638" t="str">
        <f t="shared" si="31"/>
        <v>!!</v>
      </c>
      <c r="O141" s="638" t="str">
        <f t="shared" si="32"/>
        <v>!!</v>
      </c>
      <c r="P141" s="638" t="str">
        <f t="shared" si="33"/>
        <v>!!</v>
      </c>
      <c r="Q141" s="638" t="str">
        <f t="shared" si="34"/>
        <v>!!</v>
      </c>
      <c r="R141" s="638" t="str">
        <f t="shared" si="35"/>
        <v>!!</v>
      </c>
      <c r="S141" s="638">
        <f t="shared" si="36"/>
        <v>0.37270119790787926</v>
      </c>
      <c r="T141" s="637"/>
      <c r="U141" s="633"/>
      <c r="V141" s="633"/>
      <c r="W141" s="633"/>
      <c r="X141" s="633"/>
    </row>
    <row r="142" spans="1:24" s="353" customFormat="1" ht="10.199999999999999" x14ac:dyDescent="0.2">
      <c r="A142" s="650" t="s">
        <v>179</v>
      </c>
      <c r="B142" s="633" t="str">
        <f>Cover!$G$25</f>
        <v>NL</v>
      </c>
      <c r="C142" s="633" t="s">
        <v>222</v>
      </c>
      <c r="D142" s="633" t="s">
        <v>216</v>
      </c>
      <c r="E142" s="634" t="s">
        <v>118</v>
      </c>
      <c r="F142" s="635">
        <f>IF(ISNUMBER(U142),U142,VLOOKUP(CONCATENATE($B142,"_",$C142,"_",F$2,"_",$D142,"_",$E142),Database!$F$2:$G$65536,2,))</f>
        <v>0</v>
      </c>
      <c r="G142" s="635">
        <f>IF(ISNUMBER(V142),V142,VLOOKUP(CONCATENATE($B142,"_",$C142,"_",G$2,"_",$D142,"_",$E142),Database!$F$2:$G$65536,2,))</f>
        <v>0</v>
      </c>
      <c r="H142" s="635" t="e">
        <f>IF(ISNUMBER(W142),W142,VLOOKUP(CONCATENATE($B142,"_",$C142,"_",H$2,"_",$D142,"_",$E142),Database!$F$2:$G$65536,2,))</f>
        <v>#N/A</v>
      </c>
      <c r="I142" s="635" t="e">
        <f>IF(ISNUMBER(X142),X142,VLOOKUP(CONCATENATE($B142,"_",$C142,"_",I$2,"_",$D142,"_",$E142),Database!$F$2:$G$65536,2,))</f>
        <v>#N/A</v>
      </c>
      <c r="J142" s="635" t="e">
        <f>VLOOKUP(CONCATENATE($B142,"_",$C142,"_",J$2,"_",$D142,"_",$E142),Database!$F$2:$G$65536,2,)</f>
        <v>#N/A</v>
      </c>
      <c r="K142" s="636">
        <f>VLOOKUP(CONCATENATE($B142,"_",$C142,"_",K$2,"_",$D142,"_",$E142),SentData!$F$2:$G$65536,2,)</f>
        <v>3464</v>
      </c>
      <c r="L142" s="636">
        <f>VLOOKUP(CONCATENATE($B142,"_",$C142,"_",L$2,"_",$D142,"_",$E142),SentData!$F$2:$G$65536,2,)</f>
        <v>804</v>
      </c>
      <c r="M142" s="637"/>
      <c r="N142" s="638" t="str">
        <f t="shared" si="31"/>
        <v>!!</v>
      </c>
      <c r="O142" s="638" t="str">
        <f t="shared" si="32"/>
        <v>!!</v>
      </c>
      <c r="P142" s="638" t="str">
        <f t="shared" si="33"/>
        <v>!!</v>
      </c>
      <c r="Q142" s="638" t="str">
        <f t="shared" si="34"/>
        <v>!!</v>
      </c>
      <c r="R142" s="638" t="str">
        <f t="shared" si="35"/>
        <v>!!</v>
      </c>
      <c r="S142" s="638">
        <f t="shared" si="36"/>
        <v>0.23210161662817552</v>
      </c>
      <c r="T142" s="637"/>
      <c r="U142" s="633"/>
      <c r="V142" s="633"/>
      <c r="W142" s="633"/>
      <c r="X142" s="633"/>
    </row>
    <row r="143" spans="1:24" x14ac:dyDescent="0.2">
      <c r="A143" s="651" t="s">
        <v>178</v>
      </c>
      <c r="B143" s="639" t="str">
        <f>Cover!$G$25</f>
        <v>NL</v>
      </c>
      <c r="C143" s="639" t="s">
        <v>222</v>
      </c>
      <c r="D143" s="639" t="s">
        <v>293</v>
      </c>
      <c r="E143" s="640" t="s">
        <v>118</v>
      </c>
      <c r="F143" s="641" t="e">
        <f>IF(ISNUMBER(U143),U143,VLOOKUP(CONCATENATE($B143,"_",$C143,"_",F$2,"_","1000 NAC","_",$E143),Database!$F$2:$G$65536,2,)/VLOOKUP(CONCATENATE($B143,"_",$C143,"_",F$2,"_",$D143,"_",$E143),Database!$F$2:$G$65536,2,))</f>
        <v>#DIV/0!</v>
      </c>
      <c r="G143" s="641" t="e">
        <f>IF(ISNUMBER(V143),V143,VLOOKUP(CONCATENATE($B143,"_",$C143,"_",G$2,"_","1000 NAC","_",$E143),Database!$F$2:$G$65536,2,)/VLOOKUP(CONCATENATE($B143,"_",$C143,"_",G$2,"_",$D143,"_",$E143),Database!$F$2:$G$65536,2,))</f>
        <v>#DIV/0!</v>
      </c>
      <c r="H143" s="641" t="e">
        <f>IF(ISNUMBER(W143),W143,VLOOKUP(CONCATENATE($B143,"_",$C143,"_",H$2,"_","1000 NAC","_",$E143),Database!$F$2:$G$65536,2,)/VLOOKUP(CONCATENATE($B143,"_",$C143,"_",H$2,"_",$D143,"_",$E143),Database!$F$2:$G$65536,2,))</f>
        <v>#N/A</v>
      </c>
      <c r="I143" s="641" t="e">
        <f>IF(ISNUMBER(X143),X143,VLOOKUP(CONCATENATE($B143,"_",$C143,"_",I$2,"_","1000 NAC","_",$E143),Database!$F$2:$G$65536,2,)/VLOOKUP(CONCATENATE($B143,"_",$C143,"_",I$2,"_",$D143,"_",$E143),Database!$F$2:$G$65536,2,))</f>
        <v>#N/A</v>
      </c>
      <c r="J143" s="641" t="e">
        <f>VLOOKUP(CONCATENATE($B143,"_",$C143,"_",J$2,"_","1000 NAC","_",$E143),Database!$F$2:$G$65536,2,)/VLOOKUP(CONCATENATE($B143,"_",$C143,"_",J$2,"_",$D143,"_",$E143),Database!$F$2:$G$65536,2,)</f>
        <v>#N/A</v>
      </c>
      <c r="K143" s="642">
        <f>VLOOKUP(CONCATENATE($B143,"_",$C143,"_",K$2,"_","1000 NAC","_",$E143),SentData!$F$2:$G$65536,2,)/VLOOKUP(CONCATENATE($B143,"_",$C143,"_",K$2,"_",$D143,"_",$E143),SentData!$F$2:$G$65536,2,)</f>
        <v>584.44406951240092</v>
      </c>
      <c r="L143" s="642">
        <f>VLOOKUP(CONCATENATE($B143,"_",$C143,"_",L$2,"_","1000 NAC","_",$E143),SentData!$F$2:$G$65536,2,)/VLOOKUP(CONCATENATE($B143,"_",$C143,"_",L$2,"_",$D143,"_",$E143),SentData!$F$2:$G$65536,2,)</f>
        <v>363.96559529198731</v>
      </c>
      <c r="M143" s="643"/>
      <c r="N143" s="644" t="str">
        <f t="shared" si="31"/>
        <v>!!</v>
      </c>
      <c r="O143" s="644" t="str">
        <f t="shared" si="32"/>
        <v>!!</v>
      </c>
      <c r="P143" s="644" t="str">
        <f t="shared" si="33"/>
        <v>!!</v>
      </c>
      <c r="Q143" s="644" t="str">
        <f t="shared" si="34"/>
        <v>!!</v>
      </c>
      <c r="R143" s="644" t="str">
        <f t="shared" si="35"/>
        <v>!!</v>
      </c>
      <c r="S143" s="644">
        <f t="shared" si="36"/>
        <v>0.62275522035092634</v>
      </c>
      <c r="T143" s="643"/>
      <c r="U143" s="652" t="str">
        <f>IF(ISNUMBER(U141),IF(ISNUMBER(U142),U142/U141,F142/U141),IF(ISNUMBER(U142),U142/F141,""))</f>
        <v/>
      </c>
      <c r="V143" s="652"/>
      <c r="W143" s="652"/>
      <c r="X143" s="652"/>
    </row>
    <row r="144" spans="1:24" s="353" customFormat="1" ht="10.199999999999999" x14ac:dyDescent="0.2">
      <c r="A144" s="633" t="s">
        <v>180</v>
      </c>
      <c r="B144" s="633" t="str">
        <f>Cover!$G$25</f>
        <v>NL</v>
      </c>
      <c r="C144" s="633" t="s">
        <v>221</v>
      </c>
      <c r="D144" s="633" t="s">
        <v>293</v>
      </c>
      <c r="E144" s="634" t="s">
        <v>118</v>
      </c>
      <c r="F144" s="635">
        <f>IF(ISNUMBER(U144),U144,VLOOKUP(CONCATENATE($B144,"_",$C144,"_",F$2,"_",$D144,"_",$E144),Database!$F$2:$G$65536,2,))</f>
        <v>0</v>
      </c>
      <c r="G144" s="635">
        <f>IF(ISNUMBER(V144),V144,VLOOKUP(CONCATENATE($B144,"_",$C144,"_",G$2,"_",$D144,"_",$E144),Database!$F$2:$G$65536,2,))</f>
        <v>0</v>
      </c>
      <c r="H144" s="635" t="e">
        <f>IF(ISNUMBER(W144),W144,VLOOKUP(CONCATENATE($B144,"_",$C144,"_",H$2,"_",$D144,"_",$E144),Database!$F$2:$G$65536,2,))</f>
        <v>#N/A</v>
      </c>
      <c r="I144" s="635" t="e">
        <f>IF(ISNUMBER(X144),X144,VLOOKUP(CONCATENATE($B144,"_",$C144,"_",I$2,"_",$D144,"_",$E144),Database!$F$2:$G$65536,2,))</f>
        <v>#N/A</v>
      </c>
      <c r="J144" s="635" t="e">
        <f>VLOOKUP(CONCATENATE($B144,"_",$C144,"_",J$2,"_",$D144,"_",$E144),Database!$F$2:$G$65536,2,)</f>
        <v>#N/A</v>
      </c>
      <c r="K144" s="636">
        <f>VLOOKUP(CONCATENATE($B144,"_",$C144,"_",K$2,"_",$D144,"_",$E144),SentData!$F$2:$G$65536,2,)</f>
        <v>6.4000000000000001E-2</v>
      </c>
      <c r="L144" s="636">
        <f>VLOOKUP(CONCATENATE($B144,"_",$C144,"_",L$2,"_",$D144,"_",$E144),SentData!$F$2:$G$65536,2,)</f>
        <v>9.0999999999999998E-2</v>
      </c>
      <c r="M144" s="637"/>
      <c r="N144" s="638" t="str">
        <f t="shared" si="31"/>
        <v>!!</v>
      </c>
      <c r="O144" s="638" t="str">
        <f t="shared" si="32"/>
        <v>!!</v>
      </c>
      <c r="P144" s="638" t="str">
        <f t="shared" si="33"/>
        <v>!!</v>
      </c>
      <c r="Q144" s="638" t="str">
        <f t="shared" si="34"/>
        <v>!!</v>
      </c>
      <c r="R144" s="638" t="str">
        <f t="shared" si="35"/>
        <v>!!</v>
      </c>
      <c r="S144" s="638">
        <f t="shared" si="36"/>
        <v>1.421875</v>
      </c>
      <c r="T144" s="637"/>
      <c r="U144" s="633"/>
      <c r="V144" s="633"/>
      <c r="W144" s="633"/>
      <c r="X144" s="633"/>
    </row>
    <row r="145" spans="1:24" s="353" customFormat="1" ht="10.199999999999999" x14ac:dyDescent="0.2">
      <c r="A145" s="650" t="s">
        <v>179</v>
      </c>
      <c r="B145" s="633" t="str">
        <f>Cover!$G$25</f>
        <v>NL</v>
      </c>
      <c r="C145" s="633" t="s">
        <v>221</v>
      </c>
      <c r="D145" s="633" t="s">
        <v>216</v>
      </c>
      <c r="E145" s="634" t="s">
        <v>118</v>
      </c>
      <c r="F145" s="635">
        <f>IF(ISNUMBER(U145),U145,VLOOKUP(CONCATENATE($B145,"_",$C145,"_",F$2,"_",$D145,"_",$E145),Database!$F$2:$G$65536,2,))</f>
        <v>0</v>
      </c>
      <c r="G145" s="635">
        <f>IF(ISNUMBER(V145),V145,VLOOKUP(CONCATENATE($B145,"_",$C145,"_",G$2,"_",$D145,"_",$E145),Database!$F$2:$G$65536,2,))</f>
        <v>0</v>
      </c>
      <c r="H145" s="635" t="e">
        <f>IF(ISNUMBER(W145),W145,VLOOKUP(CONCATENATE($B145,"_",$C145,"_",H$2,"_",$D145,"_",$E145),Database!$F$2:$G$65536,2,))</f>
        <v>#N/A</v>
      </c>
      <c r="I145" s="635" t="e">
        <f>IF(ISNUMBER(X145),X145,VLOOKUP(CONCATENATE($B145,"_",$C145,"_",I$2,"_",$D145,"_",$E145),Database!$F$2:$G$65536,2,))</f>
        <v>#N/A</v>
      </c>
      <c r="J145" s="635" t="e">
        <f>VLOOKUP(CONCATENATE($B145,"_",$C145,"_",J$2,"_",$D145,"_",$E145),Database!$F$2:$G$65536,2,)</f>
        <v>#N/A</v>
      </c>
      <c r="K145" s="636">
        <f>VLOOKUP(CONCATENATE($B145,"_",$C145,"_",K$2,"_",$D145,"_",$E145),SentData!$F$2:$G$65536,2,)</f>
        <v>57</v>
      </c>
      <c r="L145" s="636">
        <f>VLOOKUP(CONCATENATE($B145,"_",$C145,"_",L$2,"_",$D145,"_",$E145),SentData!$F$2:$G$65536,2,)</f>
        <v>30</v>
      </c>
      <c r="M145" s="637"/>
      <c r="N145" s="638" t="str">
        <f t="shared" si="31"/>
        <v>!!</v>
      </c>
      <c r="O145" s="638" t="str">
        <f t="shared" si="32"/>
        <v>!!</v>
      </c>
      <c r="P145" s="638" t="str">
        <f t="shared" si="33"/>
        <v>!!</v>
      </c>
      <c r="Q145" s="638" t="str">
        <f t="shared" si="34"/>
        <v>!!</v>
      </c>
      <c r="R145" s="638" t="str">
        <f t="shared" si="35"/>
        <v>!!</v>
      </c>
      <c r="S145" s="638">
        <f t="shared" si="36"/>
        <v>0.52631578947368418</v>
      </c>
      <c r="T145" s="637"/>
      <c r="U145" s="633"/>
      <c r="V145" s="633"/>
      <c r="W145" s="633"/>
      <c r="X145" s="633"/>
    </row>
    <row r="146" spans="1:24" x14ac:dyDescent="0.2">
      <c r="A146" s="651" t="s">
        <v>178</v>
      </c>
      <c r="B146" s="639" t="str">
        <f>Cover!$G$25</f>
        <v>NL</v>
      </c>
      <c r="C146" s="639" t="s">
        <v>221</v>
      </c>
      <c r="D146" s="639" t="s">
        <v>293</v>
      </c>
      <c r="E146" s="640" t="s">
        <v>118</v>
      </c>
      <c r="F146" s="641" t="e">
        <f>IF(ISNUMBER(U146),U146,VLOOKUP(CONCATENATE($B146,"_",$C146,"_",F$2,"_","1000 NAC","_",$E146),Database!$F$2:$G$65536,2,)/VLOOKUP(CONCATENATE($B146,"_",$C146,"_",F$2,"_",$D146,"_",$E146),Database!$F$2:$G$65536,2,))</f>
        <v>#DIV/0!</v>
      </c>
      <c r="G146" s="641" t="e">
        <f>IF(ISNUMBER(V146),V146,VLOOKUP(CONCATENATE($B146,"_",$C146,"_",G$2,"_","1000 NAC","_",$E146),Database!$F$2:$G$65536,2,)/VLOOKUP(CONCATENATE($B146,"_",$C146,"_",G$2,"_",$D146,"_",$E146),Database!$F$2:$G$65536,2,))</f>
        <v>#DIV/0!</v>
      </c>
      <c r="H146" s="641" t="e">
        <f>IF(ISNUMBER(W146),W146,VLOOKUP(CONCATENATE($B146,"_",$C146,"_",H$2,"_","1000 NAC","_",$E146),Database!$F$2:$G$65536,2,)/VLOOKUP(CONCATENATE($B146,"_",$C146,"_",H$2,"_",$D146,"_",$E146),Database!$F$2:$G$65536,2,))</f>
        <v>#N/A</v>
      </c>
      <c r="I146" s="641" t="e">
        <f>IF(ISNUMBER(X146),X146,VLOOKUP(CONCATENATE($B146,"_",$C146,"_",I$2,"_","1000 NAC","_",$E146),Database!$F$2:$G$65536,2,)/VLOOKUP(CONCATENATE($B146,"_",$C146,"_",I$2,"_",$D146,"_",$E146),Database!$F$2:$G$65536,2,))</f>
        <v>#N/A</v>
      </c>
      <c r="J146" s="641" t="e">
        <f>VLOOKUP(CONCATENATE($B146,"_",$C146,"_",J$2,"_","1000 NAC","_",$E146),Database!$F$2:$G$65536,2,)/VLOOKUP(CONCATENATE($B146,"_",$C146,"_",J$2,"_",$D146,"_",$E146),Database!$F$2:$G$65536,2,)</f>
        <v>#N/A</v>
      </c>
      <c r="K146" s="642">
        <f>VLOOKUP(CONCATENATE($B146,"_",$C146,"_",K$2,"_","1000 NAC","_",$E146),SentData!$F$2:$G$65536,2,)/VLOOKUP(CONCATENATE($B146,"_",$C146,"_",K$2,"_",$D146,"_",$E146),SentData!$F$2:$G$65536,2,)</f>
        <v>890.625</v>
      </c>
      <c r="L146" s="642">
        <f>VLOOKUP(CONCATENATE($B146,"_",$C146,"_",L$2,"_","1000 NAC","_",$E146),SentData!$F$2:$G$65536,2,)/VLOOKUP(CONCATENATE($B146,"_",$C146,"_",L$2,"_",$D146,"_",$E146),SentData!$F$2:$G$65536,2,)</f>
        <v>329.67032967032969</v>
      </c>
      <c r="M146" s="643"/>
      <c r="N146" s="644" t="str">
        <f t="shared" si="31"/>
        <v>!!</v>
      </c>
      <c r="O146" s="644" t="str">
        <f t="shared" si="32"/>
        <v>!!</v>
      </c>
      <c r="P146" s="644" t="str">
        <f t="shared" si="33"/>
        <v>!!</v>
      </c>
      <c r="Q146" s="644" t="str">
        <f t="shared" si="34"/>
        <v>!!</v>
      </c>
      <c r="R146" s="644" t="str">
        <f t="shared" si="35"/>
        <v>!!</v>
      </c>
      <c r="S146" s="644">
        <f t="shared" si="36"/>
        <v>0.37015615962984388</v>
      </c>
      <c r="T146" s="643"/>
      <c r="U146" s="652" t="str">
        <f>IF(ISNUMBER(U144),IF(ISNUMBER(U145),U145/U144,F145/U144),IF(ISNUMBER(U145),U145/F144,""))</f>
        <v/>
      </c>
      <c r="V146" s="652"/>
      <c r="W146" s="652"/>
      <c r="X146" s="652"/>
    </row>
    <row r="147" spans="1:24" s="353" customFormat="1" ht="10.199999999999999" x14ac:dyDescent="0.2">
      <c r="A147" s="633" t="s">
        <v>180</v>
      </c>
      <c r="B147" s="633" t="str">
        <f>Cover!$G$25</f>
        <v>NL</v>
      </c>
      <c r="C147" s="633" t="s">
        <v>222</v>
      </c>
      <c r="D147" s="633" t="s">
        <v>293</v>
      </c>
      <c r="E147" s="634" t="s">
        <v>119</v>
      </c>
      <c r="F147" s="635">
        <f>IF(ISNUMBER(U147),U147,VLOOKUP(CONCATENATE($B147,"_",$C147,"_",F$2,"_",$D147,"_",$E147),Database!$F$2:$G$65536,2,))</f>
        <v>0</v>
      </c>
      <c r="G147" s="635">
        <f>IF(ISNUMBER(V147),V147,VLOOKUP(CONCATENATE($B147,"_",$C147,"_",G$2,"_",$D147,"_",$E147),Database!$F$2:$G$65536,2,))</f>
        <v>0</v>
      </c>
      <c r="H147" s="635" t="e">
        <f>IF(ISNUMBER(W147),W147,VLOOKUP(CONCATENATE($B147,"_",$C147,"_",H$2,"_",$D147,"_",$E147),Database!$F$2:$G$65536,2,))</f>
        <v>#N/A</v>
      </c>
      <c r="I147" s="635" t="e">
        <f>IF(ISNUMBER(X147),X147,VLOOKUP(CONCATENATE($B147,"_",$C147,"_",I$2,"_",$D147,"_",$E147),Database!$F$2:$G$65536,2,))</f>
        <v>#N/A</v>
      </c>
      <c r="J147" s="635" t="e">
        <f>VLOOKUP(CONCATENATE($B147,"_",$C147,"_",J$2,"_",$D147,"_",$E147),Database!$F$2:$G$65536,2,)</f>
        <v>#N/A</v>
      </c>
      <c r="K147" s="636">
        <f>VLOOKUP(CONCATENATE($B147,"_",$C147,"_",K$2,"_",$D147,"_",$E147),SentData!$F$2:$G$65536,2,)</f>
        <v>308.53799999999995</v>
      </c>
      <c r="L147" s="636">
        <f>VLOOKUP(CONCATENATE($B147,"_",$C147,"_",L$2,"_",$D147,"_",$E147),SentData!$F$2:$G$65536,2,)</f>
        <v>255.91000000000003</v>
      </c>
      <c r="M147" s="637"/>
      <c r="N147" s="638" t="str">
        <f t="shared" si="31"/>
        <v>!!</v>
      </c>
      <c r="O147" s="638" t="str">
        <f t="shared" si="32"/>
        <v>!!</v>
      </c>
      <c r="P147" s="638" t="str">
        <f t="shared" si="33"/>
        <v>!!</v>
      </c>
      <c r="Q147" s="638" t="str">
        <f t="shared" si="34"/>
        <v>!!</v>
      </c>
      <c r="R147" s="638" t="str">
        <f t="shared" si="35"/>
        <v>!!</v>
      </c>
      <c r="S147" s="638">
        <f t="shared" si="36"/>
        <v>0.82942781764320783</v>
      </c>
      <c r="T147" s="637"/>
      <c r="U147" s="633"/>
      <c r="V147" s="633"/>
      <c r="W147" s="633"/>
      <c r="X147" s="633"/>
    </row>
    <row r="148" spans="1:24" s="353" customFormat="1" ht="10.199999999999999" x14ac:dyDescent="0.2">
      <c r="A148" s="650" t="s">
        <v>179</v>
      </c>
      <c r="B148" s="633" t="str">
        <f>Cover!$G$25</f>
        <v>NL</v>
      </c>
      <c r="C148" s="633" t="s">
        <v>222</v>
      </c>
      <c r="D148" s="633" t="s">
        <v>216</v>
      </c>
      <c r="E148" s="634" t="s">
        <v>119</v>
      </c>
      <c r="F148" s="635">
        <f>IF(ISNUMBER(U148),U148,VLOOKUP(CONCATENATE($B148,"_",$C148,"_",F$2,"_",$D148,"_",$E148),Database!$F$2:$G$65536,2,))</f>
        <v>0</v>
      </c>
      <c r="G148" s="635">
        <f>IF(ISNUMBER(V148),V148,VLOOKUP(CONCATENATE($B148,"_",$C148,"_",G$2,"_",$D148,"_",$E148),Database!$F$2:$G$65536,2,))</f>
        <v>0</v>
      </c>
      <c r="H148" s="635" t="e">
        <f>IF(ISNUMBER(W148),W148,VLOOKUP(CONCATENATE($B148,"_",$C148,"_",H$2,"_",$D148,"_",$E148),Database!$F$2:$G$65536,2,))</f>
        <v>#N/A</v>
      </c>
      <c r="I148" s="635" t="e">
        <f>IF(ISNUMBER(X148),X148,VLOOKUP(CONCATENATE($B148,"_",$C148,"_",I$2,"_",$D148,"_",$E148),Database!$F$2:$G$65536,2,))</f>
        <v>#N/A</v>
      </c>
      <c r="J148" s="635" t="e">
        <f>VLOOKUP(CONCATENATE($B148,"_",$C148,"_",J$2,"_",$D148,"_",$E148),Database!$F$2:$G$65536,2,)</f>
        <v>#N/A</v>
      </c>
      <c r="K148" s="636">
        <f>VLOOKUP(CONCATENATE($B148,"_",$C148,"_",K$2,"_",$D148,"_",$E148),SentData!$F$2:$G$65536,2,)</f>
        <v>132549</v>
      </c>
      <c r="L148" s="636">
        <f>VLOOKUP(CONCATENATE($B148,"_",$C148,"_",L$2,"_",$D148,"_",$E148),SentData!$F$2:$G$65536,2,)</f>
        <v>128821</v>
      </c>
      <c r="M148" s="637"/>
      <c r="N148" s="638" t="str">
        <f t="shared" si="31"/>
        <v>!!</v>
      </c>
      <c r="O148" s="638" t="str">
        <f t="shared" si="32"/>
        <v>!!</v>
      </c>
      <c r="P148" s="638" t="str">
        <f t="shared" si="33"/>
        <v>!!</v>
      </c>
      <c r="Q148" s="638" t="str">
        <f t="shared" si="34"/>
        <v>!!</v>
      </c>
      <c r="R148" s="638" t="str">
        <f t="shared" si="35"/>
        <v>!!</v>
      </c>
      <c r="S148" s="638">
        <f t="shared" si="36"/>
        <v>0.97187455205244855</v>
      </c>
      <c r="T148" s="637"/>
      <c r="U148" s="633"/>
      <c r="V148" s="633"/>
      <c r="W148" s="633"/>
      <c r="X148" s="633"/>
    </row>
    <row r="149" spans="1:24" x14ac:dyDescent="0.2">
      <c r="A149" s="651" t="s">
        <v>178</v>
      </c>
      <c r="B149" s="639" t="str">
        <f>Cover!$G$25</f>
        <v>NL</v>
      </c>
      <c r="C149" s="639" t="s">
        <v>222</v>
      </c>
      <c r="D149" s="639" t="s">
        <v>293</v>
      </c>
      <c r="E149" s="640" t="s">
        <v>119</v>
      </c>
      <c r="F149" s="641" t="e">
        <f>IF(ISNUMBER(U149),U149,VLOOKUP(CONCATENATE($B149,"_",$C149,"_",F$2,"_","1000 NAC","_",$E149),Database!$F$2:$G$65536,2,)/VLOOKUP(CONCATENATE($B149,"_",$C149,"_",F$2,"_",$D149,"_",$E149),Database!$F$2:$G$65536,2,))</f>
        <v>#DIV/0!</v>
      </c>
      <c r="G149" s="641" t="e">
        <f>IF(ISNUMBER(V149),V149,VLOOKUP(CONCATENATE($B149,"_",$C149,"_",G$2,"_","1000 NAC","_",$E149),Database!$F$2:$G$65536,2,)/VLOOKUP(CONCATENATE($B149,"_",$C149,"_",G$2,"_",$D149,"_",$E149),Database!$F$2:$G$65536,2,))</f>
        <v>#DIV/0!</v>
      </c>
      <c r="H149" s="641" t="e">
        <f>IF(ISNUMBER(W149),W149,VLOOKUP(CONCATENATE($B149,"_",$C149,"_",H$2,"_","1000 NAC","_",$E149),Database!$F$2:$G$65536,2,)/VLOOKUP(CONCATENATE($B149,"_",$C149,"_",H$2,"_",$D149,"_",$E149),Database!$F$2:$G$65536,2,))</f>
        <v>#N/A</v>
      </c>
      <c r="I149" s="641" t="e">
        <f>IF(ISNUMBER(X149),X149,VLOOKUP(CONCATENATE($B149,"_",$C149,"_",I$2,"_","1000 NAC","_",$E149),Database!$F$2:$G$65536,2,)/VLOOKUP(CONCATENATE($B149,"_",$C149,"_",I$2,"_",$D149,"_",$E149),Database!$F$2:$G$65536,2,))</f>
        <v>#N/A</v>
      </c>
      <c r="J149" s="641" t="e">
        <f>VLOOKUP(CONCATENATE($B149,"_",$C149,"_",J$2,"_","1000 NAC","_",$E149),Database!$F$2:$G$65536,2,)/VLOOKUP(CONCATENATE($B149,"_",$C149,"_",J$2,"_",$D149,"_",$E149),Database!$F$2:$G$65536,2,)</f>
        <v>#N/A</v>
      </c>
      <c r="K149" s="642">
        <f>VLOOKUP(CONCATENATE($B149,"_",$C149,"_",K$2,"_","1000 NAC","_",$E149),SentData!$F$2:$G$65536,2,)/VLOOKUP(CONCATENATE($B149,"_",$C149,"_",K$2,"_",$D149,"_",$E149),SentData!$F$2:$G$65536,2,)</f>
        <v>429.6034848219669</v>
      </c>
      <c r="L149" s="642">
        <f>VLOOKUP(CONCATENATE($B149,"_",$C149,"_",L$2,"_","1000 NAC","_",$E149),SentData!$F$2:$G$65536,2,)/VLOOKUP(CONCATENATE($B149,"_",$C149,"_",L$2,"_",$D149,"_",$E149),SentData!$F$2:$G$65536,2,)</f>
        <v>503.38400218826928</v>
      </c>
      <c r="M149" s="643"/>
      <c r="N149" s="644" t="str">
        <f t="shared" si="31"/>
        <v>!!</v>
      </c>
      <c r="O149" s="644" t="str">
        <f t="shared" si="32"/>
        <v>!!</v>
      </c>
      <c r="P149" s="644" t="str">
        <f t="shared" si="33"/>
        <v>!!</v>
      </c>
      <c r="Q149" s="644" t="str">
        <f t="shared" si="34"/>
        <v>!!</v>
      </c>
      <c r="R149" s="644" t="str">
        <f t="shared" si="35"/>
        <v>!!</v>
      </c>
      <c r="S149" s="644">
        <f t="shared" si="36"/>
        <v>1.1717409657346656</v>
      </c>
      <c r="T149" s="643"/>
      <c r="U149" s="652" t="str">
        <f>IF(ISNUMBER(U147),IF(ISNUMBER(U148),U148/U147,F148/U147),IF(ISNUMBER(U148),U148/F147,""))</f>
        <v/>
      </c>
      <c r="V149" s="652"/>
      <c r="W149" s="652"/>
      <c r="X149" s="652"/>
    </row>
    <row r="150" spans="1:24" s="353" customFormat="1" ht="10.199999999999999" x14ac:dyDescent="0.2">
      <c r="A150" s="633" t="s">
        <v>180</v>
      </c>
      <c r="B150" s="633" t="str">
        <f>Cover!$G$25</f>
        <v>NL</v>
      </c>
      <c r="C150" s="633" t="s">
        <v>221</v>
      </c>
      <c r="D150" s="633" t="s">
        <v>293</v>
      </c>
      <c r="E150" s="634" t="s">
        <v>119</v>
      </c>
      <c r="F150" s="635">
        <f>IF(ISNUMBER(U150),U150,VLOOKUP(CONCATENATE($B150,"_",$C150,"_",F$2,"_",$D150,"_",$E150),Database!$F$2:$G$65536,2,))</f>
        <v>0</v>
      </c>
      <c r="G150" s="635">
        <f>IF(ISNUMBER(V150),V150,VLOOKUP(CONCATENATE($B150,"_",$C150,"_",G$2,"_",$D150,"_",$E150),Database!$F$2:$G$65536,2,))</f>
        <v>0</v>
      </c>
      <c r="H150" s="635" t="e">
        <f>IF(ISNUMBER(W150),W150,VLOOKUP(CONCATENATE($B150,"_",$C150,"_",H$2,"_",$D150,"_",$E150),Database!$F$2:$G$65536,2,))</f>
        <v>#N/A</v>
      </c>
      <c r="I150" s="635" t="e">
        <f>IF(ISNUMBER(X150),X150,VLOOKUP(CONCATENATE($B150,"_",$C150,"_",I$2,"_",$D150,"_",$E150),Database!$F$2:$G$65536,2,))</f>
        <v>#N/A</v>
      </c>
      <c r="J150" s="635" t="e">
        <f>VLOOKUP(CONCATENATE($B150,"_",$C150,"_",J$2,"_",$D150,"_",$E150),Database!$F$2:$G$65536,2,)</f>
        <v>#N/A</v>
      </c>
      <c r="K150" s="636">
        <f>VLOOKUP(CONCATENATE($B150,"_",$C150,"_",K$2,"_",$D150,"_",$E150),SentData!$F$2:$G$65536,2,)</f>
        <v>97.278999999999996</v>
      </c>
      <c r="L150" s="636">
        <f>VLOOKUP(CONCATENATE($B150,"_",$C150,"_",L$2,"_",$D150,"_",$E150),SentData!$F$2:$G$65536,2,)</f>
        <v>73.433999999999997</v>
      </c>
      <c r="M150" s="637"/>
      <c r="N150" s="638" t="str">
        <f t="shared" si="31"/>
        <v>!!</v>
      </c>
      <c r="O150" s="638" t="str">
        <f t="shared" si="32"/>
        <v>!!</v>
      </c>
      <c r="P150" s="638" t="str">
        <f t="shared" si="33"/>
        <v>!!</v>
      </c>
      <c r="Q150" s="638" t="str">
        <f t="shared" si="34"/>
        <v>!!</v>
      </c>
      <c r="R150" s="638" t="str">
        <f t="shared" si="35"/>
        <v>!!</v>
      </c>
      <c r="S150" s="638">
        <f t="shared" si="36"/>
        <v>0.75488029276616742</v>
      </c>
      <c r="T150" s="637"/>
      <c r="U150" s="633"/>
      <c r="V150" s="633"/>
      <c r="W150" s="633"/>
      <c r="X150" s="633"/>
    </row>
    <row r="151" spans="1:24" s="353" customFormat="1" ht="10.199999999999999" x14ac:dyDescent="0.2">
      <c r="A151" s="650" t="s">
        <v>179</v>
      </c>
      <c r="B151" s="633" t="str">
        <f>Cover!$G$25</f>
        <v>NL</v>
      </c>
      <c r="C151" s="633" t="s">
        <v>221</v>
      </c>
      <c r="D151" s="633" t="s">
        <v>216</v>
      </c>
      <c r="E151" s="634" t="s">
        <v>119</v>
      </c>
      <c r="F151" s="635">
        <f>IF(ISNUMBER(U151),U151,VLOOKUP(CONCATENATE($B151,"_",$C151,"_",F$2,"_",$D151,"_",$E151),Database!$F$2:$G$65536,2,))</f>
        <v>0</v>
      </c>
      <c r="G151" s="635">
        <f>IF(ISNUMBER(V151),V151,VLOOKUP(CONCATENATE($B151,"_",$C151,"_",G$2,"_",$D151,"_",$E151),Database!$F$2:$G$65536,2,))</f>
        <v>0</v>
      </c>
      <c r="H151" s="635" t="e">
        <f>IF(ISNUMBER(W151),W151,VLOOKUP(CONCATENATE($B151,"_",$C151,"_",H$2,"_",$D151,"_",$E151),Database!$F$2:$G$65536,2,))</f>
        <v>#N/A</v>
      </c>
      <c r="I151" s="635" t="e">
        <f>IF(ISNUMBER(X151),X151,VLOOKUP(CONCATENATE($B151,"_",$C151,"_",I$2,"_",$D151,"_",$E151),Database!$F$2:$G$65536,2,))</f>
        <v>#N/A</v>
      </c>
      <c r="J151" s="635" t="e">
        <f>VLOOKUP(CONCATENATE($B151,"_",$C151,"_",J$2,"_",$D151,"_",$E151),Database!$F$2:$G$65536,2,)</f>
        <v>#N/A</v>
      </c>
      <c r="K151" s="636">
        <f>VLOOKUP(CONCATENATE($B151,"_",$C151,"_",K$2,"_",$D151,"_",$E151),SentData!$F$2:$G$65536,2,)</f>
        <v>30872</v>
      </c>
      <c r="L151" s="636">
        <f>VLOOKUP(CONCATENATE($B151,"_",$C151,"_",L$2,"_",$D151,"_",$E151),SentData!$F$2:$G$65536,2,)</f>
        <v>33905</v>
      </c>
      <c r="M151" s="637"/>
      <c r="N151" s="638" t="str">
        <f t="shared" si="31"/>
        <v>!!</v>
      </c>
      <c r="O151" s="638" t="str">
        <f t="shared" si="32"/>
        <v>!!</v>
      </c>
      <c r="P151" s="638" t="str">
        <f t="shared" si="33"/>
        <v>!!</v>
      </c>
      <c r="Q151" s="638" t="str">
        <f t="shared" si="34"/>
        <v>!!</v>
      </c>
      <c r="R151" s="638" t="str">
        <f t="shared" si="35"/>
        <v>!!</v>
      </c>
      <c r="S151" s="638">
        <f t="shared" si="36"/>
        <v>1.0982443638248252</v>
      </c>
      <c r="T151" s="637"/>
      <c r="U151" s="633"/>
      <c r="V151" s="633"/>
      <c r="W151" s="633"/>
      <c r="X151" s="633"/>
    </row>
    <row r="152" spans="1:24" x14ac:dyDescent="0.2">
      <c r="A152" s="651" t="s">
        <v>178</v>
      </c>
      <c r="B152" s="639" t="str">
        <f>Cover!$G$25</f>
        <v>NL</v>
      </c>
      <c r="C152" s="639" t="s">
        <v>221</v>
      </c>
      <c r="D152" s="639" t="s">
        <v>293</v>
      </c>
      <c r="E152" s="640" t="s">
        <v>119</v>
      </c>
      <c r="F152" s="641" t="e">
        <f>IF(ISNUMBER(U152),U152,VLOOKUP(CONCATENATE($B152,"_",$C152,"_",F$2,"_","1000 NAC","_",$E152),Database!$F$2:$G$65536,2,)/VLOOKUP(CONCATENATE($B152,"_",$C152,"_",F$2,"_",$D152,"_",$E152),Database!$F$2:$G$65536,2,))</f>
        <v>#DIV/0!</v>
      </c>
      <c r="G152" s="641" t="e">
        <f>IF(ISNUMBER(V152),V152,VLOOKUP(CONCATENATE($B152,"_",$C152,"_",G$2,"_","1000 NAC","_",$E152),Database!$F$2:$G$65536,2,)/VLOOKUP(CONCATENATE($B152,"_",$C152,"_",G$2,"_",$D152,"_",$E152),Database!$F$2:$G$65536,2,))</f>
        <v>#DIV/0!</v>
      </c>
      <c r="H152" s="641" t="e">
        <f>IF(ISNUMBER(W152),W152,VLOOKUP(CONCATENATE($B152,"_",$C152,"_",H$2,"_","1000 NAC","_",$E152),Database!$F$2:$G$65536,2,)/VLOOKUP(CONCATENATE($B152,"_",$C152,"_",H$2,"_",$D152,"_",$E152),Database!$F$2:$G$65536,2,))</f>
        <v>#N/A</v>
      </c>
      <c r="I152" s="641" t="e">
        <f>IF(ISNUMBER(X152),X152,VLOOKUP(CONCATENATE($B152,"_",$C152,"_",I$2,"_","1000 NAC","_",$E152),Database!$F$2:$G$65536,2,)/VLOOKUP(CONCATENATE($B152,"_",$C152,"_",I$2,"_",$D152,"_",$E152),Database!$F$2:$G$65536,2,))</f>
        <v>#N/A</v>
      </c>
      <c r="J152" s="641" t="e">
        <f>VLOOKUP(CONCATENATE($B152,"_",$C152,"_",J$2,"_","1000 NAC","_",$E152),Database!$F$2:$G$65536,2,)/VLOOKUP(CONCATENATE($B152,"_",$C152,"_",J$2,"_",$D152,"_",$E152),Database!$F$2:$G$65536,2,)</f>
        <v>#N/A</v>
      </c>
      <c r="K152" s="642">
        <f>VLOOKUP(CONCATENATE($B152,"_",$C152,"_",K$2,"_","1000 NAC","_",$E152),SentData!$F$2:$G$65536,2,)/VLOOKUP(CONCATENATE($B152,"_",$C152,"_",K$2,"_",$D152,"_",$E152),SentData!$F$2:$G$65536,2,)</f>
        <v>317.35523597076451</v>
      </c>
      <c r="L152" s="642">
        <f>VLOOKUP(CONCATENATE($B152,"_",$C152,"_",L$2,"_","1000 NAC","_",$E152),SentData!$F$2:$G$65536,2,)/VLOOKUP(CONCATENATE($B152,"_",$C152,"_",L$2,"_",$D152,"_",$E152),SentData!$F$2:$G$65536,2,)</f>
        <v>461.70711114742494</v>
      </c>
      <c r="M152" s="643"/>
      <c r="N152" s="644" t="str">
        <f t="shared" si="31"/>
        <v>!!</v>
      </c>
      <c r="O152" s="644" t="str">
        <f t="shared" si="32"/>
        <v>!!</v>
      </c>
      <c r="P152" s="644" t="str">
        <f t="shared" si="33"/>
        <v>!!</v>
      </c>
      <c r="Q152" s="644" t="str">
        <f t="shared" si="34"/>
        <v>!!</v>
      </c>
      <c r="R152" s="644" t="str">
        <f t="shared" si="35"/>
        <v>!!</v>
      </c>
      <c r="S152" s="644">
        <f t="shared" si="36"/>
        <v>1.4548589681689021</v>
      </c>
      <c r="T152" s="643"/>
      <c r="U152" s="652" t="str">
        <f>IF(ISNUMBER(U150),IF(ISNUMBER(U151),U151/U150,F151/U150),IF(ISNUMBER(U151),U151/F150,""))</f>
        <v/>
      </c>
      <c r="V152" s="652"/>
      <c r="W152" s="652"/>
      <c r="X152" s="652"/>
    </row>
    <row r="153" spans="1:24" s="353" customFormat="1" ht="10.199999999999999" x14ac:dyDescent="0.2">
      <c r="A153" s="633" t="s">
        <v>180</v>
      </c>
      <c r="B153" s="633" t="str">
        <f>Cover!$G$25</f>
        <v>NL</v>
      </c>
      <c r="C153" s="633" t="s">
        <v>222</v>
      </c>
      <c r="D153" s="633" t="s">
        <v>293</v>
      </c>
      <c r="E153" s="634" t="s">
        <v>120</v>
      </c>
      <c r="F153" s="635">
        <f>IF(ISNUMBER(U153),U153,VLOOKUP(CONCATENATE($B153,"_",$C153,"_",F$2,"_",$D153,"_",$E153),Database!$F$2:$G$65536,2,))</f>
        <v>0</v>
      </c>
      <c r="G153" s="635">
        <f>IF(ISNUMBER(V153),V153,VLOOKUP(CONCATENATE($B153,"_",$C153,"_",G$2,"_",$D153,"_",$E153),Database!$F$2:$G$65536,2,))</f>
        <v>0</v>
      </c>
      <c r="H153" s="635" t="e">
        <f>IF(ISNUMBER(W153),W153,VLOOKUP(CONCATENATE($B153,"_",$C153,"_",H$2,"_",$D153,"_",$E153),Database!$F$2:$G$65536,2,))</f>
        <v>#N/A</v>
      </c>
      <c r="I153" s="635" t="e">
        <f>IF(ISNUMBER(X153),X153,VLOOKUP(CONCATENATE($B153,"_",$C153,"_",I$2,"_",$D153,"_",$E153),Database!$F$2:$G$65536,2,))</f>
        <v>#N/A</v>
      </c>
      <c r="J153" s="635" t="e">
        <f>VLOOKUP(CONCATENATE($B153,"_",$C153,"_",J$2,"_",$D153,"_",$E153),Database!$F$2:$G$65536,2,)</f>
        <v>#N/A</v>
      </c>
      <c r="K153" s="636">
        <f>VLOOKUP(CONCATENATE($B153,"_",$C153,"_",K$2,"_",$D153,"_",$E153),SentData!$F$2:$G$65536,2,)</f>
        <v>294.97799999999995</v>
      </c>
      <c r="L153" s="636">
        <f>VLOOKUP(CONCATENATE($B153,"_",$C153,"_",L$2,"_",$D153,"_",$E153),SentData!$F$2:$G$65536,2,)</f>
        <v>246.29000000000002</v>
      </c>
      <c r="M153" s="637"/>
      <c r="N153" s="638" t="str">
        <f t="shared" si="31"/>
        <v>!!</v>
      </c>
      <c r="O153" s="638" t="str">
        <f t="shared" si="32"/>
        <v>!!</v>
      </c>
      <c r="P153" s="638" t="str">
        <f t="shared" si="33"/>
        <v>!!</v>
      </c>
      <c r="Q153" s="638" t="str">
        <f t="shared" si="34"/>
        <v>!!</v>
      </c>
      <c r="R153" s="638" t="str">
        <f t="shared" si="35"/>
        <v>!!</v>
      </c>
      <c r="S153" s="638">
        <f t="shared" si="36"/>
        <v>0.83494362291425139</v>
      </c>
      <c r="T153" s="637"/>
      <c r="U153" s="633"/>
      <c r="V153" s="633"/>
      <c r="W153" s="633"/>
      <c r="X153" s="633"/>
    </row>
    <row r="154" spans="1:24" s="353" customFormat="1" ht="10.199999999999999" x14ac:dyDescent="0.2">
      <c r="A154" s="650" t="s">
        <v>179</v>
      </c>
      <c r="B154" s="633" t="str">
        <f>Cover!$G$25</f>
        <v>NL</v>
      </c>
      <c r="C154" s="633" t="s">
        <v>222</v>
      </c>
      <c r="D154" s="633" t="s">
        <v>216</v>
      </c>
      <c r="E154" s="634" t="s">
        <v>120</v>
      </c>
      <c r="F154" s="635">
        <f>IF(ISNUMBER(U154),U154,VLOOKUP(CONCATENATE($B154,"_",$C154,"_",F$2,"_",$D154,"_",$E154),Database!$F$2:$G$65536,2,))</f>
        <v>0</v>
      </c>
      <c r="G154" s="635">
        <f>IF(ISNUMBER(V154),V154,VLOOKUP(CONCATENATE($B154,"_",$C154,"_",G$2,"_",$D154,"_",$E154),Database!$F$2:$G$65536,2,))</f>
        <v>0</v>
      </c>
      <c r="H154" s="635" t="e">
        <f>IF(ISNUMBER(W154),W154,VLOOKUP(CONCATENATE($B154,"_",$C154,"_",H$2,"_",$D154,"_",$E154),Database!$F$2:$G$65536,2,))</f>
        <v>#N/A</v>
      </c>
      <c r="I154" s="635" t="e">
        <f>IF(ISNUMBER(X154),X154,VLOOKUP(CONCATENATE($B154,"_",$C154,"_",I$2,"_",$D154,"_",$E154),Database!$F$2:$G$65536,2,))</f>
        <v>#N/A</v>
      </c>
      <c r="J154" s="635" t="e">
        <f>VLOOKUP(CONCATENATE($B154,"_",$C154,"_",J$2,"_",$D154,"_",$E154),Database!$F$2:$G$65536,2,)</f>
        <v>#N/A</v>
      </c>
      <c r="K154" s="636">
        <f>VLOOKUP(CONCATENATE($B154,"_",$C154,"_",K$2,"_",$D154,"_",$E154),SentData!$F$2:$G$65536,2,)</f>
        <v>127353</v>
      </c>
      <c r="L154" s="636">
        <f>VLOOKUP(CONCATENATE($B154,"_",$C154,"_",L$2,"_",$D154,"_",$E154),SentData!$F$2:$G$65536,2,)</f>
        <v>124483</v>
      </c>
      <c r="M154" s="637"/>
      <c r="N154" s="638" t="str">
        <f t="shared" si="31"/>
        <v>!!</v>
      </c>
      <c r="O154" s="638" t="str">
        <f t="shared" si="32"/>
        <v>!!</v>
      </c>
      <c r="P154" s="638" t="str">
        <f t="shared" si="33"/>
        <v>!!</v>
      </c>
      <c r="Q154" s="638" t="str">
        <f t="shared" si="34"/>
        <v>!!</v>
      </c>
      <c r="R154" s="638" t="str">
        <f t="shared" si="35"/>
        <v>!!</v>
      </c>
      <c r="S154" s="638">
        <f t="shared" si="36"/>
        <v>0.97746421364239555</v>
      </c>
      <c r="T154" s="637"/>
      <c r="U154" s="633"/>
      <c r="V154" s="633"/>
      <c r="W154" s="633"/>
      <c r="X154" s="633"/>
    </row>
    <row r="155" spans="1:24" x14ac:dyDescent="0.2">
      <c r="A155" s="651" t="s">
        <v>178</v>
      </c>
      <c r="B155" s="639" t="str">
        <f>Cover!$G$25</f>
        <v>NL</v>
      </c>
      <c r="C155" s="639" t="s">
        <v>222</v>
      </c>
      <c r="D155" s="639" t="s">
        <v>293</v>
      </c>
      <c r="E155" s="640" t="s">
        <v>120</v>
      </c>
      <c r="F155" s="641" t="e">
        <f>IF(ISNUMBER(U155),U155,VLOOKUP(CONCATENATE($B155,"_",$C155,"_",F$2,"_","1000 NAC","_",$E155),Database!$F$2:$G$65536,2,)/VLOOKUP(CONCATENATE($B155,"_",$C155,"_",F$2,"_",$D155,"_",$E155),Database!$F$2:$G$65536,2,))</f>
        <v>#DIV/0!</v>
      </c>
      <c r="G155" s="641" t="e">
        <f>IF(ISNUMBER(V155),V155,VLOOKUP(CONCATENATE($B155,"_",$C155,"_",G$2,"_","1000 NAC","_",$E155),Database!$F$2:$G$65536,2,)/VLOOKUP(CONCATENATE($B155,"_",$C155,"_",G$2,"_",$D155,"_",$E155),Database!$F$2:$G$65536,2,))</f>
        <v>#DIV/0!</v>
      </c>
      <c r="H155" s="641" t="e">
        <f>IF(ISNUMBER(W155),W155,VLOOKUP(CONCATENATE($B155,"_",$C155,"_",H$2,"_","1000 NAC","_",$E155),Database!$F$2:$G$65536,2,)/VLOOKUP(CONCATENATE($B155,"_",$C155,"_",H$2,"_",$D155,"_",$E155),Database!$F$2:$G$65536,2,))</f>
        <v>#N/A</v>
      </c>
      <c r="I155" s="641" t="e">
        <f>IF(ISNUMBER(X155),X155,VLOOKUP(CONCATENATE($B155,"_",$C155,"_",I$2,"_","1000 NAC","_",$E155),Database!$F$2:$G$65536,2,)/VLOOKUP(CONCATENATE($B155,"_",$C155,"_",I$2,"_",$D155,"_",$E155),Database!$F$2:$G$65536,2,))</f>
        <v>#N/A</v>
      </c>
      <c r="J155" s="641" t="e">
        <f>VLOOKUP(CONCATENATE($B155,"_",$C155,"_",J$2,"_","1000 NAC","_",$E155),Database!$F$2:$G$65536,2,)/VLOOKUP(CONCATENATE($B155,"_",$C155,"_",J$2,"_",$D155,"_",$E155),Database!$F$2:$G$65536,2,)</f>
        <v>#N/A</v>
      </c>
      <c r="K155" s="642">
        <f>VLOOKUP(CONCATENATE($B155,"_",$C155,"_",K$2,"_","1000 NAC","_",$E155),SentData!$F$2:$G$65536,2,)/VLOOKUP(CONCATENATE($B155,"_",$C155,"_",K$2,"_",$D155,"_",$E155),SentData!$F$2:$G$65536,2,)</f>
        <v>431.73728210239415</v>
      </c>
      <c r="L155" s="642">
        <f>VLOOKUP(CONCATENATE($B155,"_",$C155,"_",L$2,"_","1000 NAC","_",$E155),SentData!$F$2:$G$65536,2,)/VLOOKUP(CONCATENATE($B155,"_",$C155,"_",L$2,"_",$D155,"_",$E155),SentData!$F$2:$G$65536,2,)</f>
        <v>505.43262008201708</v>
      </c>
      <c r="M155" s="643"/>
      <c r="N155" s="644" t="str">
        <f t="shared" si="31"/>
        <v>!!</v>
      </c>
      <c r="O155" s="644" t="str">
        <f t="shared" si="32"/>
        <v>!!</v>
      </c>
      <c r="P155" s="644" t="str">
        <f t="shared" si="33"/>
        <v>!!</v>
      </c>
      <c r="Q155" s="644" t="str">
        <f t="shared" si="34"/>
        <v>!!</v>
      </c>
      <c r="R155" s="644" t="str">
        <f t="shared" si="35"/>
        <v>!!</v>
      </c>
      <c r="S155" s="644">
        <f t="shared" si="36"/>
        <v>1.1706948670746131</v>
      </c>
      <c r="T155" s="643"/>
      <c r="U155" s="652" t="str">
        <f>IF(ISNUMBER(U153),IF(ISNUMBER(U154),U154/U153,F154/U153),IF(ISNUMBER(U154),U154/F153,""))</f>
        <v/>
      </c>
      <c r="V155" s="652"/>
      <c r="W155" s="652"/>
      <c r="X155" s="652"/>
    </row>
    <row r="156" spans="1:24" s="353" customFormat="1" ht="10.199999999999999" x14ac:dyDescent="0.2">
      <c r="A156" s="633" t="s">
        <v>180</v>
      </c>
      <c r="B156" s="633" t="str">
        <f>Cover!$G$25</f>
        <v>NL</v>
      </c>
      <c r="C156" s="633" t="s">
        <v>221</v>
      </c>
      <c r="D156" s="633" t="s">
        <v>293</v>
      </c>
      <c r="E156" s="634" t="s">
        <v>120</v>
      </c>
      <c r="F156" s="635">
        <f>IF(ISNUMBER(U156),U156,VLOOKUP(CONCATENATE($B156,"_",$C156,"_",F$2,"_",$D156,"_",$E156),Database!$F$2:$G$65536,2,))</f>
        <v>0</v>
      </c>
      <c r="G156" s="635">
        <f>IF(ISNUMBER(V156),V156,VLOOKUP(CONCATENATE($B156,"_",$C156,"_",G$2,"_",$D156,"_",$E156),Database!$F$2:$G$65536,2,))</f>
        <v>0</v>
      </c>
      <c r="H156" s="635" t="e">
        <f>IF(ISNUMBER(W156),W156,VLOOKUP(CONCATENATE($B156,"_",$C156,"_",H$2,"_",$D156,"_",$E156),Database!$F$2:$G$65536,2,))</f>
        <v>#N/A</v>
      </c>
      <c r="I156" s="635" t="e">
        <f>IF(ISNUMBER(X156),X156,VLOOKUP(CONCATENATE($B156,"_",$C156,"_",I$2,"_",$D156,"_",$E156),Database!$F$2:$G$65536,2,))</f>
        <v>#N/A</v>
      </c>
      <c r="J156" s="635" t="e">
        <f>VLOOKUP(CONCATENATE($B156,"_",$C156,"_",J$2,"_",$D156,"_",$E156),Database!$F$2:$G$65536,2,)</f>
        <v>#N/A</v>
      </c>
      <c r="K156" s="636">
        <f>VLOOKUP(CONCATENATE($B156,"_",$C156,"_",K$2,"_",$D156,"_",$E156),SentData!$F$2:$G$65536,2,)</f>
        <v>36.884999999999998</v>
      </c>
      <c r="L156" s="636">
        <f>VLOOKUP(CONCATENATE($B156,"_",$C156,"_",L$2,"_",$D156,"_",$E156),SentData!$F$2:$G$65536,2,)</f>
        <v>18.745000000000001</v>
      </c>
      <c r="M156" s="637"/>
      <c r="N156" s="638" t="str">
        <f t="shared" si="31"/>
        <v>!!</v>
      </c>
      <c r="O156" s="638" t="str">
        <f t="shared" si="32"/>
        <v>!!</v>
      </c>
      <c r="P156" s="638" t="str">
        <f t="shared" si="33"/>
        <v>!!</v>
      </c>
      <c r="Q156" s="638" t="str">
        <f t="shared" si="34"/>
        <v>!!</v>
      </c>
      <c r="R156" s="638" t="str">
        <f t="shared" si="35"/>
        <v>!!</v>
      </c>
      <c r="S156" s="638">
        <f t="shared" si="36"/>
        <v>0.50820116578554975</v>
      </c>
      <c r="T156" s="637"/>
      <c r="U156" s="633"/>
      <c r="V156" s="633"/>
      <c r="W156" s="633"/>
      <c r="X156" s="633"/>
    </row>
    <row r="157" spans="1:24" s="353" customFormat="1" ht="10.199999999999999" x14ac:dyDescent="0.2">
      <c r="A157" s="650" t="s">
        <v>179</v>
      </c>
      <c r="B157" s="633" t="str">
        <f>Cover!$G$25</f>
        <v>NL</v>
      </c>
      <c r="C157" s="633" t="s">
        <v>221</v>
      </c>
      <c r="D157" s="633" t="s">
        <v>216</v>
      </c>
      <c r="E157" s="634" t="s">
        <v>120</v>
      </c>
      <c r="F157" s="635">
        <f>IF(ISNUMBER(U157),U157,VLOOKUP(CONCATENATE($B157,"_",$C157,"_",F$2,"_",$D157,"_",$E157),Database!$F$2:$G$65536,2,))</f>
        <v>0</v>
      </c>
      <c r="G157" s="635">
        <f>IF(ISNUMBER(V157),V157,VLOOKUP(CONCATENATE($B157,"_",$C157,"_",G$2,"_",$D157,"_",$E157),Database!$F$2:$G$65536,2,))</f>
        <v>0</v>
      </c>
      <c r="H157" s="635" t="e">
        <f>IF(ISNUMBER(W157),W157,VLOOKUP(CONCATENATE($B157,"_",$C157,"_",H$2,"_",$D157,"_",$E157),Database!$F$2:$G$65536,2,))</f>
        <v>#N/A</v>
      </c>
      <c r="I157" s="635" t="e">
        <f>IF(ISNUMBER(X157),X157,VLOOKUP(CONCATENATE($B157,"_",$C157,"_",I$2,"_",$D157,"_",$E157),Database!$F$2:$G$65536,2,))</f>
        <v>#N/A</v>
      </c>
      <c r="J157" s="635" t="e">
        <f>VLOOKUP(CONCATENATE($B157,"_",$C157,"_",J$2,"_",$D157,"_",$E157),Database!$F$2:$G$65536,2,)</f>
        <v>#N/A</v>
      </c>
      <c r="K157" s="636">
        <f>VLOOKUP(CONCATENATE($B157,"_",$C157,"_",K$2,"_",$D157,"_",$E157),SentData!$F$2:$G$65536,2,)</f>
        <v>13144</v>
      </c>
      <c r="L157" s="636">
        <f>VLOOKUP(CONCATENATE($B157,"_",$C157,"_",L$2,"_",$D157,"_",$E157),SentData!$F$2:$G$65536,2,)</f>
        <v>15123</v>
      </c>
      <c r="M157" s="637"/>
      <c r="N157" s="638" t="str">
        <f t="shared" si="31"/>
        <v>!!</v>
      </c>
      <c r="O157" s="638" t="str">
        <f t="shared" si="32"/>
        <v>!!</v>
      </c>
      <c r="P157" s="638" t="str">
        <f t="shared" si="33"/>
        <v>!!</v>
      </c>
      <c r="Q157" s="638" t="str">
        <f t="shared" si="34"/>
        <v>!!</v>
      </c>
      <c r="R157" s="638" t="str">
        <f t="shared" si="35"/>
        <v>!!</v>
      </c>
      <c r="S157" s="638">
        <f t="shared" si="36"/>
        <v>1.1505629945222156</v>
      </c>
      <c r="T157" s="637"/>
      <c r="U157" s="633"/>
      <c r="V157" s="633"/>
      <c r="W157" s="633"/>
      <c r="X157" s="633"/>
    </row>
    <row r="158" spans="1:24" x14ac:dyDescent="0.2">
      <c r="A158" s="651" t="s">
        <v>178</v>
      </c>
      <c r="B158" s="639" t="str">
        <f>Cover!$G$25</f>
        <v>NL</v>
      </c>
      <c r="C158" s="639" t="s">
        <v>221</v>
      </c>
      <c r="D158" s="639" t="s">
        <v>293</v>
      </c>
      <c r="E158" s="640" t="s">
        <v>120</v>
      </c>
      <c r="F158" s="641" t="e">
        <f>IF(ISNUMBER(U158),U158,VLOOKUP(CONCATENATE($B158,"_",$C158,"_",F$2,"_","1000 NAC","_",$E158),Database!$F$2:$G$65536,2,)/VLOOKUP(CONCATENATE($B158,"_",$C158,"_",F$2,"_",$D158,"_",$E158),Database!$F$2:$G$65536,2,))</f>
        <v>#DIV/0!</v>
      </c>
      <c r="G158" s="641" t="e">
        <f>IF(ISNUMBER(V158),V158,VLOOKUP(CONCATENATE($B158,"_",$C158,"_",G$2,"_","1000 NAC","_",$E158),Database!$F$2:$G$65536,2,)/VLOOKUP(CONCATENATE($B158,"_",$C158,"_",G$2,"_",$D158,"_",$E158),Database!$F$2:$G$65536,2,))</f>
        <v>#DIV/0!</v>
      </c>
      <c r="H158" s="641" t="e">
        <f>IF(ISNUMBER(W158),W158,VLOOKUP(CONCATENATE($B158,"_",$C158,"_",H$2,"_","1000 NAC","_",$E158),Database!$F$2:$G$65536,2,)/VLOOKUP(CONCATENATE($B158,"_",$C158,"_",H$2,"_",$D158,"_",$E158),Database!$F$2:$G$65536,2,))</f>
        <v>#N/A</v>
      </c>
      <c r="I158" s="641" t="e">
        <f>IF(ISNUMBER(X158),X158,VLOOKUP(CONCATENATE($B158,"_",$C158,"_",I$2,"_","1000 NAC","_",$E158),Database!$F$2:$G$65536,2,)/VLOOKUP(CONCATENATE($B158,"_",$C158,"_",I$2,"_",$D158,"_",$E158),Database!$F$2:$G$65536,2,))</f>
        <v>#N/A</v>
      </c>
      <c r="J158" s="641" t="e">
        <f>VLOOKUP(CONCATENATE($B158,"_",$C158,"_",J$2,"_","1000 NAC","_",$E158),Database!$F$2:$G$65536,2,)/VLOOKUP(CONCATENATE($B158,"_",$C158,"_",J$2,"_",$D158,"_",$E158),Database!$F$2:$G$65536,2,)</f>
        <v>#N/A</v>
      </c>
      <c r="K158" s="642">
        <f>VLOOKUP(CONCATENATE($B158,"_",$C158,"_",K$2,"_","1000 NAC","_",$E158),SentData!$F$2:$G$65536,2,)/VLOOKUP(CONCATENATE($B158,"_",$C158,"_",K$2,"_",$D158,"_",$E158),SentData!$F$2:$G$65536,2,)</f>
        <v>356.35082011657857</v>
      </c>
      <c r="L158" s="642">
        <f>VLOOKUP(CONCATENATE($B158,"_",$C158,"_",L$2,"_","1000 NAC","_",$E158),SentData!$F$2:$G$65536,2,)/VLOOKUP(CONCATENATE($B158,"_",$C158,"_",L$2,"_",$D158,"_",$E158),SentData!$F$2:$G$65536,2,)</f>
        <v>806.77514003734325</v>
      </c>
      <c r="M158" s="643"/>
      <c r="N158" s="644" t="str">
        <f t="shared" si="31"/>
        <v>!!</v>
      </c>
      <c r="O158" s="644" t="str">
        <f t="shared" si="32"/>
        <v>!!</v>
      </c>
      <c r="P158" s="644" t="str">
        <f t="shared" si="33"/>
        <v>!!</v>
      </c>
      <c r="Q158" s="644" t="str">
        <f t="shared" si="34"/>
        <v>!!</v>
      </c>
      <c r="R158" s="644" t="str">
        <f t="shared" si="35"/>
        <v>!!</v>
      </c>
      <c r="S158" s="644">
        <f t="shared" si="36"/>
        <v>2.2639912538251221</v>
      </c>
      <c r="T158" s="643"/>
      <c r="U158" s="652" t="str">
        <f>IF(ISNUMBER(U156),IF(ISNUMBER(U157),U157/U156,F157/U156),IF(ISNUMBER(U157),U157/F156,""))</f>
        <v/>
      </c>
      <c r="V158" s="652"/>
      <c r="W158" s="652"/>
      <c r="X158" s="652"/>
    </row>
    <row r="159" spans="1:24" s="353" customFormat="1" ht="10.199999999999999" x14ac:dyDescent="0.2">
      <c r="A159" s="633" t="s">
        <v>180</v>
      </c>
      <c r="B159" s="633" t="str">
        <f>Cover!$G$25</f>
        <v>NL</v>
      </c>
      <c r="C159" s="633" t="s">
        <v>222</v>
      </c>
      <c r="D159" s="633" t="s">
        <v>293</v>
      </c>
      <c r="E159" s="634" t="s">
        <v>121</v>
      </c>
      <c r="F159" s="635">
        <f>IF(ISNUMBER(U159),U159,VLOOKUP(CONCATENATE($B159,"_",$C159,"_",F$2,"_",$D159,"_",$E159),Database!$F$2:$G$65536,2,))</f>
        <v>0</v>
      </c>
      <c r="G159" s="635">
        <f>IF(ISNUMBER(V159),V159,VLOOKUP(CONCATENATE($B159,"_",$C159,"_",G$2,"_",$D159,"_",$E159),Database!$F$2:$G$65536,2,))</f>
        <v>0</v>
      </c>
      <c r="H159" s="635" t="e">
        <f>IF(ISNUMBER(W159),W159,VLOOKUP(CONCATENATE($B159,"_",$C159,"_",H$2,"_",$D159,"_",$E159),Database!$F$2:$G$65536,2,))</f>
        <v>#N/A</v>
      </c>
      <c r="I159" s="635" t="e">
        <f>IF(ISNUMBER(X159),X159,VLOOKUP(CONCATENATE($B159,"_",$C159,"_",I$2,"_",$D159,"_",$E159),Database!$F$2:$G$65536,2,))</f>
        <v>#N/A</v>
      </c>
      <c r="J159" s="635" t="e">
        <f>VLOOKUP(CONCATENATE($B159,"_",$C159,"_",J$2,"_",$D159,"_",$E159),Database!$F$2:$G$65536,2,)</f>
        <v>#N/A</v>
      </c>
      <c r="K159" s="636">
        <f>VLOOKUP(CONCATENATE($B159,"_",$C159,"_",K$2,"_",$D159,"_",$E159),SentData!$F$2:$G$65536,2,)</f>
        <v>148.00299999999999</v>
      </c>
      <c r="L159" s="636">
        <f>VLOOKUP(CONCATENATE($B159,"_",$C159,"_",L$2,"_",$D159,"_",$E159),SentData!$F$2:$G$65536,2,)</f>
        <v>102.777</v>
      </c>
      <c r="M159" s="637"/>
      <c r="N159" s="638" t="str">
        <f t="shared" si="31"/>
        <v>!!</v>
      </c>
      <c r="O159" s="638" t="str">
        <f t="shared" si="32"/>
        <v>!!</v>
      </c>
      <c r="P159" s="638" t="str">
        <f t="shared" si="33"/>
        <v>!!</v>
      </c>
      <c r="Q159" s="638" t="str">
        <f t="shared" si="34"/>
        <v>!!</v>
      </c>
      <c r="R159" s="638" t="str">
        <f t="shared" si="35"/>
        <v>!!</v>
      </c>
      <c r="S159" s="638">
        <f t="shared" si="36"/>
        <v>0.69442511300446619</v>
      </c>
      <c r="T159" s="637"/>
      <c r="U159" s="633"/>
      <c r="V159" s="633"/>
      <c r="W159" s="633"/>
      <c r="X159" s="633"/>
    </row>
    <row r="160" spans="1:24" s="353" customFormat="1" ht="10.199999999999999" x14ac:dyDescent="0.2">
      <c r="A160" s="650" t="s">
        <v>179</v>
      </c>
      <c r="B160" s="633" t="str">
        <f>Cover!$G$25</f>
        <v>NL</v>
      </c>
      <c r="C160" s="633" t="s">
        <v>222</v>
      </c>
      <c r="D160" s="633" t="s">
        <v>216</v>
      </c>
      <c r="E160" s="634" t="s">
        <v>121</v>
      </c>
      <c r="F160" s="635">
        <f>IF(ISNUMBER(U160),U160,VLOOKUP(CONCATENATE($B160,"_",$C160,"_",F$2,"_",$D160,"_",$E160),Database!$F$2:$G$65536,2,))</f>
        <v>0</v>
      </c>
      <c r="G160" s="635">
        <f>IF(ISNUMBER(V160),V160,VLOOKUP(CONCATENATE($B160,"_",$C160,"_",G$2,"_",$D160,"_",$E160),Database!$F$2:$G$65536,2,))</f>
        <v>0</v>
      </c>
      <c r="H160" s="635" t="e">
        <f>IF(ISNUMBER(W160),W160,VLOOKUP(CONCATENATE($B160,"_",$C160,"_",H$2,"_",$D160,"_",$E160),Database!$F$2:$G$65536,2,))</f>
        <v>#N/A</v>
      </c>
      <c r="I160" s="635" t="e">
        <f>IF(ISNUMBER(X160),X160,VLOOKUP(CONCATENATE($B160,"_",$C160,"_",I$2,"_",$D160,"_",$E160),Database!$F$2:$G$65536,2,))</f>
        <v>#N/A</v>
      </c>
      <c r="J160" s="635" t="e">
        <f>VLOOKUP(CONCATENATE($B160,"_",$C160,"_",J$2,"_",$D160,"_",$E160),Database!$F$2:$G$65536,2,)</f>
        <v>#N/A</v>
      </c>
      <c r="K160" s="636">
        <f>VLOOKUP(CONCATENATE($B160,"_",$C160,"_",K$2,"_",$D160,"_",$E160),SentData!$F$2:$G$65536,2,)</f>
        <v>50790</v>
      </c>
      <c r="L160" s="636">
        <f>VLOOKUP(CONCATENATE($B160,"_",$C160,"_",L$2,"_",$D160,"_",$E160),SentData!$F$2:$G$65536,2,)</f>
        <v>44980</v>
      </c>
      <c r="M160" s="637"/>
      <c r="N160" s="638" t="str">
        <f t="shared" si="31"/>
        <v>!!</v>
      </c>
      <c r="O160" s="638" t="str">
        <f t="shared" si="32"/>
        <v>!!</v>
      </c>
      <c r="P160" s="638" t="str">
        <f t="shared" si="33"/>
        <v>!!</v>
      </c>
      <c r="Q160" s="638" t="str">
        <f t="shared" si="34"/>
        <v>!!</v>
      </c>
      <c r="R160" s="638" t="str">
        <f t="shared" si="35"/>
        <v>!!</v>
      </c>
      <c r="S160" s="638">
        <f t="shared" si="36"/>
        <v>0.88560740303209295</v>
      </c>
      <c r="T160" s="637"/>
      <c r="U160" s="633"/>
      <c r="V160" s="633"/>
      <c r="W160" s="633"/>
      <c r="X160" s="633"/>
    </row>
    <row r="161" spans="1:24" x14ac:dyDescent="0.2">
      <c r="A161" s="651" t="s">
        <v>178</v>
      </c>
      <c r="B161" s="639" t="str">
        <f>Cover!$G$25</f>
        <v>NL</v>
      </c>
      <c r="C161" s="639" t="s">
        <v>222</v>
      </c>
      <c r="D161" s="639" t="s">
        <v>293</v>
      </c>
      <c r="E161" s="640" t="s">
        <v>121</v>
      </c>
      <c r="F161" s="641" t="e">
        <f>IF(ISNUMBER(U161),U161,VLOOKUP(CONCATENATE($B161,"_",$C161,"_",F$2,"_","1000 NAC","_",$E161),Database!$F$2:$G$65536,2,)/VLOOKUP(CONCATENATE($B161,"_",$C161,"_",F$2,"_",$D161,"_",$E161),Database!$F$2:$G$65536,2,))</f>
        <v>#DIV/0!</v>
      </c>
      <c r="G161" s="641" t="e">
        <f>IF(ISNUMBER(V161),V161,VLOOKUP(CONCATENATE($B161,"_",$C161,"_",G$2,"_","1000 NAC","_",$E161),Database!$F$2:$G$65536,2,)/VLOOKUP(CONCATENATE($B161,"_",$C161,"_",G$2,"_",$D161,"_",$E161),Database!$F$2:$G$65536,2,))</f>
        <v>#DIV/0!</v>
      </c>
      <c r="H161" s="641" t="e">
        <f>IF(ISNUMBER(W161),W161,VLOOKUP(CONCATENATE($B161,"_",$C161,"_",H$2,"_","1000 NAC","_",$E161),Database!$F$2:$G$65536,2,)/VLOOKUP(CONCATENATE($B161,"_",$C161,"_",H$2,"_",$D161,"_",$E161),Database!$F$2:$G$65536,2,))</f>
        <v>#N/A</v>
      </c>
      <c r="I161" s="641" t="e">
        <f>IF(ISNUMBER(X161),X161,VLOOKUP(CONCATENATE($B161,"_",$C161,"_",I$2,"_","1000 NAC","_",$E161),Database!$F$2:$G$65536,2,)/VLOOKUP(CONCATENATE($B161,"_",$C161,"_",I$2,"_",$D161,"_",$E161),Database!$F$2:$G$65536,2,))</f>
        <v>#N/A</v>
      </c>
      <c r="J161" s="641" t="e">
        <f>VLOOKUP(CONCATENATE($B161,"_",$C161,"_",J$2,"_","1000 NAC","_",$E161),Database!$F$2:$G$65536,2,)/VLOOKUP(CONCATENATE($B161,"_",$C161,"_",J$2,"_",$D161,"_",$E161),Database!$F$2:$G$65536,2,)</f>
        <v>#N/A</v>
      </c>
      <c r="K161" s="642">
        <f>VLOOKUP(CONCATENATE($B161,"_",$C161,"_",K$2,"_","1000 NAC","_",$E161),SentData!$F$2:$G$65536,2,)/VLOOKUP(CONCATENATE($B161,"_",$C161,"_",K$2,"_",$D161,"_",$E161),SentData!$F$2:$G$65536,2,)</f>
        <v>343.16871955298205</v>
      </c>
      <c r="L161" s="642">
        <f>VLOOKUP(CONCATENATE($B161,"_",$C161,"_",L$2,"_","1000 NAC","_",$E161),SentData!$F$2:$G$65536,2,)/VLOOKUP(CONCATENATE($B161,"_",$C161,"_",L$2,"_",$D161,"_",$E161),SentData!$F$2:$G$65536,2,)</f>
        <v>437.64655516312013</v>
      </c>
      <c r="M161" s="643"/>
      <c r="N161" s="644" t="str">
        <f t="shared" si="31"/>
        <v>!!</v>
      </c>
      <c r="O161" s="644" t="str">
        <f t="shared" si="32"/>
        <v>!!</v>
      </c>
      <c r="P161" s="644" t="str">
        <f t="shared" si="33"/>
        <v>!!</v>
      </c>
      <c r="Q161" s="644" t="str">
        <f t="shared" si="34"/>
        <v>!!</v>
      </c>
      <c r="R161" s="644" t="str">
        <f t="shared" si="35"/>
        <v>!!</v>
      </c>
      <c r="S161" s="644">
        <f t="shared" si="36"/>
        <v>1.275310161524065</v>
      </c>
      <c r="T161" s="643"/>
      <c r="U161" s="652" t="str">
        <f>IF(ISNUMBER(U159),IF(ISNUMBER(U160),U160/U159,F160/U159),IF(ISNUMBER(U160),U160/F159,""))</f>
        <v/>
      </c>
      <c r="V161" s="652"/>
      <c r="W161" s="652"/>
      <c r="X161" s="652"/>
    </row>
    <row r="162" spans="1:24" s="353" customFormat="1" ht="10.199999999999999" x14ac:dyDescent="0.2">
      <c r="A162" s="633" t="s">
        <v>180</v>
      </c>
      <c r="B162" s="633" t="str">
        <f>Cover!$G$25</f>
        <v>NL</v>
      </c>
      <c r="C162" s="633" t="s">
        <v>221</v>
      </c>
      <c r="D162" s="633" t="s">
        <v>293</v>
      </c>
      <c r="E162" s="634" t="s">
        <v>121</v>
      </c>
      <c r="F162" s="635">
        <f>IF(ISNUMBER(U162),U162,VLOOKUP(CONCATENATE($B162,"_",$C162,"_",F$2,"_",$D162,"_",$E162),Database!$F$2:$G$65536,2,))</f>
        <v>0</v>
      </c>
      <c r="G162" s="635">
        <f>IF(ISNUMBER(V162),V162,VLOOKUP(CONCATENATE($B162,"_",$C162,"_",G$2,"_",$D162,"_",$E162),Database!$F$2:$G$65536,2,))</f>
        <v>0</v>
      </c>
      <c r="H162" s="635" t="e">
        <f>IF(ISNUMBER(W162),W162,VLOOKUP(CONCATENATE($B162,"_",$C162,"_",H$2,"_",$D162,"_",$E162),Database!$F$2:$G$65536,2,))</f>
        <v>#N/A</v>
      </c>
      <c r="I162" s="635" t="e">
        <f>IF(ISNUMBER(X162),X162,VLOOKUP(CONCATENATE($B162,"_",$C162,"_",I$2,"_",$D162,"_",$E162),Database!$F$2:$G$65536,2,))</f>
        <v>#N/A</v>
      </c>
      <c r="J162" s="635" t="e">
        <f>VLOOKUP(CONCATENATE($B162,"_",$C162,"_",J$2,"_",$D162,"_",$E162),Database!$F$2:$G$65536,2,)</f>
        <v>#N/A</v>
      </c>
      <c r="K162" s="636">
        <f>VLOOKUP(CONCATENATE($B162,"_",$C162,"_",K$2,"_",$D162,"_",$E162),SentData!$F$2:$G$65536,2,)</f>
        <v>2.6709999999999998</v>
      </c>
      <c r="L162" s="636">
        <f>VLOOKUP(CONCATENATE($B162,"_",$C162,"_",L$2,"_",$D162,"_",$E162),SentData!$F$2:$G$65536,2,)</f>
        <v>2.5579999999999998</v>
      </c>
      <c r="M162" s="637"/>
      <c r="N162" s="638" t="str">
        <f t="shared" si="31"/>
        <v>!!</v>
      </c>
      <c r="O162" s="638" t="str">
        <f t="shared" si="32"/>
        <v>!!</v>
      </c>
      <c r="P162" s="638" t="str">
        <f t="shared" si="33"/>
        <v>!!</v>
      </c>
      <c r="Q162" s="638" t="str">
        <f t="shared" si="34"/>
        <v>!!</v>
      </c>
      <c r="R162" s="638" t="str">
        <f t="shared" si="35"/>
        <v>!!</v>
      </c>
      <c r="S162" s="638">
        <f t="shared" si="36"/>
        <v>0.95769374766005244</v>
      </c>
      <c r="T162" s="637"/>
      <c r="U162" s="633"/>
      <c r="V162" s="633"/>
      <c r="W162" s="633"/>
      <c r="X162" s="633"/>
    </row>
    <row r="163" spans="1:24" s="353" customFormat="1" ht="10.199999999999999" x14ac:dyDescent="0.2">
      <c r="A163" s="650" t="s">
        <v>179</v>
      </c>
      <c r="B163" s="633" t="str">
        <f>Cover!$G$25</f>
        <v>NL</v>
      </c>
      <c r="C163" s="633" t="s">
        <v>221</v>
      </c>
      <c r="D163" s="633" t="s">
        <v>216</v>
      </c>
      <c r="E163" s="634" t="s">
        <v>121</v>
      </c>
      <c r="F163" s="635">
        <f>IF(ISNUMBER(U163),U163,VLOOKUP(CONCATENATE($B163,"_",$C163,"_",F$2,"_",$D163,"_",$E163),Database!$F$2:$G$65536,2,))</f>
        <v>0</v>
      </c>
      <c r="G163" s="635">
        <f>IF(ISNUMBER(V163),V163,VLOOKUP(CONCATENATE($B163,"_",$C163,"_",G$2,"_",$D163,"_",$E163),Database!$F$2:$G$65536,2,))</f>
        <v>0</v>
      </c>
      <c r="H163" s="635" t="e">
        <f>IF(ISNUMBER(W163),W163,VLOOKUP(CONCATENATE($B163,"_",$C163,"_",H$2,"_",$D163,"_",$E163),Database!$F$2:$G$65536,2,))</f>
        <v>#N/A</v>
      </c>
      <c r="I163" s="635" t="e">
        <f>IF(ISNUMBER(X163),X163,VLOOKUP(CONCATENATE($B163,"_",$C163,"_",I$2,"_",$D163,"_",$E163),Database!$F$2:$G$65536,2,))</f>
        <v>#N/A</v>
      </c>
      <c r="J163" s="635" t="e">
        <f>VLOOKUP(CONCATENATE($B163,"_",$C163,"_",J$2,"_",$D163,"_",$E163),Database!$F$2:$G$65536,2,)</f>
        <v>#N/A</v>
      </c>
      <c r="K163" s="636">
        <f>VLOOKUP(CONCATENATE($B163,"_",$C163,"_",K$2,"_",$D163,"_",$E163),SentData!$F$2:$G$65536,2,)</f>
        <v>1295</v>
      </c>
      <c r="L163" s="636">
        <f>VLOOKUP(CONCATENATE($B163,"_",$C163,"_",L$2,"_",$D163,"_",$E163),SentData!$F$2:$G$65536,2,)</f>
        <v>2078</v>
      </c>
      <c r="M163" s="637"/>
      <c r="N163" s="638" t="str">
        <f t="shared" si="31"/>
        <v>!!</v>
      </c>
      <c r="O163" s="638" t="str">
        <f t="shared" si="32"/>
        <v>!!</v>
      </c>
      <c r="P163" s="638" t="str">
        <f t="shared" si="33"/>
        <v>!!</v>
      </c>
      <c r="Q163" s="638" t="str">
        <f t="shared" si="34"/>
        <v>!!</v>
      </c>
      <c r="R163" s="638" t="str">
        <f t="shared" si="35"/>
        <v>!!</v>
      </c>
      <c r="S163" s="638">
        <f t="shared" si="36"/>
        <v>1.6046332046332046</v>
      </c>
      <c r="T163" s="637"/>
      <c r="U163" s="633"/>
      <c r="V163" s="633"/>
      <c r="W163" s="633"/>
      <c r="X163" s="633"/>
    </row>
    <row r="164" spans="1:24" x14ac:dyDescent="0.2">
      <c r="A164" s="651" t="s">
        <v>178</v>
      </c>
      <c r="B164" s="639" t="str">
        <f>Cover!$G$25</f>
        <v>NL</v>
      </c>
      <c r="C164" s="639" t="s">
        <v>221</v>
      </c>
      <c r="D164" s="639" t="s">
        <v>293</v>
      </c>
      <c r="E164" s="640" t="s">
        <v>121</v>
      </c>
      <c r="F164" s="641" t="e">
        <f>IF(ISNUMBER(U164),U164,VLOOKUP(CONCATENATE($B164,"_",$C164,"_",F$2,"_","1000 NAC","_",$E164),Database!$F$2:$G$65536,2,)/VLOOKUP(CONCATENATE($B164,"_",$C164,"_",F$2,"_",$D164,"_",$E164),Database!$F$2:$G$65536,2,))</f>
        <v>#DIV/0!</v>
      </c>
      <c r="G164" s="641" t="e">
        <f>IF(ISNUMBER(V164),V164,VLOOKUP(CONCATENATE($B164,"_",$C164,"_",G$2,"_","1000 NAC","_",$E164),Database!$F$2:$G$65536,2,)/VLOOKUP(CONCATENATE($B164,"_",$C164,"_",G$2,"_",$D164,"_",$E164),Database!$F$2:$G$65536,2,))</f>
        <v>#DIV/0!</v>
      </c>
      <c r="H164" s="641" t="e">
        <f>IF(ISNUMBER(W164),W164,VLOOKUP(CONCATENATE($B164,"_",$C164,"_",H$2,"_","1000 NAC","_",$E164),Database!$F$2:$G$65536,2,)/VLOOKUP(CONCATENATE($B164,"_",$C164,"_",H$2,"_",$D164,"_",$E164),Database!$F$2:$G$65536,2,))</f>
        <v>#N/A</v>
      </c>
      <c r="I164" s="641" t="e">
        <f>IF(ISNUMBER(X164),X164,VLOOKUP(CONCATENATE($B164,"_",$C164,"_",I$2,"_","1000 NAC","_",$E164),Database!$F$2:$G$65536,2,)/VLOOKUP(CONCATENATE($B164,"_",$C164,"_",I$2,"_",$D164,"_",$E164),Database!$F$2:$G$65536,2,))</f>
        <v>#N/A</v>
      </c>
      <c r="J164" s="641" t="e">
        <f>VLOOKUP(CONCATENATE($B164,"_",$C164,"_",J$2,"_","1000 NAC","_",$E164),Database!$F$2:$G$65536,2,)/VLOOKUP(CONCATENATE($B164,"_",$C164,"_",J$2,"_",$D164,"_",$E164),Database!$F$2:$G$65536,2,)</f>
        <v>#N/A</v>
      </c>
      <c r="K164" s="642">
        <f>VLOOKUP(CONCATENATE($B164,"_",$C164,"_",K$2,"_","1000 NAC","_",$E164),SentData!$F$2:$G$65536,2,)/VLOOKUP(CONCATENATE($B164,"_",$C164,"_",K$2,"_",$D164,"_",$E164),SentData!$F$2:$G$65536,2,)</f>
        <v>484.83713964807191</v>
      </c>
      <c r="L164" s="642">
        <f>VLOOKUP(CONCATENATE($B164,"_",$C164,"_",L$2,"_","1000 NAC","_",$E164),SentData!$F$2:$G$65536,2,)/VLOOKUP(CONCATENATE($B164,"_",$C164,"_",L$2,"_",$D164,"_",$E164),SentData!$F$2:$G$65536,2,)</f>
        <v>812.35340109460526</v>
      </c>
      <c r="M164" s="643"/>
      <c r="N164" s="644" t="str">
        <f t="shared" si="31"/>
        <v>!!</v>
      </c>
      <c r="O164" s="644" t="str">
        <f t="shared" si="32"/>
        <v>!!</v>
      </c>
      <c r="P164" s="644" t="str">
        <f t="shared" si="33"/>
        <v>!!</v>
      </c>
      <c r="Q164" s="644" t="str">
        <f t="shared" si="34"/>
        <v>!!</v>
      </c>
      <c r="R164" s="644" t="str">
        <f t="shared" si="35"/>
        <v>!!</v>
      </c>
      <c r="S164" s="644">
        <f t="shared" si="36"/>
        <v>1.6755180960028497</v>
      </c>
      <c r="T164" s="643"/>
      <c r="U164" s="652" t="str">
        <f>IF(ISNUMBER(U162),IF(ISNUMBER(U163),U163/U162,F163/U162),IF(ISNUMBER(U163),U163/F162,""))</f>
        <v/>
      </c>
      <c r="V164" s="652"/>
      <c r="W164" s="652"/>
      <c r="X164" s="652"/>
    </row>
    <row r="165" spans="1:24" s="353" customFormat="1" ht="10.199999999999999" x14ac:dyDescent="0.2">
      <c r="A165" s="633" t="s">
        <v>180</v>
      </c>
      <c r="B165" s="633" t="str">
        <f>Cover!$G$25</f>
        <v>NL</v>
      </c>
      <c r="C165" s="633" t="s">
        <v>222</v>
      </c>
      <c r="D165" s="633" t="s">
        <v>293</v>
      </c>
      <c r="E165" s="634" t="s">
        <v>122</v>
      </c>
      <c r="F165" s="635">
        <f>IF(ISNUMBER(U165),U165,VLOOKUP(CONCATENATE($B165,"_",$C165,"_",F$2,"_",$D165,"_",$E165),Database!$F$2:$G$65536,2,))</f>
        <v>0</v>
      </c>
      <c r="G165" s="635">
        <f>IF(ISNUMBER(V165),V165,VLOOKUP(CONCATENATE($B165,"_",$C165,"_",G$2,"_",$D165,"_",$E165),Database!$F$2:$G$65536,2,))</f>
        <v>0</v>
      </c>
      <c r="H165" s="635" t="e">
        <f>IF(ISNUMBER(W165),W165,VLOOKUP(CONCATENATE($B165,"_",$C165,"_",H$2,"_",$D165,"_",$E165),Database!$F$2:$G$65536,2,))</f>
        <v>#N/A</v>
      </c>
      <c r="I165" s="635" t="e">
        <f>IF(ISNUMBER(X165),X165,VLOOKUP(CONCATENATE($B165,"_",$C165,"_",I$2,"_",$D165,"_",$E165),Database!$F$2:$G$65536,2,))</f>
        <v>#N/A</v>
      </c>
      <c r="J165" s="635" t="e">
        <f>VLOOKUP(CONCATENATE($B165,"_",$C165,"_",J$2,"_",$D165,"_",$E165),Database!$F$2:$G$65536,2,)</f>
        <v>#N/A</v>
      </c>
      <c r="K165" s="636">
        <f>VLOOKUP(CONCATENATE($B165,"_",$C165,"_",K$2,"_",$D165,"_",$E165),SentData!$F$2:$G$65536,2,)</f>
        <v>146.97499999999999</v>
      </c>
      <c r="L165" s="636">
        <f>VLOOKUP(CONCATENATE($B165,"_",$C165,"_",L$2,"_",$D165,"_",$E165),SentData!$F$2:$G$65536,2,)</f>
        <v>143.51300000000001</v>
      </c>
      <c r="M165" s="637"/>
      <c r="N165" s="638" t="str">
        <f t="shared" si="31"/>
        <v>!!</v>
      </c>
      <c r="O165" s="638" t="str">
        <f t="shared" si="32"/>
        <v>!!</v>
      </c>
      <c r="P165" s="638" t="str">
        <f t="shared" si="33"/>
        <v>!!</v>
      </c>
      <c r="Q165" s="638" t="str">
        <f t="shared" si="34"/>
        <v>!!</v>
      </c>
      <c r="R165" s="638" t="str">
        <f t="shared" si="35"/>
        <v>!!</v>
      </c>
      <c r="S165" s="638">
        <f t="shared" si="36"/>
        <v>0.97644497363497196</v>
      </c>
      <c r="T165" s="637"/>
      <c r="U165" s="633"/>
      <c r="V165" s="633"/>
      <c r="W165" s="633"/>
      <c r="X165" s="633"/>
    </row>
    <row r="166" spans="1:24" s="353" customFormat="1" ht="10.199999999999999" x14ac:dyDescent="0.2">
      <c r="A166" s="650" t="s">
        <v>179</v>
      </c>
      <c r="B166" s="633" t="str">
        <f>Cover!$G$25</f>
        <v>NL</v>
      </c>
      <c r="C166" s="633" t="s">
        <v>222</v>
      </c>
      <c r="D166" s="633" t="s">
        <v>216</v>
      </c>
      <c r="E166" s="634" t="s">
        <v>122</v>
      </c>
      <c r="F166" s="635">
        <f>IF(ISNUMBER(U166),U166,VLOOKUP(CONCATENATE($B166,"_",$C166,"_",F$2,"_",$D166,"_",$E166),Database!$F$2:$G$65536,2,))</f>
        <v>0</v>
      </c>
      <c r="G166" s="635">
        <f>IF(ISNUMBER(V166),V166,VLOOKUP(CONCATENATE($B166,"_",$C166,"_",G$2,"_",$D166,"_",$E166),Database!$F$2:$G$65536,2,))</f>
        <v>0</v>
      </c>
      <c r="H166" s="635" t="e">
        <f>IF(ISNUMBER(W166),W166,VLOOKUP(CONCATENATE($B166,"_",$C166,"_",H$2,"_",$D166,"_",$E166),Database!$F$2:$G$65536,2,))</f>
        <v>#N/A</v>
      </c>
      <c r="I166" s="635" t="e">
        <f>IF(ISNUMBER(X166),X166,VLOOKUP(CONCATENATE($B166,"_",$C166,"_",I$2,"_",$D166,"_",$E166),Database!$F$2:$G$65536,2,))</f>
        <v>#N/A</v>
      </c>
      <c r="J166" s="635" t="e">
        <f>VLOOKUP(CONCATENATE($B166,"_",$C166,"_",J$2,"_",$D166,"_",$E166),Database!$F$2:$G$65536,2,)</f>
        <v>#N/A</v>
      </c>
      <c r="K166" s="636">
        <f>VLOOKUP(CONCATENATE($B166,"_",$C166,"_",K$2,"_",$D166,"_",$E166),SentData!$F$2:$G$65536,2,)</f>
        <v>76563</v>
      </c>
      <c r="L166" s="636">
        <f>VLOOKUP(CONCATENATE($B166,"_",$C166,"_",L$2,"_",$D166,"_",$E166),SentData!$F$2:$G$65536,2,)</f>
        <v>79503</v>
      </c>
      <c r="M166" s="637"/>
      <c r="N166" s="638" t="str">
        <f t="shared" si="31"/>
        <v>!!</v>
      </c>
      <c r="O166" s="638" t="str">
        <f t="shared" si="32"/>
        <v>!!</v>
      </c>
      <c r="P166" s="638" t="str">
        <f t="shared" si="33"/>
        <v>!!</v>
      </c>
      <c r="Q166" s="638" t="str">
        <f t="shared" si="34"/>
        <v>!!</v>
      </c>
      <c r="R166" s="638" t="str">
        <f t="shared" si="35"/>
        <v>!!</v>
      </c>
      <c r="S166" s="638">
        <f t="shared" si="36"/>
        <v>1.0383997492261274</v>
      </c>
      <c r="T166" s="637"/>
      <c r="U166" s="633"/>
      <c r="V166" s="633"/>
      <c r="W166" s="633"/>
      <c r="X166" s="633"/>
    </row>
    <row r="167" spans="1:24" x14ac:dyDescent="0.2">
      <c r="A167" s="651" t="s">
        <v>178</v>
      </c>
      <c r="B167" s="639" t="str">
        <f>Cover!$G$25</f>
        <v>NL</v>
      </c>
      <c r="C167" s="639" t="s">
        <v>222</v>
      </c>
      <c r="D167" s="639" t="s">
        <v>293</v>
      </c>
      <c r="E167" s="640" t="s">
        <v>122</v>
      </c>
      <c r="F167" s="641" t="e">
        <f>IF(ISNUMBER(U167),U167,VLOOKUP(CONCATENATE($B167,"_",$C167,"_",F$2,"_","1000 NAC","_",$E167),Database!$F$2:$G$65536,2,)/VLOOKUP(CONCATENATE($B167,"_",$C167,"_",F$2,"_",$D167,"_",$E167),Database!$F$2:$G$65536,2,))</f>
        <v>#DIV/0!</v>
      </c>
      <c r="G167" s="641" t="e">
        <f>IF(ISNUMBER(V167),V167,VLOOKUP(CONCATENATE($B167,"_",$C167,"_",G$2,"_","1000 NAC","_",$E167),Database!$F$2:$G$65536,2,)/VLOOKUP(CONCATENATE($B167,"_",$C167,"_",G$2,"_",$D167,"_",$E167),Database!$F$2:$G$65536,2,))</f>
        <v>#DIV/0!</v>
      </c>
      <c r="H167" s="641" t="e">
        <f>IF(ISNUMBER(W167),W167,VLOOKUP(CONCATENATE($B167,"_",$C167,"_",H$2,"_","1000 NAC","_",$E167),Database!$F$2:$G$65536,2,)/VLOOKUP(CONCATENATE($B167,"_",$C167,"_",H$2,"_",$D167,"_",$E167),Database!$F$2:$G$65536,2,))</f>
        <v>#N/A</v>
      </c>
      <c r="I167" s="641" t="e">
        <f>IF(ISNUMBER(X167),X167,VLOOKUP(CONCATENATE($B167,"_",$C167,"_",I$2,"_","1000 NAC","_",$E167),Database!$F$2:$G$65536,2,)/VLOOKUP(CONCATENATE($B167,"_",$C167,"_",I$2,"_",$D167,"_",$E167),Database!$F$2:$G$65536,2,))</f>
        <v>#N/A</v>
      </c>
      <c r="J167" s="641" t="e">
        <f>VLOOKUP(CONCATENATE($B167,"_",$C167,"_",J$2,"_","1000 NAC","_",$E167),Database!$F$2:$G$65536,2,)/VLOOKUP(CONCATENATE($B167,"_",$C167,"_",J$2,"_",$D167,"_",$E167),Database!$F$2:$G$65536,2,)</f>
        <v>#N/A</v>
      </c>
      <c r="K167" s="642">
        <f>VLOOKUP(CONCATENATE($B167,"_",$C167,"_",K$2,"_","1000 NAC","_",$E167),SentData!$F$2:$G$65536,2,)/VLOOKUP(CONCATENATE($B167,"_",$C167,"_",K$2,"_",$D167,"_",$E167),SentData!$F$2:$G$65536,2,)</f>
        <v>520.9253274366389</v>
      </c>
      <c r="L167" s="642">
        <f>VLOOKUP(CONCATENATE($B167,"_",$C167,"_",L$2,"_","1000 NAC","_",$E167),SentData!$F$2:$G$65536,2,)/VLOOKUP(CONCATENATE($B167,"_",$C167,"_",L$2,"_",$D167,"_",$E167),SentData!$F$2:$G$65536,2,)</f>
        <v>553.97768843240681</v>
      </c>
      <c r="M167" s="643"/>
      <c r="N167" s="644" t="str">
        <f t="shared" si="31"/>
        <v>!!</v>
      </c>
      <c r="O167" s="644" t="str">
        <f t="shared" si="32"/>
        <v>!!</v>
      </c>
      <c r="P167" s="644" t="str">
        <f t="shared" si="33"/>
        <v>!!</v>
      </c>
      <c r="Q167" s="644" t="str">
        <f t="shared" si="34"/>
        <v>!!</v>
      </c>
      <c r="R167" s="644" t="str">
        <f t="shared" si="35"/>
        <v>!!</v>
      </c>
      <c r="S167" s="644">
        <f t="shared" si="36"/>
        <v>1.0634493261412561</v>
      </c>
      <c r="T167" s="643"/>
      <c r="U167" s="652" t="str">
        <f>IF(ISNUMBER(U165),IF(ISNUMBER(U166),U166/U165,F166/U165),IF(ISNUMBER(U166),U166/F165,""))</f>
        <v/>
      </c>
      <c r="V167" s="652"/>
      <c r="W167" s="652"/>
      <c r="X167" s="652"/>
    </row>
    <row r="168" spans="1:24" s="353" customFormat="1" ht="10.199999999999999" x14ac:dyDescent="0.2">
      <c r="A168" s="633" t="s">
        <v>180</v>
      </c>
      <c r="B168" s="633" t="str">
        <f>Cover!$G$25</f>
        <v>NL</v>
      </c>
      <c r="C168" s="633" t="s">
        <v>221</v>
      </c>
      <c r="D168" s="633" t="s">
        <v>293</v>
      </c>
      <c r="E168" s="634" t="s">
        <v>122</v>
      </c>
      <c r="F168" s="635">
        <f>IF(ISNUMBER(U168),U168,VLOOKUP(CONCATENATE($B168,"_",$C168,"_",F$2,"_",$D168,"_",$E168),Database!$F$2:$G$65536,2,))</f>
        <v>0</v>
      </c>
      <c r="G168" s="635">
        <f>IF(ISNUMBER(V168),V168,VLOOKUP(CONCATENATE($B168,"_",$C168,"_",G$2,"_",$D168,"_",$E168),Database!$F$2:$G$65536,2,))</f>
        <v>0</v>
      </c>
      <c r="H168" s="635" t="e">
        <f>IF(ISNUMBER(W168),W168,VLOOKUP(CONCATENATE($B168,"_",$C168,"_",H$2,"_",$D168,"_",$E168),Database!$F$2:$G$65536,2,))</f>
        <v>#N/A</v>
      </c>
      <c r="I168" s="635" t="e">
        <f>IF(ISNUMBER(X168),X168,VLOOKUP(CONCATENATE($B168,"_",$C168,"_",I$2,"_",$D168,"_",$E168),Database!$F$2:$G$65536,2,))</f>
        <v>#N/A</v>
      </c>
      <c r="J168" s="635" t="e">
        <f>VLOOKUP(CONCATENATE($B168,"_",$C168,"_",J$2,"_",$D168,"_",$E168),Database!$F$2:$G$65536,2,)</f>
        <v>#N/A</v>
      </c>
      <c r="K168" s="636">
        <f>VLOOKUP(CONCATENATE($B168,"_",$C168,"_",K$2,"_",$D168,"_",$E168),SentData!$F$2:$G$65536,2,)</f>
        <v>34.213999999999999</v>
      </c>
      <c r="L168" s="636">
        <f>VLOOKUP(CONCATENATE($B168,"_",$C168,"_",L$2,"_",$D168,"_",$E168),SentData!$F$2:$G$65536,2,)</f>
        <v>16.187000000000001</v>
      </c>
      <c r="M168" s="637"/>
      <c r="N168" s="638" t="str">
        <f t="shared" si="31"/>
        <v>!!</v>
      </c>
      <c r="O168" s="638" t="str">
        <f t="shared" si="32"/>
        <v>!!</v>
      </c>
      <c r="P168" s="638" t="str">
        <f t="shared" si="33"/>
        <v>!!</v>
      </c>
      <c r="Q168" s="638" t="str">
        <f t="shared" si="34"/>
        <v>!!</v>
      </c>
      <c r="R168" s="638" t="str">
        <f t="shared" si="35"/>
        <v>!!</v>
      </c>
      <c r="S168" s="638">
        <f t="shared" si="36"/>
        <v>0.47311042263400954</v>
      </c>
      <c r="T168" s="637"/>
      <c r="U168" s="633"/>
      <c r="V168" s="633"/>
      <c r="W168" s="633"/>
      <c r="X168" s="633"/>
    </row>
    <row r="169" spans="1:24" s="353" customFormat="1" ht="10.199999999999999" x14ac:dyDescent="0.2">
      <c r="A169" s="650" t="s">
        <v>179</v>
      </c>
      <c r="B169" s="633" t="str">
        <f>Cover!$G$25</f>
        <v>NL</v>
      </c>
      <c r="C169" s="633" t="s">
        <v>221</v>
      </c>
      <c r="D169" s="633" t="s">
        <v>216</v>
      </c>
      <c r="E169" s="634" t="s">
        <v>122</v>
      </c>
      <c r="F169" s="635">
        <f>IF(ISNUMBER(U169),U169,VLOOKUP(CONCATENATE($B169,"_",$C169,"_",F$2,"_",$D169,"_",$E169),Database!$F$2:$G$65536,2,))</f>
        <v>0</v>
      </c>
      <c r="G169" s="635">
        <f>IF(ISNUMBER(V169),V169,VLOOKUP(CONCATENATE($B169,"_",$C169,"_",G$2,"_",$D169,"_",$E169),Database!$F$2:$G$65536,2,))</f>
        <v>0</v>
      </c>
      <c r="H169" s="635" t="e">
        <f>IF(ISNUMBER(W169),W169,VLOOKUP(CONCATENATE($B169,"_",$C169,"_",H$2,"_",$D169,"_",$E169),Database!$F$2:$G$65536,2,))</f>
        <v>#N/A</v>
      </c>
      <c r="I169" s="635" t="e">
        <f>IF(ISNUMBER(X169),X169,VLOOKUP(CONCATENATE($B169,"_",$C169,"_",I$2,"_",$D169,"_",$E169),Database!$F$2:$G$65536,2,))</f>
        <v>#N/A</v>
      </c>
      <c r="J169" s="635" t="e">
        <f>VLOOKUP(CONCATENATE($B169,"_",$C169,"_",J$2,"_",$D169,"_",$E169),Database!$F$2:$G$65536,2,)</f>
        <v>#N/A</v>
      </c>
      <c r="K169" s="636">
        <f>VLOOKUP(CONCATENATE($B169,"_",$C169,"_",K$2,"_",$D169,"_",$E169),SentData!$F$2:$G$65536,2,)</f>
        <v>11849</v>
      </c>
      <c r="L169" s="636">
        <f>VLOOKUP(CONCATENATE($B169,"_",$C169,"_",L$2,"_",$D169,"_",$E169),SentData!$F$2:$G$65536,2,)</f>
        <v>13045</v>
      </c>
      <c r="M169" s="637"/>
      <c r="N169" s="638" t="str">
        <f t="shared" si="31"/>
        <v>!!</v>
      </c>
      <c r="O169" s="638" t="str">
        <f t="shared" si="32"/>
        <v>!!</v>
      </c>
      <c r="P169" s="638" t="str">
        <f t="shared" si="33"/>
        <v>!!</v>
      </c>
      <c r="Q169" s="638" t="str">
        <f t="shared" si="34"/>
        <v>!!</v>
      </c>
      <c r="R169" s="638" t="str">
        <f t="shared" si="35"/>
        <v>!!</v>
      </c>
      <c r="S169" s="638">
        <f t="shared" si="36"/>
        <v>1.1009367879145919</v>
      </c>
      <c r="T169" s="637"/>
      <c r="U169" s="633"/>
      <c r="V169" s="633"/>
      <c r="W169" s="633"/>
      <c r="X169" s="633"/>
    </row>
    <row r="170" spans="1:24" x14ac:dyDescent="0.2">
      <c r="A170" s="651" t="s">
        <v>178</v>
      </c>
      <c r="B170" s="639" t="str">
        <f>Cover!$G$25</f>
        <v>NL</v>
      </c>
      <c r="C170" s="639" t="s">
        <v>221</v>
      </c>
      <c r="D170" s="639" t="s">
        <v>293</v>
      </c>
      <c r="E170" s="640" t="s">
        <v>122</v>
      </c>
      <c r="F170" s="641" t="e">
        <f>IF(ISNUMBER(U170),U170,VLOOKUP(CONCATENATE($B170,"_",$C170,"_",F$2,"_","1000 NAC","_",$E170),Database!$F$2:$G$65536,2,)/VLOOKUP(CONCATENATE($B170,"_",$C170,"_",F$2,"_",$D170,"_",$E170),Database!$F$2:$G$65536,2,))</f>
        <v>#DIV/0!</v>
      </c>
      <c r="G170" s="641" t="e">
        <f>IF(ISNUMBER(V170),V170,VLOOKUP(CONCATENATE($B170,"_",$C170,"_",G$2,"_","1000 NAC","_",$E170),Database!$F$2:$G$65536,2,)/VLOOKUP(CONCATENATE($B170,"_",$C170,"_",G$2,"_",$D170,"_",$E170),Database!$F$2:$G$65536,2,))</f>
        <v>#DIV/0!</v>
      </c>
      <c r="H170" s="641" t="e">
        <f>IF(ISNUMBER(W170),W170,VLOOKUP(CONCATENATE($B170,"_",$C170,"_",H$2,"_","1000 NAC","_",$E170),Database!$F$2:$G$65536,2,)/VLOOKUP(CONCATENATE($B170,"_",$C170,"_",H$2,"_",$D170,"_",$E170),Database!$F$2:$G$65536,2,))</f>
        <v>#N/A</v>
      </c>
      <c r="I170" s="641" t="e">
        <f>IF(ISNUMBER(X170),X170,VLOOKUP(CONCATENATE($B170,"_",$C170,"_",I$2,"_","1000 NAC","_",$E170),Database!$F$2:$G$65536,2,)/VLOOKUP(CONCATENATE($B170,"_",$C170,"_",I$2,"_",$D170,"_",$E170),Database!$F$2:$G$65536,2,))</f>
        <v>#N/A</v>
      </c>
      <c r="J170" s="641" t="e">
        <f>VLOOKUP(CONCATENATE($B170,"_",$C170,"_",J$2,"_","1000 NAC","_",$E170),Database!$F$2:$G$65536,2,)/VLOOKUP(CONCATENATE($B170,"_",$C170,"_",J$2,"_",$D170,"_",$E170),Database!$F$2:$G$65536,2,)</f>
        <v>#N/A</v>
      </c>
      <c r="K170" s="642">
        <f>VLOOKUP(CONCATENATE($B170,"_",$C170,"_",K$2,"_","1000 NAC","_",$E170),SentData!$F$2:$G$65536,2,)/VLOOKUP(CONCATENATE($B170,"_",$C170,"_",K$2,"_",$D170,"_",$E170),SentData!$F$2:$G$65536,2,)</f>
        <v>346.32021979306717</v>
      </c>
      <c r="L170" s="642">
        <f>VLOOKUP(CONCATENATE($B170,"_",$C170,"_",L$2,"_","1000 NAC","_",$E170),SentData!$F$2:$G$65536,2,)/VLOOKUP(CONCATENATE($B170,"_",$C170,"_",L$2,"_",$D170,"_",$E170),SentData!$F$2:$G$65536,2,)</f>
        <v>805.89361833570138</v>
      </c>
      <c r="M170" s="643"/>
      <c r="N170" s="644" t="str">
        <f t="shared" si="31"/>
        <v>!!</v>
      </c>
      <c r="O170" s="644" t="str">
        <f t="shared" si="32"/>
        <v>!!</v>
      </c>
      <c r="P170" s="644" t="str">
        <f t="shared" si="33"/>
        <v>!!</v>
      </c>
      <c r="Q170" s="644" t="str">
        <f t="shared" si="34"/>
        <v>!!</v>
      </c>
      <c r="R170" s="644" t="str">
        <f t="shared" si="35"/>
        <v>!!</v>
      </c>
      <c r="S170" s="644">
        <f t="shared" si="36"/>
        <v>2.3270186731148357</v>
      </c>
      <c r="T170" s="643"/>
      <c r="U170" s="652" t="str">
        <f>IF(ISNUMBER(U168),IF(ISNUMBER(U169),U169/U168,F169/U168),IF(ISNUMBER(U169),U169/F168,""))</f>
        <v/>
      </c>
      <c r="V170" s="652"/>
      <c r="W170" s="652"/>
      <c r="X170" s="652"/>
    </row>
    <row r="171" spans="1:24" s="353" customFormat="1" ht="10.199999999999999" x14ac:dyDescent="0.2">
      <c r="A171" s="633" t="s">
        <v>180</v>
      </c>
      <c r="B171" s="633" t="str">
        <f>Cover!$G$25</f>
        <v>NL</v>
      </c>
      <c r="C171" s="633" t="s">
        <v>222</v>
      </c>
      <c r="D171" s="633" t="s">
        <v>293</v>
      </c>
      <c r="E171" s="634" t="s">
        <v>123</v>
      </c>
      <c r="F171" s="635">
        <f>IF(ISNUMBER(U171),U171,VLOOKUP(CONCATENATE($B171,"_",$C171,"_",F$2,"_",$D171,"_",$E171),Database!$F$2:$G$65536,2,))</f>
        <v>0</v>
      </c>
      <c r="G171" s="635">
        <f>IF(ISNUMBER(V171),V171,VLOOKUP(CONCATENATE($B171,"_",$C171,"_",G$2,"_",$D171,"_",$E171),Database!$F$2:$G$65536,2,))</f>
        <v>0</v>
      </c>
      <c r="H171" s="635" t="e">
        <f>IF(ISNUMBER(W171),W171,VLOOKUP(CONCATENATE($B171,"_",$C171,"_",H$2,"_",$D171,"_",$E171),Database!$F$2:$G$65536,2,))</f>
        <v>#N/A</v>
      </c>
      <c r="I171" s="635" t="e">
        <f>IF(ISNUMBER(X171),X171,VLOOKUP(CONCATENATE($B171,"_",$C171,"_",I$2,"_",$D171,"_",$E171),Database!$F$2:$G$65536,2,))</f>
        <v>#N/A</v>
      </c>
      <c r="J171" s="635" t="e">
        <f>VLOOKUP(CONCATENATE($B171,"_",$C171,"_",J$2,"_",$D171,"_",$E171),Database!$F$2:$G$65536,2,)</f>
        <v>#N/A</v>
      </c>
      <c r="K171" s="636">
        <f>VLOOKUP(CONCATENATE($B171,"_",$C171,"_",K$2,"_",$D171,"_",$E171),SentData!$F$2:$G$65536,2,)</f>
        <v>45.793999999999997</v>
      </c>
      <c r="L171" s="636">
        <f>VLOOKUP(CONCATENATE($B171,"_",$C171,"_",L$2,"_",$D171,"_",$E171),SentData!$F$2:$G$65536,2,)</f>
        <v>42.41</v>
      </c>
      <c r="M171" s="637"/>
      <c r="N171" s="638" t="str">
        <f t="shared" si="31"/>
        <v>!!</v>
      </c>
      <c r="O171" s="638" t="str">
        <f t="shared" si="32"/>
        <v>!!</v>
      </c>
      <c r="P171" s="638" t="str">
        <f t="shared" si="33"/>
        <v>!!</v>
      </c>
      <c r="Q171" s="638" t="str">
        <f t="shared" si="34"/>
        <v>!!</v>
      </c>
      <c r="R171" s="638" t="str">
        <f t="shared" si="35"/>
        <v>!!</v>
      </c>
      <c r="S171" s="638">
        <f t="shared" si="36"/>
        <v>0.92610385640040183</v>
      </c>
      <c r="T171" s="637"/>
      <c r="U171" s="633"/>
      <c r="V171" s="633"/>
      <c r="W171" s="633"/>
      <c r="X171" s="633"/>
    </row>
    <row r="172" spans="1:24" s="353" customFormat="1" ht="10.199999999999999" x14ac:dyDescent="0.2">
      <c r="A172" s="650" t="s">
        <v>179</v>
      </c>
      <c r="B172" s="633" t="str">
        <f>Cover!$G$25</f>
        <v>NL</v>
      </c>
      <c r="C172" s="633" t="s">
        <v>222</v>
      </c>
      <c r="D172" s="633" t="s">
        <v>216</v>
      </c>
      <c r="E172" s="634" t="s">
        <v>123</v>
      </c>
      <c r="F172" s="635">
        <f>IF(ISNUMBER(U172),U172,VLOOKUP(CONCATENATE($B172,"_",$C172,"_",F$2,"_",$D172,"_",$E172),Database!$F$2:$G$65536,2,))</f>
        <v>0</v>
      </c>
      <c r="G172" s="635">
        <f>IF(ISNUMBER(V172),V172,VLOOKUP(CONCATENATE($B172,"_",$C172,"_",G$2,"_",$D172,"_",$E172),Database!$F$2:$G$65536,2,))</f>
        <v>0</v>
      </c>
      <c r="H172" s="635" t="e">
        <f>IF(ISNUMBER(W172),W172,VLOOKUP(CONCATENATE($B172,"_",$C172,"_",H$2,"_",$D172,"_",$E172),Database!$F$2:$G$65536,2,))</f>
        <v>#N/A</v>
      </c>
      <c r="I172" s="635" t="e">
        <f>IF(ISNUMBER(X172),X172,VLOOKUP(CONCATENATE($B172,"_",$C172,"_",I$2,"_",$D172,"_",$E172),Database!$F$2:$G$65536,2,))</f>
        <v>#N/A</v>
      </c>
      <c r="J172" s="635" t="e">
        <f>VLOOKUP(CONCATENATE($B172,"_",$C172,"_",J$2,"_",$D172,"_",$E172),Database!$F$2:$G$65536,2,)</f>
        <v>#N/A</v>
      </c>
      <c r="K172" s="636">
        <f>VLOOKUP(CONCATENATE($B172,"_",$C172,"_",K$2,"_",$D172,"_",$E172),SentData!$F$2:$G$65536,2,)</f>
        <v>28511</v>
      </c>
      <c r="L172" s="636">
        <f>VLOOKUP(CONCATENATE($B172,"_",$C172,"_",L$2,"_",$D172,"_",$E172),SentData!$F$2:$G$65536,2,)</f>
        <v>30562</v>
      </c>
      <c r="M172" s="637"/>
      <c r="N172" s="638" t="str">
        <f t="shared" si="31"/>
        <v>!!</v>
      </c>
      <c r="O172" s="638" t="str">
        <f t="shared" si="32"/>
        <v>!!</v>
      </c>
      <c r="P172" s="638" t="str">
        <f t="shared" si="33"/>
        <v>!!</v>
      </c>
      <c r="Q172" s="638" t="str">
        <f t="shared" si="34"/>
        <v>!!</v>
      </c>
      <c r="R172" s="638" t="str">
        <f t="shared" si="35"/>
        <v>!!</v>
      </c>
      <c r="S172" s="638">
        <f t="shared" si="36"/>
        <v>1.0719371470660446</v>
      </c>
      <c r="T172" s="637"/>
      <c r="U172" s="633"/>
      <c r="V172" s="633"/>
      <c r="W172" s="633"/>
      <c r="X172" s="633"/>
    </row>
    <row r="173" spans="1:24" x14ac:dyDescent="0.2">
      <c r="A173" s="651" t="s">
        <v>178</v>
      </c>
      <c r="B173" s="639" t="str">
        <f>Cover!$G$25</f>
        <v>NL</v>
      </c>
      <c r="C173" s="639" t="s">
        <v>222</v>
      </c>
      <c r="D173" s="639" t="s">
        <v>293</v>
      </c>
      <c r="E173" s="640" t="s">
        <v>123</v>
      </c>
      <c r="F173" s="641" t="e">
        <f>IF(ISNUMBER(U173),U173,VLOOKUP(CONCATENATE($B173,"_",$C173,"_",F$2,"_","1000 NAC","_",$E173),Database!$F$2:$G$65536,2,)/VLOOKUP(CONCATENATE($B173,"_",$C173,"_",F$2,"_",$D173,"_",$E173),Database!$F$2:$G$65536,2,))</f>
        <v>#DIV/0!</v>
      </c>
      <c r="G173" s="641" t="e">
        <f>IF(ISNUMBER(V173),V173,VLOOKUP(CONCATENATE($B173,"_",$C173,"_",G$2,"_","1000 NAC","_",$E173),Database!$F$2:$G$65536,2,)/VLOOKUP(CONCATENATE($B173,"_",$C173,"_",G$2,"_",$D173,"_",$E173),Database!$F$2:$G$65536,2,))</f>
        <v>#DIV/0!</v>
      </c>
      <c r="H173" s="641" t="e">
        <f>IF(ISNUMBER(W173),W173,VLOOKUP(CONCATENATE($B173,"_",$C173,"_",H$2,"_","1000 NAC","_",$E173),Database!$F$2:$G$65536,2,)/VLOOKUP(CONCATENATE($B173,"_",$C173,"_",H$2,"_",$D173,"_",$E173),Database!$F$2:$G$65536,2,))</f>
        <v>#N/A</v>
      </c>
      <c r="I173" s="641" t="e">
        <f>IF(ISNUMBER(X173),X173,VLOOKUP(CONCATENATE($B173,"_",$C173,"_",I$2,"_","1000 NAC","_",$E173),Database!$F$2:$G$65536,2,)/VLOOKUP(CONCATENATE($B173,"_",$C173,"_",I$2,"_",$D173,"_",$E173),Database!$F$2:$G$65536,2,))</f>
        <v>#N/A</v>
      </c>
      <c r="J173" s="641" t="e">
        <f>VLOOKUP(CONCATENATE($B173,"_",$C173,"_",J$2,"_","1000 NAC","_",$E173),Database!$F$2:$G$65536,2,)/VLOOKUP(CONCATENATE($B173,"_",$C173,"_",J$2,"_",$D173,"_",$E173),Database!$F$2:$G$65536,2,)</f>
        <v>#N/A</v>
      </c>
      <c r="K173" s="642">
        <f>VLOOKUP(CONCATENATE($B173,"_",$C173,"_",K$2,"_","1000 NAC","_",$E173),SentData!$F$2:$G$65536,2,)/VLOOKUP(CONCATENATE($B173,"_",$C173,"_",K$2,"_",$D173,"_",$E173),SentData!$F$2:$G$65536,2,)</f>
        <v>622.59247936410884</v>
      </c>
      <c r="L173" s="642">
        <f>VLOOKUP(CONCATENATE($B173,"_",$C173,"_",L$2,"_","1000 NAC","_",$E173),SentData!$F$2:$G$65536,2,)/VLOOKUP(CONCATENATE($B173,"_",$C173,"_",L$2,"_",$D173,"_",$E173),SentData!$F$2:$G$65536,2,)</f>
        <v>720.6319264324452</v>
      </c>
      <c r="M173" s="643"/>
      <c r="N173" s="644" t="str">
        <f t="shared" si="31"/>
        <v>!!</v>
      </c>
      <c r="O173" s="644" t="str">
        <f t="shared" si="32"/>
        <v>!!</v>
      </c>
      <c r="P173" s="644" t="str">
        <f t="shared" si="33"/>
        <v>!!</v>
      </c>
      <c r="Q173" s="644" t="str">
        <f t="shared" si="34"/>
        <v>!!</v>
      </c>
      <c r="R173" s="644" t="str">
        <f t="shared" si="35"/>
        <v>!!</v>
      </c>
      <c r="S173" s="644">
        <f t="shared" si="36"/>
        <v>1.1574696937689801</v>
      </c>
      <c r="T173" s="643"/>
      <c r="U173" s="652" t="str">
        <f>IF(ISNUMBER(U171),IF(ISNUMBER(U172),U172/U171,F172/U171),IF(ISNUMBER(U172),U172/F171,""))</f>
        <v/>
      </c>
      <c r="V173" s="652"/>
      <c r="W173" s="652"/>
      <c r="X173" s="652"/>
    </row>
    <row r="174" spans="1:24" s="353" customFormat="1" ht="10.199999999999999" x14ac:dyDescent="0.2">
      <c r="A174" s="633" t="s">
        <v>180</v>
      </c>
      <c r="B174" s="633" t="str">
        <f>Cover!$G$25</f>
        <v>NL</v>
      </c>
      <c r="C174" s="633" t="s">
        <v>221</v>
      </c>
      <c r="D174" s="633" t="s">
        <v>293</v>
      </c>
      <c r="E174" s="634" t="s">
        <v>123</v>
      </c>
      <c r="F174" s="635">
        <f>IF(ISNUMBER(U174),U174,VLOOKUP(CONCATENATE($B174,"_",$C174,"_",F$2,"_",$D174,"_",$E174),Database!$F$2:$G$65536,2,))</f>
        <v>0</v>
      </c>
      <c r="G174" s="635">
        <f>IF(ISNUMBER(V174),V174,VLOOKUP(CONCATENATE($B174,"_",$C174,"_",G$2,"_",$D174,"_",$E174),Database!$F$2:$G$65536,2,))</f>
        <v>0</v>
      </c>
      <c r="H174" s="635" t="e">
        <f>IF(ISNUMBER(W174),W174,VLOOKUP(CONCATENATE($B174,"_",$C174,"_",H$2,"_",$D174,"_",$E174),Database!$F$2:$G$65536,2,))</f>
        <v>#N/A</v>
      </c>
      <c r="I174" s="635" t="e">
        <f>IF(ISNUMBER(X174),X174,VLOOKUP(CONCATENATE($B174,"_",$C174,"_",I$2,"_",$D174,"_",$E174),Database!$F$2:$G$65536,2,))</f>
        <v>#N/A</v>
      </c>
      <c r="J174" s="635" t="e">
        <f>VLOOKUP(CONCATENATE($B174,"_",$C174,"_",J$2,"_",$D174,"_",$E174),Database!$F$2:$G$65536,2,)</f>
        <v>#N/A</v>
      </c>
      <c r="K174" s="636">
        <f>VLOOKUP(CONCATENATE($B174,"_",$C174,"_",K$2,"_",$D174,"_",$E174),SentData!$F$2:$G$65536,2,)</f>
        <v>11.315</v>
      </c>
      <c r="L174" s="636">
        <f>VLOOKUP(CONCATENATE($B174,"_",$C174,"_",L$2,"_",$D174,"_",$E174),SentData!$F$2:$G$65536,2,)</f>
        <v>11.817</v>
      </c>
      <c r="M174" s="637"/>
      <c r="N174" s="638" t="str">
        <f t="shared" si="31"/>
        <v>!!</v>
      </c>
      <c r="O174" s="638" t="str">
        <f t="shared" si="32"/>
        <v>!!</v>
      </c>
      <c r="P174" s="638" t="str">
        <f t="shared" si="33"/>
        <v>!!</v>
      </c>
      <c r="Q174" s="638" t="str">
        <f t="shared" si="34"/>
        <v>!!</v>
      </c>
      <c r="R174" s="638" t="str">
        <f t="shared" si="35"/>
        <v>!!</v>
      </c>
      <c r="S174" s="638">
        <f t="shared" si="36"/>
        <v>1.0443658859920459</v>
      </c>
      <c r="T174" s="637"/>
      <c r="U174" s="633"/>
      <c r="V174" s="633"/>
      <c r="W174" s="633"/>
      <c r="X174" s="633"/>
    </row>
    <row r="175" spans="1:24" s="353" customFormat="1" ht="10.199999999999999" x14ac:dyDescent="0.2">
      <c r="A175" s="650" t="s">
        <v>179</v>
      </c>
      <c r="B175" s="633" t="str">
        <f>Cover!$G$25</f>
        <v>NL</v>
      </c>
      <c r="C175" s="633" t="s">
        <v>221</v>
      </c>
      <c r="D175" s="633" t="s">
        <v>216</v>
      </c>
      <c r="E175" s="634" t="s">
        <v>123</v>
      </c>
      <c r="F175" s="635">
        <f>IF(ISNUMBER(U175),U175,VLOOKUP(CONCATENATE($B175,"_",$C175,"_",F$2,"_",$D175,"_",$E175),Database!$F$2:$G$65536,2,))</f>
        <v>0</v>
      </c>
      <c r="G175" s="635">
        <f>IF(ISNUMBER(V175),V175,VLOOKUP(CONCATENATE($B175,"_",$C175,"_",G$2,"_",$D175,"_",$E175),Database!$F$2:$G$65536,2,))</f>
        <v>0</v>
      </c>
      <c r="H175" s="635" t="e">
        <f>IF(ISNUMBER(W175),W175,VLOOKUP(CONCATENATE($B175,"_",$C175,"_",H$2,"_",$D175,"_",$E175),Database!$F$2:$G$65536,2,))</f>
        <v>#N/A</v>
      </c>
      <c r="I175" s="635" t="e">
        <f>IF(ISNUMBER(X175),X175,VLOOKUP(CONCATENATE($B175,"_",$C175,"_",I$2,"_",$D175,"_",$E175),Database!$F$2:$G$65536,2,))</f>
        <v>#N/A</v>
      </c>
      <c r="J175" s="635" t="e">
        <f>VLOOKUP(CONCATENATE($B175,"_",$C175,"_",J$2,"_",$D175,"_",$E175),Database!$F$2:$G$65536,2,)</f>
        <v>#N/A</v>
      </c>
      <c r="K175" s="636">
        <f>VLOOKUP(CONCATENATE($B175,"_",$C175,"_",K$2,"_",$D175,"_",$E175),SentData!$F$2:$G$65536,2,)</f>
        <v>7336</v>
      </c>
      <c r="L175" s="636">
        <f>VLOOKUP(CONCATENATE($B175,"_",$C175,"_",L$2,"_",$D175,"_",$E175),SentData!$F$2:$G$65536,2,)</f>
        <v>9468</v>
      </c>
      <c r="M175" s="637"/>
      <c r="N175" s="638" t="str">
        <f t="shared" si="31"/>
        <v>!!</v>
      </c>
      <c r="O175" s="638" t="str">
        <f t="shared" si="32"/>
        <v>!!</v>
      </c>
      <c r="P175" s="638" t="str">
        <f t="shared" si="33"/>
        <v>!!</v>
      </c>
      <c r="Q175" s="638" t="str">
        <f t="shared" si="34"/>
        <v>!!</v>
      </c>
      <c r="R175" s="638" t="str">
        <f t="shared" si="35"/>
        <v>!!</v>
      </c>
      <c r="S175" s="638">
        <f t="shared" si="36"/>
        <v>1.2906215921483097</v>
      </c>
      <c r="T175" s="637"/>
      <c r="U175" s="633"/>
      <c r="V175" s="633"/>
      <c r="W175" s="633"/>
      <c r="X175" s="633"/>
    </row>
    <row r="176" spans="1:24" x14ac:dyDescent="0.2">
      <c r="A176" s="651" t="s">
        <v>178</v>
      </c>
      <c r="B176" s="639" t="str">
        <f>Cover!$G$25</f>
        <v>NL</v>
      </c>
      <c r="C176" s="639" t="s">
        <v>221</v>
      </c>
      <c r="D176" s="639" t="s">
        <v>293</v>
      </c>
      <c r="E176" s="640" t="s">
        <v>123</v>
      </c>
      <c r="F176" s="641" t="e">
        <f>IF(ISNUMBER(U176),U176,VLOOKUP(CONCATENATE($B176,"_",$C176,"_",F$2,"_","1000 NAC","_",$E176),Database!$F$2:$G$65536,2,)/VLOOKUP(CONCATENATE($B176,"_",$C176,"_",F$2,"_",$D176,"_",$E176),Database!$F$2:$G$65536,2,))</f>
        <v>#DIV/0!</v>
      </c>
      <c r="G176" s="641" t="e">
        <f>IF(ISNUMBER(V176),V176,VLOOKUP(CONCATENATE($B176,"_",$C176,"_",G$2,"_","1000 NAC","_",$E176),Database!$F$2:$G$65536,2,)/VLOOKUP(CONCATENATE($B176,"_",$C176,"_",G$2,"_",$D176,"_",$E176),Database!$F$2:$G$65536,2,))</f>
        <v>#DIV/0!</v>
      </c>
      <c r="H176" s="641" t="e">
        <f>IF(ISNUMBER(W176),W176,VLOOKUP(CONCATENATE($B176,"_",$C176,"_",H$2,"_","1000 NAC","_",$E176),Database!$F$2:$G$65536,2,)/VLOOKUP(CONCATENATE($B176,"_",$C176,"_",H$2,"_",$D176,"_",$E176),Database!$F$2:$G$65536,2,))</f>
        <v>#N/A</v>
      </c>
      <c r="I176" s="641" t="e">
        <f>IF(ISNUMBER(X176),X176,VLOOKUP(CONCATENATE($B176,"_",$C176,"_",I$2,"_","1000 NAC","_",$E176),Database!$F$2:$G$65536,2,)/VLOOKUP(CONCATENATE($B176,"_",$C176,"_",I$2,"_",$D176,"_",$E176),Database!$F$2:$G$65536,2,))</f>
        <v>#N/A</v>
      </c>
      <c r="J176" s="641" t="e">
        <f>VLOOKUP(CONCATENATE($B176,"_",$C176,"_",J$2,"_","1000 NAC","_",$E176),Database!$F$2:$G$65536,2,)/VLOOKUP(CONCATENATE($B176,"_",$C176,"_",J$2,"_",$D176,"_",$E176),Database!$F$2:$G$65536,2,)</f>
        <v>#N/A</v>
      </c>
      <c r="K176" s="642">
        <f>VLOOKUP(CONCATENATE($B176,"_",$C176,"_",K$2,"_","1000 NAC","_",$E176),SentData!$F$2:$G$65536,2,)/VLOOKUP(CONCATENATE($B176,"_",$C176,"_",K$2,"_",$D176,"_",$E176),SentData!$F$2:$G$65536,2,)</f>
        <v>648.34290764471939</v>
      </c>
      <c r="L176" s="642">
        <f>VLOOKUP(CONCATENATE($B176,"_",$C176,"_",L$2,"_","1000 NAC","_",$E176),SentData!$F$2:$G$65536,2,)/VLOOKUP(CONCATENATE($B176,"_",$C176,"_",L$2,"_",$D176,"_",$E176),SentData!$F$2:$G$65536,2,)</f>
        <v>801.21858339680125</v>
      </c>
      <c r="M176" s="643"/>
      <c r="N176" s="644" t="str">
        <f t="shared" si="31"/>
        <v>!!</v>
      </c>
      <c r="O176" s="644" t="str">
        <f t="shared" si="32"/>
        <v>!!</v>
      </c>
      <c r="P176" s="644" t="str">
        <f t="shared" si="33"/>
        <v>!!</v>
      </c>
      <c r="Q176" s="644" t="str">
        <f t="shared" si="34"/>
        <v>!!</v>
      </c>
      <c r="R176" s="644" t="str">
        <f t="shared" si="35"/>
        <v>!!</v>
      </c>
      <c r="S176" s="644">
        <f t="shared" si="36"/>
        <v>1.2357944753455297</v>
      </c>
      <c r="T176" s="643"/>
      <c r="U176" s="652" t="str">
        <f>IF(ISNUMBER(U174),IF(ISNUMBER(U175),U175/U174,F175/U174),IF(ISNUMBER(U175),U175/F174,""))</f>
        <v/>
      </c>
      <c r="V176" s="652"/>
      <c r="W176" s="652"/>
      <c r="X176" s="652"/>
    </row>
    <row r="177" spans="1:24" s="353" customFormat="1" ht="10.199999999999999" x14ac:dyDescent="0.2">
      <c r="A177" s="633" t="s">
        <v>180</v>
      </c>
      <c r="B177" s="633" t="str">
        <f>Cover!$G$25</f>
        <v>NL</v>
      </c>
      <c r="C177" s="633" t="s">
        <v>222</v>
      </c>
      <c r="D177" s="633" t="s">
        <v>293</v>
      </c>
      <c r="E177" s="634" t="s">
        <v>124</v>
      </c>
      <c r="F177" s="635">
        <f>IF(ISNUMBER(U177),U177,VLOOKUP(CONCATENATE($B177,"_",$C177,"_",F$2,"_",$D177,"_",$E177),Database!$F$2:$G$65536,2,))</f>
        <v>0</v>
      </c>
      <c r="G177" s="635">
        <f>IF(ISNUMBER(V177),V177,VLOOKUP(CONCATENATE($B177,"_",$C177,"_",G$2,"_",$D177,"_",$E177),Database!$F$2:$G$65536,2,))</f>
        <v>0</v>
      </c>
      <c r="H177" s="635" t="e">
        <f>IF(ISNUMBER(W177),W177,VLOOKUP(CONCATENATE($B177,"_",$C177,"_",H$2,"_",$D177,"_",$E177),Database!$F$2:$G$65536,2,))</f>
        <v>#N/A</v>
      </c>
      <c r="I177" s="635" t="e">
        <f>IF(ISNUMBER(X177),X177,VLOOKUP(CONCATENATE($B177,"_",$C177,"_",I$2,"_",$D177,"_",$E177),Database!$F$2:$G$65536,2,))</f>
        <v>#N/A</v>
      </c>
      <c r="J177" s="635" t="e">
        <f>VLOOKUP(CONCATENATE($B177,"_",$C177,"_",J$2,"_",$D177,"_",$E177),Database!$F$2:$G$65536,2,)</f>
        <v>#N/A</v>
      </c>
      <c r="K177" s="636">
        <f>VLOOKUP(CONCATENATE($B177,"_",$C177,"_",K$2,"_",$D177,"_",$E177),SentData!$F$2:$G$65536,2,)</f>
        <v>3.4329999999999998</v>
      </c>
      <c r="L177" s="636">
        <f>VLOOKUP(CONCATENATE($B177,"_",$C177,"_",L$2,"_",$D177,"_",$E177),SentData!$F$2:$G$65536,2,)</f>
        <v>3.2109999999999999</v>
      </c>
      <c r="M177" s="637"/>
      <c r="N177" s="638" t="str">
        <f t="shared" si="31"/>
        <v>!!</v>
      </c>
      <c r="O177" s="638" t="str">
        <f t="shared" si="32"/>
        <v>!!</v>
      </c>
      <c r="P177" s="638" t="str">
        <f t="shared" si="33"/>
        <v>!!</v>
      </c>
      <c r="Q177" s="638" t="str">
        <f t="shared" si="34"/>
        <v>!!</v>
      </c>
      <c r="R177" s="638" t="str">
        <f t="shared" si="35"/>
        <v>!!</v>
      </c>
      <c r="S177" s="638">
        <f t="shared" si="36"/>
        <v>0.93533352752694432</v>
      </c>
      <c r="T177" s="637"/>
      <c r="U177" s="633"/>
      <c r="V177" s="633"/>
      <c r="W177" s="633"/>
      <c r="X177" s="633"/>
    </row>
    <row r="178" spans="1:24" s="353" customFormat="1" ht="10.199999999999999" x14ac:dyDescent="0.2">
      <c r="A178" s="650" t="s">
        <v>179</v>
      </c>
      <c r="B178" s="633" t="str">
        <f>Cover!$G$25</f>
        <v>NL</v>
      </c>
      <c r="C178" s="633" t="s">
        <v>222</v>
      </c>
      <c r="D178" s="633" t="s">
        <v>216</v>
      </c>
      <c r="E178" s="634" t="s">
        <v>124</v>
      </c>
      <c r="F178" s="635">
        <f>IF(ISNUMBER(U178),U178,VLOOKUP(CONCATENATE($B178,"_",$C178,"_",F$2,"_",$D178,"_",$E178),Database!$F$2:$G$65536,2,))</f>
        <v>0</v>
      </c>
      <c r="G178" s="635">
        <f>IF(ISNUMBER(V178),V178,VLOOKUP(CONCATENATE($B178,"_",$C178,"_",G$2,"_",$D178,"_",$E178),Database!$F$2:$G$65536,2,))</f>
        <v>0</v>
      </c>
      <c r="H178" s="635" t="e">
        <f>IF(ISNUMBER(W178),W178,VLOOKUP(CONCATENATE($B178,"_",$C178,"_",H$2,"_",$D178,"_",$E178),Database!$F$2:$G$65536,2,))</f>
        <v>#N/A</v>
      </c>
      <c r="I178" s="635" t="e">
        <f>IF(ISNUMBER(X178),X178,VLOOKUP(CONCATENATE($B178,"_",$C178,"_",I$2,"_",$D178,"_",$E178),Database!$F$2:$G$65536,2,))</f>
        <v>#N/A</v>
      </c>
      <c r="J178" s="635" t="e">
        <f>VLOOKUP(CONCATENATE($B178,"_",$C178,"_",J$2,"_",$D178,"_",$E178),Database!$F$2:$G$65536,2,)</f>
        <v>#N/A</v>
      </c>
      <c r="K178" s="636">
        <f>VLOOKUP(CONCATENATE($B178,"_",$C178,"_",K$2,"_",$D178,"_",$E178),SentData!$F$2:$G$65536,2,)</f>
        <v>1211</v>
      </c>
      <c r="L178" s="636">
        <f>VLOOKUP(CONCATENATE($B178,"_",$C178,"_",L$2,"_",$D178,"_",$E178),SentData!$F$2:$G$65536,2,)</f>
        <v>771</v>
      </c>
      <c r="M178" s="637"/>
      <c r="N178" s="638" t="str">
        <f t="shared" si="31"/>
        <v>!!</v>
      </c>
      <c r="O178" s="638" t="str">
        <f t="shared" si="32"/>
        <v>!!</v>
      </c>
      <c r="P178" s="638" t="str">
        <f t="shared" si="33"/>
        <v>!!</v>
      </c>
      <c r="Q178" s="638" t="str">
        <f t="shared" si="34"/>
        <v>!!</v>
      </c>
      <c r="R178" s="638" t="str">
        <f t="shared" si="35"/>
        <v>!!</v>
      </c>
      <c r="S178" s="638">
        <f t="shared" si="36"/>
        <v>0.63666391412056156</v>
      </c>
      <c r="T178" s="637"/>
      <c r="U178" s="633"/>
      <c r="V178" s="633"/>
      <c r="W178" s="633"/>
      <c r="X178" s="633"/>
    </row>
    <row r="179" spans="1:24" x14ac:dyDescent="0.2">
      <c r="A179" s="651" t="s">
        <v>178</v>
      </c>
      <c r="B179" s="639" t="str">
        <f>Cover!$G$25</f>
        <v>NL</v>
      </c>
      <c r="C179" s="639" t="s">
        <v>222</v>
      </c>
      <c r="D179" s="639" t="s">
        <v>293</v>
      </c>
      <c r="E179" s="640" t="s">
        <v>124</v>
      </c>
      <c r="F179" s="641" t="e">
        <f>IF(ISNUMBER(U179),U179,VLOOKUP(CONCATENATE($B179,"_",$C179,"_",F$2,"_","1000 NAC","_",$E179),Database!$F$2:$G$65536,2,)/VLOOKUP(CONCATENATE($B179,"_",$C179,"_",F$2,"_",$D179,"_",$E179),Database!$F$2:$G$65536,2,))</f>
        <v>#DIV/0!</v>
      </c>
      <c r="G179" s="641" t="e">
        <f>IF(ISNUMBER(V179),V179,VLOOKUP(CONCATENATE($B179,"_",$C179,"_",G$2,"_","1000 NAC","_",$E179),Database!$F$2:$G$65536,2,)/VLOOKUP(CONCATENATE($B179,"_",$C179,"_",G$2,"_",$D179,"_",$E179),Database!$F$2:$G$65536,2,))</f>
        <v>#DIV/0!</v>
      </c>
      <c r="H179" s="641" t="e">
        <f>IF(ISNUMBER(W179),W179,VLOOKUP(CONCATENATE($B179,"_",$C179,"_",H$2,"_","1000 NAC","_",$E179),Database!$F$2:$G$65536,2,)/VLOOKUP(CONCATENATE($B179,"_",$C179,"_",H$2,"_",$D179,"_",$E179),Database!$F$2:$G$65536,2,))</f>
        <v>#N/A</v>
      </c>
      <c r="I179" s="641" t="e">
        <f>IF(ISNUMBER(X179),X179,VLOOKUP(CONCATENATE($B179,"_",$C179,"_",I$2,"_","1000 NAC","_",$E179),Database!$F$2:$G$65536,2,)/VLOOKUP(CONCATENATE($B179,"_",$C179,"_",I$2,"_",$D179,"_",$E179),Database!$F$2:$G$65536,2,))</f>
        <v>#N/A</v>
      </c>
      <c r="J179" s="641" t="e">
        <f>VLOOKUP(CONCATENATE($B179,"_",$C179,"_",J$2,"_","1000 NAC","_",$E179),Database!$F$2:$G$65536,2,)/VLOOKUP(CONCATENATE($B179,"_",$C179,"_",J$2,"_",$D179,"_",$E179),Database!$F$2:$G$65536,2,)</f>
        <v>#N/A</v>
      </c>
      <c r="K179" s="642">
        <f>VLOOKUP(CONCATENATE($B179,"_",$C179,"_",K$2,"_","1000 NAC","_",$E179),SentData!$F$2:$G$65536,2,)/VLOOKUP(CONCATENATE($B179,"_",$C179,"_",K$2,"_",$D179,"_",$E179),SentData!$F$2:$G$65536,2,)</f>
        <v>352.75269443635307</v>
      </c>
      <c r="L179" s="642">
        <f>VLOOKUP(CONCATENATE($B179,"_",$C179,"_",L$2,"_","1000 NAC","_",$E179),SentData!$F$2:$G$65536,2,)/VLOOKUP(CONCATENATE($B179,"_",$C179,"_",L$2,"_",$D179,"_",$E179),SentData!$F$2:$G$65536,2,)</f>
        <v>240.11211460604173</v>
      </c>
      <c r="M179" s="643"/>
      <c r="N179" s="644" t="str">
        <f t="shared" si="31"/>
        <v>!!</v>
      </c>
      <c r="O179" s="644" t="str">
        <f t="shared" si="32"/>
        <v>!!</v>
      </c>
      <c r="P179" s="644" t="str">
        <f t="shared" si="33"/>
        <v>!!</v>
      </c>
      <c r="Q179" s="644" t="str">
        <f t="shared" si="34"/>
        <v>!!</v>
      </c>
      <c r="R179" s="644" t="str">
        <f t="shared" si="35"/>
        <v>!!</v>
      </c>
      <c r="S179" s="644">
        <f t="shared" si="36"/>
        <v>0.68068116386667321</v>
      </c>
      <c r="T179" s="643"/>
      <c r="U179" s="652" t="str">
        <f>IF(ISNUMBER(U177),IF(ISNUMBER(U178),U178/U177,F178/U177),IF(ISNUMBER(U178),U178/F177,""))</f>
        <v/>
      </c>
      <c r="V179" s="652"/>
      <c r="W179" s="652"/>
      <c r="X179" s="652"/>
    </row>
    <row r="180" spans="1:24" s="353" customFormat="1" ht="10.199999999999999" x14ac:dyDescent="0.2">
      <c r="A180" s="633" t="s">
        <v>180</v>
      </c>
      <c r="B180" s="633" t="str">
        <f>Cover!$G$25</f>
        <v>NL</v>
      </c>
      <c r="C180" s="633" t="s">
        <v>221</v>
      </c>
      <c r="D180" s="633" t="s">
        <v>293</v>
      </c>
      <c r="E180" s="634" t="s">
        <v>124</v>
      </c>
      <c r="F180" s="635">
        <f>IF(ISNUMBER(U180),U180,VLOOKUP(CONCATENATE($B180,"_",$C180,"_",F$2,"_",$D180,"_",$E180),Database!$F$2:$G$65536,2,))</f>
        <v>0</v>
      </c>
      <c r="G180" s="635">
        <f>IF(ISNUMBER(V180),V180,VLOOKUP(CONCATENATE($B180,"_",$C180,"_",G$2,"_",$D180,"_",$E180),Database!$F$2:$G$65536,2,))</f>
        <v>0</v>
      </c>
      <c r="H180" s="635" t="e">
        <f>IF(ISNUMBER(W180),W180,VLOOKUP(CONCATENATE($B180,"_",$C180,"_",H$2,"_",$D180,"_",$E180),Database!$F$2:$G$65536,2,))</f>
        <v>#N/A</v>
      </c>
      <c r="I180" s="635" t="e">
        <f>IF(ISNUMBER(X180),X180,VLOOKUP(CONCATENATE($B180,"_",$C180,"_",I$2,"_",$D180,"_",$E180),Database!$F$2:$G$65536,2,))</f>
        <v>#N/A</v>
      </c>
      <c r="J180" s="635" t="e">
        <f>VLOOKUP(CONCATENATE($B180,"_",$C180,"_",J$2,"_",$D180,"_",$E180),Database!$F$2:$G$65536,2,)</f>
        <v>#N/A</v>
      </c>
      <c r="K180" s="636">
        <f>VLOOKUP(CONCATENATE($B180,"_",$C180,"_",K$2,"_",$D180,"_",$E180),SentData!$F$2:$G$65536,2,)</f>
        <v>31.437999999999999</v>
      </c>
      <c r="L180" s="636">
        <f>VLOOKUP(CONCATENATE($B180,"_",$C180,"_",L$2,"_",$D180,"_",$E180),SentData!$F$2:$G$65536,2,)</f>
        <v>22.03</v>
      </c>
      <c r="M180" s="637"/>
      <c r="N180" s="638" t="str">
        <f t="shared" si="31"/>
        <v>!!</v>
      </c>
      <c r="O180" s="638" t="str">
        <f t="shared" si="32"/>
        <v>!!</v>
      </c>
      <c r="P180" s="638" t="str">
        <f t="shared" si="33"/>
        <v>!!</v>
      </c>
      <c r="Q180" s="638" t="str">
        <f t="shared" si="34"/>
        <v>!!</v>
      </c>
      <c r="R180" s="638" t="str">
        <f t="shared" si="35"/>
        <v>!!</v>
      </c>
      <c r="S180" s="638">
        <f t="shared" si="36"/>
        <v>0.70074432215789817</v>
      </c>
      <c r="T180" s="637"/>
      <c r="U180" s="633"/>
      <c r="V180" s="633"/>
      <c r="W180" s="633"/>
      <c r="X180" s="633"/>
    </row>
    <row r="181" spans="1:24" s="353" customFormat="1" ht="10.199999999999999" x14ac:dyDescent="0.2">
      <c r="A181" s="650" t="s">
        <v>179</v>
      </c>
      <c r="B181" s="633" t="str">
        <f>Cover!$G$25</f>
        <v>NL</v>
      </c>
      <c r="C181" s="633" t="s">
        <v>221</v>
      </c>
      <c r="D181" s="633" t="s">
        <v>216</v>
      </c>
      <c r="E181" s="634" t="s">
        <v>124</v>
      </c>
      <c r="F181" s="635">
        <f>IF(ISNUMBER(U181),U181,VLOOKUP(CONCATENATE($B181,"_",$C181,"_",F$2,"_",$D181,"_",$E181),Database!$F$2:$G$65536,2,))</f>
        <v>0</v>
      </c>
      <c r="G181" s="635">
        <f>IF(ISNUMBER(V181),V181,VLOOKUP(CONCATENATE($B181,"_",$C181,"_",G$2,"_",$D181,"_",$E181),Database!$F$2:$G$65536,2,))</f>
        <v>0</v>
      </c>
      <c r="H181" s="635" t="e">
        <f>IF(ISNUMBER(W181),W181,VLOOKUP(CONCATENATE($B181,"_",$C181,"_",H$2,"_",$D181,"_",$E181),Database!$F$2:$G$65536,2,))</f>
        <v>#N/A</v>
      </c>
      <c r="I181" s="635" t="e">
        <f>IF(ISNUMBER(X181),X181,VLOOKUP(CONCATENATE($B181,"_",$C181,"_",I$2,"_",$D181,"_",$E181),Database!$F$2:$G$65536,2,))</f>
        <v>#N/A</v>
      </c>
      <c r="J181" s="635" t="e">
        <f>VLOOKUP(CONCATENATE($B181,"_",$C181,"_",J$2,"_",$D181,"_",$E181),Database!$F$2:$G$65536,2,)</f>
        <v>#N/A</v>
      </c>
      <c r="K181" s="636">
        <f>VLOOKUP(CONCATENATE($B181,"_",$C181,"_",K$2,"_",$D181,"_",$E181),SentData!$F$2:$G$65536,2,)</f>
        <v>5774</v>
      </c>
      <c r="L181" s="636">
        <f>VLOOKUP(CONCATENATE($B181,"_",$C181,"_",L$2,"_",$D181,"_",$E181),SentData!$F$2:$G$65536,2,)</f>
        <v>5089</v>
      </c>
      <c r="M181" s="637"/>
      <c r="N181" s="638" t="str">
        <f t="shared" si="31"/>
        <v>!!</v>
      </c>
      <c r="O181" s="638" t="str">
        <f t="shared" si="32"/>
        <v>!!</v>
      </c>
      <c r="P181" s="638" t="str">
        <f t="shared" si="33"/>
        <v>!!</v>
      </c>
      <c r="Q181" s="638" t="str">
        <f t="shared" si="34"/>
        <v>!!</v>
      </c>
      <c r="R181" s="638" t="str">
        <f t="shared" si="35"/>
        <v>!!</v>
      </c>
      <c r="S181" s="638">
        <f t="shared" si="36"/>
        <v>0.88136473848285413</v>
      </c>
      <c r="T181" s="637"/>
      <c r="U181" s="633"/>
      <c r="V181" s="633"/>
      <c r="W181" s="633"/>
      <c r="X181" s="633"/>
    </row>
    <row r="182" spans="1:24" x14ac:dyDescent="0.2">
      <c r="A182" s="651" t="s">
        <v>178</v>
      </c>
      <c r="B182" s="639" t="str">
        <f>Cover!$G$25</f>
        <v>NL</v>
      </c>
      <c r="C182" s="639" t="s">
        <v>221</v>
      </c>
      <c r="D182" s="639" t="s">
        <v>293</v>
      </c>
      <c r="E182" s="640" t="s">
        <v>124</v>
      </c>
      <c r="F182" s="641" t="e">
        <f>IF(ISNUMBER(U182),U182,VLOOKUP(CONCATENATE($B182,"_",$C182,"_",F$2,"_","1000 NAC","_",$E182),Database!$F$2:$G$65536,2,)/VLOOKUP(CONCATENATE($B182,"_",$C182,"_",F$2,"_",$D182,"_",$E182),Database!$F$2:$G$65536,2,))</f>
        <v>#DIV/0!</v>
      </c>
      <c r="G182" s="641" t="e">
        <f>IF(ISNUMBER(V182),V182,VLOOKUP(CONCATENATE($B182,"_",$C182,"_",G$2,"_","1000 NAC","_",$E182),Database!$F$2:$G$65536,2,)/VLOOKUP(CONCATENATE($B182,"_",$C182,"_",G$2,"_",$D182,"_",$E182),Database!$F$2:$G$65536,2,))</f>
        <v>#DIV/0!</v>
      </c>
      <c r="H182" s="641" t="e">
        <f>IF(ISNUMBER(W182),W182,VLOOKUP(CONCATENATE($B182,"_",$C182,"_",H$2,"_","1000 NAC","_",$E182),Database!$F$2:$G$65536,2,)/VLOOKUP(CONCATENATE($B182,"_",$C182,"_",H$2,"_",$D182,"_",$E182),Database!$F$2:$G$65536,2,))</f>
        <v>#N/A</v>
      </c>
      <c r="I182" s="641" t="e">
        <f>IF(ISNUMBER(X182),X182,VLOOKUP(CONCATENATE($B182,"_",$C182,"_",I$2,"_","1000 NAC","_",$E182),Database!$F$2:$G$65536,2,)/VLOOKUP(CONCATENATE($B182,"_",$C182,"_",I$2,"_",$D182,"_",$E182),Database!$F$2:$G$65536,2,))</f>
        <v>#N/A</v>
      </c>
      <c r="J182" s="641" t="e">
        <f>VLOOKUP(CONCATENATE($B182,"_",$C182,"_",J$2,"_","1000 NAC","_",$E182),Database!$F$2:$G$65536,2,)/VLOOKUP(CONCATENATE($B182,"_",$C182,"_",J$2,"_",$D182,"_",$E182),Database!$F$2:$G$65536,2,)</f>
        <v>#N/A</v>
      </c>
      <c r="K182" s="642">
        <f>VLOOKUP(CONCATENATE($B182,"_",$C182,"_",K$2,"_","1000 NAC","_",$E182),SentData!$F$2:$G$65536,2,)/VLOOKUP(CONCATENATE($B182,"_",$C182,"_",K$2,"_",$D182,"_",$E182),SentData!$F$2:$G$65536,2,)</f>
        <v>183.66308289331383</v>
      </c>
      <c r="L182" s="642">
        <f>VLOOKUP(CONCATENATE($B182,"_",$C182,"_",L$2,"_","1000 NAC","_",$E182),SentData!$F$2:$G$65536,2,)/VLOOKUP(CONCATENATE($B182,"_",$C182,"_",L$2,"_",$D182,"_",$E182),SentData!$F$2:$G$65536,2,)</f>
        <v>231.00317748524739</v>
      </c>
      <c r="M182" s="643"/>
      <c r="N182" s="644" t="str">
        <f t="shared" si="31"/>
        <v>!!</v>
      </c>
      <c r="O182" s="644" t="str">
        <f t="shared" si="32"/>
        <v>!!</v>
      </c>
      <c r="P182" s="644" t="str">
        <f t="shared" si="33"/>
        <v>!!</v>
      </c>
      <c r="Q182" s="644" t="str">
        <f t="shared" si="34"/>
        <v>!!</v>
      </c>
      <c r="R182" s="644" t="str">
        <f t="shared" si="35"/>
        <v>!!</v>
      </c>
      <c r="S182" s="644">
        <f t="shared" si="36"/>
        <v>1.2577550907137525</v>
      </c>
      <c r="T182" s="643"/>
      <c r="U182" s="652" t="str">
        <f>IF(ISNUMBER(U180),IF(ISNUMBER(U181),U181/U180,F181/U180),IF(ISNUMBER(U181),U181/F180,""))</f>
        <v/>
      </c>
      <c r="V182" s="652"/>
      <c r="W182" s="652"/>
      <c r="X182" s="652"/>
    </row>
    <row r="183" spans="1:24" s="353" customFormat="1" ht="10.199999999999999" x14ac:dyDescent="0.2">
      <c r="A183" s="633" t="s">
        <v>180</v>
      </c>
      <c r="B183" s="633" t="str">
        <f>Cover!$G$25</f>
        <v>NL</v>
      </c>
      <c r="C183" s="633" t="s">
        <v>222</v>
      </c>
      <c r="D183" s="633" t="s">
        <v>293</v>
      </c>
      <c r="E183" s="634" t="s">
        <v>125</v>
      </c>
      <c r="F183" s="635">
        <f>IF(ISNUMBER(U183),U183,VLOOKUP(CONCATENATE($B183,"_",$C183,"_",F$2,"_",$D183,"_",$E183),Database!$F$2:$G$65536,2,))</f>
        <v>0</v>
      </c>
      <c r="G183" s="635">
        <f>IF(ISNUMBER(V183),V183,VLOOKUP(CONCATENATE($B183,"_",$C183,"_",G$2,"_",$D183,"_",$E183),Database!$F$2:$G$65536,2,))</f>
        <v>0</v>
      </c>
      <c r="H183" s="635" t="e">
        <f>IF(ISNUMBER(W183),W183,VLOOKUP(CONCATENATE($B183,"_",$C183,"_",H$2,"_",$D183,"_",$E183),Database!$F$2:$G$65536,2,))</f>
        <v>#N/A</v>
      </c>
      <c r="I183" s="635" t="e">
        <f>IF(ISNUMBER(X183),X183,VLOOKUP(CONCATENATE($B183,"_",$C183,"_",I$2,"_",$D183,"_",$E183),Database!$F$2:$G$65536,2,))</f>
        <v>#N/A</v>
      </c>
      <c r="J183" s="635" t="e">
        <f>VLOOKUP(CONCATENATE($B183,"_",$C183,"_",J$2,"_",$D183,"_",$E183),Database!$F$2:$G$65536,2,)</f>
        <v>#N/A</v>
      </c>
      <c r="K183" s="636">
        <f>VLOOKUP(CONCATENATE($B183,"_",$C183,"_",K$2,"_",$D183,"_",$E183),SentData!$F$2:$G$65536,2,)</f>
        <v>2.044</v>
      </c>
      <c r="L183" s="636">
        <f>VLOOKUP(CONCATENATE($B183,"_",$C183,"_",L$2,"_",$D183,"_",$E183),SentData!$F$2:$G$65536,2,)</f>
        <v>0.8</v>
      </c>
      <c r="M183" s="637"/>
      <c r="N183" s="638" t="str">
        <f t="shared" si="31"/>
        <v>!!</v>
      </c>
      <c r="O183" s="638" t="str">
        <f t="shared" si="32"/>
        <v>!!</v>
      </c>
      <c r="P183" s="638" t="str">
        <f t="shared" si="33"/>
        <v>!!</v>
      </c>
      <c r="Q183" s="638" t="str">
        <f t="shared" si="34"/>
        <v>!!</v>
      </c>
      <c r="R183" s="638" t="str">
        <f t="shared" si="35"/>
        <v>!!</v>
      </c>
      <c r="S183" s="638">
        <f t="shared" si="36"/>
        <v>0.39138943248532293</v>
      </c>
      <c r="T183" s="637"/>
      <c r="U183" s="633"/>
      <c r="V183" s="633"/>
      <c r="W183" s="633"/>
      <c r="X183" s="633"/>
    </row>
    <row r="184" spans="1:24" s="353" customFormat="1" ht="10.199999999999999" x14ac:dyDescent="0.2">
      <c r="A184" s="650" t="s">
        <v>179</v>
      </c>
      <c r="B184" s="633" t="str">
        <f>Cover!$G$25</f>
        <v>NL</v>
      </c>
      <c r="C184" s="633" t="s">
        <v>222</v>
      </c>
      <c r="D184" s="633" t="s">
        <v>216</v>
      </c>
      <c r="E184" s="634" t="s">
        <v>125</v>
      </c>
      <c r="F184" s="635">
        <f>IF(ISNUMBER(U184),U184,VLOOKUP(CONCATENATE($B184,"_",$C184,"_",F$2,"_",$D184,"_",$E184),Database!$F$2:$G$65536,2,))</f>
        <v>0</v>
      </c>
      <c r="G184" s="635">
        <f>IF(ISNUMBER(V184),V184,VLOOKUP(CONCATENATE($B184,"_",$C184,"_",G$2,"_",$D184,"_",$E184),Database!$F$2:$G$65536,2,))</f>
        <v>0</v>
      </c>
      <c r="H184" s="635" t="e">
        <f>IF(ISNUMBER(W184),W184,VLOOKUP(CONCATENATE($B184,"_",$C184,"_",H$2,"_",$D184,"_",$E184),Database!$F$2:$G$65536,2,))</f>
        <v>#N/A</v>
      </c>
      <c r="I184" s="635" t="e">
        <f>IF(ISNUMBER(X184),X184,VLOOKUP(CONCATENATE($B184,"_",$C184,"_",I$2,"_",$D184,"_",$E184),Database!$F$2:$G$65536,2,))</f>
        <v>#N/A</v>
      </c>
      <c r="J184" s="635" t="e">
        <f>VLOOKUP(CONCATENATE($B184,"_",$C184,"_",J$2,"_",$D184,"_",$E184),Database!$F$2:$G$65536,2,)</f>
        <v>#N/A</v>
      </c>
      <c r="K184" s="636">
        <f>VLOOKUP(CONCATENATE($B184,"_",$C184,"_",K$2,"_",$D184,"_",$E184),SentData!$F$2:$G$65536,2,)</f>
        <v>843</v>
      </c>
      <c r="L184" s="636">
        <f>VLOOKUP(CONCATENATE($B184,"_",$C184,"_",L$2,"_",$D184,"_",$E184),SentData!$F$2:$G$65536,2,)</f>
        <v>211</v>
      </c>
      <c r="M184" s="637"/>
      <c r="N184" s="638" t="str">
        <f t="shared" si="31"/>
        <v>!!</v>
      </c>
      <c r="O184" s="638" t="str">
        <f t="shared" si="32"/>
        <v>!!</v>
      </c>
      <c r="P184" s="638" t="str">
        <f t="shared" si="33"/>
        <v>!!</v>
      </c>
      <c r="Q184" s="638" t="str">
        <f t="shared" si="34"/>
        <v>!!</v>
      </c>
      <c r="R184" s="638" t="str">
        <f t="shared" si="35"/>
        <v>!!</v>
      </c>
      <c r="S184" s="638">
        <f t="shared" si="36"/>
        <v>0.25029655990510086</v>
      </c>
      <c r="T184" s="637"/>
      <c r="U184" s="633"/>
      <c r="V184" s="633"/>
      <c r="W184" s="633"/>
      <c r="X184" s="633"/>
    </row>
    <row r="185" spans="1:24" x14ac:dyDescent="0.2">
      <c r="A185" s="651" t="s">
        <v>178</v>
      </c>
      <c r="B185" s="639" t="str">
        <f>Cover!$G$25</f>
        <v>NL</v>
      </c>
      <c r="C185" s="639" t="s">
        <v>222</v>
      </c>
      <c r="D185" s="639" t="s">
        <v>293</v>
      </c>
      <c r="E185" s="640" t="s">
        <v>125</v>
      </c>
      <c r="F185" s="641" t="e">
        <f>IF(ISNUMBER(U185),U185,VLOOKUP(CONCATENATE($B185,"_",$C185,"_",F$2,"_","1000 NAC","_",$E185),Database!$F$2:$G$65536,2,)/VLOOKUP(CONCATENATE($B185,"_",$C185,"_",F$2,"_",$D185,"_",$E185),Database!$F$2:$G$65536,2,))</f>
        <v>#DIV/0!</v>
      </c>
      <c r="G185" s="641" t="e">
        <f>IF(ISNUMBER(V185),V185,VLOOKUP(CONCATENATE($B185,"_",$C185,"_",G$2,"_","1000 NAC","_",$E185),Database!$F$2:$G$65536,2,)/VLOOKUP(CONCATENATE($B185,"_",$C185,"_",G$2,"_",$D185,"_",$E185),Database!$F$2:$G$65536,2,))</f>
        <v>#DIV/0!</v>
      </c>
      <c r="H185" s="641" t="e">
        <f>IF(ISNUMBER(W185),W185,VLOOKUP(CONCATENATE($B185,"_",$C185,"_",H$2,"_","1000 NAC","_",$E185),Database!$F$2:$G$65536,2,)/VLOOKUP(CONCATENATE($B185,"_",$C185,"_",H$2,"_",$D185,"_",$E185),Database!$F$2:$G$65536,2,))</f>
        <v>#N/A</v>
      </c>
      <c r="I185" s="641" t="e">
        <f>IF(ISNUMBER(X185),X185,VLOOKUP(CONCATENATE($B185,"_",$C185,"_",I$2,"_","1000 NAC","_",$E185),Database!$F$2:$G$65536,2,)/VLOOKUP(CONCATENATE($B185,"_",$C185,"_",I$2,"_",$D185,"_",$E185),Database!$F$2:$G$65536,2,))</f>
        <v>#N/A</v>
      </c>
      <c r="J185" s="641" t="e">
        <f>VLOOKUP(CONCATENATE($B185,"_",$C185,"_",J$2,"_","1000 NAC","_",$E185),Database!$F$2:$G$65536,2,)/VLOOKUP(CONCATENATE($B185,"_",$C185,"_",J$2,"_",$D185,"_",$E185),Database!$F$2:$G$65536,2,)</f>
        <v>#N/A</v>
      </c>
      <c r="K185" s="642">
        <f>VLOOKUP(CONCATENATE($B185,"_",$C185,"_",K$2,"_","1000 NAC","_",$E185),SentData!$F$2:$G$65536,2,)/VLOOKUP(CONCATENATE($B185,"_",$C185,"_",K$2,"_",$D185,"_",$E185),SentData!$F$2:$G$65536,2,)</f>
        <v>412.42661448140899</v>
      </c>
      <c r="L185" s="642">
        <f>VLOOKUP(CONCATENATE($B185,"_",$C185,"_",L$2,"_","1000 NAC","_",$E185),SentData!$F$2:$G$65536,2,)/VLOOKUP(CONCATENATE($B185,"_",$C185,"_",L$2,"_",$D185,"_",$E185),SentData!$F$2:$G$65536,2,)</f>
        <v>263.75</v>
      </c>
      <c r="M185" s="643"/>
      <c r="N185" s="644" t="str">
        <f t="shared" si="31"/>
        <v>!!</v>
      </c>
      <c r="O185" s="644" t="str">
        <f t="shared" si="32"/>
        <v>!!</v>
      </c>
      <c r="P185" s="644" t="str">
        <f t="shared" si="33"/>
        <v>!!</v>
      </c>
      <c r="Q185" s="644" t="str">
        <f t="shared" si="34"/>
        <v>!!</v>
      </c>
      <c r="R185" s="644" t="str">
        <f t="shared" si="35"/>
        <v>!!</v>
      </c>
      <c r="S185" s="644">
        <f t="shared" si="36"/>
        <v>0.63950771055753264</v>
      </c>
      <c r="T185" s="643"/>
      <c r="U185" s="652" t="str">
        <f>IF(ISNUMBER(U183),IF(ISNUMBER(U184),U184/U183,F184/U183),IF(ISNUMBER(U184),U184/F183,""))</f>
        <v/>
      </c>
      <c r="V185" s="652"/>
      <c r="W185" s="652"/>
      <c r="X185" s="652"/>
    </row>
    <row r="186" spans="1:24" s="353" customFormat="1" ht="10.199999999999999" x14ac:dyDescent="0.2">
      <c r="A186" s="633" t="s">
        <v>180</v>
      </c>
      <c r="B186" s="633" t="str">
        <f>Cover!$G$25</f>
        <v>NL</v>
      </c>
      <c r="C186" s="633" t="s">
        <v>221</v>
      </c>
      <c r="D186" s="633" t="s">
        <v>293</v>
      </c>
      <c r="E186" s="634" t="s">
        <v>125</v>
      </c>
      <c r="F186" s="635">
        <f>IF(ISNUMBER(U186),U186,VLOOKUP(CONCATENATE($B186,"_",$C186,"_",F$2,"_",$D186,"_",$E186),Database!$F$2:$G$65536,2,))</f>
        <v>0</v>
      </c>
      <c r="G186" s="635">
        <f>IF(ISNUMBER(V186),V186,VLOOKUP(CONCATENATE($B186,"_",$C186,"_",G$2,"_",$D186,"_",$E186),Database!$F$2:$G$65536,2,))</f>
        <v>0</v>
      </c>
      <c r="H186" s="635" t="e">
        <f>IF(ISNUMBER(W186),W186,VLOOKUP(CONCATENATE($B186,"_",$C186,"_",H$2,"_",$D186,"_",$E186),Database!$F$2:$G$65536,2,))</f>
        <v>#N/A</v>
      </c>
      <c r="I186" s="635" t="e">
        <f>IF(ISNUMBER(X186),X186,VLOOKUP(CONCATENATE($B186,"_",$C186,"_",I$2,"_",$D186,"_",$E186),Database!$F$2:$G$65536,2,))</f>
        <v>#N/A</v>
      </c>
      <c r="J186" s="635" t="e">
        <f>VLOOKUP(CONCATENATE($B186,"_",$C186,"_",J$2,"_",$D186,"_",$E186),Database!$F$2:$G$65536,2,)</f>
        <v>#N/A</v>
      </c>
      <c r="K186" s="636">
        <f>VLOOKUP(CONCATENATE($B186,"_",$C186,"_",K$2,"_",$D186,"_",$E186),SentData!$F$2:$G$65536,2,)</f>
        <v>0.85499999999999998</v>
      </c>
      <c r="L186" s="636">
        <f>VLOOKUP(CONCATENATE($B186,"_",$C186,"_",L$2,"_",$D186,"_",$E186),SentData!$F$2:$G$65536,2,)</f>
        <v>0.64600000000000002</v>
      </c>
      <c r="M186" s="637"/>
      <c r="N186" s="638" t="str">
        <f t="shared" si="31"/>
        <v>!!</v>
      </c>
      <c r="O186" s="638" t="str">
        <f t="shared" si="32"/>
        <v>!!</v>
      </c>
      <c r="P186" s="638" t="str">
        <f t="shared" si="33"/>
        <v>!!</v>
      </c>
      <c r="Q186" s="638" t="str">
        <f t="shared" si="34"/>
        <v>!!</v>
      </c>
      <c r="R186" s="638" t="str">
        <f t="shared" si="35"/>
        <v>!!</v>
      </c>
      <c r="S186" s="638">
        <f t="shared" si="36"/>
        <v>0.75555555555555565</v>
      </c>
      <c r="T186" s="637"/>
      <c r="U186" s="633"/>
      <c r="V186" s="633"/>
      <c r="W186" s="633"/>
      <c r="X186" s="633"/>
    </row>
    <row r="187" spans="1:24" s="353" customFormat="1" ht="10.199999999999999" x14ac:dyDescent="0.2">
      <c r="A187" s="650" t="s">
        <v>179</v>
      </c>
      <c r="B187" s="633" t="str">
        <f>Cover!$G$25</f>
        <v>NL</v>
      </c>
      <c r="C187" s="633" t="s">
        <v>221</v>
      </c>
      <c r="D187" s="633" t="s">
        <v>216</v>
      </c>
      <c r="E187" s="634" t="s">
        <v>125</v>
      </c>
      <c r="F187" s="635">
        <f>IF(ISNUMBER(U187),U187,VLOOKUP(CONCATENATE($B187,"_",$C187,"_",F$2,"_",$D187,"_",$E187),Database!$F$2:$G$65536,2,))</f>
        <v>0</v>
      </c>
      <c r="G187" s="635">
        <f>IF(ISNUMBER(V187),V187,VLOOKUP(CONCATENATE($B187,"_",$C187,"_",G$2,"_",$D187,"_",$E187),Database!$F$2:$G$65536,2,))</f>
        <v>0</v>
      </c>
      <c r="H187" s="635" t="e">
        <f>IF(ISNUMBER(W187),W187,VLOOKUP(CONCATENATE($B187,"_",$C187,"_",H$2,"_",$D187,"_",$E187),Database!$F$2:$G$65536,2,))</f>
        <v>#N/A</v>
      </c>
      <c r="I187" s="635" t="e">
        <f>IF(ISNUMBER(X187),X187,VLOOKUP(CONCATENATE($B187,"_",$C187,"_",I$2,"_",$D187,"_",$E187),Database!$F$2:$G$65536,2,))</f>
        <v>#N/A</v>
      </c>
      <c r="J187" s="635" t="e">
        <f>VLOOKUP(CONCATENATE($B187,"_",$C187,"_",J$2,"_",$D187,"_",$E187),Database!$F$2:$G$65536,2,)</f>
        <v>#N/A</v>
      </c>
      <c r="K187" s="636">
        <f>VLOOKUP(CONCATENATE($B187,"_",$C187,"_",K$2,"_",$D187,"_",$E187),SentData!$F$2:$G$65536,2,)</f>
        <v>168</v>
      </c>
      <c r="L187" s="636">
        <f>VLOOKUP(CONCATENATE($B187,"_",$C187,"_",L$2,"_",$D187,"_",$E187),SentData!$F$2:$G$65536,2,)</f>
        <v>173</v>
      </c>
      <c r="M187" s="637"/>
      <c r="N187" s="638" t="str">
        <f t="shared" ref="N187:N218" si="37">IF(OR(ISERROR(F187),ISERROR(G187)),"!!",IF(F187=0,"!!",G187/F187))</f>
        <v>!!</v>
      </c>
      <c r="O187" s="638" t="str">
        <f t="shared" ref="O187:O218" si="38">IF(OR(ISERROR(G187),ISERROR(H187)),"!!",IF(G187=0,"!!",H187/G187))</f>
        <v>!!</v>
      </c>
      <c r="P187" s="638" t="str">
        <f t="shared" ref="P187:P218" si="39">IF(OR(ISERROR(H187),ISERROR(I187)),"!!",IF(H187=0,"!!",I187/H187))</f>
        <v>!!</v>
      </c>
      <c r="Q187" s="638" t="str">
        <f t="shared" ref="Q187:Q218" si="40">IF(OR(ISERROR(I187),ISERROR(J187)),"!!",IF(I187=0,"!!",J187/I187))</f>
        <v>!!</v>
      </c>
      <c r="R187" s="638" t="str">
        <f t="shared" ref="R187:R218" si="41">IF(OR(ISERROR(J187),ISERROR(K187)),"!!",IF(J187=0,"!!",K187/J187))</f>
        <v>!!</v>
      </c>
      <c r="S187" s="638">
        <f t="shared" ref="S187:S218" si="42">IF(OR(ISERROR(K187),ISERROR(L187)),"!!",IF(K187=0,"!!",L187/K187))</f>
        <v>1.0297619047619047</v>
      </c>
      <c r="T187" s="637"/>
      <c r="U187" s="633"/>
      <c r="V187" s="633"/>
      <c r="W187" s="633"/>
      <c r="X187" s="633"/>
    </row>
    <row r="188" spans="1:24" x14ac:dyDescent="0.2">
      <c r="A188" s="651" t="s">
        <v>178</v>
      </c>
      <c r="B188" s="639" t="str">
        <f>Cover!$G$25</f>
        <v>NL</v>
      </c>
      <c r="C188" s="639" t="s">
        <v>221</v>
      </c>
      <c r="D188" s="639" t="s">
        <v>293</v>
      </c>
      <c r="E188" s="640" t="s">
        <v>125</v>
      </c>
      <c r="F188" s="641" t="e">
        <f>IF(ISNUMBER(U188),U188,VLOOKUP(CONCATENATE($B188,"_",$C188,"_",F$2,"_","1000 NAC","_",$E188),Database!$F$2:$G$65536,2,)/VLOOKUP(CONCATENATE($B188,"_",$C188,"_",F$2,"_",$D188,"_",$E188),Database!$F$2:$G$65536,2,))</f>
        <v>#DIV/0!</v>
      </c>
      <c r="G188" s="641" t="e">
        <f>IF(ISNUMBER(V188),V188,VLOOKUP(CONCATENATE($B188,"_",$C188,"_",G$2,"_","1000 NAC","_",$E188),Database!$F$2:$G$65536,2,)/VLOOKUP(CONCATENATE($B188,"_",$C188,"_",G$2,"_",$D188,"_",$E188),Database!$F$2:$G$65536,2,))</f>
        <v>#DIV/0!</v>
      </c>
      <c r="H188" s="641" t="e">
        <f>IF(ISNUMBER(W188),W188,VLOOKUP(CONCATENATE($B188,"_",$C188,"_",H$2,"_","1000 NAC","_",$E188),Database!$F$2:$G$65536,2,)/VLOOKUP(CONCATENATE($B188,"_",$C188,"_",H$2,"_",$D188,"_",$E188),Database!$F$2:$G$65536,2,))</f>
        <v>#N/A</v>
      </c>
      <c r="I188" s="641" t="e">
        <f>IF(ISNUMBER(X188),X188,VLOOKUP(CONCATENATE($B188,"_",$C188,"_",I$2,"_","1000 NAC","_",$E188),Database!$F$2:$G$65536,2,)/VLOOKUP(CONCATENATE($B188,"_",$C188,"_",I$2,"_",$D188,"_",$E188),Database!$F$2:$G$65536,2,))</f>
        <v>#N/A</v>
      </c>
      <c r="J188" s="641" t="e">
        <f>VLOOKUP(CONCATENATE($B188,"_",$C188,"_",J$2,"_","1000 NAC","_",$E188),Database!$F$2:$G$65536,2,)/VLOOKUP(CONCATENATE($B188,"_",$C188,"_",J$2,"_",$D188,"_",$E188),Database!$F$2:$G$65536,2,)</f>
        <v>#N/A</v>
      </c>
      <c r="K188" s="642">
        <f>VLOOKUP(CONCATENATE($B188,"_",$C188,"_",K$2,"_","1000 NAC","_",$E188),SentData!$F$2:$G$65536,2,)/VLOOKUP(CONCATENATE($B188,"_",$C188,"_",K$2,"_",$D188,"_",$E188),SentData!$F$2:$G$65536,2,)</f>
        <v>196.49122807017545</v>
      </c>
      <c r="L188" s="642">
        <f>VLOOKUP(CONCATENATE($B188,"_",$C188,"_",L$2,"_","1000 NAC","_",$E188),SentData!$F$2:$G$65536,2,)/VLOOKUP(CONCATENATE($B188,"_",$C188,"_",L$2,"_",$D188,"_",$E188),SentData!$F$2:$G$65536,2,)</f>
        <v>267.80185758513932</v>
      </c>
      <c r="M188" s="643"/>
      <c r="N188" s="644" t="str">
        <f t="shared" si="37"/>
        <v>!!</v>
      </c>
      <c r="O188" s="644" t="str">
        <f t="shared" si="38"/>
        <v>!!</v>
      </c>
      <c r="P188" s="644" t="str">
        <f t="shared" si="39"/>
        <v>!!</v>
      </c>
      <c r="Q188" s="644" t="str">
        <f t="shared" si="40"/>
        <v>!!</v>
      </c>
      <c r="R188" s="644" t="str">
        <f t="shared" si="41"/>
        <v>!!</v>
      </c>
      <c r="S188" s="644">
        <f t="shared" si="42"/>
        <v>1.3629201680672267</v>
      </c>
      <c r="T188" s="643"/>
      <c r="U188" s="652" t="str">
        <f>IF(ISNUMBER(U186),IF(ISNUMBER(U187),U187/U186,F187/U186),IF(ISNUMBER(U187),U187/F186,""))</f>
        <v/>
      </c>
      <c r="V188" s="652"/>
      <c r="W188" s="652"/>
      <c r="X188" s="652"/>
    </row>
    <row r="189" spans="1:24" s="353" customFormat="1" ht="10.199999999999999" x14ac:dyDescent="0.2">
      <c r="A189" s="633" t="s">
        <v>180</v>
      </c>
      <c r="B189" s="633" t="str">
        <f>Cover!$G$25</f>
        <v>NL</v>
      </c>
      <c r="C189" s="633" t="s">
        <v>222</v>
      </c>
      <c r="D189" s="633" t="s">
        <v>293</v>
      </c>
      <c r="E189" s="634" t="s">
        <v>126</v>
      </c>
      <c r="F189" s="635">
        <f>IF(ISNUMBER(U189),U189,VLOOKUP(CONCATENATE($B189,"_",$C189,"_",F$2,"_",$D189,"_",$E189),Database!$F$2:$G$65536,2,))</f>
        <v>0</v>
      </c>
      <c r="G189" s="635">
        <f>IF(ISNUMBER(V189),V189,VLOOKUP(CONCATENATE($B189,"_",$C189,"_",G$2,"_",$D189,"_",$E189),Database!$F$2:$G$65536,2,))</f>
        <v>0</v>
      </c>
      <c r="H189" s="635" t="e">
        <f>IF(ISNUMBER(W189),W189,VLOOKUP(CONCATENATE($B189,"_",$C189,"_",H$2,"_",$D189,"_",$E189),Database!$F$2:$G$65536,2,))</f>
        <v>#N/A</v>
      </c>
      <c r="I189" s="635" t="e">
        <f>IF(ISNUMBER(X189),X189,VLOOKUP(CONCATENATE($B189,"_",$C189,"_",I$2,"_",$D189,"_",$E189),Database!$F$2:$G$65536,2,))</f>
        <v>#N/A</v>
      </c>
      <c r="J189" s="635" t="e">
        <f>VLOOKUP(CONCATENATE($B189,"_",$C189,"_",J$2,"_",$D189,"_",$E189),Database!$F$2:$G$65536,2,)</f>
        <v>#N/A</v>
      </c>
      <c r="K189" s="636">
        <f>VLOOKUP(CONCATENATE($B189,"_",$C189,"_",K$2,"_",$D189,"_",$E189),SentData!$F$2:$G$65536,2,)</f>
        <v>10.127000000000001</v>
      </c>
      <c r="L189" s="636">
        <f>VLOOKUP(CONCATENATE($B189,"_",$C189,"_",L$2,"_",$D189,"_",$E189),SentData!$F$2:$G$65536,2,)</f>
        <v>6.4089999999999998</v>
      </c>
      <c r="M189" s="637"/>
      <c r="N189" s="638" t="str">
        <f t="shared" si="37"/>
        <v>!!</v>
      </c>
      <c r="O189" s="638" t="str">
        <f t="shared" si="38"/>
        <v>!!</v>
      </c>
      <c r="P189" s="638" t="str">
        <f t="shared" si="39"/>
        <v>!!</v>
      </c>
      <c r="Q189" s="638" t="str">
        <f t="shared" si="40"/>
        <v>!!</v>
      </c>
      <c r="R189" s="638" t="str">
        <f t="shared" si="41"/>
        <v>!!</v>
      </c>
      <c r="S189" s="638">
        <f t="shared" si="42"/>
        <v>0.63286264441591777</v>
      </c>
      <c r="T189" s="637"/>
      <c r="U189" s="633"/>
      <c r="V189" s="633"/>
      <c r="W189" s="633"/>
      <c r="X189" s="633"/>
    </row>
    <row r="190" spans="1:24" s="353" customFormat="1" ht="10.199999999999999" x14ac:dyDescent="0.2">
      <c r="A190" s="650" t="s">
        <v>179</v>
      </c>
      <c r="B190" s="633" t="str">
        <f>Cover!$G$25</f>
        <v>NL</v>
      </c>
      <c r="C190" s="633" t="s">
        <v>222</v>
      </c>
      <c r="D190" s="633" t="s">
        <v>216</v>
      </c>
      <c r="E190" s="634" t="s">
        <v>126</v>
      </c>
      <c r="F190" s="635">
        <f>IF(ISNUMBER(U190),U190,VLOOKUP(CONCATENATE($B190,"_",$C190,"_",F$2,"_",$D190,"_",$E190),Database!$F$2:$G$65536,2,))</f>
        <v>0</v>
      </c>
      <c r="G190" s="635">
        <f>IF(ISNUMBER(V190),V190,VLOOKUP(CONCATENATE($B190,"_",$C190,"_",G$2,"_",$D190,"_",$E190),Database!$F$2:$G$65536,2,))</f>
        <v>0</v>
      </c>
      <c r="H190" s="635" t="e">
        <f>IF(ISNUMBER(W190),W190,VLOOKUP(CONCATENATE($B190,"_",$C190,"_",H$2,"_",$D190,"_",$E190),Database!$F$2:$G$65536,2,))</f>
        <v>#N/A</v>
      </c>
      <c r="I190" s="635" t="e">
        <f>IF(ISNUMBER(X190),X190,VLOOKUP(CONCATENATE($B190,"_",$C190,"_",I$2,"_",$D190,"_",$E190),Database!$F$2:$G$65536,2,))</f>
        <v>#N/A</v>
      </c>
      <c r="J190" s="635" t="e">
        <f>VLOOKUP(CONCATENATE($B190,"_",$C190,"_",J$2,"_",$D190,"_",$E190),Database!$F$2:$G$65536,2,)</f>
        <v>#N/A</v>
      </c>
      <c r="K190" s="636">
        <f>VLOOKUP(CONCATENATE($B190,"_",$C190,"_",K$2,"_",$D190,"_",$E190),SentData!$F$2:$G$65536,2,)</f>
        <v>3985</v>
      </c>
      <c r="L190" s="636">
        <f>VLOOKUP(CONCATENATE($B190,"_",$C190,"_",L$2,"_",$D190,"_",$E190),SentData!$F$2:$G$65536,2,)</f>
        <v>3567</v>
      </c>
      <c r="M190" s="637"/>
      <c r="N190" s="638" t="str">
        <f t="shared" si="37"/>
        <v>!!</v>
      </c>
      <c r="O190" s="638" t="str">
        <f t="shared" si="38"/>
        <v>!!</v>
      </c>
      <c r="P190" s="638" t="str">
        <f t="shared" si="39"/>
        <v>!!</v>
      </c>
      <c r="Q190" s="638" t="str">
        <f t="shared" si="40"/>
        <v>!!</v>
      </c>
      <c r="R190" s="638" t="str">
        <f t="shared" si="41"/>
        <v>!!</v>
      </c>
      <c r="S190" s="638">
        <f t="shared" si="42"/>
        <v>0.89510664993726474</v>
      </c>
      <c r="T190" s="637"/>
      <c r="U190" s="633"/>
      <c r="V190" s="633"/>
      <c r="W190" s="633"/>
      <c r="X190" s="633"/>
    </row>
    <row r="191" spans="1:24" x14ac:dyDescent="0.2">
      <c r="A191" s="651" t="s">
        <v>178</v>
      </c>
      <c r="B191" s="639" t="str">
        <f>Cover!$G$25</f>
        <v>NL</v>
      </c>
      <c r="C191" s="639" t="s">
        <v>222</v>
      </c>
      <c r="D191" s="639" t="s">
        <v>293</v>
      </c>
      <c r="E191" s="640" t="s">
        <v>126</v>
      </c>
      <c r="F191" s="641" t="e">
        <f>IF(ISNUMBER(U191),U191,VLOOKUP(CONCATENATE($B191,"_",$C191,"_",F$2,"_","1000 NAC","_",$E191),Database!$F$2:$G$65536,2,)/VLOOKUP(CONCATENATE($B191,"_",$C191,"_",F$2,"_",$D191,"_",$E191),Database!$F$2:$G$65536,2,))</f>
        <v>#DIV/0!</v>
      </c>
      <c r="G191" s="641" t="e">
        <f>IF(ISNUMBER(V191),V191,VLOOKUP(CONCATENATE($B191,"_",$C191,"_",G$2,"_","1000 NAC","_",$E191),Database!$F$2:$G$65536,2,)/VLOOKUP(CONCATENATE($B191,"_",$C191,"_",G$2,"_",$D191,"_",$E191),Database!$F$2:$G$65536,2,))</f>
        <v>#DIV/0!</v>
      </c>
      <c r="H191" s="641" t="e">
        <f>IF(ISNUMBER(W191),W191,VLOOKUP(CONCATENATE($B191,"_",$C191,"_",H$2,"_","1000 NAC","_",$E191),Database!$F$2:$G$65536,2,)/VLOOKUP(CONCATENATE($B191,"_",$C191,"_",H$2,"_",$D191,"_",$E191),Database!$F$2:$G$65536,2,))</f>
        <v>#N/A</v>
      </c>
      <c r="I191" s="641" t="e">
        <f>IF(ISNUMBER(X191),X191,VLOOKUP(CONCATENATE($B191,"_",$C191,"_",I$2,"_","1000 NAC","_",$E191),Database!$F$2:$G$65536,2,)/VLOOKUP(CONCATENATE($B191,"_",$C191,"_",I$2,"_",$D191,"_",$E191),Database!$F$2:$G$65536,2,))</f>
        <v>#N/A</v>
      </c>
      <c r="J191" s="641" t="e">
        <f>VLOOKUP(CONCATENATE($B191,"_",$C191,"_",J$2,"_","1000 NAC","_",$E191),Database!$F$2:$G$65536,2,)/VLOOKUP(CONCATENATE($B191,"_",$C191,"_",J$2,"_",$D191,"_",$E191),Database!$F$2:$G$65536,2,)</f>
        <v>#N/A</v>
      </c>
      <c r="K191" s="642">
        <f>VLOOKUP(CONCATENATE($B191,"_",$C191,"_",K$2,"_","1000 NAC","_",$E191),SentData!$F$2:$G$65536,2,)/VLOOKUP(CONCATENATE($B191,"_",$C191,"_",K$2,"_",$D191,"_",$E191),SentData!$F$2:$G$65536,2,)</f>
        <v>393.50251802113161</v>
      </c>
      <c r="L191" s="642">
        <f>VLOOKUP(CONCATENATE($B191,"_",$C191,"_",L$2,"_","1000 NAC","_",$E191),SentData!$F$2:$G$65536,2,)/VLOOKUP(CONCATENATE($B191,"_",$C191,"_",L$2,"_",$D191,"_",$E191),SentData!$F$2:$G$65536,2,)</f>
        <v>556.56108597285072</v>
      </c>
      <c r="M191" s="643"/>
      <c r="N191" s="644" t="str">
        <f t="shared" si="37"/>
        <v>!!</v>
      </c>
      <c r="O191" s="644" t="str">
        <f t="shared" si="38"/>
        <v>!!</v>
      </c>
      <c r="P191" s="644" t="str">
        <f t="shared" si="39"/>
        <v>!!</v>
      </c>
      <c r="Q191" s="644" t="str">
        <f t="shared" si="40"/>
        <v>!!</v>
      </c>
      <c r="R191" s="644" t="str">
        <f t="shared" si="41"/>
        <v>!!</v>
      </c>
      <c r="S191" s="644">
        <f t="shared" si="42"/>
        <v>1.4143774448298769</v>
      </c>
      <c r="T191" s="643"/>
      <c r="U191" s="652" t="str">
        <f>IF(ISNUMBER(U189),IF(ISNUMBER(U190),U190/U189,F190/U189),IF(ISNUMBER(U190),U190/F189,""))</f>
        <v/>
      </c>
      <c r="V191" s="652"/>
      <c r="W191" s="652"/>
      <c r="X191" s="652"/>
    </row>
    <row r="192" spans="1:24" s="353" customFormat="1" ht="10.199999999999999" x14ac:dyDescent="0.2">
      <c r="A192" s="633" t="s">
        <v>180</v>
      </c>
      <c r="B192" s="633" t="str">
        <f>Cover!$G$25</f>
        <v>NL</v>
      </c>
      <c r="C192" s="633" t="s">
        <v>221</v>
      </c>
      <c r="D192" s="633" t="s">
        <v>293</v>
      </c>
      <c r="E192" s="634" t="s">
        <v>126</v>
      </c>
      <c r="F192" s="635">
        <f>IF(ISNUMBER(U192),U192,VLOOKUP(CONCATENATE($B192,"_",$C192,"_",F$2,"_",$D192,"_",$E192),Database!$F$2:$G$65536,2,))</f>
        <v>0</v>
      </c>
      <c r="G192" s="635">
        <f>IF(ISNUMBER(V192),V192,VLOOKUP(CONCATENATE($B192,"_",$C192,"_",G$2,"_",$D192,"_",$E192),Database!$F$2:$G$65536,2,))</f>
        <v>0</v>
      </c>
      <c r="H192" s="635" t="e">
        <f>IF(ISNUMBER(W192),W192,VLOOKUP(CONCATENATE($B192,"_",$C192,"_",H$2,"_",$D192,"_",$E192),Database!$F$2:$G$65536,2,))</f>
        <v>#N/A</v>
      </c>
      <c r="I192" s="635" t="e">
        <f>IF(ISNUMBER(X192),X192,VLOOKUP(CONCATENATE($B192,"_",$C192,"_",I$2,"_",$D192,"_",$E192),Database!$F$2:$G$65536,2,))</f>
        <v>#N/A</v>
      </c>
      <c r="J192" s="635" t="e">
        <f>VLOOKUP(CONCATENATE($B192,"_",$C192,"_",J$2,"_",$D192,"_",$E192),Database!$F$2:$G$65536,2,)</f>
        <v>#N/A</v>
      </c>
      <c r="K192" s="636">
        <f>VLOOKUP(CONCATENATE($B192,"_",$C192,"_",K$2,"_",$D192,"_",$E192),SentData!$F$2:$G$65536,2,)</f>
        <v>28.956000000000003</v>
      </c>
      <c r="L192" s="636">
        <f>VLOOKUP(CONCATENATE($B192,"_",$C192,"_",L$2,"_",$D192,"_",$E192),SentData!$F$2:$G$65536,2,)</f>
        <v>32.658999999999999</v>
      </c>
      <c r="M192" s="637"/>
      <c r="N192" s="638" t="str">
        <f t="shared" si="37"/>
        <v>!!</v>
      </c>
      <c r="O192" s="638" t="str">
        <f t="shared" si="38"/>
        <v>!!</v>
      </c>
      <c r="P192" s="638" t="str">
        <f t="shared" si="39"/>
        <v>!!</v>
      </c>
      <c r="Q192" s="638" t="str">
        <f t="shared" si="40"/>
        <v>!!</v>
      </c>
      <c r="R192" s="638" t="str">
        <f t="shared" si="41"/>
        <v>!!</v>
      </c>
      <c r="S192" s="638">
        <f t="shared" si="42"/>
        <v>1.1278836855919325</v>
      </c>
      <c r="T192" s="637"/>
      <c r="U192" s="633"/>
      <c r="V192" s="633"/>
      <c r="W192" s="633"/>
      <c r="X192" s="633"/>
    </row>
    <row r="193" spans="1:24" s="353" customFormat="1" ht="10.199999999999999" x14ac:dyDescent="0.2">
      <c r="A193" s="650" t="s">
        <v>179</v>
      </c>
      <c r="B193" s="633" t="str">
        <f>Cover!$G$25</f>
        <v>NL</v>
      </c>
      <c r="C193" s="633" t="s">
        <v>221</v>
      </c>
      <c r="D193" s="633" t="s">
        <v>216</v>
      </c>
      <c r="E193" s="634" t="s">
        <v>126</v>
      </c>
      <c r="F193" s="635">
        <f>IF(ISNUMBER(U193),U193,VLOOKUP(CONCATENATE($B193,"_",$C193,"_",F$2,"_",$D193,"_",$E193),Database!$F$2:$G$65536,2,))</f>
        <v>0</v>
      </c>
      <c r="G193" s="635">
        <f>IF(ISNUMBER(V193),V193,VLOOKUP(CONCATENATE($B193,"_",$C193,"_",G$2,"_",$D193,"_",$E193),Database!$F$2:$G$65536,2,))</f>
        <v>0</v>
      </c>
      <c r="H193" s="635" t="e">
        <f>IF(ISNUMBER(W193),W193,VLOOKUP(CONCATENATE($B193,"_",$C193,"_",H$2,"_",$D193,"_",$E193),Database!$F$2:$G$65536,2,))</f>
        <v>#N/A</v>
      </c>
      <c r="I193" s="635" t="e">
        <f>IF(ISNUMBER(X193),X193,VLOOKUP(CONCATENATE($B193,"_",$C193,"_",I$2,"_",$D193,"_",$E193),Database!$F$2:$G$65536,2,))</f>
        <v>#N/A</v>
      </c>
      <c r="J193" s="635" t="e">
        <f>VLOOKUP(CONCATENATE($B193,"_",$C193,"_",J$2,"_",$D193,"_",$E193),Database!$F$2:$G$65536,2,)</f>
        <v>#N/A</v>
      </c>
      <c r="K193" s="636">
        <f>VLOOKUP(CONCATENATE($B193,"_",$C193,"_",K$2,"_",$D193,"_",$E193),SentData!$F$2:$G$65536,2,)</f>
        <v>11954</v>
      </c>
      <c r="L193" s="636">
        <f>VLOOKUP(CONCATENATE($B193,"_",$C193,"_",L$2,"_",$D193,"_",$E193),SentData!$F$2:$G$65536,2,)</f>
        <v>13693</v>
      </c>
      <c r="M193" s="637"/>
      <c r="N193" s="638" t="str">
        <f t="shared" si="37"/>
        <v>!!</v>
      </c>
      <c r="O193" s="638" t="str">
        <f t="shared" si="38"/>
        <v>!!</v>
      </c>
      <c r="P193" s="638" t="str">
        <f t="shared" si="39"/>
        <v>!!</v>
      </c>
      <c r="Q193" s="638" t="str">
        <f t="shared" si="40"/>
        <v>!!</v>
      </c>
      <c r="R193" s="638" t="str">
        <f t="shared" si="41"/>
        <v>!!</v>
      </c>
      <c r="S193" s="638">
        <f t="shared" si="42"/>
        <v>1.1454743182198428</v>
      </c>
      <c r="T193" s="637"/>
      <c r="U193" s="633"/>
      <c r="V193" s="633"/>
      <c r="W193" s="633"/>
      <c r="X193" s="633"/>
    </row>
    <row r="194" spans="1:24" x14ac:dyDescent="0.2">
      <c r="A194" s="651" t="s">
        <v>178</v>
      </c>
      <c r="B194" s="639" t="str">
        <f>Cover!$G$25</f>
        <v>NL</v>
      </c>
      <c r="C194" s="639" t="s">
        <v>221</v>
      </c>
      <c r="D194" s="639" t="s">
        <v>293</v>
      </c>
      <c r="E194" s="640" t="s">
        <v>126</v>
      </c>
      <c r="F194" s="641" t="e">
        <f>IF(ISNUMBER(U194),U194,VLOOKUP(CONCATENATE($B194,"_",$C194,"_",F$2,"_","1000 NAC","_",$E194),Database!$F$2:$G$65536,2,)/VLOOKUP(CONCATENATE($B194,"_",$C194,"_",F$2,"_",$D194,"_",$E194),Database!$F$2:$G$65536,2,))</f>
        <v>#DIV/0!</v>
      </c>
      <c r="G194" s="641" t="e">
        <f>IF(ISNUMBER(V194),V194,VLOOKUP(CONCATENATE($B194,"_",$C194,"_",G$2,"_","1000 NAC","_",$E194),Database!$F$2:$G$65536,2,)/VLOOKUP(CONCATENATE($B194,"_",$C194,"_",G$2,"_",$D194,"_",$E194),Database!$F$2:$G$65536,2,))</f>
        <v>#DIV/0!</v>
      </c>
      <c r="H194" s="641" t="e">
        <f>IF(ISNUMBER(W194),W194,VLOOKUP(CONCATENATE($B194,"_",$C194,"_",H$2,"_","1000 NAC","_",$E194),Database!$F$2:$G$65536,2,)/VLOOKUP(CONCATENATE($B194,"_",$C194,"_",H$2,"_",$D194,"_",$E194),Database!$F$2:$G$65536,2,))</f>
        <v>#N/A</v>
      </c>
      <c r="I194" s="641" t="e">
        <f>IF(ISNUMBER(X194),X194,VLOOKUP(CONCATENATE($B194,"_",$C194,"_",I$2,"_","1000 NAC","_",$E194),Database!$F$2:$G$65536,2,)/VLOOKUP(CONCATENATE($B194,"_",$C194,"_",I$2,"_",$D194,"_",$E194),Database!$F$2:$G$65536,2,))</f>
        <v>#N/A</v>
      </c>
      <c r="J194" s="641" t="e">
        <f>VLOOKUP(CONCATENATE($B194,"_",$C194,"_",J$2,"_","1000 NAC","_",$E194),Database!$F$2:$G$65536,2,)/VLOOKUP(CONCATENATE($B194,"_",$C194,"_",J$2,"_",$D194,"_",$E194),Database!$F$2:$G$65536,2,)</f>
        <v>#N/A</v>
      </c>
      <c r="K194" s="642">
        <f>VLOOKUP(CONCATENATE($B194,"_",$C194,"_",K$2,"_","1000 NAC","_",$E194),SentData!$F$2:$G$65536,2,)/VLOOKUP(CONCATENATE($B194,"_",$C194,"_",K$2,"_",$D194,"_",$E194),SentData!$F$2:$G$65536,2,)</f>
        <v>412.83326426301971</v>
      </c>
      <c r="L194" s="642">
        <f>VLOOKUP(CONCATENATE($B194,"_",$C194,"_",L$2,"_","1000 NAC","_",$E194),SentData!$F$2:$G$65536,2,)/VLOOKUP(CONCATENATE($B194,"_",$C194,"_",L$2,"_",$D194,"_",$E194),SentData!$F$2:$G$65536,2,)</f>
        <v>419.27186992865671</v>
      </c>
      <c r="M194" s="643"/>
      <c r="N194" s="644" t="str">
        <f t="shared" si="37"/>
        <v>!!</v>
      </c>
      <c r="O194" s="644" t="str">
        <f t="shared" si="38"/>
        <v>!!</v>
      </c>
      <c r="P194" s="644" t="str">
        <f t="shared" si="39"/>
        <v>!!</v>
      </c>
      <c r="Q194" s="644" t="str">
        <f t="shared" si="40"/>
        <v>!!</v>
      </c>
      <c r="R194" s="644" t="str">
        <f t="shared" si="41"/>
        <v>!!</v>
      </c>
      <c r="S194" s="644">
        <f t="shared" si="42"/>
        <v>1.015596140677111</v>
      </c>
      <c r="T194" s="643"/>
      <c r="U194" s="652" t="str">
        <f>IF(ISNUMBER(U192),IF(ISNUMBER(U193),U193/U192,F193/U192),IF(ISNUMBER(U193),U193/F192,""))</f>
        <v/>
      </c>
      <c r="V194" s="652"/>
      <c r="W194" s="652"/>
      <c r="X194" s="652"/>
    </row>
    <row r="195" spans="1:24" s="353" customFormat="1" ht="10.199999999999999" x14ac:dyDescent="0.2">
      <c r="A195" s="633" t="s">
        <v>180</v>
      </c>
      <c r="B195" s="633" t="str">
        <f>Cover!$G$25</f>
        <v>NL</v>
      </c>
      <c r="C195" s="633" t="s">
        <v>222</v>
      </c>
      <c r="D195" s="633" t="s">
        <v>362</v>
      </c>
      <c r="E195" s="634">
        <v>7</v>
      </c>
      <c r="F195" s="635">
        <f>IF(ISNUMBER(U195),U195,VLOOKUP(CONCATENATE($B195,"_",$C195,"_",F$2,"_",$D195,"_",$E195),Database!$F$2:$G$65536,2,))</f>
        <v>0</v>
      </c>
      <c r="G195" s="635">
        <f>IF(ISNUMBER(V195),V195,VLOOKUP(CONCATENATE($B195,"_",$C195,"_",G$2,"_",$D195,"_",$E195),Database!$F$2:$G$65536,2,))</f>
        <v>0</v>
      </c>
      <c r="H195" s="635" t="e">
        <f>IF(ISNUMBER(W195),W195,VLOOKUP(CONCATENATE($B195,"_",$C195,"_",H$2,"_",$D195,"_",$E195),Database!$F$2:$G$65536,2,))</f>
        <v>#N/A</v>
      </c>
      <c r="I195" s="635" t="e">
        <f>IF(ISNUMBER(X195),X195,VLOOKUP(CONCATENATE($B195,"_",$C195,"_",I$2,"_",$D195,"_",$E195),Database!$F$2:$G$65536,2,))</f>
        <v>#N/A</v>
      </c>
      <c r="J195" s="635" t="e">
        <f>VLOOKUP(CONCATENATE($B195,"_",$C195,"_",J$2,"_",$D195,"_",$E195),Database!$F$2:$G$65536,2,)</f>
        <v>#N/A</v>
      </c>
      <c r="K195" s="636">
        <f>VLOOKUP(CONCATENATE($B195,"_",$C195,"_",K$2,"_",$D195,"_",$E195),SentData!$F$2:$G$65536,2,)</f>
        <v>3.6930000000000001</v>
      </c>
      <c r="L195" s="636">
        <f>VLOOKUP(CONCATENATE($B195,"_",$C195,"_",L$2,"_",$D195,"_",$E195),SentData!$F$2:$G$65536,2,)</f>
        <v>2.42</v>
      </c>
      <c r="M195" s="637"/>
      <c r="N195" s="638" t="str">
        <f t="shared" si="37"/>
        <v>!!</v>
      </c>
      <c r="O195" s="638" t="str">
        <f t="shared" si="38"/>
        <v>!!</v>
      </c>
      <c r="P195" s="638" t="str">
        <f t="shared" si="39"/>
        <v>!!</v>
      </c>
      <c r="Q195" s="638" t="str">
        <f t="shared" si="40"/>
        <v>!!</v>
      </c>
      <c r="R195" s="638" t="str">
        <f t="shared" si="41"/>
        <v>!!</v>
      </c>
      <c r="S195" s="638">
        <f t="shared" si="42"/>
        <v>0.65529379907933927</v>
      </c>
      <c r="T195" s="637"/>
      <c r="U195" s="633"/>
      <c r="V195" s="633"/>
      <c r="W195" s="633"/>
      <c r="X195" s="633"/>
    </row>
    <row r="196" spans="1:24" s="353" customFormat="1" ht="10.199999999999999" x14ac:dyDescent="0.2">
      <c r="A196" s="650" t="s">
        <v>179</v>
      </c>
      <c r="B196" s="633" t="str">
        <f>Cover!$G$25</f>
        <v>NL</v>
      </c>
      <c r="C196" s="633" t="s">
        <v>222</v>
      </c>
      <c r="D196" s="633" t="s">
        <v>216</v>
      </c>
      <c r="E196" s="634">
        <v>7</v>
      </c>
      <c r="F196" s="635">
        <f>IF(ISNUMBER(U196),U196,VLOOKUP(CONCATENATE($B196,"_",$C196,"_",F$2,"_",$D196,"_",$E196),Database!$F$2:$G$65536,2,))</f>
        <v>0</v>
      </c>
      <c r="G196" s="635">
        <f>IF(ISNUMBER(V196),V196,VLOOKUP(CONCATENATE($B196,"_",$C196,"_",G$2,"_",$D196,"_",$E196),Database!$F$2:$G$65536,2,))</f>
        <v>0</v>
      </c>
      <c r="H196" s="635" t="e">
        <f>IF(ISNUMBER(W196),W196,VLOOKUP(CONCATENATE($B196,"_",$C196,"_",H$2,"_",$D196,"_",$E196),Database!$F$2:$G$65536,2,))</f>
        <v>#N/A</v>
      </c>
      <c r="I196" s="635" t="e">
        <f>IF(ISNUMBER(X196),X196,VLOOKUP(CONCATENATE($B196,"_",$C196,"_",I$2,"_",$D196,"_",$E196),Database!$F$2:$G$65536,2,))</f>
        <v>#N/A</v>
      </c>
      <c r="J196" s="635" t="e">
        <f>VLOOKUP(CONCATENATE($B196,"_",$C196,"_",J$2,"_",$D196,"_",$E196),Database!$F$2:$G$65536,2,)</f>
        <v>#N/A</v>
      </c>
      <c r="K196" s="636">
        <f>VLOOKUP(CONCATENATE($B196,"_",$C196,"_",K$2,"_",$D196,"_",$E196),SentData!$F$2:$G$65536,2,)</f>
        <v>1886</v>
      </c>
      <c r="L196" s="636">
        <f>VLOOKUP(CONCATENATE($B196,"_",$C196,"_",L$2,"_",$D196,"_",$E196),SentData!$F$2:$G$65536,2,)</f>
        <v>1612</v>
      </c>
      <c r="M196" s="637"/>
      <c r="N196" s="638" t="str">
        <f t="shared" si="37"/>
        <v>!!</v>
      </c>
      <c r="O196" s="638" t="str">
        <f t="shared" si="38"/>
        <v>!!</v>
      </c>
      <c r="P196" s="638" t="str">
        <f t="shared" si="39"/>
        <v>!!</v>
      </c>
      <c r="Q196" s="638" t="str">
        <f t="shared" si="40"/>
        <v>!!</v>
      </c>
      <c r="R196" s="638" t="str">
        <f t="shared" si="41"/>
        <v>!!</v>
      </c>
      <c r="S196" s="638">
        <f t="shared" si="42"/>
        <v>0.85471898197242846</v>
      </c>
      <c r="T196" s="637"/>
      <c r="U196" s="633"/>
      <c r="V196" s="633"/>
      <c r="W196" s="633"/>
      <c r="X196" s="633"/>
    </row>
    <row r="197" spans="1:24" x14ac:dyDescent="0.2">
      <c r="A197" s="651" t="s">
        <v>178</v>
      </c>
      <c r="B197" s="639" t="str">
        <f>Cover!$G$25</f>
        <v>NL</v>
      </c>
      <c r="C197" s="639" t="s">
        <v>222</v>
      </c>
      <c r="D197" s="639" t="s">
        <v>362</v>
      </c>
      <c r="E197" s="640">
        <v>7</v>
      </c>
      <c r="F197" s="641" t="e">
        <f>IF(ISNUMBER(U197),U197,VLOOKUP(CONCATENATE($B197,"_",$C197,"_",F$2,"_","1000 NAC","_",$E197),Database!$F$2:$G$65536,2,)/VLOOKUP(CONCATENATE($B197,"_",$C197,"_",F$2,"_",$D197,"_",$E197),Database!$F$2:$G$65536,2,))</f>
        <v>#DIV/0!</v>
      </c>
      <c r="G197" s="641" t="e">
        <f>IF(ISNUMBER(V197),V197,VLOOKUP(CONCATENATE($B197,"_",$C197,"_",G$2,"_","1000 NAC","_",$E197),Database!$F$2:$G$65536,2,)/VLOOKUP(CONCATENATE($B197,"_",$C197,"_",G$2,"_",$D197,"_",$E197),Database!$F$2:$G$65536,2,))</f>
        <v>#DIV/0!</v>
      </c>
      <c r="H197" s="641" t="e">
        <f>IF(ISNUMBER(W197),W197,VLOOKUP(CONCATENATE($B197,"_",$C197,"_",H$2,"_","1000 NAC","_",$E197),Database!$F$2:$G$65536,2,)/VLOOKUP(CONCATENATE($B197,"_",$C197,"_",H$2,"_",$D197,"_",$E197),Database!$F$2:$G$65536,2,))</f>
        <v>#N/A</v>
      </c>
      <c r="I197" s="641" t="e">
        <f>IF(ISNUMBER(X197),X197,VLOOKUP(CONCATENATE($B197,"_",$C197,"_",I$2,"_","1000 NAC","_",$E197),Database!$F$2:$G$65536,2,)/VLOOKUP(CONCATENATE($B197,"_",$C197,"_",I$2,"_",$D197,"_",$E197),Database!$F$2:$G$65536,2,))</f>
        <v>#N/A</v>
      </c>
      <c r="J197" s="641" t="e">
        <f>VLOOKUP(CONCATENATE($B197,"_",$C197,"_",J$2,"_","1000 NAC","_",$E197),Database!$F$2:$G$65536,2,)/VLOOKUP(CONCATENATE($B197,"_",$C197,"_",J$2,"_",$D197,"_",$E197),Database!$F$2:$G$65536,2,)</f>
        <v>#N/A</v>
      </c>
      <c r="K197" s="642">
        <f>VLOOKUP(CONCATENATE($B197,"_",$C197,"_",K$2,"_","1000 NAC","_",$E197),SentData!$F$2:$G$65536,2,)/VLOOKUP(CONCATENATE($B197,"_",$C197,"_",K$2,"_",$D197,"_",$E197),SentData!$F$2:$G$65536,2,)</f>
        <v>510.69591118331977</v>
      </c>
      <c r="L197" s="642">
        <f>VLOOKUP(CONCATENATE($B197,"_",$C197,"_",L$2,"_","1000 NAC","_",$E197),SentData!$F$2:$G$65536,2,)/VLOOKUP(CONCATENATE($B197,"_",$C197,"_",L$2,"_",$D197,"_",$E197),SentData!$F$2:$G$65536,2,)</f>
        <v>666.11570247933889</v>
      </c>
      <c r="M197" s="643"/>
      <c r="N197" s="644" t="str">
        <f t="shared" si="37"/>
        <v>!!</v>
      </c>
      <c r="O197" s="644" t="str">
        <f t="shared" si="38"/>
        <v>!!</v>
      </c>
      <c r="P197" s="644" t="str">
        <f t="shared" si="39"/>
        <v>!!</v>
      </c>
      <c r="Q197" s="644" t="str">
        <f t="shared" si="40"/>
        <v>!!</v>
      </c>
      <c r="R197" s="644" t="str">
        <f t="shared" si="41"/>
        <v>!!</v>
      </c>
      <c r="S197" s="644">
        <f t="shared" si="42"/>
        <v>1.3043294216628838</v>
      </c>
      <c r="T197" s="643"/>
      <c r="U197" s="652" t="str">
        <f>IF(ISNUMBER(U195),IF(ISNUMBER(U196),U196/U195,F196/U195),IF(ISNUMBER(U196),U196/F195,""))</f>
        <v/>
      </c>
      <c r="V197" s="652"/>
      <c r="W197" s="652"/>
      <c r="X197" s="652"/>
    </row>
    <row r="198" spans="1:24" s="353" customFormat="1" ht="10.199999999999999" x14ac:dyDescent="0.2">
      <c r="A198" s="633" t="s">
        <v>180</v>
      </c>
      <c r="B198" s="633" t="str">
        <f>Cover!$G$25</f>
        <v>NL</v>
      </c>
      <c r="C198" s="633" t="s">
        <v>221</v>
      </c>
      <c r="D198" s="633" t="s">
        <v>362</v>
      </c>
      <c r="E198" s="634">
        <v>7</v>
      </c>
      <c r="F198" s="635">
        <f>IF(ISNUMBER(U198),U198,VLOOKUP(CONCATENATE($B198,"_",$C198,"_",F$2,"_",$D198,"_",$E198),Database!$F$2:$G$65536,2,))</f>
        <v>0</v>
      </c>
      <c r="G198" s="635">
        <f>IF(ISNUMBER(V198),V198,VLOOKUP(CONCATENATE($B198,"_",$C198,"_",G$2,"_",$D198,"_",$E198),Database!$F$2:$G$65536,2,))</f>
        <v>0</v>
      </c>
      <c r="H198" s="635" t="e">
        <f>IF(ISNUMBER(W198),W198,VLOOKUP(CONCATENATE($B198,"_",$C198,"_",H$2,"_",$D198,"_",$E198),Database!$F$2:$G$65536,2,))</f>
        <v>#N/A</v>
      </c>
      <c r="I198" s="635" t="e">
        <f>IF(ISNUMBER(X198),X198,VLOOKUP(CONCATENATE($B198,"_",$C198,"_",I$2,"_",$D198,"_",$E198),Database!$F$2:$G$65536,2,))</f>
        <v>#N/A</v>
      </c>
      <c r="J198" s="635" t="e">
        <f>VLOOKUP(CONCATENATE($B198,"_",$C198,"_",J$2,"_",$D198,"_",$E198),Database!$F$2:$G$65536,2,)</f>
        <v>#N/A</v>
      </c>
      <c r="K198" s="636">
        <f>VLOOKUP(CONCATENATE($B198,"_",$C198,"_",K$2,"_",$D198,"_",$E198),SentData!$F$2:$G$65536,2,)</f>
        <v>3.1829999999999998</v>
      </c>
      <c r="L198" s="636">
        <f>VLOOKUP(CONCATENATE($B198,"_",$C198,"_",L$2,"_",$D198,"_",$E198),SentData!$F$2:$G$65536,2,)</f>
        <v>4.7089999999999996</v>
      </c>
      <c r="M198" s="637"/>
      <c r="N198" s="638" t="str">
        <f t="shared" si="37"/>
        <v>!!</v>
      </c>
      <c r="O198" s="638" t="str">
        <f t="shared" si="38"/>
        <v>!!</v>
      </c>
      <c r="P198" s="638" t="str">
        <f t="shared" si="39"/>
        <v>!!</v>
      </c>
      <c r="Q198" s="638" t="str">
        <f t="shared" si="40"/>
        <v>!!</v>
      </c>
      <c r="R198" s="638" t="str">
        <f t="shared" si="41"/>
        <v>!!</v>
      </c>
      <c r="S198" s="638">
        <f t="shared" si="42"/>
        <v>1.4794219289978008</v>
      </c>
      <c r="T198" s="637"/>
      <c r="U198" s="633"/>
      <c r="V198" s="633"/>
      <c r="W198" s="633"/>
      <c r="X198" s="633"/>
    </row>
    <row r="199" spans="1:24" s="353" customFormat="1" ht="10.199999999999999" x14ac:dyDescent="0.2">
      <c r="A199" s="650" t="s">
        <v>179</v>
      </c>
      <c r="B199" s="633" t="str">
        <f>Cover!$G$25</f>
        <v>NL</v>
      </c>
      <c r="C199" s="633" t="s">
        <v>221</v>
      </c>
      <c r="D199" s="633" t="s">
        <v>216</v>
      </c>
      <c r="E199" s="634">
        <v>7</v>
      </c>
      <c r="F199" s="635">
        <f>IF(ISNUMBER(U199),U199,VLOOKUP(CONCATENATE($B199,"_",$C199,"_",F$2,"_",$D199,"_",$E199),Database!$F$2:$G$65536,2,))</f>
        <v>0</v>
      </c>
      <c r="G199" s="635">
        <f>IF(ISNUMBER(V199),V199,VLOOKUP(CONCATENATE($B199,"_",$C199,"_",G$2,"_",$D199,"_",$E199),Database!$F$2:$G$65536,2,))</f>
        <v>0</v>
      </c>
      <c r="H199" s="635" t="e">
        <f>IF(ISNUMBER(W199),W199,VLOOKUP(CONCATENATE($B199,"_",$C199,"_",H$2,"_",$D199,"_",$E199),Database!$F$2:$G$65536,2,))</f>
        <v>#N/A</v>
      </c>
      <c r="I199" s="635" t="e">
        <f>IF(ISNUMBER(X199),X199,VLOOKUP(CONCATENATE($B199,"_",$C199,"_",I$2,"_",$D199,"_",$E199),Database!$F$2:$G$65536,2,))</f>
        <v>#N/A</v>
      </c>
      <c r="J199" s="635" t="e">
        <f>VLOOKUP(CONCATENATE($B199,"_",$C199,"_",J$2,"_",$D199,"_",$E199),Database!$F$2:$G$65536,2,)</f>
        <v>#N/A</v>
      </c>
      <c r="K199" s="636">
        <f>VLOOKUP(CONCATENATE($B199,"_",$C199,"_",K$2,"_",$D199,"_",$E199),SentData!$F$2:$G$65536,2,)</f>
        <v>2398</v>
      </c>
      <c r="L199" s="636">
        <f>VLOOKUP(CONCATENATE($B199,"_",$C199,"_",L$2,"_",$D199,"_",$E199),SentData!$F$2:$G$65536,2,)</f>
        <v>3335</v>
      </c>
      <c r="M199" s="637"/>
      <c r="N199" s="638" t="str">
        <f t="shared" si="37"/>
        <v>!!</v>
      </c>
      <c r="O199" s="638" t="str">
        <f t="shared" si="38"/>
        <v>!!</v>
      </c>
      <c r="P199" s="638" t="str">
        <f t="shared" si="39"/>
        <v>!!</v>
      </c>
      <c r="Q199" s="638" t="str">
        <f t="shared" si="40"/>
        <v>!!</v>
      </c>
      <c r="R199" s="638" t="str">
        <f t="shared" si="41"/>
        <v>!!</v>
      </c>
      <c r="S199" s="638">
        <f t="shared" si="42"/>
        <v>1.3907422852376981</v>
      </c>
      <c r="T199" s="637"/>
      <c r="U199" s="633"/>
      <c r="V199" s="633"/>
      <c r="W199" s="633"/>
      <c r="X199" s="633"/>
    </row>
    <row r="200" spans="1:24" x14ac:dyDescent="0.2">
      <c r="A200" s="651" t="s">
        <v>178</v>
      </c>
      <c r="B200" s="639" t="str">
        <f>Cover!$G$25</f>
        <v>NL</v>
      </c>
      <c r="C200" s="639" t="s">
        <v>221</v>
      </c>
      <c r="D200" s="639" t="s">
        <v>362</v>
      </c>
      <c r="E200" s="640">
        <v>7</v>
      </c>
      <c r="F200" s="641" t="e">
        <f>IF(ISNUMBER(U200),U200,VLOOKUP(CONCATENATE($B200,"_",$C200,"_",F$2,"_","1000 NAC","_",$E200),Database!$F$2:$G$65536,2,)/VLOOKUP(CONCATENATE($B200,"_",$C200,"_",F$2,"_",$D200,"_",$E200),Database!$F$2:$G$65536,2,))</f>
        <v>#DIV/0!</v>
      </c>
      <c r="G200" s="641" t="e">
        <f>IF(ISNUMBER(V200),V200,VLOOKUP(CONCATENATE($B200,"_",$C200,"_",G$2,"_","1000 NAC","_",$E200),Database!$F$2:$G$65536,2,)/VLOOKUP(CONCATENATE($B200,"_",$C200,"_",G$2,"_",$D200,"_",$E200),Database!$F$2:$G$65536,2,))</f>
        <v>#DIV/0!</v>
      </c>
      <c r="H200" s="641" t="e">
        <f>IF(ISNUMBER(W200),W200,VLOOKUP(CONCATENATE($B200,"_",$C200,"_",H$2,"_","1000 NAC","_",$E200),Database!$F$2:$G$65536,2,)/VLOOKUP(CONCATENATE($B200,"_",$C200,"_",H$2,"_",$D200,"_",$E200),Database!$F$2:$G$65536,2,))</f>
        <v>#N/A</v>
      </c>
      <c r="I200" s="641" t="e">
        <f>IF(ISNUMBER(X200),X200,VLOOKUP(CONCATENATE($B200,"_",$C200,"_",I$2,"_","1000 NAC","_",$E200),Database!$F$2:$G$65536,2,)/VLOOKUP(CONCATENATE($B200,"_",$C200,"_",I$2,"_",$D200,"_",$E200),Database!$F$2:$G$65536,2,))</f>
        <v>#N/A</v>
      </c>
      <c r="J200" s="641" t="e">
        <f>VLOOKUP(CONCATENATE($B200,"_",$C200,"_",J$2,"_","1000 NAC","_",$E200),Database!$F$2:$G$65536,2,)/VLOOKUP(CONCATENATE($B200,"_",$C200,"_",J$2,"_",$D200,"_",$E200),Database!$F$2:$G$65536,2,)</f>
        <v>#N/A</v>
      </c>
      <c r="K200" s="642">
        <f>VLOOKUP(CONCATENATE($B200,"_",$C200,"_",K$2,"_","1000 NAC","_",$E200),SentData!$F$2:$G$65536,2,)/VLOOKUP(CONCATENATE($B200,"_",$C200,"_",K$2,"_",$D200,"_",$E200),SentData!$F$2:$G$65536,2,)</f>
        <v>753.37731699654421</v>
      </c>
      <c r="L200" s="642">
        <f>VLOOKUP(CONCATENATE($B200,"_",$C200,"_",L$2,"_","1000 NAC","_",$E200),SentData!$F$2:$G$65536,2,)/VLOOKUP(CONCATENATE($B200,"_",$C200,"_",L$2,"_",$D200,"_",$E200),SentData!$F$2:$G$65536,2,)</f>
        <v>708.21830537269068</v>
      </c>
      <c r="M200" s="643"/>
      <c r="N200" s="644" t="str">
        <f t="shared" si="37"/>
        <v>!!</v>
      </c>
      <c r="O200" s="644" t="str">
        <f t="shared" si="38"/>
        <v>!!</v>
      </c>
      <c r="P200" s="644" t="str">
        <f t="shared" si="39"/>
        <v>!!</v>
      </c>
      <c r="Q200" s="644" t="str">
        <f t="shared" si="40"/>
        <v>!!</v>
      </c>
      <c r="R200" s="644" t="str">
        <f t="shared" si="41"/>
        <v>!!</v>
      </c>
      <c r="S200" s="644">
        <f t="shared" si="42"/>
        <v>0.94005790909144049</v>
      </c>
      <c r="T200" s="643"/>
      <c r="U200" s="652" t="str">
        <f>IF(ISNUMBER(U198),IF(ISNUMBER(U199),U199/U198,F199/U198),IF(ISNUMBER(U199),U199/F198,""))</f>
        <v/>
      </c>
      <c r="V200" s="652"/>
      <c r="W200" s="652"/>
      <c r="X200" s="652"/>
    </row>
    <row r="201" spans="1:24" s="353" customFormat="1" ht="10.199999999999999" x14ac:dyDescent="0.2">
      <c r="A201" s="633" t="s">
        <v>180</v>
      </c>
      <c r="B201" s="633" t="str">
        <f>Cover!$G$25</f>
        <v>NL</v>
      </c>
      <c r="C201" s="633" t="s">
        <v>222</v>
      </c>
      <c r="D201" s="633" t="s">
        <v>362</v>
      </c>
      <c r="E201" s="634" t="s">
        <v>127</v>
      </c>
      <c r="F201" s="635">
        <f>IF(ISNUMBER(U201),U201,VLOOKUP(CONCATENATE($B201,"_",$C201,"_",F$2,"_",$D201,"_",$E201),Database!$F$2:$G$65536,2,))</f>
        <v>0</v>
      </c>
      <c r="G201" s="635">
        <f>IF(ISNUMBER(V201),V201,VLOOKUP(CONCATENATE($B201,"_",$C201,"_",G$2,"_",$D201,"_",$E201),Database!$F$2:$G$65536,2,))</f>
        <v>0</v>
      </c>
      <c r="H201" s="635" t="e">
        <f>IF(ISNUMBER(W201),W201,VLOOKUP(CONCATENATE($B201,"_",$C201,"_",H$2,"_",$D201,"_",$E201),Database!$F$2:$G$65536,2,))</f>
        <v>#N/A</v>
      </c>
      <c r="I201" s="635" t="e">
        <f>IF(ISNUMBER(X201),X201,VLOOKUP(CONCATENATE($B201,"_",$C201,"_",I$2,"_",$D201,"_",$E201),Database!$F$2:$G$65536,2,))</f>
        <v>#N/A</v>
      </c>
      <c r="J201" s="635" t="e">
        <f>VLOOKUP(CONCATENATE($B201,"_",$C201,"_",J$2,"_",$D201,"_",$E201),Database!$F$2:$G$65536,2,)</f>
        <v>#N/A</v>
      </c>
      <c r="K201" s="636">
        <f>VLOOKUP(CONCATENATE($B201,"_",$C201,"_",K$2,"_",$D201,"_",$E201),SentData!$F$2:$G$65536,2,)</f>
        <v>5.8410000000000002</v>
      </c>
      <c r="L201" s="636">
        <f>VLOOKUP(CONCATENATE($B201,"_",$C201,"_",L$2,"_",$D201,"_",$E201),SentData!$F$2:$G$65536,2,)</f>
        <v>3.601</v>
      </c>
      <c r="M201" s="637"/>
      <c r="N201" s="638" t="str">
        <f t="shared" si="37"/>
        <v>!!</v>
      </c>
      <c r="O201" s="638" t="str">
        <f t="shared" si="38"/>
        <v>!!</v>
      </c>
      <c r="P201" s="638" t="str">
        <f t="shared" si="39"/>
        <v>!!</v>
      </c>
      <c r="Q201" s="638" t="str">
        <f t="shared" si="40"/>
        <v>!!</v>
      </c>
      <c r="R201" s="638" t="str">
        <f t="shared" si="41"/>
        <v>!!</v>
      </c>
      <c r="S201" s="638">
        <f t="shared" si="42"/>
        <v>0.61650402328368425</v>
      </c>
      <c r="T201" s="637"/>
      <c r="U201" s="633"/>
      <c r="V201" s="633"/>
      <c r="W201" s="633"/>
      <c r="X201" s="633"/>
    </row>
    <row r="202" spans="1:24" s="353" customFormat="1" ht="10.199999999999999" x14ac:dyDescent="0.2">
      <c r="A202" s="650" t="s">
        <v>179</v>
      </c>
      <c r="B202" s="633" t="str">
        <f>Cover!$G$25</f>
        <v>NL</v>
      </c>
      <c r="C202" s="633" t="s">
        <v>222</v>
      </c>
      <c r="D202" s="633" t="s">
        <v>216</v>
      </c>
      <c r="E202" s="634" t="s">
        <v>127</v>
      </c>
      <c r="F202" s="635">
        <f>IF(ISNUMBER(U202),U202,VLOOKUP(CONCATENATE($B202,"_",$C202,"_",F$2,"_",$D202,"_",$E202),Database!$F$2:$G$65536,2,))</f>
        <v>0</v>
      </c>
      <c r="G202" s="635">
        <f>IF(ISNUMBER(V202),V202,VLOOKUP(CONCATENATE($B202,"_",$C202,"_",G$2,"_",$D202,"_",$E202),Database!$F$2:$G$65536,2,))</f>
        <v>0</v>
      </c>
      <c r="H202" s="635" t="e">
        <f>IF(ISNUMBER(W202),W202,VLOOKUP(CONCATENATE($B202,"_",$C202,"_",H$2,"_",$D202,"_",$E202),Database!$F$2:$G$65536,2,))</f>
        <v>#N/A</v>
      </c>
      <c r="I202" s="635" t="e">
        <f>IF(ISNUMBER(X202),X202,VLOOKUP(CONCATENATE($B202,"_",$C202,"_",I$2,"_",$D202,"_",$E202),Database!$F$2:$G$65536,2,))</f>
        <v>#N/A</v>
      </c>
      <c r="J202" s="635" t="e">
        <f>VLOOKUP(CONCATENATE($B202,"_",$C202,"_",J$2,"_",$D202,"_",$E202),Database!$F$2:$G$65536,2,)</f>
        <v>#N/A</v>
      </c>
      <c r="K202" s="636">
        <f>VLOOKUP(CONCATENATE($B202,"_",$C202,"_",K$2,"_",$D202,"_",$E202),SentData!$F$2:$G$65536,2,)</f>
        <v>2019</v>
      </c>
      <c r="L202" s="636">
        <f>VLOOKUP(CONCATENATE($B202,"_",$C202,"_",L$2,"_",$D202,"_",$E202),SentData!$F$2:$G$65536,2,)</f>
        <v>1859</v>
      </c>
      <c r="M202" s="637"/>
      <c r="N202" s="638" t="str">
        <f t="shared" si="37"/>
        <v>!!</v>
      </c>
      <c r="O202" s="638" t="str">
        <f t="shared" si="38"/>
        <v>!!</v>
      </c>
      <c r="P202" s="638" t="str">
        <f t="shared" si="39"/>
        <v>!!</v>
      </c>
      <c r="Q202" s="638" t="str">
        <f t="shared" si="40"/>
        <v>!!</v>
      </c>
      <c r="R202" s="638" t="str">
        <f t="shared" si="41"/>
        <v>!!</v>
      </c>
      <c r="S202" s="638">
        <f t="shared" si="42"/>
        <v>0.92075284794452694</v>
      </c>
      <c r="T202" s="637"/>
      <c r="U202" s="633"/>
      <c r="V202" s="633"/>
      <c r="W202" s="633"/>
      <c r="X202" s="633"/>
    </row>
    <row r="203" spans="1:24" x14ac:dyDescent="0.2">
      <c r="A203" s="651" t="s">
        <v>178</v>
      </c>
      <c r="B203" s="639" t="str">
        <f>Cover!$G$25</f>
        <v>NL</v>
      </c>
      <c r="C203" s="639" t="s">
        <v>222</v>
      </c>
      <c r="D203" s="639" t="s">
        <v>362</v>
      </c>
      <c r="E203" s="640" t="s">
        <v>127</v>
      </c>
      <c r="F203" s="641" t="e">
        <f>IF(ISNUMBER(U203),U203,VLOOKUP(CONCATENATE($B203,"_",$C203,"_",F$2,"_","1000 NAC","_",$E203),Database!$F$2:$G$65536,2,)/VLOOKUP(CONCATENATE($B203,"_",$C203,"_",F$2,"_",$D203,"_",$E203),Database!$F$2:$G$65536,2,))</f>
        <v>#DIV/0!</v>
      </c>
      <c r="G203" s="641" t="e">
        <f>IF(ISNUMBER(V203),V203,VLOOKUP(CONCATENATE($B203,"_",$C203,"_",G$2,"_","1000 NAC","_",$E203),Database!$F$2:$G$65536,2,)/VLOOKUP(CONCATENATE($B203,"_",$C203,"_",G$2,"_",$D203,"_",$E203),Database!$F$2:$G$65536,2,))</f>
        <v>#DIV/0!</v>
      </c>
      <c r="H203" s="641" t="e">
        <f>IF(ISNUMBER(W203),W203,VLOOKUP(CONCATENATE($B203,"_",$C203,"_",H$2,"_","1000 NAC","_",$E203),Database!$F$2:$G$65536,2,)/VLOOKUP(CONCATENATE($B203,"_",$C203,"_",H$2,"_",$D203,"_",$E203),Database!$F$2:$G$65536,2,))</f>
        <v>#N/A</v>
      </c>
      <c r="I203" s="641" t="e">
        <f>IF(ISNUMBER(X203),X203,VLOOKUP(CONCATENATE($B203,"_",$C203,"_",I$2,"_","1000 NAC","_",$E203),Database!$F$2:$G$65536,2,)/VLOOKUP(CONCATENATE($B203,"_",$C203,"_",I$2,"_",$D203,"_",$E203),Database!$F$2:$G$65536,2,))</f>
        <v>#N/A</v>
      </c>
      <c r="J203" s="641" t="e">
        <f>VLOOKUP(CONCATENATE($B203,"_",$C203,"_",J$2,"_","1000 NAC","_",$E203),Database!$F$2:$G$65536,2,)/VLOOKUP(CONCATENATE($B203,"_",$C203,"_",J$2,"_",$D203,"_",$E203),Database!$F$2:$G$65536,2,)</f>
        <v>#N/A</v>
      </c>
      <c r="K203" s="642">
        <f>VLOOKUP(CONCATENATE($B203,"_",$C203,"_",K$2,"_","1000 NAC","_",$E203),SentData!$F$2:$G$65536,2,)/VLOOKUP(CONCATENATE($B203,"_",$C203,"_",K$2,"_",$D203,"_",$E203),SentData!$F$2:$G$65536,2,)</f>
        <v>345.65998972778635</v>
      </c>
      <c r="L203" s="642">
        <f>VLOOKUP(CONCATENATE($B203,"_",$C203,"_",L$2,"_","1000 NAC","_",$E203),SentData!$F$2:$G$65536,2,)/VLOOKUP(CONCATENATE($B203,"_",$C203,"_",L$2,"_",$D203,"_",$E203),SentData!$F$2:$G$65536,2,)</f>
        <v>516.24548736462089</v>
      </c>
      <c r="M203" s="643"/>
      <c r="N203" s="644" t="str">
        <f t="shared" si="37"/>
        <v>!!</v>
      </c>
      <c r="O203" s="644" t="str">
        <f t="shared" si="38"/>
        <v>!!</v>
      </c>
      <c r="P203" s="644" t="str">
        <f t="shared" si="39"/>
        <v>!!</v>
      </c>
      <c r="Q203" s="644" t="str">
        <f t="shared" si="40"/>
        <v>!!</v>
      </c>
      <c r="R203" s="644" t="str">
        <f t="shared" si="41"/>
        <v>!!</v>
      </c>
      <c r="S203" s="644">
        <f t="shared" si="42"/>
        <v>1.4935066328364293</v>
      </c>
      <c r="T203" s="643"/>
      <c r="U203" s="652" t="str">
        <f>IF(ISNUMBER(U201),IF(ISNUMBER(U202),U202/U201,F202/U201),IF(ISNUMBER(U202),U202/F201,""))</f>
        <v/>
      </c>
      <c r="V203" s="652"/>
      <c r="W203" s="652"/>
      <c r="X203" s="652"/>
    </row>
    <row r="204" spans="1:24" s="353" customFormat="1" ht="10.199999999999999" x14ac:dyDescent="0.2">
      <c r="A204" s="633" t="s">
        <v>180</v>
      </c>
      <c r="B204" s="633" t="str">
        <f>Cover!$G$25</f>
        <v>NL</v>
      </c>
      <c r="C204" s="633" t="s">
        <v>221</v>
      </c>
      <c r="D204" s="633" t="s">
        <v>362</v>
      </c>
      <c r="E204" s="634" t="s">
        <v>127</v>
      </c>
      <c r="F204" s="635">
        <f>IF(ISNUMBER(U204),U204,VLOOKUP(CONCATENATE($B204,"_",$C204,"_",F$2,"_",$D204,"_",$E204),Database!$F$2:$G$65536,2,))</f>
        <v>0</v>
      </c>
      <c r="G204" s="635">
        <f>IF(ISNUMBER(V204),V204,VLOOKUP(CONCATENATE($B204,"_",$C204,"_",G$2,"_",$D204,"_",$E204),Database!$F$2:$G$65536,2,))</f>
        <v>0</v>
      </c>
      <c r="H204" s="635" t="e">
        <f>IF(ISNUMBER(W204),W204,VLOOKUP(CONCATENATE($B204,"_",$C204,"_",H$2,"_",$D204,"_",$E204),Database!$F$2:$G$65536,2,))</f>
        <v>#N/A</v>
      </c>
      <c r="I204" s="635" t="e">
        <f>IF(ISNUMBER(X204),X204,VLOOKUP(CONCATENATE($B204,"_",$C204,"_",I$2,"_",$D204,"_",$E204),Database!$F$2:$G$65536,2,))</f>
        <v>#N/A</v>
      </c>
      <c r="J204" s="635" t="e">
        <f>VLOOKUP(CONCATENATE($B204,"_",$C204,"_",J$2,"_",$D204,"_",$E204),Database!$F$2:$G$65536,2,)</f>
        <v>#N/A</v>
      </c>
      <c r="K204" s="636">
        <f>VLOOKUP(CONCATENATE($B204,"_",$C204,"_",K$2,"_",$D204,"_",$E204),SentData!$F$2:$G$65536,2,)</f>
        <v>23.065000000000001</v>
      </c>
      <c r="L204" s="636">
        <f>VLOOKUP(CONCATENATE($B204,"_",$C204,"_",L$2,"_",$D204,"_",$E204),SentData!$F$2:$G$65536,2,)</f>
        <v>26.423999999999999</v>
      </c>
      <c r="M204" s="637"/>
      <c r="N204" s="638" t="str">
        <f t="shared" si="37"/>
        <v>!!</v>
      </c>
      <c r="O204" s="638" t="str">
        <f t="shared" si="38"/>
        <v>!!</v>
      </c>
      <c r="P204" s="638" t="str">
        <f t="shared" si="39"/>
        <v>!!</v>
      </c>
      <c r="Q204" s="638" t="str">
        <f t="shared" si="40"/>
        <v>!!</v>
      </c>
      <c r="R204" s="638" t="str">
        <f t="shared" si="41"/>
        <v>!!</v>
      </c>
      <c r="S204" s="638">
        <f t="shared" si="42"/>
        <v>1.1456319098200736</v>
      </c>
      <c r="T204" s="637"/>
      <c r="U204" s="633"/>
      <c r="V204" s="633"/>
      <c r="W204" s="633"/>
      <c r="X204" s="633"/>
    </row>
    <row r="205" spans="1:24" s="353" customFormat="1" ht="10.199999999999999" x14ac:dyDescent="0.2">
      <c r="A205" s="650" t="s">
        <v>179</v>
      </c>
      <c r="B205" s="633" t="str">
        <f>Cover!$G$25</f>
        <v>NL</v>
      </c>
      <c r="C205" s="633" t="s">
        <v>221</v>
      </c>
      <c r="D205" s="633" t="s">
        <v>216</v>
      </c>
      <c r="E205" s="634" t="s">
        <v>127</v>
      </c>
      <c r="F205" s="635">
        <f>IF(ISNUMBER(U205),U205,VLOOKUP(CONCATENATE($B205,"_",$C205,"_",F$2,"_",$D205,"_",$E205),Database!$F$2:$G$65536,2,))</f>
        <v>0</v>
      </c>
      <c r="G205" s="635">
        <f>IF(ISNUMBER(V205),V205,VLOOKUP(CONCATENATE($B205,"_",$C205,"_",G$2,"_",$D205,"_",$E205),Database!$F$2:$G$65536,2,))</f>
        <v>0</v>
      </c>
      <c r="H205" s="635" t="e">
        <f>IF(ISNUMBER(W205),W205,VLOOKUP(CONCATENATE($B205,"_",$C205,"_",H$2,"_",$D205,"_",$E205),Database!$F$2:$G$65536,2,))</f>
        <v>#N/A</v>
      </c>
      <c r="I205" s="635" t="e">
        <f>IF(ISNUMBER(X205),X205,VLOOKUP(CONCATENATE($B205,"_",$C205,"_",I$2,"_",$D205,"_",$E205),Database!$F$2:$G$65536,2,))</f>
        <v>#N/A</v>
      </c>
      <c r="J205" s="635" t="e">
        <f>VLOOKUP(CONCATENATE($B205,"_",$C205,"_",J$2,"_",$D205,"_",$E205),Database!$F$2:$G$65536,2,)</f>
        <v>#N/A</v>
      </c>
      <c r="K205" s="636">
        <f>VLOOKUP(CONCATENATE($B205,"_",$C205,"_",K$2,"_",$D205,"_",$E205),SentData!$F$2:$G$65536,2,)</f>
        <v>8610</v>
      </c>
      <c r="L205" s="636">
        <f>VLOOKUP(CONCATENATE($B205,"_",$C205,"_",L$2,"_",$D205,"_",$E205),SentData!$F$2:$G$65536,2,)</f>
        <v>9393</v>
      </c>
      <c r="M205" s="637"/>
      <c r="N205" s="638" t="str">
        <f t="shared" si="37"/>
        <v>!!</v>
      </c>
      <c r="O205" s="638" t="str">
        <f t="shared" si="38"/>
        <v>!!</v>
      </c>
      <c r="P205" s="638" t="str">
        <f t="shared" si="39"/>
        <v>!!</v>
      </c>
      <c r="Q205" s="638" t="str">
        <f t="shared" si="40"/>
        <v>!!</v>
      </c>
      <c r="R205" s="638" t="str">
        <f t="shared" si="41"/>
        <v>!!</v>
      </c>
      <c r="S205" s="638">
        <f t="shared" si="42"/>
        <v>1.0909407665505226</v>
      </c>
      <c r="T205" s="637"/>
      <c r="U205" s="633"/>
      <c r="V205" s="633"/>
      <c r="W205" s="633"/>
      <c r="X205" s="633"/>
    </row>
    <row r="206" spans="1:24" x14ac:dyDescent="0.2">
      <c r="A206" s="651" t="s">
        <v>178</v>
      </c>
      <c r="B206" s="639" t="str">
        <f>Cover!$G$25</f>
        <v>NL</v>
      </c>
      <c r="C206" s="639" t="s">
        <v>221</v>
      </c>
      <c r="D206" s="639" t="s">
        <v>362</v>
      </c>
      <c r="E206" s="640" t="s">
        <v>127</v>
      </c>
      <c r="F206" s="641" t="e">
        <f>IF(ISNUMBER(U206),U206,VLOOKUP(CONCATENATE($B206,"_",$C206,"_",F$2,"_","1000 NAC","_",$E206),Database!$F$2:$G$65536,2,)/VLOOKUP(CONCATENATE($B206,"_",$C206,"_",F$2,"_",$D206,"_",$E206),Database!$F$2:$G$65536,2,))</f>
        <v>#DIV/0!</v>
      </c>
      <c r="G206" s="641" t="e">
        <f>IF(ISNUMBER(V206),V206,VLOOKUP(CONCATENATE($B206,"_",$C206,"_",G$2,"_","1000 NAC","_",$E206),Database!$F$2:$G$65536,2,)/VLOOKUP(CONCATENATE($B206,"_",$C206,"_",G$2,"_",$D206,"_",$E206),Database!$F$2:$G$65536,2,))</f>
        <v>#DIV/0!</v>
      </c>
      <c r="H206" s="641" t="e">
        <f>IF(ISNUMBER(W206),W206,VLOOKUP(CONCATENATE($B206,"_",$C206,"_",H$2,"_","1000 NAC","_",$E206),Database!$F$2:$G$65536,2,)/VLOOKUP(CONCATENATE($B206,"_",$C206,"_",H$2,"_",$D206,"_",$E206),Database!$F$2:$G$65536,2,))</f>
        <v>#N/A</v>
      </c>
      <c r="I206" s="641" t="e">
        <f>IF(ISNUMBER(X206),X206,VLOOKUP(CONCATENATE($B206,"_",$C206,"_",I$2,"_","1000 NAC","_",$E206),Database!$F$2:$G$65536,2,)/VLOOKUP(CONCATENATE($B206,"_",$C206,"_",I$2,"_",$D206,"_",$E206),Database!$F$2:$G$65536,2,))</f>
        <v>#N/A</v>
      </c>
      <c r="J206" s="641" t="e">
        <f>VLOOKUP(CONCATENATE($B206,"_",$C206,"_",J$2,"_","1000 NAC","_",$E206),Database!$F$2:$G$65536,2,)/VLOOKUP(CONCATENATE($B206,"_",$C206,"_",J$2,"_",$D206,"_",$E206),Database!$F$2:$G$65536,2,)</f>
        <v>#N/A</v>
      </c>
      <c r="K206" s="642">
        <f>VLOOKUP(CONCATENATE($B206,"_",$C206,"_",K$2,"_","1000 NAC","_",$E206),SentData!$F$2:$G$65536,2,)/VLOOKUP(CONCATENATE($B206,"_",$C206,"_",K$2,"_",$D206,"_",$E206),SentData!$F$2:$G$65536,2,)</f>
        <v>373.29286798179055</v>
      </c>
      <c r="L206" s="642">
        <f>VLOOKUP(CONCATENATE($B206,"_",$C206,"_",L$2,"_","1000 NAC","_",$E206),SentData!$F$2:$G$65536,2,)/VLOOKUP(CONCATENATE($B206,"_",$C206,"_",L$2,"_",$D206,"_",$E206),SentData!$F$2:$G$65536,2,)</f>
        <v>355.47229791098999</v>
      </c>
      <c r="M206" s="643"/>
      <c r="N206" s="644" t="str">
        <f t="shared" si="37"/>
        <v>!!</v>
      </c>
      <c r="O206" s="644" t="str">
        <f t="shared" si="38"/>
        <v>!!</v>
      </c>
      <c r="P206" s="644" t="str">
        <f t="shared" si="39"/>
        <v>!!</v>
      </c>
      <c r="Q206" s="644" t="str">
        <f t="shared" si="40"/>
        <v>!!</v>
      </c>
      <c r="R206" s="644" t="str">
        <f t="shared" si="41"/>
        <v>!!</v>
      </c>
      <c r="S206" s="644">
        <f t="shared" si="42"/>
        <v>0.95226115578594484</v>
      </c>
      <c r="T206" s="643"/>
      <c r="U206" s="652" t="str">
        <f>IF(ISNUMBER(U204),IF(ISNUMBER(U205),U205/U204,F205/U204),IF(ISNUMBER(U205),U205/F204,""))</f>
        <v/>
      </c>
      <c r="V206" s="652"/>
      <c r="W206" s="652"/>
      <c r="X206" s="652"/>
    </row>
    <row r="207" spans="1:24" s="353" customFormat="1" ht="10.199999999999999" x14ac:dyDescent="0.2">
      <c r="A207" s="633" t="s">
        <v>180</v>
      </c>
      <c r="B207" s="633" t="str">
        <f>Cover!$G$25</f>
        <v>NL</v>
      </c>
      <c r="C207" s="633" t="s">
        <v>222</v>
      </c>
      <c r="D207" s="633" t="s">
        <v>362</v>
      </c>
      <c r="E207" s="634" t="s">
        <v>128</v>
      </c>
      <c r="F207" s="635">
        <f>IF(ISNUMBER(U207),U207,VLOOKUP(CONCATENATE($B207,"_",$C207,"_",F$2,"_",$D207,"_",$E207),Database!$F$2:$G$65536,2,))</f>
        <v>0</v>
      </c>
      <c r="G207" s="635">
        <f>IF(ISNUMBER(V207),V207,VLOOKUP(CONCATENATE($B207,"_",$C207,"_",G$2,"_",$D207,"_",$E207),Database!$F$2:$G$65536,2,))</f>
        <v>0</v>
      </c>
      <c r="H207" s="635" t="e">
        <f>IF(ISNUMBER(W207),W207,VLOOKUP(CONCATENATE($B207,"_",$C207,"_",H$2,"_",$D207,"_",$E207),Database!$F$2:$G$65536,2,))</f>
        <v>#N/A</v>
      </c>
      <c r="I207" s="635" t="e">
        <f>IF(ISNUMBER(X207),X207,VLOOKUP(CONCATENATE($B207,"_",$C207,"_",I$2,"_",$D207,"_",$E207),Database!$F$2:$G$65536,2,))</f>
        <v>#N/A</v>
      </c>
      <c r="J207" s="635" t="e">
        <f>VLOOKUP(CONCATENATE($B207,"_",$C207,"_",J$2,"_",$D207,"_",$E207),Database!$F$2:$G$65536,2,)</f>
        <v>#N/A</v>
      </c>
      <c r="K207" s="636">
        <f>VLOOKUP(CONCATENATE($B207,"_",$C207,"_",K$2,"_",$D207,"_",$E207),SentData!$F$2:$G$65536,2,)</f>
        <v>0.59299999999999997</v>
      </c>
      <c r="L207" s="636">
        <f>VLOOKUP(CONCATENATE($B207,"_",$C207,"_",L$2,"_",$D207,"_",$E207),SentData!$F$2:$G$65536,2,)</f>
        <v>0.38800000000000001</v>
      </c>
      <c r="M207" s="637"/>
      <c r="N207" s="638" t="str">
        <f t="shared" si="37"/>
        <v>!!</v>
      </c>
      <c r="O207" s="638" t="str">
        <f t="shared" si="38"/>
        <v>!!</v>
      </c>
      <c r="P207" s="638" t="str">
        <f t="shared" si="39"/>
        <v>!!</v>
      </c>
      <c r="Q207" s="638" t="str">
        <f t="shared" si="40"/>
        <v>!!</v>
      </c>
      <c r="R207" s="638" t="str">
        <f t="shared" si="41"/>
        <v>!!</v>
      </c>
      <c r="S207" s="638">
        <f t="shared" si="42"/>
        <v>0.65430016863406415</v>
      </c>
      <c r="T207" s="637"/>
      <c r="U207" s="633"/>
      <c r="V207" s="633"/>
      <c r="W207" s="633"/>
      <c r="X207" s="633"/>
    </row>
    <row r="208" spans="1:24" s="353" customFormat="1" ht="10.199999999999999" x14ac:dyDescent="0.2">
      <c r="A208" s="650" t="s">
        <v>179</v>
      </c>
      <c r="B208" s="633" t="str">
        <f>Cover!$G$25</f>
        <v>NL</v>
      </c>
      <c r="C208" s="633" t="s">
        <v>222</v>
      </c>
      <c r="D208" s="633" t="s">
        <v>216</v>
      </c>
      <c r="E208" s="634" t="s">
        <v>128</v>
      </c>
      <c r="F208" s="635">
        <f>IF(ISNUMBER(U208),U208,VLOOKUP(CONCATENATE($B208,"_",$C208,"_",F$2,"_",$D208,"_",$E208),Database!$F$2:$G$65536,2,))</f>
        <v>0</v>
      </c>
      <c r="G208" s="635">
        <f>IF(ISNUMBER(V208),V208,VLOOKUP(CONCATENATE($B208,"_",$C208,"_",G$2,"_",$D208,"_",$E208),Database!$F$2:$G$65536,2,))</f>
        <v>0</v>
      </c>
      <c r="H208" s="635" t="e">
        <f>IF(ISNUMBER(W208),W208,VLOOKUP(CONCATENATE($B208,"_",$C208,"_",H$2,"_",$D208,"_",$E208),Database!$F$2:$G$65536,2,))</f>
        <v>#N/A</v>
      </c>
      <c r="I208" s="635" t="e">
        <f>IF(ISNUMBER(X208),X208,VLOOKUP(CONCATENATE($B208,"_",$C208,"_",I$2,"_",$D208,"_",$E208),Database!$F$2:$G$65536,2,))</f>
        <v>#N/A</v>
      </c>
      <c r="J208" s="635" t="e">
        <f>VLOOKUP(CONCATENATE($B208,"_",$C208,"_",J$2,"_",$D208,"_",$E208),Database!$F$2:$G$65536,2,)</f>
        <v>#N/A</v>
      </c>
      <c r="K208" s="636">
        <f>VLOOKUP(CONCATENATE($B208,"_",$C208,"_",K$2,"_",$D208,"_",$E208),SentData!$F$2:$G$65536,2,)</f>
        <v>80</v>
      </c>
      <c r="L208" s="636">
        <f>VLOOKUP(CONCATENATE($B208,"_",$C208,"_",L$2,"_",$D208,"_",$E208),SentData!$F$2:$G$65536,2,)</f>
        <v>96</v>
      </c>
      <c r="M208" s="637"/>
      <c r="N208" s="638" t="str">
        <f t="shared" si="37"/>
        <v>!!</v>
      </c>
      <c r="O208" s="638" t="str">
        <f t="shared" si="38"/>
        <v>!!</v>
      </c>
      <c r="P208" s="638" t="str">
        <f t="shared" si="39"/>
        <v>!!</v>
      </c>
      <c r="Q208" s="638" t="str">
        <f t="shared" si="40"/>
        <v>!!</v>
      </c>
      <c r="R208" s="638" t="str">
        <f t="shared" si="41"/>
        <v>!!</v>
      </c>
      <c r="S208" s="638">
        <f t="shared" si="42"/>
        <v>1.2</v>
      </c>
      <c r="T208" s="637"/>
      <c r="U208" s="633"/>
      <c r="V208" s="633"/>
      <c r="W208" s="633"/>
      <c r="X208" s="633"/>
    </row>
    <row r="209" spans="1:24" x14ac:dyDescent="0.2">
      <c r="A209" s="651" t="s">
        <v>178</v>
      </c>
      <c r="B209" s="639" t="str">
        <f>Cover!$G$25</f>
        <v>NL</v>
      </c>
      <c r="C209" s="639" t="s">
        <v>222</v>
      </c>
      <c r="D209" s="639" t="s">
        <v>362</v>
      </c>
      <c r="E209" s="640" t="s">
        <v>128</v>
      </c>
      <c r="F209" s="641" t="e">
        <f>IF(ISNUMBER(U209),U209,VLOOKUP(CONCATENATE($B209,"_",$C209,"_",F$2,"_","1000 NAC","_",$E209),Database!$F$2:$G$65536,2,)/VLOOKUP(CONCATENATE($B209,"_",$C209,"_",F$2,"_",$D209,"_",$E209),Database!$F$2:$G$65536,2,))</f>
        <v>#DIV/0!</v>
      </c>
      <c r="G209" s="641" t="e">
        <f>IF(ISNUMBER(V209),V209,VLOOKUP(CONCATENATE($B209,"_",$C209,"_",G$2,"_","1000 NAC","_",$E209),Database!$F$2:$G$65536,2,)/VLOOKUP(CONCATENATE($B209,"_",$C209,"_",G$2,"_",$D209,"_",$E209),Database!$F$2:$G$65536,2,))</f>
        <v>#DIV/0!</v>
      </c>
      <c r="H209" s="641" t="e">
        <f>IF(ISNUMBER(W209),W209,VLOOKUP(CONCATENATE($B209,"_",$C209,"_",H$2,"_","1000 NAC","_",$E209),Database!$F$2:$G$65536,2,)/VLOOKUP(CONCATENATE($B209,"_",$C209,"_",H$2,"_",$D209,"_",$E209),Database!$F$2:$G$65536,2,))</f>
        <v>#N/A</v>
      </c>
      <c r="I209" s="641" t="e">
        <f>IF(ISNUMBER(X209),X209,VLOOKUP(CONCATENATE($B209,"_",$C209,"_",I$2,"_","1000 NAC","_",$E209),Database!$F$2:$G$65536,2,)/VLOOKUP(CONCATENATE($B209,"_",$C209,"_",I$2,"_",$D209,"_",$E209),Database!$F$2:$G$65536,2,))</f>
        <v>#N/A</v>
      </c>
      <c r="J209" s="641" t="e">
        <f>VLOOKUP(CONCATENATE($B209,"_",$C209,"_",J$2,"_","1000 NAC","_",$E209),Database!$F$2:$G$65536,2,)/VLOOKUP(CONCATENATE($B209,"_",$C209,"_",J$2,"_",$D209,"_",$E209),Database!$F$2:$G$65536,2,)</f>
        <v>#N/A</v>
      </c>
      <c r="K209" s="642">
        <f>VLOOKUP(CONCATENATE($B209,"_",$C209,"_",K$2,"_","1000 NAC","_",$E209),SentData!$F$2:$G$65536,2,)/VLOOKUP(CONCATENATE($B209,"_",$C209,"_",K$2,"_",$D209,"_",$E209),SentData!$F$2:$G$65536,2,)</f>
        <v>134.90725126475547</v>
      </c>
      <c r="L209" s="642">
        <f>VLOOKUP(CONCATENATE($B209,"_",$C209,"_",L$2,"_","1000 NAC","_",$E209),SentData!$F$2:$G$65536,2,)/VLOOKUP(CONCATENATE($B209,"_",$C209,"_",L$2,"_",$D209,"_",$E209),SentData!$F$2:$G$65536,2,)</f>
        <v>247.42268041237114</v>
      </c>
      <c r="M209" s="643"/>
      <c r="N209" s="644" t="str">
        <f t="shared" si="37"/>
        <v>!!</v>
      </c>
      <c r="O209" s="644" t="str">
        <f t="shared" si="38"/>
        <v>!!</v>
      </c>
      <c r="P209" s="644" t="str">
        <f t="shared" si="39"/>
        <v>!!</v>
      </c>
      <c r="Q209" s="644" t="str">
        <f t="shared" si="40"/>
        <v>!!</v>
      </c>
      <c r="R209" s="644" t="str">
        <f t="shared" si="41"/>
        <v>!!</v>
      </c>
      <c r="S209" s="644">
        <f t="shared" si="42"/>
        <v>1.8340206185567012</v>
      </c>
      <c r="T209" s="643"/>
      <c r="U209" s="652" t="str">
        <f>IF(ISNUMBER(U207),IF(ISNUMBER(U208),U208/U207,F208/U207),IF(ISNUMBER(U208),U208/F207,""))</f>
        <v/>
      </c>
      <c r="V209" s="652"/>
      <c r="W209" s="652"/>
      <c r="X209" s="652"/>
    </row>
    <row r="210" spans="1:24" s="353" customFormat="1" ht="10.199999999999999" x14ac:dyDescent="0.2">
      <c r="A210" s="633" t="s">
        <v>180</v>
      </c>
      <c r="B210" s="633" t="str">
        <f>Cover!$G$25</f>
        <v>NL</v>
      </c>
      <c r="C210" s="633" t="s">
        <v>221</v>
      </c>
      <c r="D210" s="633" t="s">
        <v>362</v>
      </c>
      <c r="E210" s="634" t="s">
        <v>128</v>
      </c>
      <c r="F210" s="635">
        <f>IF(ISNUMBER(U210),U210,VLOOKUP(CONCATENATE($B210,"_",$C210,"_",F$2,"_",$D210,"_",$E210),Database!$F$2:$G$65536,2,))</f>
        <v>0</v>
      </c>
      <c r="G210" s="635">
        <f>IF(ISNUMBER(V210),V210,VLOOKUP(CONCATENATE($B210,"_",$C210,"_",G$2,"_",$D210,"_",$E210),Database!$F$2:$G$65536,2,))</f>
        <v>0</v>
      </c>
      <c r="H210" s="635" t="e">
        <f>IF(ISNUMBER(W210),W210,VLOOKUP(CONCATENATE($B210,"_",$C210,"_",H$2,"_",$D210,"_",$E210),Database!$F$2:$G$65536,2,))</f>
        <v>#N/A</v>
      </c>
      <c r="I210" s="635" t="e">
        <f>IF(ISNUMBER(X210),X210,VLOOKUP(CONCATENATE($B210,"_",$C210,"_",I$2,"_",$D210,"_",$E210),Database!$F$2:$G$65536,2,))</f>
        <v>#N/A</v>
      </c>
      <c r="J210" s="635" t="e">
        <f>VLOOKUP(CONCATENATE($B210,"_",$C210,"_",J$2,"_",$D210,"_",$E210),Database!$F$2:$G$65536,2,)</f>
        <v>#N/A</v>
      </c>
      <c r="K210" s="636">
        <f>VLOOKUP(CONCATENATE($B210,"_",$C210,"_",K$2,"_",$D210,"_",$E210),SentData!$F$2:$G$65536,2,)</f>
        <v>2.7080000000000002</v>
      </c>
      <c r="L210" s="636">
        <f>VLOOKUP(CONCATENATE($B210,"_",$C210,"_",L$2,"_",$D210,"_",$E210),SentData!$F$2:$G$65536,2,)</f>
        <v>1.526</v>
      </c>
      <c r="M210" s="637"/>
      <c r="N210" s="638" t="str">
        <f t="shared" si="37"/>
        <v>!!</v>
      </c>
      <c r="O210" s="638" t="str">
        <f t="shared" si="38"/>
        <v>!!</v>
      </c>
      <c r="P210" s="638" t="str">
        <f t="shared" si="39"/>
        <v>!!</v>
      </c>
      <c r="Q210" s="638" t="str">
        <f t="shared" si="40"/>
        <v>!!</v>
      </c>
      <c r="R210" s="638" t="str">
        <f t="shared" si="41"/>
        <v>!!</v>
      </c>
      <c r="S210" s="638">
        <f t="shared" si="42"/>
        <v>0.56351550960118169</v>
      </c>
      <c r="T210" s="637"/>
      <c r="U210" s="633"/>
      <c r="V210" s="633"/>
      <c r="W210" s="633"/>
      <c r="X210" s="633"/>
    </row>
    <row r="211" spans="1:24" s="353" customFormat="1" ht="10.199999999999999" x14ac:dyDescent="0.2">
      <c r="A211" s="650" t="s">
        <v>179</v>
      </c>
      <c r="B211" s="633" t="str">
        <f>Cover!$G$25</f>
        <v>NL</v>
      </c>
      <c r="C211" s="633" t="s">
        <v>221</v>
      </c>
      <c r="D211" s="633" t="s">
        <v>216</v>
      </c>
      <c r="E211" s="634" t="s">
        <v>128</v>
      </c>
      <c r="F211" s="635">
        <f>IF(ISNUMBER(U211),U211,VLOOKUP(CONCATENATE($B211,"_",$C211,"_",F$2,"_",$D211,"_",$E211),Database!$F$2:$G$65536,2,))</f>
        <v>0</v>
      </c>
      <c r="G211" s="635">
        <f>IF(ISNUMBER(V211),V211,VLOOKUP(CONCATENATE($B211,"_",$C211,"_",G$2,"_",$D211,"_",$E211),Database!$F$2:$G$65536,2,))</f>
        <v>0</v>
      </c>
      <c r="H211" s="635" t="e">
        <f>IF(ISNUMBER(W211),W211,VLOOKUP(CONCATENATE($B211,"_",$C211,"_",H$2,"_",$D211,"_",$E211),Database!$F$2:$G$65536,2,))</f>
        <v>#N/A</v>
      </c>
      <c r="I211" s="635" t="e">
        <f>IF(ISNUMBER(X211),X211,VLOOKUP(CONCATENATE($B211,"_",$C211,"_",I$2,"_",$D211,"_",$E211),Database!$F$2:$G$65536,2,))</f>
        <v>#N/A</v>
      </c>
      <c r="J211" s="635" t="e">
        <f>VLOOKUP(CONCATENATE($B211,"_",$C211,"_",J$2,"_",$D211,"_",$E211),Database!$F$2:$G$65536,2,)</f>
        <v>#N/A</v>
      </c>
      <c r="K211" s="636">
        <f>VLOOKUP(CONCATENATE($B211,"_",$C211,"_",K$2,"_",$D211,"_",$E211),SentData!$F$2:$G$65536,2,)</f>
        <v>946</v>
      </c>
      <c r="L211" s="636">
        <f>VLOOKUP(CONCATENATE($B211,"_",$C211,"_",L$2,"_",$D211,"_",$E211),SentData!$F$2:$G$65536,2,)</f>
        <v>965</v>
      </c>
      <c r="M211" s="637"/>
      <c r="N211" s="638" t="str">
        <f t="shared" si="37"/>
        <v>!!</v>
      </c>
      <c r="O211" s="638" t="str">
        <f t="shared" si="38"/>
        <v>!!</v>
      </c>
      <c r="P211" s="638" t="str">
        <f t="shared" si="39"/>
        <v>!!</v>
      </c>
      <c r="Q211" s="638" t="str">
        <f t="shared" si="40"/>
        <v>!!</v>
      </c>
      <c r="R211" s="638" t="str">
        <f t="shared" si="41"/>
        <v>!!</v>
      </c>
      <c r="S211" s="638">
        <f t="shared" si="42"/>
        <v>1.0200845665961944</v>
      </c>
      <c r="T211" s="637"/>
      <c r="U211" s="633"/>
      <c r="V211" s="633"/>
      <c r="W211" s="633"/>
      <c r="X211" s="633"/>
    </row>
    <row r="212" spans="1:24" x14ac:dyDescent="0.2">
      <c r="A212" s="651" t="s">
        <v>178</v>
      </c>
      <c r="B212" s="639" t="str">
        <f>Cover!$G$25</f>
        <v>NL</v>
      </c>
      <c r="C212" s="639" t="s">
        <v>221</v>
      </c>
      <c r="D212" s="639" t="s">
        <v>362</v>
      </c>
      <c r="E212" s="640" t="s">
        <v>128</v>
      </c>
      <c r="F212" s="641" t="e">
        <f>IF(ISNUMBER(U212),U212,VLOOKUP(CONCATENATE($B212,"_",$C212,"_",F$2,"_","1000 NAC","_",$E212),Database!$F$2:$G$65536,2,)/VLOOKUP(CONCATENATE($B212,"_",$C212,"_",F$2,"_",$D212,"_",$E212),Database!$F$2:$G$65536,2,))</f>
        <v>#DIV/0!</v>
      </c>
      <c r="G212" s="641" t="e">
        <f>IF(ISNUMBER(V212),V212,VLOOKUP(CONCATENATE($B212,"_",$C212,"_",G$2,"_","1000 NAC","_",$E212),Database!$F$2:$G$65536,2,)/VLOOKUP(CONCATENATE($B212,"_",$C212,"_",G$2,"_",$D212,"_",$E212),Database!$F$2:$G$65536,2,))</f>
        <v>#DIV/0!</v>
      </c>
      <c r="H212" s="641" t="e">
        <f>IF(ISNUMBER(W212),W212,VLOOKUP(CONCATENATE($B212,"_",$C212,"_",H$2,"_","1000 NAC","_",$E212),Database!$F$2:$G$65536,2,)/VLOOKUP(CONCATENATE($B212,"_",$C212,"_",H$2,"_",$D212,"_",$E212),Database!$F$2:$G$65536,2,))</f>
        <v>#N/A</v>
      </c>
      <c r="I212" s="641" t="e">
        <f>IF(ISNUMBER(X212),X212,VLOOKUP(CONCATENATE($B212,"_",$C212,"_",I$2,"_","1000 NAC","_",$E212),Database!$F$2:$G$65536,2,)/VLOOKUP(CONCATENATE($B212,"_",$C212,"_",I$2,"_",$D212,"_",$E212),Database!$F$2:$G$65536,2,))</f>
        <v>#N/A</v>
      </c>
      <c r="J212" s="641" t="e">
        <f>VLOOKUP(CONCATENATE($B212,"_",$C212,"_",J$2,"_","1000 NAC","_",$E212),Database!$F$2:$G$65536,2,)/VLOOKUP(CONCATENATE($B212,"_",$C212,"_",J$2,"_",$D212,"_",$E212),Database!$F$2:$G$65536,2,)</f>
        <v>#N/A</v>
      </c>
      <c r="K212" s="642">
        <f>VLOOKUP(CONCATENATE($B212,"_",$C212,"_",K$2,"_","1000 NAC","_",$E212),SentData!$F$2:$G$65536,2,)/VLOOKUP(CONCATENATE($B212,"_",$C212,"_",K$2,"_",$D212,"_",$E212),SentData!$F$2:$G$65536,2,)</f>
        <v>349.33530280649921</v>
      </c>
      <c r="L212" s="642">
        <f>VLOOKUP(CONCATENATE($B212,"_",$C212,"_",L$2,"_","1000 NAC","_",$E212),SentData!$F$2:$G$65536,2,)/VLOOKUP(CONCATENATE($B212,"_",$C212,"_",L$2,"_",$D212,"_",$E212),SentData!$F$2:$G$65536,2,)</f>
        <v>632.37221494102232</v>
      </c>
      <c r="M212" s="643"/>
      <c r="N212" s="644" t="str">
        <f t="shared" si="37"/>
        <v>!!</v>
      </c>
      <c r="O212" s="644" t="str">
        <f t="shared" si="38"/>
        <v>!!</v>
      </c>
      <c r="P212" s="644" t="str">
        <f t="shared" si="39"/>
        <v>!!</v>
      </c>
      <c r="Q212" s="644" t="str">
        <f t="shared" si="40"/>
        <v>!!</v>
      </c>
      <c r="R212" s="644" t="str">
        <f t="shared" si="41"/>
        <v>!!</v>
      </c>
      <c r="S212" s="644">
        <f t="shared" si="42"/>
        <v>1.810215600486563</v>
      </c>
      <c r="T212" s="643"/>
      <c r="U212" s="652" t="str">
        <f>IF(ISNUMBER(U210),IF(ISNUMBER(U211),U211/U210,F211/U210),IF(ISNUMBER(U211),U211/F210,""))</f>
        <v/>
      </c>
      <c r="V212" s="652"/>
      <c r="W212" s="652"/>
      <c r="X212" s="652"/>
    </row>
    <row r="213" spans="1:24" s="353" customFormat="1" ht="10.199999999999999" x14ac:dyDescent="0.2">
      <c r="A213" s="633" t="s">
        <v>180</v>
      </c>
      <c r="B213" s="633" t="str">
        <f>Cover!$G$25</f>
        <v>NL</v>
      </c>
      <c r="C213" s="633" t="s">
        <v>222</v>
      </c>
      <c r="D213" s="633" t="s">
        <v>362</v>
      </c>
      <c r="E213" s="634" t="s">
        <v>129</v>
      </c>
      <c r="F213" s="635">
        <f>IF(ISNUMBER(U213),U213,VLOOKUP(CONCATENATE($B213,"_",$C213,"_",F$2,"_",$D213,"_",$E213),Database!$F$2:$G$65536,2,))</f>
        <v>0</v>
      </c>
      <c r="G213" s="635">
        <f>IF(ISNUMBER(V213),V213,VLOOKUP(CONCATENATE($B213,"_",$C213,"_",G$2,"_",$D213,"_",$E213),Database!$F$2:$G$65536,2,))</f>
        <v>0</v>
      </c>
      <c r="H213" s="635" t="e">
        <f>IF(ISNUMBER(W213),W213,VLOOKUP(CONCATENATE($B213,"_",$C213,"_",H$2,"_",$D213,"_",$E213),Database!$F$2:$G$65536,2,))</f>
        <v>#N/A</v>
      </c>
      <c r="I213" s="635" t="e">
        <f>IF(ISNUMBER(X213),X213,VLOOKUP(CONCATENATE($B213,"_",$C213,"_",I$2,"_",$D213,"_",$E213),Database!$F$2:$G$65536,2,))</f>
        <v>#N/A</v>
      </c>
      <c r="J213" s="635" t="e">
        <f>VLOOKUP(CONCATENATE($B213,"_",$C213,"_",J$2,"_",$D213,"_",$E213),Database!$F$2:$G$65536,2,)</f>
        <v>#N/A</v>
      </c>
      <c r="K213" s="636">
        <f>VLOOKUP(CONCATENATE($B213,"_",$C213,"_",K$2,"_",$D213,"_",$E213),SentData!$F$2:$G$65536,2,)</f>
        <v>1101.6220000000001</v>
      </c>
      <c r="L213" s="636">
        <f>VLOOKUP(CONCATENATE($B213,"_",$C213,"_",L$2,"_",$D213,"_",$E213),SentData!$F$2:$G$65536,2,)</f>
        <v>892.98275999999998</v>
      </c>
      <c r="M213" s="637"/>
      <c r="N213" s="638" t="str">
        <f t="shared" si="37"/>
        <v>!!</v>
      </c>
      <c r="O213" s="638" t="str">
        <f t="shared" si="38"/>
        <v>!!</v>
      </c>
      <c r="P213" s="638" t="str">
        <f t="shared" si="39"/>
        <v>!!</v>
      </c>
      <c r="Q213" s="638" t="str">
        <f t="shared" si="40"/>
        <v>!!</v>
      </c>
      <c r="R213" s="638" t="str">
        <f t="shared" si="41"/>
        <v>!!</v>
      </c>
      <c r="S213" s="638">
        <f t="shared" si="42"/>
        <v>0.81060723188171613</v>
      </c>
      <c r="T213" s="637"/>
      <c r="U213" s="633"/>
      <c r="V213" s="633"/>
      <c r="W213" s="633"/>
      <c r="X213" s="633"/>
    </row>
    <row r="214" spans="1:24" s="353" customFormat="1" ht="10.199999999999999" x14ac:dyDescent="0.2">
      <c r="A214" s="650" t="s">
        <v>179</v>
      </c>
      <c r="B214" s="633" t="str">
        <f>Cover!$G$25</f>
        <v>NL</v>
      </c>
      <c r="C214" s="633" t="s">
        <v>222</v>
      </c>
      <c r="D214" s="633" t="s">
        <v>216</v>
      </c>
      <c r="E214" s="634" t="s">
        <v>129</v>
      </c>
      <c r="F214" s="635">
        <f>IF(ISNUMBER(U214),U214,VLOOKUP(CONCATENATE($B214,"_",$C214,"_",F$2,"_",$D214,"_",$E214),Database!$F$2:$G$65536,2,))</f>
        <v>0</v>
      </c>
      <c r="G214" s="635">
        <f>IF(ISNUMBER(V214),V214,VLOOKUP(CONCATENATE($B214,"_",$C214,"_",G$2,"_",$D214,"_",$E214),Database!$F$2:$G$65536,2,))</f>
        <v>0</v>
      </c>
      <c r="H214" s="635" t="e">
        <f>IF(ISNUMBER(W214),W214,VLOOKUP(CONCATENATE($B214,"_",$C214,"_",H$2,"_",$D214,"_",$E214),Database!$F$2:$G$65536,2,))</f>
        <v>#N/A</v>
      </c>
      <c r="I214" s="635" t="e">
        <f>IF(ISNUMBER(X214),X214,VLOOKUP(CONCATENATE($B214,"_",$C214,"_",I$2,"_",$D214,"_",$E214),Database!$F$2:$G$65536,2,))</f>
        <v>#N/A</v>
      </c>
      <c r="J214" s="635" t="e">
        <f>VLOOKUP(CONCATENATE($B214,"_",$C214,"_",J$2,"_",$D214,"_",$E214),Database!$F$2:$G$65536,2,)</f>
        <v>#N/A</v>
      </c>
      <c r="K214" s="636">
        <f>VLOOKUP(CONCATENATE($B214,"_",$C214,"_",K$2,"_",$D214,"_",$E214),SentData!$F$2:$G$65536,2,)</f>
        <v>727156</v>
      </c>
      <c r="L214" s="636">
        <f>VLOOKUP(CONCATENATE($B214,"_",$C214,"_",L$2,"_",$D214,"_",$E214),SentData!$F$2:$G$65536,2,)</f>
        <v>544743.14632778917</v>
      </c>
      <c r="M214" s="637"/>
      <c r="N214" s="638" t="str">
        <f t="shared" si="37"/>
        <v>!!</v>
      </c>
      <c r="O214" s="638" t="str">
        <f t="shared" si="38"/>
        <v>!!</v>
      </c>
      <c r="P214" s="638" t="str">
        <f t="shared" si="39"/>
        <v>!!</v>
      </c>
      <c r="Q214" s="638" t="str">
        <f t="shared" si="40"/>
        <v>!!</v>
      </c>
      <c r="R214" s="638" t="str">
        <f t="shared" si="41"/>
        <v>!!</v>
      </c>
      <c r="S214" s="638">
        <f t="shared" si="42"/>
        <v>0.74914206350190216</v>
      </c>
      <c r="T214" s="637"/>
      <c r="U214" s="633"/>
      <c r="V214" s="633"/>
      <c r="W214" s="633"/>
      <c r="X214" s="633"/>
    </row>
    <row r="215" spans="1:24" x14ac:dyDescent="0.2">
      <c r="A215" s="651" t="s">
        <v>178</v>
      </c>
      <c r="B215" s="639" t="str">
        <f>Cover!$G$25</f>
        <v>NL</v>
      </c>
      <c r="C215" s="639" t="s">
        <v>222</v>
      </c>
      <c r="D215" s="639" t="s">
        <v>362</v>
      </c>
      <c r="E215" s="640" t="s">
        <v>129</v>
      </c>
      <c r="F215" s="641" t="e">
        <f>IF(ISNUMBER(U215),U215,VLOOKUP(CONCATENATE($B215,"_",$C215,"_",F$2,"_","1000 NAC","_",$E215),Database!$F$2:$G$65536,2,)/VLOOKUP(CONCATENATE($B215,"_",$C215,"_",F$2,"_",$D215,"_",$E215),Database!$F$2:$G$65536,2,))</f>
        <v>#DIV/0!</v>
      </c>
      <c r="G215" s="641" t="e">
        <f>IF(ISNUMBER(V215),V215,VLOOKUP(CONCATENATE($B215,"_",$C215,"_",G$2,"_","1000 NAC","_",$E215),Database!$F$2:$G$65536,2,)/VLOOKUP(CONCATENATE($B215,"_",$C215,"_",G$2,"_",$D215,"_",$E215),Database!$F$2:$G$65536,2,))</f>
        <v>#DIV/0!</v>
      </c>
      <c r="H215" s="641" t="e">
        <f>IF(ISNUMBER(W215),W215,VLOOKUP(CONCATENATE($B215,"_",$C215,"_",H$2,"_","1000 NAC","_",$E215),Database!$F$2:$G$65536,2,)/VLOOKUP(CONCATENATE($B215,"_",$C215,"_",H$2,"_",$D215,"_",$E215),Database!$F$2:$G$65536,2,))</f>
        <v>#N/A</v>
      </c>
      <c r="I215" s="641" t="e">
        <f>IF(ISNUMBER(X215),X215,VLOOKUP(CONCATENATE($B215,"_",$C215,"_",I$2,"_","1000 NAC","_",$E215),Database!$F$2:$G$65536,2,)/VLOOKUP(CONCATENATE($B215,"_",$C215,"_",I$2,"_",$D215,"_",$E215),Database!$F$2:$G$65536,2,))</f>
        <v>#N/A</v>
      </c>
      <c r="J215" s="641" t="e">
        <f>VLOOKUP(CONCATENATE($B215,"_",$C215,"_",J$2,"_","1000 NAC","_",$E215),Database!$F$2:$G$65536,2,)/VLOOKUP(CONCATENATE($B215,"_",$C215,"_",J$2,"_",$D215,"_",$E215),Database!$F$2:$G$65536,2,)</f>
        <v>#N/A</v>
      </c>
      <c r="K215" s="642">
        <f>VLOOKUP(CONCATENATE($B215,"_",$C215,"_",K$2,"_","1000 NAC","_",$E215),SentData!$F$2:$G$65536,2,)/VLOOKUP(CONCATENATE($B215,"_",$C215,"_",K$2,"_",$D215,"_",$E215),SentData!$F$2:$G$65536,2,)</f>
        <v>660.07759467403514</v>
      </c>
      <c r="L215" s="642">
        <f>VLOOKUP(CONCATENATE($B215,"_",$C215,"_",L$2,"_","1000 NAC","_",$E215),SentData!$F$2:$G$65536,2,)/VLOOKUP(CONCATENATE($B215,"_",$C215,"_",L$2,"_",$D215,"_",$E215),SentData!$F$2:$G$65536,2,)</f>
        <v>610.02649852701427</v>
      </c>
      <c r="M215" s="643"/>
      <c r="N215" s="644" t="str">
        <f t="shared" si="37"/>
        <v>!!</v>
      </c>
      <c r="O215" s="644" t="str">
        <f t="shared" si="38"/>
        <v>!!</v>
      </c>
      <c r="P215" s="644" t="str">
        <f t="shared" si="39"/>
        <v>!!</v>
      </c>
      <c r="Q215" s="644" t="str">
        <f t="shared" si="40"/>
        <v>!!</v>
      </c>
      <c r="R215" s="644" t="str">
        <f t="shared" si="41"/>
        <v>!!</v>
      </c>
      <c r="S215" s="644">
        <f t="shared" si="42"/>
        <v>0.92417392053469483</v>
      </c>
      <c r="T215" s="643"/>
      <c r="U215" s="652" t="str">
        <f>IF(ISNUMBER(U213),IF(ISNUMBER(U214),U214/U213,F214/U213),IF(ISNUMBER(U214),U214/F213,""))</f>
        <v/>
      </c>
      <c r="V215" s="652"/>
      <c r="W215" s="652"/>
      <c r="X215" s="652"/>
    </row>
    <row r="216" spans="1:24" s="353" customFormat="1" ht="10.199999999999999" x14ac:dyDescent="0.2">
      <c r="A216" s="633" t="s">
        <v>180</v>
      </c>
      <c r="B216" s="633" t="str">
        <f>Cover!$G$25</f>
        <v>NL</v>
      </c>
      <c r="C216" s="633" t="s">
        <v>221</v>
      </c>
      <c r="D216" s="633" t="s">
        <v>362</v>
      </c>
      <c r="E216" s="634" t="s">
        <v>129</v>
      </c>
      <c r="F216" s="635">
        <f>IF(ISNUMBER(U216),U216,VLOOKUP(CONCATENATE($B216,"_",$C216,"_",F$2,"_",$D216,"_",$E216),Database!$F$2:$G$65536,2,))</f>
        <v>0</v>
      </c>
      <c r="G216" s="635">
        <f>IF(ISNUMBER(V216),V216,VLOOKUP(CONCATENATE($B216,"_",$C216,"_",G$2,"_",$D216,"_",$E216),Database!$F$2:$G$65536,2,))</f>
        <v>0</v>
      </c>
      <c r="H216" s="635" t="e">
        <f>IF(ISNUMBER(W216),W216,VLOOKUP(CONCATENATE($B216,"_",$C216,"_",H$2,"_",$D216,"_",$E216),Database!$F$2:$G$65536,2,))</f>
        <v>#N/A</v>
      </c>
      <c r="I216" s="635" t="e">
        <f>IF(ISNUMBER(X216),X216,VLOOKUP(CONCATENATE($B216,"_",$C216,"_",I$2,"_",$D216,"_",$E216),Database!$F$2:$G$65536,2,))</f>
        <v>#N/A</v>
      </c>
      <c r="J216" s="635" t="e">
        <f>VLOOKUP(CONCATENATE($B216,"_",$C216,"_",J$2,"_",$D216,"_",$E216),Database!$F$2:$G$65536,2,)</f>
        <v>#N/A</v>
      </c>
      <c r="K216" s="636">
        <f>VLOOKUP(CONCATENATE($B216,"_",$C216,"_",K$2,"_",$D216,"_",$E216),SentData!$F$2:$G$65536,2,)</f>
        <v>233.24499999999998</v>
      </c>
      <c r="L216" s="636">
        <f>VLOOKUP(CONCATENATE($B216,"_",$C216,"_",L$2,"_",$D216,"_",$E216),SentData!$F$2:$G$65536,2,)</f>
        <v>593.81099999999992</v>
      </c>
      <c r="M216" s="637"/>
      <c r="N216" s="638" t="str">
        <f t="shared" si="37"/>
        <v>!!</v>
      </c>
      <c r="O216" s="638" t="str">
        <f t="shared" si="38"/>
        <v>!!</v>
      </c>
      <c r="P216" s="638" t="str">
        <f t="shared" si="39"/>
        <v>!!</v>
      </c>
      <c r="Q216" s="638" t="str">
        <f t="shared" si="40"/>
        <v>!!</v>
      </c>
      <c r="R216" s="638" t="str">
        <f t="shared" si="41"/>
        <v>!!</v>
      </c>
      <c r="S216" s="638">
        <f t="shared" si="42"/>
        <v>2.5458680786297667</v>
      </c>
      <c r="T216" s="637"/>
      <c r="U216" s="633"/>
      <c r="V216" s="633"/>
      <c r="W216" s="633"/>
      <c r="X216" s="633"/>
    </row>
    <row r="217" spans="1:24" s="353" customFormat="1" ht="10.199999999999999" x14ac:dyDescent="0.2">
      <c r="A217" s="650" t="s">
        <v>179</v>
      </c>
      <c r="B217" s="633" t="str">
        <f>Cover!$G$25</f>
        <v>NL</v>
      </c>
      <c r="C217" s="633" t="s">
        <v>221</v>
      </c>
      <c r="D217" s="633" t="s">
        <v>216</v>
      </c>
      <c r="E217" s="634" t="s">
        <v>129</v>
      </c>
      <c r="F217" s="635">
        <f>IF(ISNUMBER(U217),U217,VLOOKUP(CONCATENATE($B217,"_",$C217,"_",F$2,"_",$D217,"_",$E217),Database!$F$2:$G$65536,2,))</f>
        <v>0</v>
      </c>
      <c r="G217" s="635">
        <f>IF(ISNUMBER(V217),V217,VLOOKUP(CONCATENATE($B217,"_",$C217,"_",G$2,"_",$D217,"_",$E217),Database!$F$2:$G$65536,2,))</f>
        <v>0</v>
      </c>
      <c r="H217" s="635" t="e">
        <f>IF(ISNUMBER(W217),W217,VLOOKUP(CONCATENATE($B217,"_",$C217,"_",H$2,"_",$D217,"_",$E217),Database!$F$2:$G$65536,2,))</f>
        <v>#N/A</v>
      </c>
      <c r="I217" s="635" t="e">
        <f>IF(ISNUMBER(X217),X217,VLOOKUP(CONCATENATE($B217,"_",$C217,"_",I$2,"_",$D217,"_",$E217),Database!$F$2:$G$65536,2,))</f>
        <v>#N/A</v>
      </c>
      <c r="J217" s="635" t="e">
        <f>VLOOKUP(CONCATENATE($B217,"_",$C217,"_",J$2,"_",$D217,"_",$E217),Database!$F$2:$G$65536,2,)</f>
        <v>#N/A</v>
      </c>
      <c r="K217" s="636">
        <f>VLOOKUP(CONCATENATE($B217,"_",$C217,"_",K$2,"_",$D217,"_",$E217),SentData!$F$2:$G$65536,2,)</f>
        <v>174059</v>
      </c>
      <c r="L217" s="636">
        <f>VLOOKUP(CONCATENATE($B217,"_",$C217,"_",L$2,"_",$D217,"_",$E217),SentData!$F$2:$G$65536,2,)</f>
        <v>334750</v>
      </c>
      <c r="M217" s="637"/>
      <c r="N217" s="638" t="str">
        <f t="shared" si="37"/>
        <v>!!</v>
      </c>
      <c r="O217" s="638" t="str">
        <f t="shared" si="38"/>
        <v>!!</v>
      </c>
      <c r="P217" s="638" t="str">
        <f t="shared" si="39"/>
        <v>!!</v>
      </c>
      <c r="Q217" s="638" t="str">
        <f t="shared" si="40"/>
        <v>!!</v>
      </c>
      <c r="R217" s="638" t="str">
        <f t="shared" si="41"/>
        <v>!!</v>
      </c>
      <c r="S217" s="638">
        <f t="shared" si="42"/>
        <v>1.9231984556960571</v>
      </c>
      <c r="T217" s="637"/>
      <c r="U217" s="633"/>
      <c r="V217" s="633"/>
      <c r="W217" s="633"/>
      <c r="X217" s="633"/>
    </row>
    <row r="218" spans="1:24" x14ac:dyDescent="0.2">
      <c r="A218" s="651" t="s">
        <v>178</v>
      </c>
      <c r="B218" s="639" t="str">
        <f>Cover!$G$25</f>
        <v>NL</v>
      </c>
      <c r="C218" s="639" t="s">
        <v>221</v>
      </c>
      <c r="D218" s="639" t="s">
        <v>362</v>
      </c>
      <c r="E218" s="640" t="s">
        <v>129</v>
      </c>
      <c r="F218" s="641" t="e">
        <f>IF(ISNUMBER(U218),U218,VLOOKUP(CONCATENATE($B218,"_",$C218,"_",F$2,"_","1000 NAC","_",$E218),Database!$F$2:$G$65536,2,)/VLOOKUP(CONCATENATE($B218,"_",$C218,"_",F$2,"_",$D218,"_",$E218),Database!$F$2:$G$65536,2,))</f>
        <v>#DIV/0!</v>
      </c>
      <c r="G218" s="641" t="e">
        <f>IF(ISNUMBER(V218),V218,VLOOKUP(CONCATENATE($B218,"_",$C218,"_",G$2,"_","1000 NAC","_",$E218),Database!$F$2:$G$65536,2,)/VLOOKUP(CONCATENATE($B218,"_",$C218,"_",G$2,"_",$D218,"_",$E218),Database!$F$2:$G$65536,2,))</f>
        <v>#DIV/0!</v>
      </c>
      <c r="H218" s="641" t="e">
        <f>IF(ISNUMBER(W218),W218,VLOOKUP(CONCATENATE($B218,"_",$C218,"_",H$2,"_","1000 NAC","_",$E218),Database!$F$2:$G$65536,2,)/VLOOKUP(CONCATENATE($B218,"_",$C218,"_",H$2,"_",$D218,"_",$E218),Database!$F$2:$G$65536,2,))</f>
        <v>#N/A</v>
      </c>
      <c r="I218" s="641" t="e">
        <f>IF(ISNUMBER(X218),X218,VLOOKUP(CONCATENATE($B218,"_",$C218,"_",I$2,"_","1000 NAC","_",$E218),Database!$F$2:$G$65536,2,)/VLOOKUP(CONCATENATE($B218,"_",$C218,"_",I$2,"_",$D218,"_",$E218),Database!$F$2:$G$65536,2,))</f>
        <v>#N/A</v>
      </c>
      <c r="J218" s="641" t="e">
        <f>VLOOKUP(CONCATENATE($B218,"_",$C218,"_",J$2,"_","1000 NAC","_",$E218),Database!$F$2:$G$65536,2,)/VLOOKUP(CONCATENATE($B218,"_",$C218,"_",J$2,"_",$D218,"_",$E218),Database!$F$2:$G$65536,2,)</f>
        <v>#N/A</v>
      </c>
      <c r="K218" s="642">
        <f>VLOOKUP(CONCATENATE($B218,"_",$C218,"_",K$2,"_","1000 NAC","_",$E218),SentData!$F$2:$G$65536,2,)/VLOOKUP(CONCATENATE($B218,"_",$C218,"_",K$2,"_",$D218,"_",$E218),SentData!$F$2:$G$65536,2,)</f>
        <v>746.24965165384049</v>
      </c>
      <c r="L218" s="642">
        <f>VLOOKUP(CONCATENATE($B218,"_",$C218,"_",L$2,"_","1000 NAC","_",$E218),SentData!$F$2:$G$65536,2,)/VLOOKUP(CONCATENATE($B218,"_",$C218,"_",L$2,"_",$D218,"_",$E218),SentData!$F$2:$G$65536,2,)</f>
        <v>563.73155768417905</v>
      </c>
      <c r="M218" s="643"/>
      <c r="N218" s="644" t="str">
        <f t="shared" si="37"/>
        <v>!!</v>
      </c>
      <c r="O218" s="644" t="str">
        <f t="shared" si="38"/>
        <v>!!</v>
      </c>
      <c r="P218" s="644" t="str">
        <f t="shared" si="39"/>
        <v>!!</v>
      </c>
      <c r="Q218" s="644" t="str">
        <f t="shared" si="40"/>
        <v>!!</v>
      </c>
      <c r="R218" s="644" t="str">
        <f t="shared" si="41"/>
        <v>!!</v>
      </c>
      <c r="S218" s="644">
        <f t="shared" si="42"/>
        <v>0.75541952540257229</v>
      </c>
      <c r="T218" s="643"/>
      <c r="U218" s="652" t="str">
        <f>IF(ISNUMBER(U216),IF(ISNUMBER(U217),U217/U216,F217/U216),IF(ISNUMBER(U217),U217/F216,""))</f>
        <v/>
      </c>
      <c r="V218" s="652"/>
      <c r="W218" s="652"/>
      <c r="X218" s="652"/>
    </row>
    <row r="219" spans="1:24" s="353" customFormat="1" ht="10.199999999999999" x14ac:dyDescent="0.2">
      <c r="A219" s="633" t="s">
        <v>180</v>
      </c>
      <c r="B219" s="633" t="str">
        <f>Cover!$G$25</f>
        <v>NL</v>
      </c>
      <c r="C219" s="633" t="s">
        <v>222</v>
      </c>
      <c r="D219" s="633" t="s">
        <v>362</v>
      </c>
      <c r="E219" s="634" t="s">
        <v>130</v>
      </c>
      <c r="F219" s="635">
        <f>IF(ISNUMBER(U219),U219,VLOOKUP(CONCATENATE($B219,"_",$C219,"_",F$2,"_",$D219,"_",$E219),Database!$F$2:$G$65536,2,))</f>
        <v>0</v>
      </c>
      <c r="G219" s="635">
        <f>IF(ISNUMBER(V219),V219,VLOOKUP(CONCATENATE($B219,"_",$C219,"_",G$2,"_",$D219,"_",$E219),Database!$F$2:$G$65536,2,))</f>
        <v>0</v>
      </c>
      <c r="H219" s="635" t="e">
        <f>IF(ISNUMBER(W219),W219,VLOOKUP(CONCATENATE($B219,"_",$C219,"_",H$2,"_",$D219,"_",$E219),Database!$F$2:$G$65536,2,))</f>
        <v>#N/A</v>
      </c>
      <c r="I219" s="635" t="e">
        <f>IF(ISNUMBER(X219),X219,VLOOKUP(CONCATENATE($B219,"_",$C219,"_",I$2,"_",$D219,"_",$E219),Database!$F$2:$G$65536,2,))</f>
        <v>#N/A</v>
      </c>
      <c r="J219" s="635" t="e">
        <f>VLOOKUP(CONCATENATE($B219,"_",$C219,"_",J$2,"_",$D219,"_",$E219),Database!$F$2:$G$65536,2,)</f>
        <v>#N/A</v>
      </c>
      <c r="K219" s="636">
        <f>VLOOKUP(CONCATENATE($B219,"_",$C219,"_",K$2,"_",$D219,"_",$E219),SentData!$F$2:$G$65536,2,)</f>
        <v>94.921999999999997</v>
      </c>
      <c r="L219" s="636">
        <f>VLOOKUP(CONCATENATE($B219,"_",$C219,"_",L$2,"_",$D219,"_",$E219),SentData!$F$2:$G$65536,2,)</f>
        <v>82.504000000000005</v>
      </c>
      <c r="M219" s="637"/>
      <c r="N219" s="638" t="str">
        <f t="shared" ref="N219:N254" si="43">IF(OR(ISERROR(F219),ISERROR(G219)),"!!",IF(F219=0,"!!",G219/F219))</f>
        <v>!!</v>
      </c>
      <c r="O219" s="638" t="str">
        <f t="shared" ref="O219:O254" si="44">IF(OR(ISERROR(G219),ISERROR(H219)),"!!",IF(G219=0,"!!",H219/G219))</f>
        <v>!!</v>
      </c>
      <c r="P219" s="638" t="str">
        <f t="shared" ref="P219:P254" si="45">IF(OR(ISERROR(H219),ISERROR(I219)),"!!",IF(H219=0,"!!",I219/H219))</f>
        <v>!!</v>
      </c>
      <c r="Q219" s="638" t="str">
        <f t="shared" ref="Q219:Q254" si="46">IF(OR(ISERROR(I219),ISERROR(J219)),"!!",IF(I219=0,"!!",J219/I219))</f>
        <v>!!</v>
      </c>
      <c r="R219" s="638" t="str">
        <f t="shared" ref="R219:R254" si="47">IF(OR(ISERROR(J219),ISERROR(K219)),"!!",IF(J219=0,"!!",K219/J219))</f>
        <v>!!</v>
      </c>
      <c r="S219" s="638">
        <f t="shared" ref="S219:S254" si="48">IF(OR(ISERROR(K219),ISERROR(L219)),"!!",IF(K219=0,"!!",L219/K219))</f>
        <v>0.86917679779187129</v>
      </c>
      <c r="T219" s="637"/>
      <c r="U219" s="633"/>
      <c r="V219" s="633"/>
      <c r="W219" s="633"/>
      <c r="X219" s="633"/>
    </row>
    <row r="220" spans="1:24" s="353" customFormat="1" ht="10.199999999999999" x14ac:dyDescent="0.2">
      <c r="A220" s="650" t="s">
        <v>179</v>
      </c>
      <c r="B220" s="633" t="str">
        <f>Cover!$G$25</f>
        <v>NL</v>
      </c>
      <c r="C220" s="633" t="s">
        <v>222</v>
      </c>
      <c r="D220" s="633" t="s">
        <v>216</v>
      </c>
      <c r="E220" s="634" t="s">
        <v>130</v>
      </c>
      <c r="F220" s="635">
        <f>IF(ISNUMBER(U220),U220,VLOOKUP(CONCATENATE($B220,"_",$C220,"_",F$2,"_",$D220,"_",$E220),Database!$F$2:$G$65536,2,))</f>
        <v>0</v>
      </c>
      <c r="G220" s="635">
        <f>IF(ISNUMBER(V220),V220,VLOOKUP(CONCATENATE($B220,"_",$C220,"_",G$2,"_",$D220,"_",$E220),Database!$F$2:$G$65536,2,))</f>
        <v>0</v>
      </c>
      <c r="H220" s="635" t="e">
        <f>IF(ISNUMBER(W220),W220,VLOOKUP(CONCATENATE($B220,"_",$C220,"_",H$2,"_",$D220,"_",$E220),Database!$F$2:$G$65536,2,))</f>
        <v>#N/A</v>
      </c>
      <c r="I220" s="635" t="e">
        <f>IF(ISNUMBER(X220),X220,VLOOKUP(CONCATENATE($B220,"_",$C220,"_",I$2,"_",$D220,"_",$E220),Database!$F$2:$G$65536,2,))</f>
        <v>#N/A</v>
      </c>
      <c r="J220" s="635" t="e">
        <f>VLOOKUP(CONCATENATE($B220,"_",$C220,"_",J$2,"_",$D220,"_",$E220),Database!$F$2:$G$65536,2,)</f>
        <v>#N/A</v>
      </c>
      <c r="K220" s="636">
        <f>VLOOKUP(CONCATENATE($B220,"_",$C220,"_",K$2,"_",$D220,"_",$E220),SentData!$F$2:$G$65536,2,)</f>
        <v>40741</v>
      </c>
      <c r="L220" s="636">
        <f>VLOOKUP(CONCATENATE($B220,"_",$C220,"_",L$2,"_",$D220,"_",$E220),SentData!$F$2:$G$65536,2,)</f>
        <v>35843</v>
      </c>
      <c r="M220" s="637"/>
      <c r="N220" s="638" t="str">
        <f t="shared" si="43"/>
        <v>!!</v>
      </c>
      <c r="O220" s="638" t="str">
        <f t="shared" si="44"/>
        <v>!!</v>
      </c>
      <c r="P220" s="638" t="str">
        <f t="shared" si="45"/>
        <v>!!</v>
      </c>
      <c r="Q220" s="638" t="str">
        <f t="shared" si="46"/>
        <v>!!</v>
      </c>
      <c r="R220" s="638" t="str">
        <f t="shared" si="47"/>
        <v>!!</v>
      </c>
      <c r="S220" s="638">
        <f t="shared" si="48"/>
        <v>0.87977712869099922</v>
      </c>
      <c r="T220" s="637"/>
      <c r="U220" s="633"/>
      <c r="V220" s="633"/>
      <c r="W220" s="633"/>
      <c r="X220" s="633"/>
    </row>
    <row r="221" spans="1:24" x14ac:dyDescent="0.2">
      <c r="A221" s="651" t="s">
        <v>178</v>
      </c>
      <c r="B221" s="639" t="str">
        <f>Cover!$G$25</f>
        <v>NL</v>
      </c>
      <c r="C221" s="639" t="s">
        <v>222</v>
      </c>
      <c r="D221" s="639" t="s">
        <v>362</v>
      </c>
      <c r="E221" s="640" t="s">
        <v>130</v>
      </c>
      <c r="F221" s="641" t="e">
        <f>IF(ISNUMBER(U221),U221,VLOOKUP(CONCATENATE($B221,"_",$C221,"_",F$2,"_","1000 NAC","_",$E221),Database!$F$2:$G$65536,2,)/VLOOKUP(CONCATENATE($B221,"_",$C221,"_",F$2,"_",$D221,"_",$E221),Database!$F$2:$G$65536,2,))</f>
        <v>#DIV/0!</v>
      </c>
      <c r="G221" s="641" t="e">
        <f>IF(ISNUMBER(V221),V221,VLOOKUP(CONCATENATE($B221,"_",$C221,"_",G$2,"_","1000 NAC","_",$E221),Database!$F$2:$G$65536,2,)/VLOOKUP(CONCATENATE($B221,"_",$C221,"_",G$2,"_",$D221,"_",$E221),Database!$F$2:$G$65536,2,))</f>
        <v>#DIV/0!</v>
      </c>
      <c r="H221" s="641" t="e">
        <f>IF(ISNUMBER(W221),W221,VLOOKUP(CONCATENATE($B221,"_",$C221,"_",H$2,"_","1000 NAC","_",$E221),Database!$F$2:$G$65536,2,)/VLOOKUP(CONCATENATE($B221,"_",$C221,"_",H$2,"_",$D221,"_",$E221),Database!$F$2:$G$65536,2,))</f>
        <v>#N/A</v>
      </c>
      <c r="I221" s="641" t="e">
        <f>IF(ISNUMBER(X221),X221,VLOOKUP(CONCATENATE($B221,"_",$C221,"_",I$2,"_","1000 NAC","_",$E221),Database!$F$2:$G$65536,2,)/VLOOKUP(CONCATENATE($B221,"_",$C221,"_",I$2,"_",$D221,"_",$E221),Database!$F$2:$G$65536,2,))</f>
        <v>#N/A</v>
      </c>
      <c r="J221" s="641" t="e">
        <f>VLOOKUP(CONCATENATE($B221,"_",$C221,"_",J$2,"_","1000 NAC","_",$E221),Database!$F$2:$G$65536,2,)/VLOOKUP(CONCATENATE($B221,"_",$C221,"_",J$2,"_",$D221,"_",$E221),Database!$F$2:$G$65536,2,)</f>
        <v>#N/A</v>
      </c>
      <c r="K221" s="642">
        <f>VLOOKUP(CONCATENATE($B221,"_",$C221,"_",K$2,"_","1000 NAC","_",$E221),SentData!$F$2:$G$65536,2,)/VLOOKUP(CONCATENATE($B221,"_",$C221,"_",K$2,"_",$D221,"_",$E221),SentData!$F$2:$G$65536,2,)</f>
        <v>429.20503149954703</v>
      </c>
      <c r="L221" s="642">
        <f>VLOOKUP(CONCATENATE($B221,"_",$C221,"_",L$2,"_","1000 NAC","_",$E221),SentData!$F$2:$G$65536,2,)/VLOOKUP(CONCATENATE($B221,"_",$C221,"_",L$2,"_",$D221,"_",$E221),SentData!$F$2:$G$65536,2,)</f>
        <v>434.43954232522054</v>
      </c>
      <c r="M221" s="643"/>
      <c r="N221" s="644" t="str">
        <f t="shared" si="43"/>
        <v>!!</v>
      </c>
      <c r="O221" s="644" t="str">
        <f t="shared" si="44"/>
        <v>!!</v>
      </c>
      <c r="P221" s="644" t="str">
        <f t="shared" si="45"/>
        <v>!!</v>
      </c>
      <c r="Q221" s="644" t="str">
        <f t="shared" si="46"/>
        <v>!!</v>
      </c>
      <c r="R221" s="644" t="str">
        <f t="shared" si="47"/>
        <v>!!</v>
      </c>
      <c r="S221" s="644">
        <f t="shared" si="48"/>
        <v>1.0121958281975056</v>
      </c>
      <c r="T221" s="643"/>
      <c r="U221" s="652" t="str">
        <f>IF(ISNUMBER(U219),IF(ISNUMBER(U220),U220/U219,F220/U219),IF(ISNUMBER(U220),U220/F219,""))</f>
        <v/>
      </c>
      <c r="V221" s="652"/>
      <c r="W221" s="652"/>
      <c r="X221" s="652"/>
    </row>
    <row r="222" spans="1:24" s="353" customFormat="1" ht="10.199999999999999" x14ac:dyDescent="0.2">
      <c r="A222" s="633" t="s">
        <v>180</v>
      </c>
      <c r="B222" s="633" t="str">
        <f>Cover!$G$25</f>
        <v>NL</v>
      </c>
      <c r="C222" s="633" t="s">
        <v>221</v>
      </c>
      <c r="D222" s="633" t="s">
        <v>362</v>
      </c>
      <c r="E222" s="634" t="s">
        <v>130</v>
      </c>
      <c r="F222" s="635">
        <f>IF(ISNUMBER(U222),U222,VLOOKUP(CONCATENATE($B222,"_",$C222,"_",F$2,"_",$D222,"_",$E222),Database!$F$2:$G$65536,2,))</f>
        <v>0</v>
      </c>
      <c r="G222" s="635">
        <f>IF(ISNUMBER(V222),V222,VLOOKUP(CONCATENATE($B222,"_",$C222,"_",G$2,"_",$D222,"_",$E222),Database!$F$2:$G$65536,2,))</f>
        <v>0</v>
      </c>
      <c r="H222" s="635" t="e">
        <f>IF(ISNUMBER(W222),W222,VLOOKUP(CONCATENATE($B222,"_",$C222,"_",H$2,"_",$D222,"_",$E222),Database!$F$2:$G$65536,2,))</f>
        <v>#N/A</v>
      </c>
      <c r="I222" s="635" t="e">
        <f>IF(ISNUMBER(X222),X222,VLOOKUP(CONCATENATE($B222,"_",$C222,"_",I$2,"_",$D222,"_",$E222),Database!$F$2:$G$65536,2,))</f>
        <v>#N/A</v>
      </c>
      <c r="J222" s="635" t="e">
        <f>VLOOKUP(CONCATENATE($B222,"_",$C222,"_",J$2,"_",$D222,"_",$E222),Database!$F$2:$G$65536,2,)</f>
        <v>#N/A</v>
      </c>
      <c r="K222" s="636">
        <f>VLOOKUP(CONCATENATE($B222,"_",$C222,"_",K$2,"_",$D222,"_",$E222),SentData!$F$2:$G$65536,2,)</f>
        <v>8.9570000000000007</v>
      </c>
      <c r="L222" s="636">
        <f>VLOOKUP(CONCATENATE($B222,"_",$C222,"_",L$2,"_",$D222,"_",$E222),SentData!$F$2:$G$65536,2,)</f>
        <v>18.219000000000001</v>
      </c>
      <c r="M222" s="637"/>
      <c r="N222" s="638" t="str">
        <f t="shared" si="43"/>
        <v>!!</v>
      </c>
      <c r="O222" s="638" t="str">
        <f t="shared" si="44"/>
        <v>!!</v>
      </c>
      <c r="P222" s="638" t="str">
        <f t="shared" si="45"/>
        <v>!!</v>
      </c>
      <c r="Q222" s="638" t="str">
        <f t="shared" si="46"/>
        <v>!!</v>
      </c>
      <c r="R222" s="638" t="str">
        <f t="shared" si="47"/>
        <v>!!</v>
      </c>
      <c r="S222" s="638">
        <f t="shared" si="48"/>
        <v>2.0340515797700123</v>
      </c>
      <c r="T222" s="637"/>
      <c r="U222" s="633"/>
      <c r="V222" s="633"/>
      <c r="W222" s="633"/>
      <c r="X222" s="633"/>
    </row>
    <row r="223" spans="1:24" s="353" customFormat="1" ht="10.199999999999999" x14ac:dyDescent="0.2">
      <c r="A223" s="650" t="s">
        <v>179</v>
      </c>
      <c r="B223" s="633" t="str">
        <f>Cover!$G$25</f>
        <v>NL</v>
      </c>
      <c r="C223" s="633" t="s">
        <v>221</v>
      </c>
      <c r="D223" s="633" t="s">
        <v>216</v>
      </c>
      <c r="E223" s="634" t="s">
        <v>130</v>
      </c>
      <c r="F223" s="635">
        <f>IF(ISNUMBER(U223),U223,VLOOKUP(CONCATENATE($B223,"_",$C223,"_",F$2,"_",$D223,"_",$E223),Database!$F$2:$G$65536,2,))</f>
        <v>0</v>
      </c>
      <c r="G223" s="635">
        <f>IF(ISNUMBER(V223),V223,VLOOKUP(CONCATENATE($B223,"_",$C223,"_",G$2,"_",$D223,"_",$E223),Database!$F$2:$G$65536,2,))</f>
        <v>0</v>
      </c>
      <c r="H223" s="635" t="e">
        <f>IF(ISNUMBER(W223),W223,VLOOKUP(CONCATENATE($B223,"_",$C223,"_",H$2,"_",$D223,"_",$E223),Database!$F$2:$G$65536,2,))</f>
        <v>#N/A</v>
      </c>
      <c r="I223" s="635" t="e">
        <f>IF(ISNUMBER(X223),X223,VLOOKUP(CONCATENATE($B223,"_",$C223,"_",I$2,"_",$D223,"_",$E223),Database!$F$2:$G$65536,2,))</f>
        <v>#N/A</v>
      </c>
      <c r="J223" s="635" t="e">
        <f>VLOOKUP(CONCATENATE($B223,"_",$C223,"_",J$2,"_",$D223,"_",$E223),Database!$F$2:$G$65536,2,)</f>
        <v>#N/A</v>
      </c>
      <c r="K223" s="636">
        <f>VLOOKUP(CONCATENATE($B223,"_",$C223,"_",K$2,"_",$D223,"_",$E223),SentData!$F$2:$G$65536,2,)</f>
        <v>3977</v>
      </c>
      <c r="L223" s="636">
        <f>VLOOKUP(CONCATENATE($B223,"_",$C223,"_",L$2,"_",$D223,"_",$E223),SentData!$F$2:$G$65536,2,)</f>
        <v>8221</v>
      </c>
      <c r="M223" s="637"/>
      <c r="N223" s="638" t="str">
        <f t="shared" si="43"/>
        <v>!!</v>
      </c>
      <c r="O223" s="638" t="str">
        <f t="shared" si="44"/>
        <v>!!</v>
      </c>
      <c r="P223" s="638" t="str">
        <f t="shared" si="45"/>
        <v>!!</v>
      </c>
      <c r="Q223" s="638" t="str">
        <f t="shared" si="46"/>
        <v>!!</v>
      </c>
      <c r="R223" s="638" t="str">
        <f t="shared" si="47"/>
        <v>!!</v>
      </c>
      <c r="S223" s="638">
        <f t="shared" si="48"/>
        <v>2.067136032185064</v>
      </c>
      <c r="T223" s="637"/>
      <c r="U223" s="633"/>
      <c r="V223" s="633"/>
      <c r="W223" s="633"/>
      <c r="X223" s="633"/>
    </row>
    <row r="224" spans="1:24" x14ac:dyDescent="0.2">
      <c r="A224" s="651" t="s">
        <v>178</v>
      </c>
      <c r="B224" s="639" t="str">
        <f>Cover!$G$25</f>
        <v>NL</v>
      </c>
      <c r="C224" s="639" t="s">
        <v>221</v>
      </c>
      <c r="D224" s="639" t="s">
        <v>362</v>
      </c>
      <c r="E224" s="640" t="s">
        <v>130</v>
      </c>
      <c r="F224" s="641" t="e">
        <f>IF(ISNUMBER(U224),U224,VLOOKUP(CONCATENATE($B224,"_",$C224,"_",F$2,"_","1000 NAC","_",$E224),Database!$F$2:$G$65536,2,)/VLOOKUP(CONCATENATE($B224,"_",$C224,"_",F$2,"_",$D224,"_",$E224),Database!$F$2:$G$65536,2,))</f>
        <v>#DIV/0!</v>
      </c>
      <c r="G224" s="641" t="e">
        <f>IF(ISNUMBER(V224),V224,VLOOKUP(CONCATENATE($B224,"_",$C224,"_",G$2,"_","1000 NAC","_",$E224),Database!$F$2:$G$65536,2,)/VLOOKUP(CONCATENATE($B224,"_",$C224,"_",G$2,"_",$D224,"_",$E224),Database!$F$2:$G$65536,2,))</f>
        <v>#DIV/0!</v>
      </c>
      <c r="H224" s="641" t="e">
        <f>IF(ISNUMBER(W224),W224,VLOOKUP(CONCATENATE($B224,"_",$C224,"_",H$2,"_","1000 NAC","_",$E224),Database!$F$2:$G$65536,2,)/VLOOKUP(CONCATENATE($B224,"_",$C224,"_",H$2,"_",$D224,"_",$E224),Database!$F$2:$G$65536,2,))</f>
        <v>#N/A</v>
      </c>
      <c r="I224" s="641" t="e">
        <f>IF(ISNUMBER(X224),X224,VLOOKUP(CONCATENATE($B224,"_",$C224,"_",I$2,"_","1000 NAC","_",$E224),Database!$F$2:$G$65536,2,)/VLOOKUP(CONCATENATE($B224,"_",$C224,"_",I$2,"_",$D224,"_",$E224),Database!$F$2:$G$65536,2,))</f>
        <v>#N/A</v>
      </c>
      <c r="J224" s="641" t="e">
        <f>VLOOKUP(CONCATENATE($B224,"_",$C224,"_",J$2,"_","1000 NAC","_",$E224),Database!$F$2:$G$65536,2,)/VLOOKUP(CONCATENATE($B224,"_",$C224,"_",J$2,"_",$D224,"_",$E224),Database!$F$2:$G$65536,2,)</f>
        <v>#N/A</v>
      </c>
      <c r="K224" s="642">
        <f>VLOOKUP(CONCATENATE($B224,"_",$C224,"_",K$2,"_","1000 NAC","_",$E224),SentData!$F$2:$G$65536,2,)/VLOOKUP(CONCATENATE($B224,"_",$C224,"_",K$2,"_",$D224,"_",$E224),SentData!$F$2:$G$65536,2,)</f>
        <v>444.01027129619291</v>
      </c>
      <c r="L224" s="642">
        <f>VLOOKUP(CONCATENATE($B224,"_",$C224,"_",L$2,"_","1000 NAC","_",$E224),SentData!$F$2:$G$65536,2,)/VLOOKUP(CONCATENATE($B224,"_",$C224,"_",L$2,"_",$D224,"_",$E224),SentData!$F$2:$G$65536,2,)</f>
        <v>451.23223008946701</v>
      </c>
      <c r="M224" s="643"/>
      <c r="N224" s="644" t="str">
        <f t="shared" si="43"/>
        <v>!!</v>
      </c>
      <c r="O224" s="644" t="str">
        <f t="shared" si="44"/>
        <v>!!</v>
      </c>
      <c r="P224" s="644" t="str">
        <f t="shared" si="45"/>
        <v>!!</v>
      </c>
      <c r="Q224" s="644" t="str">
        <f t="shared" si="46"/>
        <v>!!</v>
      </c>
      <c r="R224" s="644" t="str">
        <f t="shared" si="47"/>
        <v>!!</v>
      </c>
      <c r="S224" s="644">
        <f t="shared" si="48"/>
        <v>1.0162652966837706</v>
      </c>
      <c r="T224" s="643"/>
      <c r="U224" s="652" t="str">
        <f>IF(ISNUMBER(U222),IF(ISNUMBER(U223),U223/U222,F223/U222),IF(ISNUMBER(U223),U223/F222,""))</f>
        <v/>
      </c>
      <c r="V224" s="652"/>
      <c r="W224" s="652"/>
      <c r="X224" s="652"/>
    </row>
    <row r="225" spans="1:24" s="353" customFormat="1" ht="10.199999999999999" x14ac:dyDescent="0.2">
      <c r="A225" s="633" t="s">
        <v>180</v>
      </c>
      <c r="B225" s="633" t="str">
        <f>Cover!$G$25</f>
        <v>NL</v>
      </c>
      <c r="C225" s="633" t="s">
        <v>222</v>
      </c>
      <c r="D225" s="633" t="s">
        <v>362</v>
      </c>
      <c r="E225" s="634" t="s">
        <v>131</v>
      </c>
      <c r="F225" s="635">
        <f>IF(ISNUMBER(U225),U225,VLOOKUP(CONCATENATE($B225,"_",$C225,"_",F$2,"_",$D225,"_",$E225),Database!$F$2:$G$65536,2,))</f>
        <v>0</v>
      </c>
      <c r="G225" s="635">
        <f>IF(ISNUMBER(V225),V225,VLOOKUP(CONCATENATE($B225,"_",$C225,"_",G$2,"_",$D225,"_",$E225),Database!$F$2:$G$65536,2,))</f>
        <v>0</v>
      </c>
      <c r="H225" s="635" t="e">
        <f>IF(ISNUMBER(W225),W225,VLOOKUP(CONCATENATE($B225,"_",$C225,"_",H$2,"_",$D225,"_",$E225),Database!$F$2:$G$65536,2,))</f>
        <v>#N/A</v>
      </c>
      <c r="I225" s="635" t="e">
        <f>IF(ISNUMBER(X225),X225,VLOOKUP(CONCATENATE($B225,"_",$C225,"_",I$2,"_",$D225,"_",$E225),Database!$F$2:$G$65536,2,))</f>
        <v>#N/A</v>
      </c>
      <c r="J225" s="635" t="e">
        <f>VLOOKUP(CONCATENATE($B225,"_",$C225,"_",J$2,"_",$D225,"_",$E225),Database!$F$2:$G$65536,2,)</f>
        <v>#N/A</v>
      </c>
      <c r="K225" s="636">
        <f>VLOOKUP(CONCATENATE($B225,"_",$C225,"_",K$2,"_",$D225,"_",$E225),SentData!$F$2:$G$65536,2,)</f>
        <v>991.86599999999999</v>
      </c>
      <c r="L225" s="636">
        <f>VLOOKUP(CONCATENATE($B225,"_",$C225,"_",L$2,"_",$D225,"_",$E225),SentData!$F$2:$G$65536,2,)</f>
        <v>793.56799999999998</v>
      </c>
      <c r="M225" s="637"/>
      <c r="N225" s="638" t="str">
        <f t="shared" si="43"/>
        <v>!!</v>
      </c>
      <c r="O225" s="638" t="str">
        <f t="shared" si="44"/>
        <v>!!</v>
      </c>
      <c r="P225" s="638" t="str">
        <f t="shared" si="45"/>
        <v>!!</v>
      </c>
      <c r="Q225" s="638" t="str">
        <f t="shared" si="46"/>
        <v>!!</v>
      </c>
      <c r="R225" s="638" t="str">
        <f t="shared" si="47"/>
        <v>!!</v>
      </c>
      <c r="S225" s="638">
        <f t="shared" si="48"/>
        <v>0.80007581669298067</v>
      </c>
      <c r="T225" s="637"/>
      <c r="U225" s="633"/>
      <c r="V225" s="633"/>
      <c r="W225" s="633"/>
      <c r="X225" s="633"/>
    </row>
    <row r="226" spans="1:24" s="353" customFormat="1" ht="10.199999999999999" x14ac:dyDescent="0.2">
      <c r="A226" s="650" t="s">
        <v>179</v>
      </c>
      <c r="B226" s="633" t="str">
        <f>Cover!$G$25</f>
        <v>NL</v>
      </c>
      <c r="C226" s="633" t="s">
        <v>222</v>
      </c>
      <c r="D226" s="633" t="s">
        <v>216</v>
      </c>
      <c r="E226" s="634" t="s">
        <v>131</v>
      </c>
      <c r="F226" s="635">
        <f>IF(ISNUMBER(U226),U226,VLOOKUP(CONCATENATE($B226,"_",$C226,"_",F$2,"_",$D226,"_",$E226),Database!$F$2:$G$65536,2,))</f>
        <v>0</v>
      </c>
      <c r="G226" s="635">
        <f>IF(ISNUMBER(V226),V226,VLOOKUP(CONCATENATE($B226,"_",$C226,"_",G$2,"_",$D226,"_",$E226),Database!$F$2:$G$65536,2,))</f>
        <v>0</v>
      </c>
      <c r="H226" s="635" t="e">
        <f>IF(ISNUMBER(W226),W226,VLOOKUP(CONCATENATE($B226,"_",$C226,"_",H$2,"_",$D226,"_",$E226),Database!$F$2:$G$65536,2,))</f>
        <v>#N/A</v>
      </c>
      <c r="I226" s="635" t="e">
        <f>IF(ISNUMBER(X226),X226,VLOOKUP(CONCATENATE($B226,"_",$C226,"_",I$2,"_",$D226,"_",$E226),Database!$F$2:$G$65536,2,))</f>
        <v>#N/A</v>
      </c>
      <c r="J226" s="635" t="e">
        <f>VLOOKUP(CONCATENATE($B226,"_",$C226,"_",J$2,"_",$D226,"_",$E226),Database!$F$2:$G$65536,2,)</f>
        <v>#N/A</v>
      </c>
      <c r="K226" s="636">
        <f>VLOOKUP(CONCATENATE($B226,"_",$C226,"_",K$2,"_",$D226,"_",$E226),SentData!$F$2:$G$65536,2,)</f>
        <v>667635</v>
      </c>
      <c r="L226" s="636">
        <f>VLOOKUP(CONCATENATE($B226,"_",$C226,"_",L$2,"_",$D226,"_",$E226),SentData!$F$2:$G$65536,2,)</f>
        <v>487423</v>
      </c>
      <c r="M226" s="637"/>
      <c r="N226" s="638" t="str">
        <f t="shared" si="43"/>
        <v>!!</v>
      </c>
      <c r="O226" s="638" t="str">
        <f t="shared" si="44"/>
        <v>!!</v>
      </c>
      <c r="P226" s="638" t="str">
        <f t="shared" si="45"/>
        <v>!!</v>
      </c>
      <c r="Q226" s="638" t="str">
        <f t="shared" si="46"/>
        <v>!!</v>
      </c>
      <c r="R226" s="638" t="str">
        <f t="shared" si="47"/>
        <v>!!</v>
      </c>
      <c r="S226" s="638">
        <f t="shared" si="48"/>
        <v>0.7300740674170767</v>
      </c>
      <c r="T226" s="637"/>
      <c r="U226" s="633"/>
      <c r="V226" s="633"/>
      <c r="W226" s="633"/>
      <c r="X226" s="633"/>
    </row>
    <row r="227" spans="1:24" x14ac:dyDescent="0.2">
      <c r="A227" s="651" t="s">
        <v>178</v>
      </c>
      <c r="B227" s="639" t="str">
        <f>Cover!$G$25</f>
        <v>NL</v>
      </c>
      <c r="C227" s="639" t="s">
        <v>222</v>
      </c>
      <c r="D227" s="639" t="s">
        <v>362</v>
      </c>
      <c r="E227" s="640" t="s">
        <v>131</v>
      </c>
      <c r="F227" s="641" t="e">
        <f>IF(ISNUMBER(U227),U227,VLOOKUP(CONCATENATE($B227,"_",$C227,"_",F$2,"_","1000 NAC","_",$E227),Database!$F$2:$G$65536,2,)/VLOOKUP(CONCATENATE($B227,"_",$C227,"_",F$2,"_",$D227,"_",$E227),Database!$F$2:$G$65536,2,))</f>
        <v>#DIV/0!</v>
      </c>
      <c r="G227" s="641" t="e">
        <f>IF(ISNUMBER(V227),V227,VLOOKUP(CONCATENATE($B227,"_",$C227,"_",G$2,"_","1000 NAC","_",$E227),Database!$F$2:$G$65536,2,)/VLOOKUP(CONCATENATE($B227,"_",$C227,"_",G$2,"_",$D227,"_",$E227),Database!$F$2:$G$65536,2,))</f>
        <v>#DIV/0!</v>
      </c>
      <c r="H227" s="641" t="e">
        <f>IF(ISNUMBER(W227),W227,VLOOKUP(CONCATENATE($B227,"_",$C227,"_",H$2,"_","1000 NAC","_",$E227),Database!$F$2:$G$65536,2,)/VLOOKUP(CONCATENATE($B227,"_",$C227,"_",H$2,"_",$D227,"_",$E227),Database!$F$2:$G$65536,2,))</f>
        <v>#N/A</v>
      </c>
      <c r="I227" s="641" t="e">
        <f>IF(ISNUMBER(X227),X227,VLOOKUP(CONCATENATE($B227,"_",$C227,"_",I$2,"_","1000 NAC","_",$E227),Database!$F$2:$G$65536,2,)/VLOOKUP(CONCATENATE($B227,"_",$C227,"_",I$2,"_",$D227,"_",$E227),Database!$F$2:$G$65536,2,))</f>
        <v>#N/A</v>
      </c>
      <c r="J227" s="641" t="e">
        <f>VLOOKUP(CONCATENATE($B227,"_",$C227,"_",J$2,"_","1000 NAC","_",$E227),Database!$F$2:$G$65536,2,)/VLOOKUP(CONCATENATE($B227,"_",$C227,"_",J$2,"_",$D227,"_",$E227),Database!$F$2:$G$65536,2,)</f>
        <v>#N/A</v>
      </c>
      <c r="K227" s="642">
        <f>VLOOKUP(CONCATENATE($B227,"_",$C227,"_",K$2,"_","1000 NAC","_",$E227),SentData!$F$2:$G$65536,2,)/VLOOKUP(CONCATENATE($B227,"_",$C227,"_",K$2,"_",$D227,"_",$E227),SentData!$F$2:$G$65536,2,)</f>
        <v>673.11007736932208</v>
      </c>
      <c r="L227" s="642">
        <f>VLOOKUP(CONCATENATE($B227,"_",$C227,"_",L$2,"_","1000 NAC","_",$E227),SentData!$F$2:$G$65536,2,)/VLOOKUP(CONCATENATE($B227,"_",$C227,"_",L$2,"_",$D227,"_",$E227),SentData!$F$2:$G$65536,2,)</f>
        <v>614.21705512319045</v>
      </c>
      <c r="M227" s="643"/>
      <c r="N227" s="644" t="str">
        <f t="shared" si="43"/>
        <v>!!</v>
      </c>
      <c r="O227" s="644" t="str">
        <f t="shared" si="44"/>
        <v>!!</v>
      </c>
      <c r="P227" s="644" t="str">
        <f t="shared" si="45"/>
        <v>!!</v>
      </c>
      <c r="Q227" s="644" t="str">
        <f t="shared" si="46"/>
        <v>!!</v>
      </c>
      <c r="R227" s="644" t="str">
        <f t="shared" si="47"/>
        <v>!!</v>
      </c>
      <c r="S227" s="644">
        <f t="shared" si="48"/>
        <v>0.91250610527731235</v>
      </c>
      <c r="T227" s="643"/>
      <c r="U227" s="652" t="str">
        <f>IF(ISNUMBER(U225),IF(ISNUMBER(U226),U226/U225,F226/U225),IF(ISNUMBER(U226),U226/F225,""))</f>
        <v/>
      </c>
      <c r="V227" s="652"/>
      <c r="W227" s="652"/>
      <c r="X227" s="652"/>
    </row>
    <row r="228" spans="1:24" s="353" customFormat="1" ht="10.199999999999999" x14ac:dyDescent="0.2">
      <c r="A228" s="633" t="s">
        <v>180</v>
      </c>
      <c r="B228" s="633" t="str">
        <f>Cover!$G$25</f>
        <v>NL</v>
      </c>
      <c r="C228" s="633" t="s">
        <v>221</v>
      </c>
      <c r="D228" s="633" t="s">
        <v>362</v>
      </c>
      <c r="E228" s="634" t="s">
        <v>131</v>
      </c>
      <c r="F228" s="635">
        <f>IF(ISNUMBER(U228),U228,VLOOKUP(CONCATENATE($B228,"_",$C228,"_",F$2,"_",$D228,"_",$E228),Database!$F$2:$G$65536,2,))</f>
        <v>0</v>
      </c>
      <c r="G228" s="635">
        <f>IF(ISNUMBER(V228),V228,VLOOKUP(CONCATENATE($B228,"_",$C228,"_",G$2,"_",$D228,"_",$E228),Database!$F$2:$G$65536,2,))</f>
        <v>0</v>
      </c>
      <c r="H228" s="635" t="e">
        <f>IF(ISNUMBER(W228),W228,VLOOKUP(CONCATENATE($B228,"_",$C228,"_",H$2,"_",$D228,"_",$E228),Database!$F$2:$G$65536,2,))</f>
        <v>#N/A</v>
      </c>
      <c r="I228" s="635" t="e">
        <f>IF(ISNUMBER(X228),X228,VLOOKUP(CONCATENATE($B228,"_",$C228,"_",I$2,"_",$D228,"_",$E228),Database!$F$2:$G$65536,2,))</f>
        <v>#N/A</v>
      </c>
      <c r="J228" s="635" t="e">
        <f>VLOOKUP(CONCATENATE($B228,"_",$C228,"_",J$2,"_",$D228,"_",$E228),Database!$F$2:$G$65536,2,)</f>
        <v>#N/A</v>
      </c>
      <c r="K228" s="636">
        <f>VLOOKUP(CONCATENATE($B228,"_",$C228,"_",K$2,"_",$D228,"_",$E228),SentData!$F$2:$G$65536,2,)</f>
        <v>224.27799999999999</v>
      </c>
      <c r="L228" s="636">
        <f>VLOOKUP(CONCATENATE($B228,"_",$C228,"_",L$2,"_",$D228,"_",$E228),SentData!$F$2:$G$65536,2,)</f>
        <v>575.34499999999991</v>
      </c>
      <c r="M228" s="637"/>
      <c r="N228" s="638" t="str">
        <f t="shared" si="43"/>
        <v>!!</v>
      </c>
      <c r="O228" s="638" t="str">
        <f t="shared" si="44"/>
        <v>!!</v>
      </c>
      <c r="P228" s="638" t="str">
        <f t="shared" si="45"/>
        <v>!!</v>
      </c>
      <c r="Q228" s="638" t="str">
        <f t="shared" si="46"/>
        <v>!!</v>
      </c>
      <c r="R228" s="638" t="str">
        <f t="shared" si="47"/>
        <v>!!</v>
      </c>
      <c r="S228" s="638">
        <f t="shared" si="48"/>
        <v>2.5653207180374356</v>
      </c>
      <c r="T228" s="637"/>
      <c r="U228" s="633"/>
      <c r="V228" s="633"/>
      <c r="W228" s="633"/>
      <c r="X228" s="633"/>
    </row>
    <row r="229" spans="1:24" s="353" customFormat="1" ht="10.199999999999999" x14ac:dyDescent="0.2">
      <c r="A229" s="650" t="s">
        <v>179</v>
      </c>
      <c r="B229" s="633" t="str">
        <f>Cover!$G$25</f>
        <v>NL</v>
      </c>
      <c r="C229" s="633" t="s">
        <v>221</v>
      </c>
      <c r="D229" s="633" t="s">
        <v>216</v>
      </c>
      <c r="E229" s="634" t="s">
        <v>131</v>
      </c>
      <c r="F229" s="635">
        <f>IF(ISNUMBER(U229),U229,VLOOKUP(CONCATENATE($B229,"_",$C229,"_",F$2,"_",$D229,"_",$E229),Database!$F$2:$G$65536,2,))</f>
        <v>0</v>
      </c>
      <c r="G229" s="635">
        <f>IF(ISNUMBER(V229),V229,VLOOKUP(CONCATENATE($B229,"_",$C229,"_",G$2,"_",$D229,"_",$E229),Database!$F$2:$G$65536,2,))</f>
        <v>0</v>
      </c>
      <c r="H229" s="635" t="e">
        <f>IF(ISNUMBER(W229),W229,VLOOKUP(CONCATENATE($B229,"_",$C229,"_",H$2,"_",$D229,"_",$E229),Database!$F$2:$G$65536,2,))</f>
        <v>#N/A</v>
      </c>
      <c r="I229" s="635" t="e">
        <f>IF(ISNUMBER(X229),X229,VLOOKUP(CONCATENATE($B229,"_",$C229,"_",I$2,"_",$D229,"_",$E229),Database!$F$2:$G$65536,2,))</f>
        <v>#N/A</v>
      </c>
      <c r="J229" s="635" t="e">
        <f>VLOOKUP(CONCATENATE($B229,"_",$C229,"_",J$2,"_",$D229,"_",$E229),Database!$F$2:$G$65536,2,)</f>
        <v>#N/A</v>
      </c>
      <c r="K229" s="636">
        <f>VLOOKUP(CONCATENATE($B229,"_",$C229,"_",K$2,"_",$D229,"_",$E229),SentData!$F$2:$G$65536,2,)</f>
        <v>170069</v>
      </c>
      <c r="L229" s="636">
        <f>VLOOKUP(CONCATENATE($B229,"_",$C229,"_",L$2,"_",$D229,"_",$E229),SentData!$F$2:$G$65536,2,)</f>
        <v>326360</v>
      </c>
      <c r="M229" s="637"/>
      <c r="N229" s="638" t="str">
        <f t="shared" si="43"/>
        <v>!!</v>
      </c>
      <c r="O229" s="638" t="str">
        <f t="shared" si="44"/>
        <v>!!</v>
      </c>
      <c r="P229" s="638" t="str">
        <f t="shared" si="45"/>
        <v>!!</v>
      </c>
      <c r="Q229" s="638" t="str">
        <f t="shared" si="46"/>
        <v>!!</v>
      </c>
      <c r="R229" s="638" t="str">
        <f t="shared" si="47"/>
        <v>!!</v>
      </c>
      <c r="S229" s="638">
        <f t="shared" si="48"/>
        <v>1.9189858234010901</v>
      </c>
      <c r="T229" s="637"/>
      <c r="U229" s="633"/>
      <c r="V229" s="633"/>
      <c r="W229" s="633"/>
      <c r="X229" s="633"/>
    </row>
    <row r="230" spans="1:24" x14ac:dyDescent="0.2">
      <c r="A230" s="651" t="s">
        <v>178</v>
      </c>
      <c r="B230" s="639" t="str">
        <f>Cover!$G$25</f>
        <v>NL</v>
      </c>
      <c r="C230" s="639" t="s">
        <v>221</v>
      </c>
      <c r="D230" s="639" t="s">
        <v>362</v>
      </c>
      <c r="E230" s="640" t="s">
        <v>131</v>
      </c>
      <c r="F230" s="641" t="e">
        <f>IF(ISNUMBER(U230),U230,VLOOKUP(CONCATENATE($B230,"_",$C230,"_",F$2,"_","1000 NAC","_",$E230),Database!$F$2:$G$65536,2,)/VLOOKUP(CONCATENATE($B230,"_",$C230,"_",F$2,"_",$D230,"_",$E230),Database!$F$2:$G$65536,2,))</f>
        <v>#DIV/0!</v>
      </c>
      <c r="G230" s="641" t="e">
        <f>IF(ISNUMBER(V230),V230,VLOOKUP(CONCATENATE($B230,"_",$C230,"_",G$2,"_","1000 NAC","_",$E230),Database!$F$2:$G$65536,2,)/VLOOKUP(CONCATENATE($B230,"_",$C230,"_",G$2,"_",$D230,"_",$E230),Database!$F$2:$G$65536,2,))</f>
        <v>#DIV/0!</v>
      </c>
      <c r="H230" s="641" t="e">
        <f>IF(ISNUMBER(W230),W230,VLOOKUP(CONCATENATE($B230,"_",$C230,"_",H$2,"_","1000 NAC","_",$E230),Database!$F$2:$G$65536,2,)/VLOOKUP(CONCATENATE($B230,"_",$C230,"_",H$2,"_",$D230,"_",$E230),Database!$F$2:$G$65536,2,))</f>
        <v>#N/A</v>
      </c>
      <c r="I230" s="641" t="e">
        <f>IF(ISNUMBER(X230),X230,VLOOKUP(CONCATENATE($B230,"_",$C230,"_",I$2,"_","1000 NAC","_",$E230),Database!$F$2:$G$65536,2,)/VLOOKUP(CONCATENATE($B230,"_",$C230,"_",I$2,"_",$D230,"_",$E230),Database!$F$2:$G$65536,2,))</f>
        <v>#N/A</v>
      </c>
      <c r="J230" s="641" t="e">
        <f>VLOOKUP(CONCATENATE($B230,"_",$C230,"_",J$2,"_","1000 NAC","_",$E230),Database!$F$2:$G$65536,2,)/VLOOKUP(CONCATENATE($B230,"_",$C230,"_",J$2,"_",$D230,"_",$E230),Database!$F$2:$G$65536,2,)</f>
        <v>#N/A</v>
      </c>
      <c r="K230" s="642">
        <f>VLOOKUP(CONCATENATE($B230,"_",$C230,"_",K$2,"_","1000 NAC","_",$E230),SentData!$F$2:$G$65536,2,)/VLOOKUP(CONCATENATE($B230,"_",$C230,"_",K$2,"_",$D230,"_",$E230),SentData!$F$2:$G$65536,2,)</f>
        <v>758.29550825315016</v>
      </c>
      <c r="L230" s="642">
        <f>VLOOKUP(CONCATENATE($B230,"_",$C230,"_",L$2,"_","1000 NAC","_",$E230),SentData!$F$2:$G$65536,2,)/VLOOKUP(CONCATENATE($B230,"_",$C230,"_",L$2,"_",$D230,"_",$E230),SentData!$F$2:$G$65536,2,)</f>
        <v>567.24226333764966</v>
      </c>
      <c r="M230" s="643"/>
      <c r="N230" s="644" t="str">
        <f t="shared" si="43"/>
        <v>!!</v>
      </c>
      <c r="O230" s="644" t="str">
        <f t="shared" si="44"/>
        <v>!!</v>
      </c>
      <c r="P230" s="644" t="str">
        <f t="shared" si="45"/>
        <v>!!</v>
      </c>
      <c r="Q230" s="644" t="str">
        <f t="shared" si="46"/>
        <v>!!</v>
      </c>
      <c r="R230" s="644" t="str">
        <f t="shared" si="47"/>
        <v>!!</v>
      </c>
      <c r="S230" s="644">
        <f t="shared" si="48"/>
        <v>0.74804908793984426</v>
      </c>
      <c r="T230" s="643"/>
      <c r="U230" s="652" t="str">
        <f>IF(ISNUMBER(U228),IF(ISNUMBER(U229),U229/U228,F229/U228),IF(ISNUMBER(U229),U229/F228,""))</f>
        <v/>
      </c>
      <c r="V230" s="652"/>
      <c r="W230" s="652"/>
      <c r="X230" s="652"/>
    </row>
    <row r="231" spans="1:24" s="353" customFormat="1" ht="10.199999999999999" x14ac:dyDescent="0.2">
      <c r="A231" s="633" t="s">
        <v>180</v>
      </c>
      <c r="B231" s="633" t="str">
        <f>Cover!$G$25</f>
        <v>NL</v>
      </c>
      <c r="C231" s="633" t="s">
        <v>222</v>
      </c>
      <c r="D231" s="633" t="s">
        <v>362</v>
      </c>
      <c r="E231" s="634" t="s">
        <v>132</v>
      </c>
      <c r="F231" s="635">
        <f>IF(ISNUMBER(U231),U231,VLOOKUP(CONCATENATE($B231,"_",$C231,"_",F$2,"_",$D231,"_",$E231),Database!$F$2:$G$65536,2,))</f>
        <v>0</v>
      </c>
      <c r="G231" s="635">
        <f>IF(ISNUMBER(V231),V231,VLOOKUP(CONCATENATE($B231,"_",$C231,"_",G$2,"_",$D231,"_",$E231),Database!$F$2:$G$65536,2,))</f>
        <v>0</v>
      </c>
      <c r="H231" s="635" t="e">
        <f>IF(ISNUMBER(W231),W231,VLOOKUP(CONCATENATE($B231,"_",$C231,"_",H$2,"_",$D231,"_",$E231),Database!$F$2:$G$65536,2,))</f>
        <v>#N/A</v>
      </c>
      <c r="I231" s="635" t="e">
        <f>IF(ISNUMBER(X231),X231,VLOOKUP(CONCATENATE($B231,"_",$C231,"_",I$2,"_",$D231,"_",$E231),Database!$F$2:$G$65536,2,))</f>
        <v>#N/A</v>
      </c>
      <c r="J231" s="635" t="e">
        <f>VLOOKUP(CONCATENATE($B231,"_",$C231,"_",J$2,"_",$D231,"_",$E231),Database!$F$2:$G$65536,2,)</f>
        <v>#N/A</v>
      </c>
      <c r="K231" s="636">
        <f>VLOOKUP(CONCATENATE($B231,"_",$C231,"_",K$2,"_",$D231,"_",$E231),SentData!$F$2:$G$65536,2,)</f>
        <v>991.86</v>
      </c>
      <c r="L231" s="636">
        <f>VLOOKUP(CONCATENATE($B231,"_",$C231,"_",L$2,"_",$D231,"_",$E231),SentData!$F$2:$G$65536,2,)</f>
        <v>793.52300000000002</v>
      </c>
      <c r="M231" s="637"/>
      <c r="N231" s="638" t="str">
        <f t="shared" si="43"/>
        <v>!!</v>
      </c>
      <c r="O231" s="638" t="str">
        <f t="shared" si="44"/>
        <v>!!</v>
      </c>
      <c r="P231" s="638" t="str">
        <f t="shared" si="45"/>
        <v>!!</v>
      </c>
      <c r="Q231" s="638" t="str">
        <f t="shared" si="46"/>
        <v>!!</v>
      </c>
      <c r="R231" s="638" t="str">
        <f t="shared" si="47"/>
        <v>!!</v>
      </c>
      <c r="S231" s="638">
        <f t="shared" si="48"/>
        <v>0.80003528723811834</v>
      </c>
      <c r="T231" s="637"/>
      <c r="U231" s="633"/>
      <c r="V231" s="633"/>
      <c r="W231" s="633"/>
      <c r="X231" s="633"/>
    </row>
    <row r="232" spans="1:24" s="353" customFormat="1" ht="10.199999999999999" x14ac:dyDescent="0.2">
      <c r="A232" s="650" t="s">
        <v>179</v>
      </c>
      <c r="B232" s="633" t="str">
        <f>Cover!$G$25</f>
        <v>NL</v>
      </c>
      <c r="C232" s="633" t="s">
        <v>222</v>
      </c>
      <c r="D232" s="633" t="s">
        <v>216</v>
      </c>
      <c r="E232" s="634" t="s">
        <v>132</v>
      </c>
      <c r="F232" s="635">
        <f>IF(ISNUMBER(U232),U232,VLOOKUP(CONCATENATE($B232,"_",$C232,"_",F$2,"_",$D232,"_",$E232),Database!$F$2:$G$65536,2,))</f>
        <v>0</v>
      </c>
      <c r="G232" s="635">
        <f>IF(ISNUMBER(V232),V232,VLOOKUP(CONCATENATE($B232,"_",$C232,"_",G$2,"_",$D232,"_",$E232),Database!$F$2:$G$65536,2,))</f>
        <v>0</v>
      </c>
      <c r="H232" s="635" t="e">
        <f>IF(ISNUMBER(W232),W232,VLOOKUP(CONCATENATE($B232,"_",$C232,"_",H$2,"_",$D232,"_",$E232),Database!$F$2:$G$65536,2,))</f>
        <v>#N/A</v>
      </c>
      <c r="I232" s="635" t="e">
        <f>IF(ISNUMBER(X232),X232,VLOOKUP(CONCATENATE($B232,"_",$C232,"_",I$2,"_",$D232,"_",$E232),Database!$F$2:$G$65536,2,))</f>
        <v>#N/A</v>
      </c>
      <c r="J232" s="635" t="e">
        <f>VLOOKUP(CONCATENATE($B232,"_",$C232,"_",J$2,"_",$D232,"_",$E232),Database!$F$2:$G$65536,2,)</f>
        <v>#N/A</v>
      </c>
      <c r="K232" s="636">
        <f>VLOOKUP(CONCATENATE($B232,"_",$C232,"_",K$2,"_",$D232,"_",$E232),SentData!$F$2:$G$65536,2,)</f>
        <v>667542</v>
      </c>
      <c r="L232" s="636">
        <f>VLOOKUP(CONCATENATE($B232,"_",$C232,"_",L$2,"_",$D232,"_",$E232),SentData!$F$2:$G$65536,2,)</f>
        <v>487118</v>
      </c>
      <c r="M232" s="637"/>
      <c r="N232" s="638" t="str">
        <f t="shared" si="43"/>
        <v>!!</v>
      </c>
      <c r="O232" s="638" t="str">
        <f t="shared" si="44"/>
        <v>!!</v>
      </c>
      <c r="P232" s="638" t="str">
        <f t="shared" si="45"/>
        <v>!!</v>
      </c>
      <c r="Q232" s="638" t="str">
        <f t="shared" si="46"/>
        <v>!!</v>
      </c>
      <c r="R232" s="638" t="str">
        <f t="shared" si="47"/>
        <v>!!</v>
      </c>
      <c r="S232" s="638">
        <f t="shared" si="48"/>
        <v>0.72971887911172628</v>
      </c>
      <c r="T232" s="637"/>
      <c r="U232" s="633"/>
      <c r="V232" s="633"/>
      <c r="W232" s="633"/>
      <c r="X232" s="633"/>
    </row>
    <row r="233" spans="1:24" x14ac:dyDescent="0.2">
      <c r="A233" s="651" t="s">
        <v>178</v>
      </c>
      <c r="B233" s="639" t="str">
        <f>Cover!$G$25</f>
        <v>NL</v>
      </c>
      <c r="C233" s="639" t="s">
        <v>222</v>
      </c>
      <c r="D233" s="639" t="s">
        <v>362</v>
      </c>
      <c r="E233" s="640" t="s">
        <v>132</v>
      </c>
      <c r="F233" s="641" t="e">
        <f>IF(ISNUMBER(U233),U233,VLOOKUP(CONCATENATE($B233,"_",$C233,"_",F$2,"_","1000 NAC","_",$E233),Database!$F$2:$G$65536,2,)/VLOOKUP(CONCATENATE($B233,"_",$C233,"_",F$2,"_",$D233,"_",$E233),Database!$F$2:$G$65536,2,))</f>
        <v>#DIV/0!</v>
      </c>
      <c r="G233" s="641" t="e">
        <f>IF(ISNUMBER(V233),V233,VLOOKUP(CONCATENATE($B233,"_",$C233,"_",G$2,"_","1000 NAC","_",$E233),Database!$F$2:$G$65536,2,)/VLOOKUP(CONCATENATE($B233,"_",$C233,"_",G$2,"_",$D233,"_",$E233),Database!$F$2:$G$65536,2,))</f>
        <v>#DIV/0!</v>
      </c>
      <c r="H233" s="641" t="e">
        <f>IF(ISNUMBER(W233),W233,VLOOKUP(CONCATENATE($B233,"_",$C233,"_",H$2,"_","1000 NAC","_",$E233),Database!$F$2:$G$65536,2,)/VLOOKUP(CONCATENATE($B233,"_",$C233,"_",H$2,"_",$D233,"_",$E233),Database!$F$2:$G$65536,2,))</f>
        <v>#N/A</v>
      </c>
      <c r="I233" s="641" t="e">
        <f>IF(ISNUMBER(X233),X233,VLOOKUP(CONCATENATE($B233,"_",$C233,"_",I$2,"_","1000 NAC","_",$E233),Database!$F$2:$G$65536,2,)/VLOOKUP(CONCATENATE($B233,"_",$C233,"_",I$2,"_",$D233,"_",$E233),Database!$F$2:$G$65536,2,))</f>
        <v>#N/A</v>
      </c>
      <c r="J233" s="641" t="e">
        <f>VLOOKUP(CONCATENATE($B233,"_",$C233,"_",J$2,"_","1000 NAC","_",$E233),Database!$F$2:$G$65536,2,)/VLOOKUP(CONCATENATE($B233,"_",$C233,"_",J$2,"_",$D233,"_",$E233),Database!$F$2:$G$65536,2,)</f>
        <v>#N/A</v>
      </c>
      <c r="K233" s="642">
        <f>VLOOKUP(CONCATENATE($B233,"_",$C233,"_",K$2,"_","1000 NAC","_",$E233),SentData!$F$2:$G$65536,2,)/VLOOKUP(CONCATENATE($B233,"_",$C233,"_",K$2,"_",$D233,"_",$E233),SentData!$F$2:$G$65536,2,)</f>
        <v>673.02038594156431</v>
      </c>
      <c r="L233" s="642">
        <f>VLOOKUP(CONCATENATE($B233,"_",$C233,"_",L$2,"_","1000 NAC","_",$E233),SentData!$F$2:$G$65536,2,)/VLOOKUP(CONCATENATE($B233,"_",$C233,"_",L$2,"_",$D233,"_",$E233),SentData!$F$2:$G$65536,2,)</f>
        <v>613.8675249488673</v>
      </c>
      <c r="M233" s="643"/>
      <c r="N233" s="644" t="str">
        <f t="shared" si="43"/>
        <v>!!</v>
      </c>
      <c r="O233" s="644" t="str">
        <f t="shared" si="44"/>
        <v>!!</v>
      </c>
      <c r="P233" s="644" t="str">
        <f t="shared" si="45"/>
        <v>!!</v>
      </c>
      <c r="Q233" s="644" t="str">
        <f t="shared" si="46"/>
        <v>!!</v>
      </c>
      <c r="R233" s="644" t="str">
        <f t="shared" si="47"/>
        <v>!!</v>
      </c>
      <c r="S233" s="644">
        <f t="shared" si="48"/>
        <v>0.91210836665825301</v>
      </c>
      <c r="T233" s="643"/>
      <c r="U233" s="652" t="str">
        <f>IF(ISNUMBER(U231),IF(ISNUMBER(U232),U232/U231,F232/U231),IF(ISNUMBER(U232),U232/F231,""))</f>
        <v/>
      </c>
      <c r="V233" s="652"/>
      <c r="W233" s="652"/>
      <c r="X233" s="652"/>
    </row>
    <row r="234" spans="1:24" s="353" customFormat="1" ht="10.199999999999999" x14ac:dyDescent="0.2">
      <c r="A234" s="633" t="s">
        <v>180</v>
      </c>
      <c r="B234" s="633" t="str">
        <f>Cover!$G$25</f>
        <v>NL</v>
      </c>
      <c r="C234" s="633" t="s">
        <v>221</v>
      </c>
      <c r="D234" s="633" t="s">
        <v>362</v>
      </c>
      <c r="E234" s="634" t="s">
        <v>132</v>
      </c>
      <c r="F234" s="635">
        <f>IF(ISNUMBER(U234),U234,VLOOKUP(CONCATENATE($B234,"_",$C234,"_",F$2,"_",$D234,"_",$E234),Database!$F$2:$G$65536,2,))</f>
        <v>0</v>
      </c>
      <c r="G234" s="635">
        <f>IF(ISNUMBER(V234),V234,VLOOKUP(CONCATENATE($B234,"_",$C234,"_",G$2,"_",$D234,"_",$E234),Database!$F$2:$G$65536,2,))</f>
        <v>0</v>
      </c>
      <c r="H234" s="635" t="e">
        <f>IF(ISNUMBER(W234),W234,VLOOKUP(CONCATENATE($B234,"_",$C234,"_",H$2,"_",$D234,"_",$E234),Database!$F$2:$G$65536,2,))</f>
        <v>#N/A</v>
      </c>
      <c r="I234" s="635" t="e">
        <f>IF(ISNUMBER(X234),X234,VLOOKUP(CONCATENATE($B234,"_",$C234,"_",I$2,"_",$D234,"_",$E234),Database!$F$2:$G$65536,2,))</f>
        <v>#N/A</v>
      </c>
      <c r="J234" s="635" t="e">
        <f>VLOOKUP(CONCATENATE($B234,"_",$C234,"_",J$2,"_",$D234,"_",$E234),Database!$F$2:$G$65536,2,)</f>
        <v>#N/A</v>
      </c>
      <c r="K234" s="636">
        <f>VLOOKUP(CONCATENATE($B234,"_",$C234,"_",K$2,"_",$D234,"_",$E234),SentData!$F$2:$G$65536,2,)</f>
        <v>224.274</v>
      </c>
      <c r="L234" s="636">
        <f>VLOOKUP(CONCATENATE($B234,"_",$C234,"_",L$2,"_",$D234,"_",$E234),SentData!$F$2:$G$65536,2,)</f>
        <v>575.33399999999995</v>
      </c>
      <c r="M234" s="637"/>
      <c r="N234" s="638" t="str">
        <f t="shared" si="43"/>
        <v>!!</v>
      </c>
      <c r="O234" s="638" t="str">
        <f t="shared" si="44"/>
        <v>!!</v>
      </c>
      <c r="P234" s="638" t="str">
        <f t="shared" si="45"/>
        <v>!!</v>
      </c>
      <c r="Q234" s="638" t="str">
        <f t="shared" si="46"/>
        <v>!!</v>
      </c>
      <c r="R234" s="638" t="str">
        <f t="shared" si="47"/>
        <v>!!</v>
      </c>
      <c r="S234" s="638">
        <f t="shared" si="48"/>
        <v>2.5653174242221564</v>
      </c>
      <c r="T234" s="637"/>
      <c r="U234" s="633"/>
      <c r="V234" s="633"/>
      <c r="W234" s="633"/>
      <c r="X234" s="633"/>
    </row>
    <row r="235" spans="1:24" s="353" customFormat="1" ht="10.199999999999999" x14ac:dyDescent="0.2">
      <c r="A235" s="650" t="s">
        <v>179</v>
      </c>
      <c r="B235" s="633" t="str">
        <f>Cover!$G$25</f>
        <v>NL</v>
      </c>
      <c r="C235" s="633" t="s">
        <v>221</v>
      </c>
      <c r="D235" s="633" t="s">
        <v>216</v>
      </c>
      <c r="E235" s="634" t="s">
        <v>132</v>
      </c>
      <c r="F235" s="635">
        <f>IF(ISNUMBER(U235),U235,VLOOKUP(CONCATENATE($B235,"_",$C235,"_",F$2,"_",$D235,"_",$E235),Database!$F$2:$G$65536,2,))</f>
        <v>0</v>
      </c>
      <c r="G235" s="635">
        <f>IF(ISNUMBER(V235),V235,VLOOKUP(CONCATENATE($B235,"_",$C235,"_",G$2,"_",$D235,"_",$E235),Database!$F$2:$G$65536,2,))</f>
        <v>0</v>
      </c>
      <c r="H235" s="635" t="e">
        <f>IF(ISNUMBER(W235),W235,VLOOKUP(CONCATENATE($B235,"_",$C235,"_",H$2,"_",$D235,"_",$E235),Database!$F$2:$G$65536,2,))</f>
        <v>#N/A</v>
      </c>
      <c r="I235" s="635" t="e">
        <f>IF(ISNUMBER(X235),X235,VLOOKUP(CONCATENATE($B235,"_",$C235,"_",I$2,"_",$D235,"_",$E235),Database!$F$2:$G$65536,2,))</f>
        <v>#N/A</v>
      </c>
      <c r="J235" s="635" t="e">
        <f>VLOOKUP(CONCATENATE($B235,"_",$C235,"_",J$2,"_",$D235,"_",$E235),Database!$F$2:$G$65536,2,)</f>
        <v>#N/A</v>
      </c>
      <c r="K235" s="636">
        <f>VLOOKUP(CONCATENATE($B235,"_",$C235,"_",K$2,"_",$D235,"_",$E235),SentData!$F$2:$G$65536,2,)</f>
        <v>170051</v>
      </c>
      <c r="L235" s="636">
        <f>VLOOKUP(CONCATENATE($B235,"_",$C235,"_",L$2,"_",$D235,"_",$E235),SentData!$F$2:$G$65536,2,)</f>
        <v>326339</v>
      </c>
      <c r="M235" s="637"/>
      <c r="N235" s="638" t="str">
        <f t="shared" si="43"/>
        <v>!!</v>
      </c>
      <c r="O235" s="638" t="str">
        <f t="shared" si="44"/>
        <v>!!</v>
      </c>
      <c r="P235" s="638" t="str">
        <f t="shared" si="45"/>
        <v>!!</v>
      </c>
      <c r="Q235" s="638" t="str">
        <f t="shared" si="46"/>
        <v>!!</v>
      </c>
      <c r="R235" s="638" t="str">
        <f t="shared" si="47"/>
        <v>!!</v>
      </c>
      <c r="S235" s="638">
        <f t="shared" si="48"/>
        <v>1.9190654568335381</v>
      </c>
      <c r="T235" s="637"/>
      <c r="U235" s="633"/>
      <c r="V235" s="633"/>
      <c r="W235" s="633"/>
      <c r="X235" s="633"/>
    </row>
    <row r="236" spans="1:24" x14ac:dyDescent="0.2">
      <c r="A236" s="651" t="s">
        <v>178</v>
      </c>
      <c r="B236" s="639" t="str">
        <f>Cover!$G$25</f>
        <v>NL</v>
      </c>
      <c r="C236" s="639" t="s">
        <v>221</v>
      </c>
      <c r="D236" s="639" t="s">
        <v>362</v>
      </c>
      <c r="E236" s="640" t="s">
        <v>132</v>
      </c>
      <c r="F236" s="641" t="e">
        <f>IF(ISNUMBER(U236),U236,VLOOKUP(CONCATENATE($B236,"_",$C236,"_",F$2,"_","1000 NAC","_",$E236),Database!$F$2:$G$65536,2,)/VLOOKUP(CONCATENATE($B236,"_",$C236,"_",F$2,"_",$D236,"_",$E236),Database!$F$2:$G$65536,2,))</f>
        <v>#DIV/0!</v>
      </c>
      <c r="G236" s="641" t="e">
        <f>IF(ISNUMBER(V236),V236,VLOOKUP(CONCATENATE($B236,"_",$C236,"_",G$2,"_","1000 NAC","_",$E236),Database!$F$2:$G$65536,2,)/VLOOKUP(CONCATENATE($B236,"_",$C236,"_",G$2,"_",$D236,"_",$E236),Database!$F$2:$G$65536,2,))</f>
        <v>#DIV/0!</v>
      </c>
      <c r="H236" s="641" t="e">
        <f>IF(ISNUMBER(W236),W236,VLOOKUP(CONCATENATE($B236,"_",$C236,"_",H$2,"_","1000 NAC","_",$E236),Database!$F$2:$G$65536,2,)/VLOOKUP(CONCATENATE($B236,"_",$C236,"_",H$2,"_",$D236,"_",$E236),Database!$F$2:$G$65536,2,))</f>
        <v>#N/A</v>
      </c>
      <c r="I236" s="641" t="e">
        <f>IF(ISNUMBER(X236),X236,VLOOKUP(CONCATENATE($B236,"_",$C236,"_",I$2,"_","1000 NAC","_",$E236),Database!$F$2:$G$65536,2,)/VLOOKUP(CONCATENATE($B236,"_",$C236,"_",I$2,"_",$D236,"_",$E236),Database!$F$2:$G$65536,2,))</f>
        <v>#N/A</v>
      </c>
      <c r="J236" s="641" t="e">
        <f>VLOOKUP(CONCATENATE($B236,"_",$C236,"_",J$2,"_","1000 NAC","_",$E236),Database!$F$2:$G$65536,2,)/VLOOKUP(CONCATENATE($B236,"_",$C236,"_",J$2,"_",$D236,"_",$E236),Database!$F$2:$G$65536,2,)</f>
        <v>#N/A</v>
      </c>
      <c r="K236" s="642">
        <f>VLOOKUP(CONCATENATE($B236,"_",$C236,"_",K$2,"_","1000 NAC","_",$E236),SentData!$F$2:$G$65536,2,)/VLOOKUP(CONCATENATE($B236,"_",$C236,"_",K$2,"_",$D236,"_",$E236),SentData!$F$2:$G$65536,2,)</f>
        <v>758.22877373213123</v>
      </c>
      <c r="L236" s="642">
        <f>VLOOKUP(CONCATENATE($B236,"_",$C236,"_",L$2,"_","1000 NAC","_",$E236),SentData!$F$2:$G$65536,2,)/VLOOKUP(CONCATENATE($B236,"_",$C236,"_",L$2,"_",$D236,"_",$E236),SentData!$F$2:$G$65536,2,)</f>
        <v>567.21660809199534</v>
      </c>
      <c r="M236" s="643"/>
      <c r="N236" s="644" t="str">
        <f t="shared" si="43"/>
        <v>!!</v>
      </c>
      <c r="O236" s="644" t="str">
        <f t="shared" si="44"/>
        <v>!!</v>
      </c>
      <c r="P236" s="644" t="str">
        <f t="shared" si="45"/>
        <v>!!</v>
      </c>
      <c r="Q236" s="644" t="str">
        <f t="shared" si="46"/>
        <v>!!</v>
      </c>
      <c r="R236" s="644" t="str">
        <f t="shared" si="47"/>
        <v>!!</v>
      </c>
      <c r="S236" s="644">
        <f t="shared" si="48"/>
        <v>0.74808109075056406</v>
      </c>
      <c r="T236" s="643"/>
      <c r="U236" s="652" t="str">
        <f>IF(ISNUMBER(U234),IF(ISNUMBER(U235),U235/U234,F235/U234),IF(ISNUMBER(U235),U235/F234,""))</f>
        <v/>
      </c>
      <c r="V236" s="652"/>
      <c r="W236" s="652"/>
      <c r="X236" s="652"/>
    </row>
    <row r="237" spans="1:24" s="353" customFormat="1" ht="10.199999999999999" x14ac:dyDescent="0.2">
      <c r="A237" s="633" t="s">
        <v>180</v>
      </c>
      <c r="B237" s="633" t="str">
        <f>Cover!$G$25</f>
        <v>NL</v>
      </c>
      <c r="C237" s="633" t="s">
        <v>222</v>
      </c>
      <c r="D237" s="633" t="s">
        <v>362</v>
      </c>
      <c r="E237" s="634" t="s">
        <v>133</v>
      </c>
      <c r="F237" s="635">
        <f>IF(ISNUMBER(U237),U237,VLOOKUP(CONCATENATE($B237,"_",$C237,"_",F$2,"_",$D237,"_",$E237),Database!$F$2:$G$65536,2,))</f>
        <v>0</v>
      </c>
      <c r="G237" s="635">
        <f>IF(ISNUMBER(V237),V237,VLOOKUP(CONCATENATE($B237,"_",$C237,"_",G$2,"_",$D237,"_",$E237),Database!$F$2:$G$65536,2,))</f>
        <v>0</v>
      </c>
      <c r="H237" s="635" t="e">
        <f>IF(ISNUMBER(W237),W237,VLOOKUP(CONCATENATE($B237,"_",$C237,"_",H$2,"_",$D237,"_",$E237),Database!$F$2:$G$65536,2,))</f>
        <v>#N/A</v>
      </c>
      <c r="I237" s="635" t="e">
        <f>IF(ISNUMBER(X237),X237,VLOOKUP(CONCATENATE($B237,"_",$C237,"_",I$2,"_",$D237,"_",$E237),Database!$F$2:$G$65536,2,))</f>
        <v>#N/A</v>
      </c>
      <c r="J237" s="635" t="e">
        <f>VLOOKUP(CONCATENATE($B237,"_",$C237,"_",J$2,"_",$D237,"_",$E237),Database!$F$2:$G$65536,2,)</f>
        <v>#N/A</v>
      </c>
      <c r="K237" s="636">
        <f>VLOOKUP(CONCATENATE($B237,"_",$C237,"_",K$2,"_",$D237,"_",$E237),SentData!$F$2:$G$65536,2,)</f>
        <v>989.46299999999997</v>
      </c>
      <c r="L237" s="636">
        <f>VLOOKUP(CONCATENATE($B237,"_",$C237,"_",L$2,"_",$D237,"_",$E237),SentData!$F$2:$G$65536,2,)</f>
        <v>793.29600000000005</v>
      </c>
      <c r="M237" s="637"/>
      <c r="N237" s="638" t="str">
        <f t="shared" si="43"/>
        <v>!!</v>
      </c>
      <c r="O237" s="638" t="str">
        <f t="shared" si="44"/>
        <v>!!</v>
      </c>
      <c r="P237" s="638" t="str">
        <f t="shared" si="45"/>
        <v>!!</v>
      </c>
      <c r="Q237" s="638" t="str">
        <f t="shared" si="46"/>
        <v>!!</v>
      </c>
      <c r="R237" s="638" t="str">
        <f t="shared" si="47"/>
        <v>!!</v>
      </c>
      <c r="S237" s="638">
        <f t="shared" si="48"/>
        <v>0.80174397627804184</v>
      </c>
      <c r="T237" s="637"/>
      <c r="U237" s="633"/>
      <c r="V237" s="633"/>
      <c r="W237" s="633"/>
      <c r="X237" s="633"/>
    </row>
    <row r="238" spans="1:24" s="353" customFormat="1" ht="10.199999999999999" x14ac:dyDescent="0.2">
      <c r="A238" s="650" t="s">
        <v>179</v>
      </c>
      <c r="B238" s="633" t="str">
        <f>Cover!$G$25</f>
        <v>NL</v>
      </c>
      <c r="C238" s="633" t="s">
        <v>222</v>
      </c>
      <c r="D238" s="633" t="s">
        <v>216</v>
      </c>
      <c r="E238" s="634" t="s">
        <v>133</v>
      </c>
      <c r="F238" s="635">
        <f>IF(ISNUMBER(U238),U238,VLOOKUP(CONCATENATE($B238,"_",$C238,"_",F$2,"_",$D238,"_",$E238),Database!$F$2:$G$65536,2,))</f>
        <v>0</v>
      </c>
      <c r="G238" s="635">
        <f>IF(ISNUMBER(V238),V238,VLOOKUP(CONCATENATE($B238,"_",$C238,"_",G$2,"_",$D238,"_",$E238),Database!$F$2:$G$65536,2,))</f>
        <v>0</v>
      </c>
      <c r="H238" s="635" t="e">
        <f>IF(ISNUMBER(W238),W238,VLOOKUP(CONCATENATE($B238,"_",$C238,"_",H$2,"_",$D238,"_",$E238),Database!$F$2:$G$65536,2,))</f>
        <v>#N/A</v>
      </c>
      <c r="I238" s="635" t="e">
        <f>IF(ISNUMBER(X238),X238,VLOOKUP(CONCATENATE($B238,"_",$C238,"_",I$2,"_",$D238,"_",$E238),Database!$F$2:$G$65536,2,))</f>
        <v>#N/A</v>
      </c>
      <c r="J238" s="635" t="e">
        <f>VLOOKUP(CONCATENATE($B238,"_",$C238,"_",J$2,"_",$D238,"_",$E238),Database!$F$2:$G$65536,2,)</f>
        <v>#N/A</v>
      </c>
      <c r="K238" s="636">
        <f>VLOOKUP(CONCATENATE($B238,"_",$C238,"_",K$2,"_",$D238,"_",$E238),SentData!$F$2:$G$65536,2,)</f>
        <v>665533</v>
      </c>
      <c r="L238" s="636">
        <f>VLOOKUP(CONCATENATE($B238,"_",$C238,"_",L$2,"_",$D238,"_",$E238),SentData!$F$2:$G$65536,2,)</f>
        <v>486957</v>
      </c>
      <c r="M238" s="637"/>
      <c r="N238" s="638" t="str">
        <f t="shared" si="43"/>
        <v>!!</v>
      </c>
      <c r="O238" s="638" t="str">
        <f t="shared" si="44"/>
        <v>!!</v>
      </c>
      <c r="P238" s="638" t="str">
        <f t="shared" si="45"/>
        <v>!!</v>
      </c>
      <c r="Q238" s="638" t="str">
        <f t="shared" si="46"/>
        <v>!!</v>
      </c>
      <c r="R238" s="638" t="str">
        <f t="shared" si="47"/>
        <v>!!</v>
      </c>
      <c r="S238" s="638">
        <f t="shared" si="48"/>
        <v>0.7316797213661832</v>
      </c>
      <c r="T238" s="637"/>
      <c r="U238" s="633"/>
      <c r="V238" s="633"/>
      <c r="W238" s="633"/>
      <c r="X238" s="633"/>
    </row>
    <row r="239" spans="1:24" x14ac:dyDescent="0.2">
      <c r="A239" s="651" t="s">
        <v>178</v>
      </c>
      <c r="B239" s="639" t="str">
        <f>Cover!$G$25</f>
        <v>NL</v>
      </c>
      <c r="C239" s="639" t="s">
        <v>222</v>
      </c>
      <c r="D239" s="639" t="s">
        <v>362</v>
      </c>
      <c r="E239" s="640" t="s">
        <v>133</v>
      </c>
      <c r="F239" s="641" t="e">
        <f>IF(ISNUMBER(U239),U239,VLOOKUP(CONCATENATE($B239,"_",$C239,"_",F$2,"_","1000 NAC","_",$E239),Database!$F$2:$G$65536,2,)/VLOOKUP(CONCATENATE($B239,"_",$C239,"_",F$2,"_",$D239,"_",$E239),Database!$F$2:$G$65536,2,))</f>
        <v>#DIV/0!</v>
      </c>
      <c r="G239" s="641" t="e">
        <f>IF(ISNUMBER(V239),V239,VLOOKUP(CONCATENATE($B239,"_",$C239,"_",G$2,"_","1000 NAC","_",$E239),Database!$F$2:$G$65536,2,)/VLOOKUP(CONCATENATE($B239,"_",$C239,"_",G$2,"_",$D239,"_",$E239),Database!$F$2:$G$65536,2,))</f>
        <v>#DIV/0!</v>
      </c>
      <c r="H239" s="641" t="e">
        <f>IF(ISNUMBER(W239),W239,VLOOKUP(CONCATENATE($B239,"_",$C239,"_",H$2,"_","1000 NAC","_",$E239),Database!$F$2:$G$65536,2,)/VLOOKUP(CONCATENATE($B239,"_",$C239,"_",H$2,"_",$D239,"_",$E239),Database!$F$2:$G$65536,2,))</f>
        <v>#N/A</v>
      </c>
      <c r="I239" s="641" t="e">
        <f>IF(ISNUMBER(X239),X239,VLOOKUP(CONCATENATE($B239,"_",$C239,"_",I$2,"_","1000 NAC","_",$E239),Database!$F$2:$G$65536,2,)/VLOOKUP(CONCATENATE($B239,"_",$C239,"_",I$2,"_",$D239,"_",$E239),Database!$F$2:$G$65536,2,))</f>
        <v>#N/A</v>
      </c>
      <c r="J239" s="641" t="e">
        <f>VLOOKUP(CONCATENATE($B239,"_",$C239,"_",J$2,"_","1000 NAC","_",$E239),Database!$F$2:$G$65536,2,)/VLOOKUP(CONCATENATE($B239,"_",$C239,"_",J$2,"_",$D239,"_",$E239),Database!$F$2:$G$65536,2,)</f>
        <v>#N/A</v>
      </c>
      <c r="K239" s="642">
        <f>VLOOKUP(CONCATENATE($B239,"_",$C239,"_",K$2,"_","1000 NAC","_",$E239),SentData!$F$2:$G$65536,2,)/VLOOKUP(CONCATENATE($B239,"_",$C239,"_",K$2,"_",$D239,"_",$E239),SentData!$F$2:$G$65536,2,)</f>
        <v>672.62040116709773</v>
      </c>
      <c r="L239" s="642">
        <f>VLOOKUP(CONCATENATE($B239,"_",$C239,"_",L$2,"_","1000 NAC","_",$E239),SentData!$F$2:$G$65536,2,)/VLOOKUP(CONCATENATE($B239,"_",$C239,"_",L$2,"_",$D239,"_",$E239),SentData!$F$2:$G$65536,2,)</f>
        <v>613.8402311369274</v>
      </c>
      <c r="M239" s="643"/>
      <c r="N239" s="644" t="str">
        <f t="shared" si="43"/>
        <v>!!</v>
      </c>
      <c r="O239" s="644" t="str">
        <f t="shared" si="44"/>
        <v>!!</v>
      </c>
      <c r="P239" s="644" t="str">
        <f t="shared" si="45"/>
        <v>!!</v>
      </c>
      <c r="Q239" s="644" t="str">
        <f t="shared" si="46"/>
        <v>!!</v>
      </c>
      <c r="R239" s="644" t="str">
        <f t="shared" si="47"/>
        <v>!!</v>
      </c>
      <c r="S239" s="644">
        <f t="shared" si="48"/>
        <v>0.91261018855779896</v>
      </c>
      <c r="T239" s="643"/>
      <c r="U239" s="652" t="str">
        <f>IF(ISNUMBER(U237),IF(ISNUMBER(U238),U238/U237,F238/U237),IF(ISNUMBER(U238),U238/F237,""))</f>
        <v/>
      </c>
      <c r="V239" s="652"/>
      <c r="W239" s="652"/>
      <c r="X239" s="652"/>
    </row>
    <row r="240" spans="1:24" s="353" customFormat="1" ht="10.199999999999999" x14ac:dyDescent="0.2">
      <c r="A240" s="633" t="s">
        <v>180</v>
      </c>
      <c r="B240" s="633" t="str">
        <f>Cover!$G$25</f>
        <v>NL</v>
      </c>
      <c r="C240" s="633" t="s">
        <v>221</v>
      </c>
      <c r="D240" s="633" t="s">
        <v>362</v>
      </c>
      <c r="E240" s="634" t="s">
        <v>133</v>
      </c>
      <c r="F240" s="635">
        <f>IF(ISNUMBER(U240),U240,VLOOKUP(CONCATENATE($B240,"_",$C240,"_",F$2,"_",$D240,"_",$E240),Database!$F$2:$G$65536,2,))</f>
        <v>0</v>
      </c>
      <c r="G240" s="635">
        <f>IF(ISNUMBER(V240),V240,VLOOKUP(CONCATENATE($B240,"_",$C240,"_",G$2,"_",$D240,"_",$E240),Database!$F$2:$G$65536,2,))</f>
        <v>0</v>
      </c>
      <c r="H240" s="635" t="e">
        <f>IF(ISNUMBER(W240),W240,VLOOKUP(CONCATENATE($B240,"_",$C240,"_",H$2,"_",$D240,"_",$E240),Database!$F$2:$G$65536,2,))</f>
        <v>#N/A</v>
      </c>
      <c r="I240" s="635" t="e">
        <f>IF(ISNUMBER(X240),X240,VLOOKUP(CONCATENATE($B240,"_",$C240,"_",I$2,"_",$D240,"_",$E240),Database!$F$2:$G$65536,2,))</f>
        <v>#N/A</v>
      </c>
      <c r="J240" s="635" t="e">
        <f>VLOOKUP(CONCATENATE($B240,"_",$C240,"_",J$2,"_",$D240,"_",$E240),Database!$F$2:$G$65536,2,)</f>
        <v>#N/A</v>
      </c>
      <c r="K240" s="636">
        <f>VLOOKUP(CONCATENATE($B240,"_",$C240,"_",K$2,"_",$D240,"_",$E240),SentData!$F$2:$G$65536,2,)</f>
        <v>224.274</v>
      </c>
      <c r="L240" s="636">
        <f>VLOOKUP(CONCATENATE($B240,"_",$C240,"_",L$2,"_",$D240,"_",$E240),SentData!$F$2:$G$65536,2,)</f>
        <v>575.24599999999998</v>
      </c>
      <c r="M240" s="637"/>
      <c r="N240" s="638" t="str">
        <f t="shared" si="43"/>
        <v>!!</v>
      </c>
      <c r="O240" s="638" t="str">
        <f t="shared" si="44"/>
        <v>!!</v>
      </c>
      <c r="P240" s="638" t="str">
        <f t="shared" si="45"/>
        <v>!!</v>
      </c>
      <c r="Q240" s="638" t="str">
        <f t="shared" si="46"/>
        <v>!!</v>
      </c>
      <c r="R240" s="638" t="str">
        <f t="shared" si="47"/>
        <v>!!</v>
      </c>
      <c r="S240" s="638">
        <f t="shared" si="48"/>
        <v>2.5649250470406733</v>
      </c>
      <c r="T240" s="637"/>
      <c r="U240" s="633"/>
      <c r="V240" s="633"/>
      <c r="W240" s="633"/>
      <c r="X240" s="633"/>
    </row>
    <row r="241" spans="1:24" s="353" customFormat="1" ht="10.199999999999999" x14ac:dyDescent="0.2">
      <c r="A241" s="650" t="s">
        <v>179</v>
      </c>
      <c r="B241" s="633" t="str">
        <f>Cover!$G$25</f>
        <v>NL</v>
      </c>
      <c r="C241" s="633" t="s">
        <v>221</v>
      </c>
      <c r="D241" s="633" t="s">
        <v>216</v>
      </c>
      <c r="E241" s="634" t="s">
        <v>133</v>
      </c>
      <c r="F241" s="635">
        <f>IF(ISNUMBER(U241),U241,VLOOKUP(CONCATENATE($B241,"_",$C241,"_",F$2,"_",$D241,"_",$E241),Database!$F$2:$G$65536,2,))</f>
        <v>0</v>
      </c>
      <c r="G241" s="635">
        <f>IF(ISNUMBER(V241),V241,VLOOKUP(CONCATENATE($B241,"_",$C241,"_",G$2,"_",$D241,"_",$E241),Database!$F$2:$G$65536,2,))</f>
        <v>0</v>
      </c>
      <c r="H241" s="635" t="e">
        <f>IF(ISNUMBER(W241),W241,VLOOKUP(CONCATENATE($B241,"_",$C241,"_",H$2,"_",$D241,"_",$E241),Database!$F$2:$G$65536,2,))</f>
        <v>#N/A</v>
      </c>
      <c r="I241" s="635" t="e">
        <f>IF(ISNUMBER(X241),X241,VLOOKUP(CONCATENATE($B241,"_",$C241,"_",I$2,"_",$D241,"_",$E241),Database!$F$2:$G$65536,2,))</f>
        <v>#N/A</v>
      </c>
      <c r="J241" s="635" t="e">
        <f>VLOOKUP(CONCATENATE($B241,"_",$C241,"_",J$2,"_",$D241,"_",$E241),Database!$F$2:$G$65536,2,)</f>
        <v>#N/A</v>
      </c>
      <c r="K241" s="636">
        <f>VLOOKUP(CONCATENATE($B241,"_",$C241,"_",K$2,"_",$D241,"_",$E241),SentData!$F$2:$G$65536,2,)</f>
        <v>169574</v>
      </c>
      <c r="L241" s="636">
        <f>VLOOKUP(CONCATENATE($B241,"_",$C241,"_",L$2,"_",$D241,"_",$E241),SentData!$F$2:$G$65536,2,)</f>
        <v>326289</v>
      </c>
      <c r="M241" s="637"/>
      <c r="N241" s="638" t="str">
        <f t="shared" si="43"/>
        <v>!!</v>
      </c>
      <c r="O241" s="638" t="str">
        <f t="shared" si="44"/>
        <v>!!</v>
      </c>
      <c r="P241" s="638" t="str">
        <f t="shared" si="45"/>
        <v>!!</v>
      </c>
      <c r="Q241" s="638" t="str">
        <f t="shared" si="46"/>
        <v>!!</v>
      </c>
      <c r="R241" s="638" t="str">
        <f t="shared" si="47"/>
        <v>!!</v>
      </c>
      <c r="S241" s="638">
        <f t="shared" si="48"/>
        <v>1.9241687994621817</v>
      </c>
      <c r="T241" s="637"/>
      <c r="U241" s="633"/>
      <c r="V241" s="633"/>
      <c r="W241" s="633"/>
      <c r="X241" s="633"/>
    </row>
    <row r="242" spans="1:24" x14ac:dyDescent="0.2">
      <c r="A242" s="651" t="s">
        <v>178</v>
      </c>
      <c r="B242" s="639" t="str">
        <f>Cover!$G$25</f>
        <v>NL</v>
      </c>
      <c r="C242" s="639" t="s">
        <v>221</v>
      </c>
      <c r="D242" s="639" t="s">
        <v>362</v>
      </c>
      <c r="E242" s="640" t="s">
        <v>133</v>
      </c>
      <c r="F242" s="641" t="e">
        <f>IF(ISNUMBER(U242),U242,VLOOKUP(CONCATENATE($B242,"_",$C242,"_",F$2,"_","1000 NAC","_",$E242),Database!$F$2:$G$65536,2,)/VLOOKUP(CONCATENATE($B242,"_",$C242,"_",F$2,"_",$D242,"_",$E242),Database!$F$2:$G$65536,2,))</f>
        <v>#DIV/0!</v>
      </c>
      <c r="G242" s="641" t="e">
        <f>IF(ISNUMBER(V242),V242,VLOOKUP(CONCATENATE($B242,"_",$C242,"_",G$2,"_","1000 NAC","_",$E242),Database!$F$2:$G$65536,2,)/VLOOKUP(CONCATENATE($B242,"_",$C242,"_",G$2,"_",$D242,"_",$E242),Database!$F$2:$G$65536,2,))</f>
        <v>#DIV/0!</v>
      </c>
      <c r="H242" s="641" t="e">
        <f>IF(ISNUMBER(W242),W242,VLOOKUP(CONCATENATE($B242,"_",$C242,"_",H$2,"_","1000 NAC","_",$E242),Database!$F$2:$G$65536,2,)/VLOOKUP(CONCATENATE($B242,"_",$C242,"_",H$2,"_",$D242,"_",$E242),Database!$F$2:$G$65536,2,))</f>
        <v>#N/A</v>
      </c>
      <c r="I242" s="641" t="e">
        <f>IF(ISNUMBER(X242),X242,VLOOKUP(CONCATENATE($B242,"_",$C242,"_",I$2,"_","1000 NAC","_",$E242),Database!$F$2:$G$65536,2,)/VLOOKUP(CONCATENATE($B242,"_",$C242,"_",I$2,"_",$D242,"_",$E242),Database!$F$2:$G$65536,2,))</f>
        <v>#N/A</v>
      </c>
      <c r="J242" s="641" t="e">
        <f>VLOOKUP(CONCATENATE($B242,"_",$C242,"_",J$2,"_","1000 NAC","_",$E242),Database!$F$2:$G$65536,2,)/VLOOKUP(CONCATENATE($B242,"_",$C242,"_",J$2,"_",$D242,"_",$E242),Database!$F$2:$G$65536,2,)</f>
        <v>#N/A</v>
      </c>
      <c r="K242" s="642">
        <f>VLOOKUP(CONCATENATE($B242,"_",$C242,"_",K$2,"_","1000 NAC","_",$E242),SentData!$F$2:$G$65536,2,)/VLOOKUP(CONCATENATE($B242,"_",$C242,"_",K$2,"_",$D242,"_",$E242),SentData!$F$2:$G$65536,2,)</f>
        <v>756.10191105522711</v>
      </c>
      <c r="L242" s="642">
        <f>VLOOKUP(CONCATENATE($B242,"_",$C242,"_",L$2,"_","1000 NAC","_",$E242),SentData!$F$2:$G$65536,2,)/VLOOKUP(CONCATENATE($B242,"_",$C242,"_",L$2,"_",$D242,"_",$E242),SentData!$F$2:$G$65536,2,)</f>
        <v>567.21646043605699</v>
      </c>
      <c r="M242" s="643"/>
      <c r="N242" s="644" t="str">
        <f t="shared" si="43"/>
        <v>!!</v>
      </c>
      <c r="O242" s="644" t="str">
        <f t="shared" si="44"/>
        <v>!!</v>
      </c>
      <c r="P242" s="644" t="str">
        <f t="shared" si="45"/>
        <v>!!</v>
      </c>
      <c r="Q242" s="644" t="str">
        <f t="shared" si="46"/>
        <v>!!</v>
      </c>
      <c r="R242" s="644" t="str">
        <f t="shared" si="47"/>
        <v>!!</v>
      </c>
      <c r="S242" s="644">
        <f t="shared" si="48"/>
        <v>0.75018519612579904</v>
      </c>
      <c r="T242" s="643"/>
      <c r="U242" s="652" t="str">
        <f>IF(ISNUMBER(U240),IF(ISNUMBER(U241),U241/U240,F241/U240),IF(ISNUMBER(U241),U241/F240,""))</f>
        <v/>
      </c>
      <c r="V242" s="652"/>
      <c r="W242" s="652"/>
      <c r="X242" s="652"/>
    </row>
    <row r="243" spans="1:24" s="353" customFormat="1" ht="10.199999999999999" x14ac:dyDescent="0.2">
      <c r="A243" s="633" t="s">
        <v>180</v>
      </c>
      <c r="B243" s="633" t="str">
        <f>Cover!$G$25</f>
        <v>NL</v>
      </c>
      <c r="C243" s="633" t="s">
        <v>222</v>
      </c>
      <c r="D243" s="633" t="s">
        <v>362</v>
      </c>
      <c r="E243" s="634" t="s">
        <v>134</v>
      </c>
      <c r="F243" s="635">
        <f>IF(ISNUMBER(U243),U243,VLOOKUP(CONCATENATE($B243,"_",$C243,"_",F$2,"_",$D243,"_",$E243),Database!$F$2:$G$65536,2,))</f>
        <v>0</v>
      </c>
      <c r="G243" s="635">
        <f>IF(ISNUMBER(V243),V243,VLOOKUP(CONCATENATE($B243,"_",$C243,"_",G$2,"_",$D243,"_",$E243),Database!$F$2:$G$65536,2,))</f>
        <v>0</v>
      </c>
      <c r="H243" s="635" t="e">
        <f>IF(ISNUMBER(W243),W243,VLOOKUP(CONCATENATE($B243,"_",$C243,"_",H$2,"_",$D243,"_",$E243),Database!$F$2:$G$65536,2,))</f>
        <v>#N/A</v>
      </c>
      <c r="I243" s="635" t="e">
        <f>IF(ISNUMBER(X243),X243,VLOOKUP(CONCATENATE($B243,"_",$C243,"_",I$2,"_",$D243,"_",$E243),Database!$F$2:$G$65536,2,))</f>
        <v>#N/A</v>
      </c>
      <c r="J243" s="635" t="e">
        <f>VLOOKUP(CONCATENATE($B243,"_",$C243,"_",J$2,"_",$D243,"_",$E243),Database!$F$2:$G$65536,2,)</f>
        <v>#N/A</v>
      </c>
      <c r="K243" s="636">
        <f>VLOOKUP(CONCATENATE($B243,"_",$C243,"_",K$2,"_",$D243,"_",$E243),SentData!$F$2:$G$65536,2,)</f>
        <v>6.0000000000000001E-3</v>
      </c>
      <c r="L243" s="636">
        <f>VLOOKUP(CONCATENATE($B243,"_",$C243,"_",L$2,"_",$D243,"_",$E243),SentData!$F$2:$G$65536,2,)</f>
        <v>4.4999999999999998E-2</v>
      </c>
      <c r="M243" s="637"/>
      <c r="N243" s="638" t="str">
        <f t="shared" si="43"/>
        <v>!!</v>
      </c>
      <c r="O243" s="638" t="str">
        <f t="shared" si="44"/>
        <v>!!</v>
      </c>
      <c r="P243" s="638" t="str">
        <f t="shared" si="45"/>
        <v>!!</v>
      </c>
      <c r="Q243" s="638" t="str">
        <f t="shared" si="46"/>
        <v>!!</v>
      </c>
      <c r="R243" s="638" t="str">
        <f t="shared" si="47"/>
        <v>!!</v>
      </c>
      <c r="S243" s="638">
        <f t="shared" si="48"/>
        <v>7.5</v>
      </c>
      <c r="T243" s="637"/>
      <c r="U243" s="633"/>
      <c r="V243" s="633"/>
      <c r="W243" s="633"/>
      <c r="X243" s="633"/>
    </row>
    <row r="244" spans="1:24" s="353" customFormat="1" ht="10.199999999999999" x14ac:dyDescent="0.2">
      <c r="A244" s="650" t="s">
        <v>179</v>
      </c>
      <c r="B244" s="633" t="str">
        <f>Cover!$G$25</f>
        <v>NL</v>
      </c>
      <c r="C244" s="633" t="s">
        <v>222</v>
      </c>
      <c r="D244" s="633" t="s">
        <v>216</v>
      </c>
      <c r="E244" s="634" t="s">
        <v>134</v>
      </c>
      <c r="F244" s="635">
        <f>IF(ISNUMBER(U244),U244,VLOOKUP(CONCATENATE($B244,"_",$C244,"_",F$2,"_",$D244,"_",$E244),Database!$F$2:$G$65536,2,))</f>
        <v>0</v>
      </c>
      <c r="G244" s="635">
        <f>IF(ISNUMBER(V244),V244,VLOOKUP(CONCATENATE($B244,"_",$C244,"_",G$2,"_",$D244,"_",$E244),Database!$F$2:$G$65536,2,))</f>
        <v>0</v>
      </c>
      <c r="H244" s="635" t="e">
        <f>IF(ISNUMBER(W244),W244,VLOOKUP(CONCATENATE($B244,"_",$C244,"_",H$2,"_",$D244,"_",$E244),Database!$F$2:$G$65536,2,))</f>
        <v>#N/A</v>
      </c>
      <c r="I244" s="635" t="e">
        <f>IF(ISNUMBER(X244),X244,VLOOKUP(CONCATENATE($B244,"_",$C244,"_",I$2,"_",$D244,"_",$E244),Database!$F$2:$G$65536,2,))</f>
        <v>#N/A</v>
      </c>
      <c r="J244" s="635" t="e">
        <f>VLOOKUP(CONCATENATE($B244,"_",$C244,"_",J$2,"_",$D244,"_",$E244),Database!$F$2:$G$65536,2,)</f>
        <v>#N/A</v>
      </c>
      <c r="K244" s="636">
        <f>VLOOKUP(CONCATENATE($B244,"_",$C244,"_",K$2,"_",$D244,"_",$E244),SentData!$F$2:$G$65536,2,)</f>
        <v>93</v>
      </c>
      <c r="L244" s="636">
        <f>VLOOKUP(CONCATENATE($B244,"_",$C244,"_",L$2,"_",$D244,"_",$E244),SentData!$F$2:$G$65536,2,)</f>
        <v>305</v>
      </c>
      <c r="M244" s="637"/>
      <c r="N244" s="638" t="str">
        <f t="shared" si="43"/>
        <v>!!</v>
      </c>
      <c r="O244" s="638" t="str">
        <f t="shared" si="44"/>
        <v>!!</v>
      </c>
      <c r="P244" s="638" t="str">
        <f t="shared" si="45"/>
        <v>!!</v>
      </c>
      <c r="Q244" s="638" t="str">
        <f t="shared" si="46"/>
        <v>!!</v>
      </c>
      <c r="R244" s="638" t="str">
        <f t="shared" si="47"/>
        <v>!!</v>
      </c>
      <c r="S244" s="638">
        <f t="shared" si="48"/>
        <v>3.2795698924731185</v>
      </c>
      <c r="T244" s="637"/>
      <c r="U244" s="633"/>
      <c r="V244" s="633"/>
      <c r="W244" s="633"/>
      <c r="X244" s="633"/>
    </row>
    <row r="245" spans="1:24" x14ac:dyDescent="0.2">
      <c r="A245" s="651" t="s">
        <v>178</v>
      </c>
      <c r="B245" s="639" t="str">
        <f>Cover!$G$25</f>
        <v>NL</v>
      </c>
      <c r="C245" s="639" t="s">
        <v>222</v>
      </c>
      <c r="D245" s="639" t="s">
        <v>362</v>
      </c>
      <c r="E245" s="640" t="s">
        <v>134</v>
      </c>
      <c r="F245" s="641" t="e">
        <f>IF(ISNUMBER(U245),U245,VLOOKUP(CONCATENATE($B245,"_",$C245,"_",F$2,"_","1000 NAC","_",$E245),Database!$F$2:$G$65536,2,)/VLOOKUP(CONCATENATE($B245,"_",$C245,"_",F$2,"_",$D245,"_",$E245),Database!$F$2:$G$65536,2,))</f>
        <v>#DIV/0!</v>
      </c>
      <c r="G245" s="641" t="e">
        <f>IF(ISNUMBER(V245),V245,VLOOKUP(CONCATENATE($B245,"_",$C245,"_",G$2,"_","1000 NAC","_",$E245),Database!$F$2:$G$65536,2,)/VLOOKUP(CONCATENATE($B245,"_",$C245,"_",G$2,"_",$D245,"_",$E245),Database!$F$2:$G$65536,2,))</f>
        <v>#DIV/0!</v>
      </c>
      <c r="H245" s="641" t="e">
        <f>IF(ISNUMBER(W245),W245,VLOOKUP(CONCATENATE($B245,"_",$C245,"_",H$2,"_","1000 NAC","_",$E245),Database!$F$2:$G$65536,2,)/VLOOKUP(CONCATENATE($B245,"_",$C245,"_",H$2,"_",$D245,"_",$E245),Database!$F$2:$G$65536,2,))</f>
        <v>#N/A</v>
      </c>
      <c r="I245" s="641" t="e">
        <f>IF(ISNUMBER(X245),X245,VLOOKUP(CONCATENATE($B245,"_",$C245,"_",I$2,"_","1000 NAC","_",$E245),Database!$F$2:$G$65536,2,)/VLOOKUP(CONCATENATE($B245,"_",$C245,"_",I$2,"_",$D245,"_",$E245),Database!$F$2:$G$65536,2,))</f>
        <v>#N/A</v>
      </c>
      <c r="J245" s="641" t="e">
        <f>VLOOKUP(CONCATENATE($B245,"_",$C245,"_",J$2,"_","1000 NAC","_",$E245),Database!$F$2:$G$65536,2,)/VLOOKUP(CONCATENATE($B245,"_",$C245,"_",J$2,"_",$D245,"_",$E245),Database!$F$2:$G$65536,2,)</f>
        <v>#N/A</v>
      </c>
      <c r="K245" s="642">
        <f>VLOOKUP(CONCATENATE($B245,"_",$C245,"_",K$2,"_","1000 NAC","_",$E245),SentData!$F$2:$G$65536,2,)/VLOOKUP(CONCATENATE($B245,"_",$C245,"_",K$2,"_",$D245,"_",$E245),SentData!$F$2:$G$65536,2,)</f>
        <v>15500</v>
      </c>
      <c r="L245" s="642">
        <f>VLOOKUP(CONCATENATE($B245,"_",$C245,"_",L$2,"_","1000 NAC","_",$E245),SentData!$F$2:$G$65536,2,)/VLOOKUP(CONCATENATE($B245,"_",$C245,"_",L$2,"_",$D245,"_",$E245),SentData!$F$2:$G$65536,2,)</f>
        <v>6777.7777777777783</v>
      </c>
      <c r="M245" s="643"/>
      <c r="N245" s="644" t="str">
        <f t="shared" si="43"/>
        <v>!!</v>
      </c>
      <c r="O245" s="644" t="str">
        <f t="shared" si="44"/>
        <v>!!</v>
      </c>
      <c r="P245" s="644" t="str">
        <f t="shared" si="45"/>
        <v>!!</v>
      </c>
      <c r="Q245" s="644" t="str">
        <f t="shared" si="46"/>
        <v>!!</v>
      </c>
      <c r="R245" s="644" t="str">
        <f t="shared" si="47"/>
        <v>!!</v>
      </c>
      <c r="S245" s="644">
        <f t="shared" si="48"/>
        <v>0.43727598566308246</v>
      </c>
      <c r="T245" s="643"/>
      <c r="U245" s="652" t="str">
        <f>IF(ISNUMBER(U243),IF(ISNUMBER(U244),U244/U243,F244/U243),IF(ISNUMBER(U244),U244/F243,""))</f>
        <v/>
      </c>
      <c r="V245" s="652"/>
      <c r="W245" s="652"/>
      <c r="X245" s="652"/>
    </row>
    <row r="246" spans="1:24" s="353" customFormat="1" ht="10.199999999999999" x14ac:dyDescent="0.2">
      <c r="A246" s="633" t="s">
        <v>180</v>
      </c>
      <c r="B246" s="633" t="str">
        <f>Cover!$G$25</f>
        <v>NL</v>
      </c>
      <c r="C246" s="633" t="s">
        <v>221</v>
      </c>
      <c r="D246" s="633" t="s">
        <v>362</v>
      </c>
      <c r="E246" s="634" t="s">
        <v>134</v>
      </c>
      <c r="F246" s="635">
        <f>IF(ISNUMBER(U246),U246,VLOOKUP(CONCATENATE($B246,"_",$C246,"_",F$2,"_",$D246,"_",$E246),Database!$F$2:$G$65536,2,))</f>
        <v>0</v>
      </c>
      <c r="G246" s="635">
        <f>IF(ISNUMBER(V246),V246,VLOOKUP(CONCATENATE($B246,"_",$C246,"_",G$2,"_",$D246,"_",$E246),Database!$F$2:$G$65536,2,))</f>
        <v>0</v>
      </c>
      <c r="H246" s="635" t="e">
        <f>IF(ISNUMBER(W246),W246,VLOOKUP(CONCATENATE($B246,"_",$C246,"_",H$2,"_",$D246,"_",$E246),Database!$F$2:$G$65536,2,))</f>
        <v>#N/A</v>
      </c>
      <c r="I246" s="635" t="e">
        <f>IF(ISNUMBER(X246),X246,VLOOKUP(CONCATENATE($B246,"_",$C246,"_",I$2,"_",$D246,"_",$E246),Database!$F$2:$G$65536,2,))</f>
        <v>#N/A</v>
      </c>
      <c r="J246" s="635" t="e">
        <f>VLOOKUP(CONCATENATE($B246,"_",$C246,"_",J$2,"_",$D246,"_",$E246),Database!$F$2:$G$65536,2,)</f>
        <v>#N/A</v>
      </c>
      <c r="K246" s="636">
        <f>VLOOKUP(CONCATENATE($B246,"_",$C246,"_",K$2,"_",$D246,"_",$E246),SentData!$F$2:$G$65536,2,)</f>
        <v>4.0000000000000001E-3</v>
      </c>
      <c r="L246" s="636">
        <f>VLOOKUP(CONCATENATE($B246,"_",$C246,"_",L$2,"_",$D246,"_",$E246),SentData!$F$2:$G$65536,2,)</f>
        <v>1.0999999999999999E-2</v>
      </c>
      <c r="M246" s="637"/>
      <c r="N246" s="638" t="str">
        <f t="shared" si="43"/>
        <v>!!</v>
      </c>
      <c r="O246" s="638" t="str">
        <f t="shared" si="44"/>
        <v>!!</v>
      </c>
      <c r="P246" s="638" t="str">
        <f t="shared" si="45"/>
        <v>!!</v>
      </c>
      <c r="Q246" s="638" t="str">
        <f t="shared" si="46"/>
        <v>!!</v>
      </c>
      <c r="R246" s="638" t="str">
        <f t="shared" si="47"/>
        <v>!!</v>
      </c>
      <c r="S246" s="638">
        <f t="shared" si="48"/>
        <v>2.75</v>
      </c>
      <c r="T246" s="637"/>
      <c r="U246" s="633"/>
      <c r="V246" s="633"/>
      <c r="W246" s="633"/>
      <c r="X246" s="633"/>
    </row>
    <row r="247" spans="1:24" s="353" customFormat="1" ht="10.199999999999999" x14ac:dyDescent="0.2">
      <c r="A247" s="650" t="s">
        <v>179</v>
      </c>
      <c r="B247" s="633" t="str">
        <f>Cover!$G$25</f>
        <v>NL</v>
      </c>
      <c r="C247" s="633" t="s">
        <v>221</v>
      </c>
      <c r="D247" s="633" t="s">
        <v>216</v>
      </c>
      <c r="E247" s="634" t="s">
        <v>134</v>
      </c>
      <c r="F247" s="635">
        <f>IF(ISNUMBER(U247),U247,VLOOKUP(CONCATENATE($B247,"_",$C247,"_",F$2,"_",$D247,"_",$E247),Database!$F$2:$G$65536,2,))</f>
        <v>0</v>
      </c>
      <c r="G247" s="635">
        <f>IF(ISNUMBER(V247),V247,VLOOKUP(CONCATENATE($B247,"_",$C247,"_",G$2,"_",$D247,"_",$E247),Database!$F$2:$G$65536,2,))</f>
        <v>0</v>
      </c>
      <c r="H247" s="635" t="e">
        <f>IF(ISNUMBER(W247),W247,VLOOKUP(CONCATENATE($B247,"_",$C247,"_",H$2,"_",$D247,"_",$E247),Database!$F$2:$G$65536,2,))</f>
        <v>#N/A</v>
      </c>
      <c r="I247" s="635" t="e">
        <f>IF(ISNUMBER(X247),X247,VLOOKUP(CONCATENATE($B247,"_",$C247,"_",I$2,"_",$D247,"_",$E247),Database!$F$2:$G$65536,2,))</f>
        <v>#N/A</v>
      </c>
      <c r="J247" s="635" t="e">
        <f>VLOOKUP(CONCATENATE($B247,"_",$C247,"_",J$2,"_",$D247,"_",$E247),Database!$F$2:$G$65536,2,)</f>
        <v>#N/A</v>
      </c>
      <c r="K247" s="636">
        <f>VLOOKUP(CONCATENATE($B247,"_",$C247,"_",K$2,"_",$D247,"_",$E247),SentData!$F$2:$G$65536,2,)</f>
        <v>18</v>
      </c>
      <c r="L247" s="636">
        <f>VLOOKUP(CONCATENATE($B247,"_",$C247,"_",L$2,"_",$D247,"_",$E247),SentData!$F$2:$G$65536,2,)</f>
        <v>21</v>
      </c>
      <c r="M247" s="637"/>
      <c r="N247" s="638" t="str">
        <f t="shared" si="43"/>
        <v>!!</v>
      </c>
      <c r="O247" s="638" t="str">
        <f t="shared" si="44"/>
        <v>!!</v>
      </c>
      <c r="P247" s="638" t="str">
        <f t="shared" si="45"/>
        <v>!!</v>
      </c>
      <c r="Q247" s="638" t="str">
        <f t="shared" si="46"/>
        <v>!!</v>
      </c>
      <c r="R247" s="638" t="str">
        <f t="shared" si="47"/>
        <v>!!</v>
      </c>
      <c r="S247" s="638">
        <f t="shared" si="48"/>
        <v>1.1666666666666667</v>
      </c>
      <c r="T247" s="637"/>
      <c r="U247" s="633"/>
      <c r="V247" s="633"/>
      <c r="W247" s="633"/>
      <c r="X247" s="633"/>
    </row>
    <row r="248" spans="1:24" x14ac:dyDescent="0.2">
      <c r="A248" s="651" t="s">
        <v>178</v>
      </c>
      <c r="B248" s="639" t="str">
        <f>Cover!$G$25</f>
        <v>NL</v>
      </c>
      <c r="C248" s="639" t="s">
        <v>221</v>
      </c>
      <c r="D248" s="639" t="s">
        <v>362</v>
      </c>
      <c r="E248" s="640" t="s">
        <v>134</v>
      </c>
      <c r="F248" s="641" t="e">
        <f>IF(ISNUMBER(U248),U248,VLOOKUP(CONCATENATE($B248,"_",$C248,"_",F$2,"_","1000 NAC","_",$E248),Database!$F$2:$G$65536,2,)/VLOOKUP(CONCATENATE($B248,"_",$C248,"_",F$2,"_",$D248,"_",$E248),Database!$F$2:$G$65536,2,))</f>
        <v>#DIV/0!</v>
      </c>
      <c r="G248" s="641" t="e">
        <f>IF(ISNUMBER(V248),V248,VLOOKUP(CONCATENATE($B248,"_",$C248,"_",G$2,"_","1000 NAC","_",$E248),Database!$F$2:$G$65536,2,)/VLOOKUP(CONCATENATE($B248,"_",$C248,"_",G$2,"_",$D248,"_",$E248),Database!$F$2:$G$65536,2,))</f>
        <v>#DIV/0!</v>
      </c>
      <c r="H248" s="641" t="e">
        <f>IF(ISNUMBER(W248),W248,VLOOKUP(CONCATENATE($B248,"_",$C248,"_",H$2,"_","1000 NAC","_",$E248),Database!$F$2:$G$65536,2,)/VLOOKUP(CONCATENATE($B248,"_",$C248,"_",H$2,"_",$D248,"_",$E248),Database!$F$2:$G$65536,2,))</f>
        <v>#N/A</v>
      </c>
      <c r="I248" s="641" t="e">
        <f>IF(ISNUMBER(X248),X248,VLOOKUP(CONCATENATE($B248,"_",$C248,"_",I$2,"_","1000 NAC","_",$E248),Database!$F$2:$G$65536,2,)/VLOOKUP(CONCATENATE($B248,"_",$C248,"_",I$2,"_",$D248,"_",$E248),Database!$F$2:$G$65536,2,))</f>
        <v>#N/A</v>
      </c>
      <c r="J248" s="641" t="e">
        <f>VLOOKUP(CONCATENATE($B248,"_",$C248,"_",J$2,"_","1000 NAC","_",$E248),Database!$F$2:$G$65536,2,)/VLOOKUP(CONCATENATE($B248,"_",$C248,"_",J$2,"_",$D248,"_",$E248),Database!$F$2:$G$65536,2,)</f>
        <v>#N/A</v>
      </c>
      <c r="K248" s="642">
        <f>VLOOKUP(CONCATENATE($B248,"_",$C248,"_",K$2,"_","1000 NAC","_",$E248),SentData!$F$2:$G$65536,2,)/VLOOKUP(CONCATENATE($B248,"_",$C248,"_",K$2,"_",$D248,"_",$E248),SentData!$F$2:$G$65536,2,)</f>
        <v>4500</v>
      </c>
      <c r="L248" s="642">
        <f>VLOOKUP(CONCATENATE($B248,"_",$C248,"_",L$2,"_","1000 NAC","_",$E248),SentData!$F$2:$G$65536,2,)/VLOOKUP(CONCATENATE($B248,"_",$C248,"_",L$2,"_",$D248,"_",$E248),SentData!$F$2:$G$65536,2,)</f>
        <v>1909.0909090909092</v>
      </c>
      <c r="M248" s="643"/>
      <c r="N248" s="644" t="str">
        <f t="shared" si="43"/>
        <v>!!</v>
      </c>
      <c r="O248" s="644" t="str">
        <f t="shared" si="44"/>
        <v>!!</v>
      </c>
      <c r="P248" s="644" t="str">
        <f t="shared" si="45"/>
        <v>!!</v>
      </c>
      <c r="Q248" s="644" t="str">
        <f t="shared" si="46"/>
        <v>!!</v>
      </c>
      <c r="R248" s="644" t="str">
        <f t="shared" si="47"/>
        <v>!!</v>
      </c>
      <c r="S248" s="644">
        <f t="shared" si="48"/>
        <v>0.42424242424242425</v>
      </c>
      <c r="T248" s="643"/>
      <c r="U248" s="652" t="str">
        <f>IF(ISNUMBER(U246),IF(ISNUMBER(U247),U247/U246,F247/U246),IF(ISNUMBER(U247),U247/F246,""))</f>
        <v/>
      </c>
      <c r="V248" s="652"/>
      <c r="W248" s="652"/>
      <c r="X248" s="652"/>
    </row>
    <row r="249" spans="1:24" s="353" customFormat="1" ht="10.199999999999999" x14ac:dyDescent="0.2">
      <c r="A249" s="633" t="s">
        <v>180</v>
      </c>
      <c r="B249" s="633" t="str">
        <f>Cover!$G$25</f>
        <v>NL</v>
      </c>
      <c r="C249" s="633" t="s">
        <v>222</v>
      </c>
      <c r="D249" s="633" t="s">
        <v>362</v>
      </c>
      <c r="E249" s="634">
        <v>8</v>
      </c>
      <c r="F249" s="635">
        <f>IF(ISNUMBER(U249),U249,VLOOKUP(CONCATENATE($B249,"_",$C249,"_",F$2,"_",$D249,"_",$E249),Database!$F$2:$G$65536,2,))</f>
        <v>0</v>
      </c>
      <c r="G249" s="635">
        <f>IF(ISNUMBER(V249),V249,VLOOKUP(CONCATENATE($B249,"_",$C249,"_",G$2,"_",$D249,"_",$E249),Database!$F$2:$G$65536,2,))</f>
        <v>0</v>
      </c>
      <c r="H249" s="635" t="e">
        <f>IF(ISNUMBER(W249),W249,VLOOKUP(CONCATENATE($B249,"_",$C249,"_",H$2,"_",$D249,"_",$E249),Database!$F$2:$G$65536,2,))</f>
        <v>#N/A</v>
      </c>
      <c r="I249" s="635" t="e">
        <f>IF(ISNUMBER(X249),X249,VLOOKUP(CONCATENATE($B249,"_",$C249,"_",I$2,"_",$D249,"_",$E249),Database!$F$2:$G$65536,2,))</f>
        <v>#N/A</v>
      </c>
      <c r="J249" s="635" t="e">
        <f>VLOOKUP(CONCATENATE($B249,"_",$C249,"_",J$2,"_",$D249,"_",$E249),Database!$F$2:$G$65536,2,)</f>
        <v>#N/A</v>
      </c>
      <c r="K249" s="636">
        <f>VLOOKUP(CONCATENATE($B249,"_",$C249,"_",K$2,"_",$D249,"_",$E249),SentData!$F$2:$G$65536,2,)</f>
        <v>14.834</v>
      </c>
      <c r="L249" s="636">
        <f>VLOOKUP(CONCATENATE($B249,"_",$C249,"_",L$2,"_",$D249,"_",$E249),SentData!$F$2:$G$65536,2,)</f>
        <v>16.91076</v>
      </c>
      <c r="M249" s="637"/>
      <c r="N249" s="638" t="str">
        <f t="shared" si="43"/>
        <v>!!</v>
      </c>
      <c r="O249" s="638" t="str">
        <f t="shared" si="44"/>
        <v>!!</v>
      </c>
      <c r="P249" s="638" t="str">
        <f t="shared" si="45"/>
        <v>!!</v>
      </c>
      <c r="Q249" s="638" t="str">
        <f t="shared" si="46"/>
        <v>!!</v>
      </c>
      <c r="R249" s="638" t="str">
        <f t="shared" si="47"/>
        <v>!!</v>
      </c>
      <c r="S249" s="638">
        <f t="shared" si="48"/>
        <v>1.1400000000000001</v>
      </c>
      <c r="T249" s="637"/>
      <c r="U249" s="633"/>
      <c r="V249" s="633"/>
      <c r="W249" s="633"/>
      <c r="X249" s="633"/>
    </row>
    <row r="250" spans="1:24" s="353" customFormat="1" ht="10.199999999999999" x14ac:dyDescent="0.2">
      <c r="A250" s="650" t="s">
        <v>179</v>
      </c>
      <c r="B250" s="633" t="str">
        <f>Cover!$G$25</f>
        <v>NL</v>
      </c>
      <c r="C250" s="633" t="s">
        <v>222</v>
      </c>
      <c r="D250" s="633" t="s">
        <v>216</v>
      </c>
      <c r="E250" s="634">
        <v>8</v>
      </c>
      <c r="F250" s="635">
        <f>IF(ISNUMBER(U250),U250,VLOOKUP(CONCATENATE($B250,"_",$C250,"_",F$2,"_",$D250,"_",$E250),Database!$F$2:$G$65536,2,))</f>
        <v>0</v>
      </c>
      <c r="G250" s="635">
        <f>IF(ISNUMBER(V250),V250,VLOOKUP(CONCATENATE($B250,"_",$C250,"_",G$2,"_",$D250,"_",$E250),Database!$F$2:$G$65536,2,))</f>
        <v>0</v>
      </c>
      <c r="H250" s="635" t="e">
        <f>IF(ISNUMBER(W250),W250,VLOOKUP(CONCATENATE($B250,"_",$C250,"_",H$2,"_",$D250,"_",$E250),Database!$F$2:$G$65536,2,))</f>
        <v>#N/A</v>
      </c>
      <c r="I250" s="635" t="e">
        <f>IF(ISNUMBER(X250),X250,VLOOKUP(CONCATENATE($B250,"_",$C250,"_",I$2,"_",$D250,"_",$E250),Database!$F$2:$G$65536,2,))</f>
        <v>#N/A</v>
      </c>
      <c r="J250" s="635" t="e">
        <f>VLOOKUP(CONCATENATE($B250,"_",$C250,"_",J$2,"_",$D250,"_",$E250),Database!$F$2:$G$65536,2,)</f>
        <v>#N/A</v>
      </c>
      <c r="K250" s="636">
        <f>VLOOKUP(CONCATENATE($B250,"_",$C250,"_",K$2,"_",$D250,"_",$E250),SentData!$F$2:$G$65536,2,)</f>
        <v>18780</v>
      </c>
      <c r="L250" s="636">
        <f>VLOOKUP(CONCATENATE($B250,"_",$C250,"_",L$2,"_",$D250,"_",$E250),SentData!$F$2:$G$65536,2,)</f>
        <v>21477.146327789196</v>
      </c>
      <c r="M250" s="637"/>
      <c r="N250" s="638" t="str">
        <f t="shared" si="43"/>
        <v>!!</v>
      </c>
      <c r="O250" s="638" t="str">
        <f t="shared" si="44"/>
        <v>!!</v>
      </c>
      <c r="P250" s="638" t="str">
        <f t="shared" si="45"/>
        <v>!!</v>
      </c>
      <c r="Q250" s="638" t="str">
        <f t="shared" si="46"/>
        <v>!!</v>
      </c>
      <c r="R250" s="638" t="str">
        <f t="shared" si="47"/>
        <v>!!</v>
      </c>
      <c r="S250" s="638">
        <f t="shared" si="48"/>
        <v>1.1436180153242383</v>
      </c>
      <c r="T250" s="637"/>
      <c r="U250" s="633"/>
      <c r="V250" s="633"/>
      <c r="W250" s="633"/>
      <c r="X250" s="633"/>
    </row>
    <row r="251" spans="1:24" x14ac:dyDescent="0.2">
      <c r="A251" s="651" t="s">
        <v>178</v>
      </c>
      <c r="B251" s="639" t="str">
        <f>Cover!$G$25</f>
        <v>NL</v>
      </c>
      <c r="C251" s="639" t="s">
        <v>222</v>
      </c>
      <c r="D251" s="639" t="s">
        <v>362</v>
      </c>
      <c r="E251" s="640">
        <v>8</v>
      </c>
      <c r="F251" s="641" t="e">
        <f>IF(ISNUMBER(U251),U251,VLOOKUP(CONCATENATE($B251,"_",$C251,"_",F$2,"_","1000 NAC","_",$E251),Database!$F$2:$G$65536,2,)/VLOOKUP(CONCATENATE($B251,"_",$C251,"_",F$2,"_",$D251,"_",$E251),Database!$F$2:$G$65536,2,))</f>
        <v>#DIV/0!</v>
      </c>
      <c r="G251" s="641" t="e">
        <f>IF(ISNUMBER(V251),V251,VLOOKUP(CONCATENATE($B251,"_",$C251,"_",G$2,"_","1000 NAC","_",$E251),Database!$F$2:$G$65536,2,)/VLOOKUP(CONCATENATE($B251,"_",$C251,"_",G$2,"_",$D251,"_",$E251),Database!$F$2:$G$65536,2,))</f>
        <v>#DIV/0!</v>
      </c>
      <c r="H251" s="641" t="e">
        <f>IF(ISNUMBER(W251),W251,VLOOKUP(CONCATENATE($B251,"_",$C251,"_",H$2,"_","1000 NAC","_",$E251),Database!$F$2:$G$65536,2,)/VLOOKUP(CONCATENATE($B251,"_",$C251,"_",H$2,"_",$D251,"_",$E251),Database!$F$2:$G$65536,2,))</f>
        <v>#N/A</v>
      </c>
      <c r="I251" s="641" t="e">
        <f>IF(ISNUMBER(X251),X251,VLOOKUP(CONCATENATE($B251,"_",$C251,"_",I$2,"_","1000 NAC","_",$E251),Database!$F$2:$G$65536,2,)/VLOOKUP(CONCATENATE($B251,"_",$C251,"_",I$2,"_",$D251,"_",$E251),Database!$F$2:$G$65536,2,))</f>
        <v>#N/A</v>
      </c>
      <c r="J251" s="641" t="e">
        <f>VLOOKUP(CONCATENATE($B251,"_",$C251,"_",J$2,"_","1000 NAC","_",$E251),Database!$F$2:$G$65536,2,)/VLOOKUP(CONCATENATE($B251,"_",$C251,"_",J$2,"_",$D251,"_",$E251),Database!$F$2:$G$65536,2,)</f>
        <v>#N/A</v>
      </c>
      <c r="K251" s="642">
        <f>VLOOKUP(CONCATENATE($B251,"_",$C251,"_",K$2,"_","1000 NAC","_",$E251),SentData!$F$2:$G$65536,2,)/VLOOKUP(CONCATENATE($B251,"_",$C251,"_",K$2,"_",$D251,"_",$E251),SentData!$F$2:$G$65536,2,)</f>
        <v>1266.0105163812864</v>
      </c>
      <c r="L251" s="642">
        <f>VLOOKUP(CONCATENATE($B251,"_",$C251,"_",L$2,"_","1000 NAC","_",$E251),SentData!$F$2:$G$65536,2,)/VLOOKUP(CONCATENATE($B251,"_",$C251,"_",L$2,"_",$D251,"_",$E251),SentData!$F$2:$G$65536,2,)</f>
        <v>1270.0284509855971</v>
      </c>
      <c r="M251" s="643"/>
      <c r="N251" s="644" t="str">
        <f t="shared" si="43"/>
        <v>!!</v>
      </c>
      <c r="O251" s="644" t="str">
        <f t="shared" si="44"/>
        <v>!!</v>
      </c>
      <c r="P251" s="644" t="str">
        <f t="shared" si="45"/>
        <v>!!</v>
      </c>
      <c r="Q251" s="644" t="str">
        <f t="shared" si="46"/>
        <v>!!</v>
      </c>
      <c r="R251" s="644" t="str">
        <f t="shared" si="47"/>
        <v>!!</v>
      </c>
      <c r="S251" s="644">
        <f t="shared" si="48"/>
        <v>1.0031736976528405</v>
      </c>
      <c r="T251" s="643"/>
      <c r="U251" s="652" t="str">
        <f>IF(ISNUMBER(U249),IF(ISNUMBER(U250),U250/U249,F250/U249),IF(ISNUMBER(U250),U250/F249,""))</f>
        <v/>
      </c>
      <c r="V251" s="652"/>
      <c r="W251" s="652"/>
      <c r="X251" s="652"/>
    </row>
    <row r="252" spans="1:24" s="353" customFormat="1" ht="10.199999999999999" x14ac:dyDescent="0.2">
      <c r="A252" s="633" t="s">
        <v>180</v>
      </c>
      <c r="B252" s="633" t="str">
        <f>Cover!$G$25</f>
        <v>NL</v>
      </c>
      <c r="C252" s="633" t="s">
        <v>221</v>
      </c>
      <c r="D252" s="633" t="s">
        <v>362</v>
      </c>
      <c r="E252" s="634">
        <v>8</v>
      </c>
      <c r="F252" s="635">
        <f>IF(ISNUMBER(U252),U252,VLOOKUP(CONCATENATE($B252,"_",$C252,"_",F$2,"_",$D252,"_",$E252),Database!$F$2:$G$65536,2,))</f>
        <v>0</v>
      </c>
      <c r="G252" s="635">
        <f>IF(ISNUMBER(V252),V252,VLOOKUP(CONCATENATE($B252,"_",$C252,"_",G$2,"_",$D252,"_",$E252),Database!$F$2:$G$65536,2,))</f>
        <v>0</v>
      </c>
      <c r="H252" s="635" t="e">
        <f>IF(ISNUMBER(W252),W252,VLOOKUP(CONCATENATE($B252,"_",$C252,"_",H$2,"_",$D252,"_",$E252),Database!$F$2:$G$65536,2,))</f>
        <v>#N/A</v>
      </c>
      <c r="I252" s="635" t="e">
        <f>IF(ISNUMBER(X252),X252,VLOOKUP(CONCATENATE($B252,"_",$C252,"_",I$2,"_",$D252,"_",$E252),Database!$F$2:$G$65536,2,))</f>
        <v>#N/A</v>
      </c>
      <c r="J252" s="635" t="e">
        <f>VLOOKUP(CONCATENATE($B252,"_",$C252,"_",J$2,"_",$D252,"_",$E252),Database!$F$2:$G$65536,2,)</f>
        <v>#N/A</v>
      </c>
      <c r="K252" s="636">
        <f>VLOOKUP(CONCATENATE($B252,"_",$C252,"_",K$2,"_",$D252,"_",$E252),SentData!$F$2:$G$65536,2,)</f>
        <v>0.01</v>
      </c>
      <c r="L252" s="636">
        <f>VLOOKUP(CONCATENATE($B252,"_",$C252,"_",L$2,"_",$D252,"_",$E252),SentData!$F$2:$G$65536,2,)</f>
        <v>0.247</v>
      </c>
      <c r="M252" s="637"/>
      <c r="N252" s="638" t="str">
        <f t="shared" si="43"/>
        <v>!!</v>
      </c>
      <c r="O252" s="638" t="str">
        <f t="shared" si="44"/>
        <v>!!</v>
      </c>
      <c r="P252" s="638" t="str">
        <f t="shared" si="45"/>
        <v>!!</v>
      </c>
      <c r="Q252" s="638" t="str">
        <f t="shared" si="46"/>
        <v>!!</v>
      </c>
      <c r="R252" s="638" t="str">
        <f t="shared" si="47"/>
        <v>!!</v>
      </c>
      <c r="S252" s="638">
        <f t="shared" si="48"/>
        <v>24.7</v>
      </c>
      <c r="T252" s="637"/>
      <c r="U252" s="633"/>
      <c r="V252" s="633"/>
      <c r="W252" s="633"/>
      <c r="X252" s="633"/>
    </row>
    <row r="253" spans="1:24" s="353" customFormat="1" ht="10.199999999999999" x14ac:dyDescent="0.2">
      <c r="A253" s="650" t="s">
        <v>179</v>
      </c>
      <c r="B253" s="633" t="str">
        <f>Cover!$G$25</f>
        <v>NL</v>
      </c>
      <c r="C253" s="633" t="s">
        <v>221</v>
      </c>
      <c r="D253" s="633" t="s">
        <v>216</v>
      </c>
      <c r="E253" s="634">
        <v>8</v>
      </c>
      <c r="F253" s="635">
        <f>IF(ISNUMBER(U253),U253,VLOOKUP(CONCATENATE($B253,"_",$C253,"_",F$2,"_",$D253,"_",$E253),Database!$F$2:$G$65536,2,))</f>
        <v>0</v>
      </c>
      <c r="G253" s="635">
        <f>IF(ISNUMBER(V253),V253,VLOOKUP(CONCATENATE($B253,"_",$C253,"_",G$2,"_",$D253,"_",$E253),Database!$F$2:$G$65536,2,))</f>
        <v>0</v>
      </c>
      <c r="H253" s="635" t="e">
        <f>IF(ISNUMBER(W253),W253,VLOOKUP(CONCATENATE($B253,"_",$C253,"_",H$2,"_",$D253,"_",$E253),Database!$F$2:$G$65536,2,))</f>
        <v>#N/A</v>
      </c>
      <c r="I253" s="635" t="e">
        <f>IF(ISNUMBER(X253),X253,VLOOKUP(CONCATENATE($B253,"_",$C253,"_",I$2,"_",$D253,"_",$E253),Database!$F$2:$G$65536,2,))</f>
        <v>#N/A</v>
      </c>
      <c r="J253" s="635" t="e">
        <f>VLOOKUP(CONCATENATE($B253,"_",$C253,"_",J$2,"_",$D253,"_",$E253),Database!$F$2:$G$65536,2,)</f>
        <v>#N/A</v>
      </c>
      <c r="K253" s="636">
        <f>VLOOKUP(CONCATENATE($B253,"_",$C253,"_",K$2,"_",$D253,"_",$E253),SentData!$F$2:$G$65536,2,)</f>
        <v>13</v>
      </c>
      <c r="L253" s="636">
        <f>VLOOKUP(CONCATENATE($B253,"_",$C253,"_",L$2,"_",$D253,"_",$E253),SentData!$F$2:$G$65536,2,)</f>
        <v>169</v>
      </c>
      <c r="M253" s="637"/>
      <c r="N253" s="638" t="str">
        <f t="shared" si="43"/>
        <v>!!</v>
      </c>
      <c r="O253" s="638" t="str">
        <f t="shared" si="44"/>
        <v>!!</v>
      </c>
      <c r="P253" s="638" t="str">
        <f t="shared" si="45"/>
        <v>!!</v>
      </c>
      <c r="Q253" s="638" t="str">
        <f t="shared" si="46"/>
        <v>!!</v>
      </c>
      <c r="R253" s="638" t="str">
        <f t="shared" si="47"/>
        <v>!!</v>
      </c>
      <c r="S253" s="638">
        <f t="shared" si="48"/>
        <v>13</v>
      </c>
      <c r="T253" s="637"/>
      <c r="U253" s="633"/>
      <c r="V253" s="633"/>
      <c r="W253" s="633"/>
      <c r="X253" s="633"/>
    </row>
    <row r="254" spans="1:24" x14ac:dyDescent="0.2">
      <c r="A254" s="651" t="s">
        <v>178</v>
      </c>
      <c r="B254" s="639" t="str">
        <f>Cover!$G$25</f>
        <v>NL</v>
      </c>
      <c r="C254" s="639" t="s">
        <v>221</v>
      </c>
      <c r="D254" s="639" t="s">
        <v>362</v>
      </c>
      <c r="E254" s="640">
        <v>8</v>
      </c>
      <c r="F254" s="641" t="e">
        <f>IF(ISNUMBER(U254),U254,VLOOKUP(CONCATENATE($B254,"_",$C254,"_",F$2,"_","1000 NAC","_",$E254),Database!$F$2:$G$65536,2,)/VLOOKUP(CONCATENATE($B254,"_",$C254,"_",F$2,"_",$D254,"_",$E254),Database!$F$2:$G$65536,2,))</f>
        <v>#DIV/0!</v>
      </c>
      <c r="G254" s="641" t="e">
        <f>IF(ISNUMBER(V254),V254,VLOOKUP(CONCATENATE($B254,"_",$C254,"_",G$2,"_","1000 NAC","_",$E254),Database!$F$2:$G$65536,2,)/VLOOKUP(CONCATENATE($B254,"_",$C254,"_",G$2,"_",$D254,"_",$E254),Database!$F$2:$G$65536,2,))</f>
        <v>#DIV/0!</v>
      </c>
      <c r="H254" s="641" t="e">
        <f>IF(ISNUMBER(W254),W254,VLOOKUP(CONCATENATE($B254,"_",$C254,"_",H$2,"_","1000 NAC","_",$E254),Database!$F$2:$G$65536,2,)/VLOOKUP(CONCATENATE($B254,"_",$C254,"_",H$2,"_",$D254,"_",$E254),Database!$F$2:$G$65536,2,))</f>
        <v>#N/A</v>
      </c>
      <c r="I254" s="641" t="e">
        <f>IF(ISNUMBER(X254),X254,VLOOKUP(CONCATENATE($B254,"_",$C254,"_",I$2,"_","1000 NAC","_",$E254),Database!$F$2:$G$65536,2,)/VLOOKUP(CONCATENATE($B254,"_",$C254,"_",I$2,"_",$D254,"_",$E254),Database!$F$2:$G$65536,2,))</f>
        <v>#N/A</v>
      </c>
      <c r="J254" s="641" t="e">
        <f>VLOOKUP(CONCATENATE($B254,"_",$C254,"_",J$2,"_","1000 NAC","_",$E254),Database!$F$2:$G$65536,2,)/VLOOKUP(CONCATENATE($B254,"_",$C254,"_",J$2,"_",$D254,"_",$E254),Database!$F$2:$G$65536,2,)</f>
        <v>#N/A</v>
      </c>
      <c r="K254" s="642">
        <f>VLOOKUP(CONCATENATE($B254,"_",$C254,"_",K$2,"_","1000 NAC","_",$E254),SentData!$F$2:$G$65536,2,)/VLOOKUP(CONCATENATE($B254,"_",$C254,"_",K$2,"_",$D254,"_",$E254),SentData!$F$2:$G$65536,2,)</f>
        <v>1300</v>
      </c>
      <c r="L254" s="642">
        <f>VLOOKUP(CONCATENATE($B254,"_",$C254,"_",L$2,"_","1000 NAC","_",$E254),SentData!$F$2:$G$65536,2,)/VLOOKUP(CONCATENATE($B254,"_",$C254,"_",L$2,"_",$D254,"_",$E254),SentData!$F$2:$G$65536,2,)</f>
        <v>684.21052631578948</v>
      </c>
      <c r="M254" s="643"/>
      <c r="N254" s="644" t="str">
        <f t="shared" si="43"/>
        <v>!!</v>
      </c>
      <c r="O254" s="644" t="str">
        <f t="shared" si="44"/>
        <v>!!</v>
      </c>
      <c r="P254" s="644" t="str">
        <f t="shared" si="45"/>
        <v>!!</v>
      </c>
      <c r="Q254" s="644" t="str">
        <f t="shared" si="46"/>
        <v>!!</v>
      </c>
      <c r="R254" s="644" t="str">
        <f t="shared" si="47"/>
        <v>!!</v>
      </c>
      <c r="S254" s="644">
        <f t="shared" si="48"/>
        <v>0.52631578947368418</v>
      </c>
      <c r="T254" s="643"/>
      <c r="U254" s="652" t="str">
        <f>IF(ISNUMBER(U252),IF(ISNUMBER(U253),U253/U252,F253/U252),IF(ISNUMBER(U253),U253/F252,""))</f>
        <v/>
      </c>
      <c r="V254" s="652"/>
      <c r="W254" s="652"/>
      <c r="X254" s="652"/>
    </row>
    <row r="255" spans="1:24" s="353" customFormat="1" ht="10.199999999999999" x14ac:dyDescent="0.2">
      <c r="A255" s="633" t="s">
        <v>180</v>
      </c>
      <c r="B255" s="633" t="str">
        <f>Cover!$G$25</f>
        <v>NL</v>
      </c>
      <c r="C255" s="633" t="s">
        <v>222</v>
      </c>
      <c r="D255" s="633" t="s">
        <v>362</v>
      </c>
      <c r="E255" s="634" t="s">
        <v>135</v>
      </c>
      <c r="F255" s="635">
        <f>IF(ISNUMBER(U255),U255,VLOOKUP(CONCATENATE($B255,"_",$C255,"_",F$2,"_",$D255,"_",$E255),Database!$F$2:$G$65536,2,))</f>
        <v>0</v>
      </c>
      <c r="G255" s="635">
        <f>IF(ISNUMBER(V255),V255,VLOOKUP(CONCATENATE($B255,"_",$C255,"_",G$2,"_",$D255,"_",$E255),Database!$F$2:$G$65536,2,))</f>
        <v>0</v>
      </c>
      <c r="H255" s="635" t="e">
        <f>IF(ISNUMBER(W255),W255,VLOOKUP(CONCATENATE($B255,"_",$C255,"_",H$2,"_",$D255,"_",$E255),Database!$F$2:$G$65536,2,))</f>
        <v>#N/A</v>
      </c>
      <c r="I255" s="635" t="e">
        <f>IF(ISNUMBER(X255),X255,VLOOKUP(CONCATENATE($B255,"_",$C255,"_",I$2,"_",$D255,"_",$E255),Database!$F$2:$G$65536,2,))</f>
        <v>#N/A</v>
      </c>
      <c r="J255" s="635" t="e">
        <f>VLOOKUP(CONCATENATE($B255,"_",$C255,"_",J$2,"_",$D255,"_",$E255),Database!$F$2:$G$65536,2,)</f>
        <v>#N/A</v>
      </c>
      <c r="K255" s="636">
        <f>VLOOKUP(CONCATENATE($B255,"_",$C255,"_",K$2,"_",$D255,"_",$E255),SentData!$F$2:$G$65536,2,)</f>
        <v>22.629000000000001</v>
      </c>
      <c r="L255" s="636">
        <f>VLOOKUP(CONCATENATE($B255,"_",$C255,"_",L$2,"_",$D255,"_",$E255),SentData!$F$2:$G$65536,2,)</f>
        <v>20.702999999999999</v>
      </c>
      <c r="M255" s="637"/>
      <c r="N255" s="638" t="str">
        <f t="shared" ref="N255:N266" si="49">IF(OR(ISERROR(F255),ISERROR(G255)),"!!",IF(F255=0,"!!",G255/F255))</f>
        <v>!!</v>
      </c>
      <c r="O255" s="638" t="str">
        <f t="shared" ref="O255:O266" si="50">IF(OR(ISERROR(G255),ISERROR(H255)),"!!",IF(G255=0,"!!",H255/G255))</f>
        <v>!!</v>
      </c>
      <c r="P255" s="638" t="str">
        <f t="shared" ref="P255:P266" si="51">IF(OR(ISERROR(H255),ISERROR(I255)),"!!",IF(H255=0,"!!",I255/H255))</f>
        <v>!!</v>
      </c>
      <c r="Q255" s="638" t="str">
        <f t="shared" ref="Q255:Q266" si="52">IF(OR(ISERROR(I255),ISERROR(J255)),"!!",IF(I255=0,"!!",J255/I255))</f>
        <v>!!</v>
      </c>
      <c r="R255" s="638" t="str">
        <f t="shared" ref="R255:R266" si="53">IF(OR(ISERROR(J255),ISERROR(K255)),"!!",IF(J255=0,"!!",K255/J255))</f>
        <v>!!</v>
      </c>
      <c r="S255" s="638">
        <f t="shared" ref="S255:S266" si="54">IF(OR(ISERROR(K255),ISERROR(L255)),"!!",IF(K255=0,"!!",L255/K255))</f>
        <v>0.91488797560652257</v>
      </c>
      <c r="T255" s="637"/>
      <c r="U255" s="633"/>
      <c r="V255" s="633"/>
      <c r="W255" s="633"/>
      <c r="X255" s="633"/>
    </row>
    <row r="256" spans="1:24" s="353" customFormat="1" ht="10.199999999999999" x14ac:dyDescent="0.2">
      <c r="A256" s="650" t="s">
        <v>179</v>
      </c>
      <c r="B256" s="633" t="str">
        <f>Cover!$G$25</f>
        <v>NL</v>
      </c>
      <c r="C256" s="633" t="s">
        <v>222</v>
      </c>
      <c r="D256" s="633" t="s">
        <v>216</v>
      </c>
      <c r="E256" s="634" t="s">
        <v>135</v>
      </c>
      <c r="F256" s="635">
        <f>IF(ISNUMBER(U256),U256,VLOOKUP(CONCATENATE($B256,"_",$C256,"_",F$2,"_",$D256,"_",$E256),Database!$F$2:$G$65536,2,))</f>
        <v>0</v>
      </c>
      <c r="G256" s="635">
        <f>IF(ISNUMBER(V256),V256,VLOOKUP(CONCATENATE($B256,"_",$C256,"_",G$2,"_",$D256,"_",$E256),Database!$F$2:$G$65536,2,))</f>
        <v>0</v>
      </c>
      <c r="H256" s="635" t="e">
        <f>IF(ISNUMBER(W256),W256,VLOOKUP(CONCATENATE($B256,"_",$C256,"_",H$2,"_",$D256,"_",$E256),Database!$F$2:$G$65536,2,))</f>
        <v>#N/A</v>
      </c>
      <c r="I256" s="635" t="e">
        <f>IF(ISNUMBER(X256),X256,VLOOKUP(CONCATENATE($B256,"_",$C256,"_",I$2,"_",$D256,"_",$E256),Database!$F$2:$G$65536,2,))</f>
        <v>#N/A</v>
      </c>
      <c r="J256" s="635" t="e">
        <f>VLOOKUP(CONCATENATE($B256,"_",$C256,"_",J$2,"_",$D256,"_",$E256),Database!$F$2:$G$65536,2,)</f>
        <v>#N/A</v>
      </c>
      <c r="K256" s="636">
        <f>VLOOKUP(CONCATENATE($B256,"_",$C256,"_",K$2,"_",$D256,"_",$E256),SentData!$F$2:$G$65536,2,)</f>
        <v>926</v>
      </c>
      <c r="L256" s="636">
        <f>VLOOKUP(CONCATENATE($B256,"_",$C256,"_",L$2,"_",$D256,"_",$E256),SentData!$F$2:$G$65536,2,)</f>
        <v>51590</v>
      </c>
      <c r="M256" s="637"/>
      <c r="N256" s="638" t="str">
        <f t="shared" si="49"/>
        <v>!!</v>
      </c>
      <c r="O256" s="638" t="str">
        <f t="shared" si="50"/>
        <v>!!</v>
      </c>
      <c r="P256" s="638" t="str">
        <f t="shared" si="51"/>
        <v>!!</v>
      </c>
      <c r="Q256" s="638" t="str">
        <f t="shared" si="52"/>
        <v>!!</v>
      </c>
      <c r="R256" s="638" t="str">
        <f t="shared" si="53"/>
        <v>!!</v>
      </c>
      <c r="S256" s="638">
        <f t="shared" si="54"/>
        <v>55.712742980561558</v>
      </c>
      <c r="T256" s="637"/>
      <c r="U256" s="633"/>
      <c r="V256" s="633"/>
      <c r="W256" s="633"/>
      <c r="X256" s="633"/>
    </row>
    <row r="257" spans="1:24" x14ac:dyDescent="0.2">
      <c r="A257" s="651" t="s">
        <v>178</v>
      </c>
      <c r="B257" s="639" t="str">
        <f>Cover!$G$25</f>
        <v>NL</v>
      </c>
      <c r="C257" s="639" t="s">
        <v>222</v>
      </c>
      <c r="D257" s="639" t="s">
        <v>362</v>
      </c>
      <c r="E257" s="640" t="s">
        <v>135</v>
      </c>
      <c r="F257" s="641" t="e">
        <f>IF(ISNUMBER(U257),U257,VLOOKUP(CONCATENATE($B257,"_",$C257,"_",F$2,"_","1000 NAC","_",$E257),Database!$F$2:$G$65536,2,)/VLOOKUP(CONCATENATE($B257,"_",$C257,"_",F$2,"_",$D257,"_",$E257),Database!$F$2:$G$65536,2,))</f>
        <v>#DIV/0!</v>
      </c>
      <c r="G257" s="641" t="e">
        <f>IF(ISNUMBER(V257),V257,VLOOKUP(CONCATENATE($B257,"_",$C257,"_",G$2,"_","1000 NAC","_",$E257),Database!$F$2:$G$65536,2,)/VLOOKUP(CONCATENATE($B257,"_",$C257,"_",G$2,"_",$D257,"_",$E257),Database!$F$2:$G$65536,2,))</f>
        <v>#DIV/0!</v>
      </c>
      <c r="H257" s="641" t="e">
        <f>IF(ISNUMBER(W257),W257,VLOOKUP(CONCATENATE($B257,"_",$C257,"_",H$2,"_","1000 NAC","_",$E257),Database!$F$2:$G$65536,2,)/VLOOKUP(CONCATENATE($B257,"_",$C257,"_",H$2,"_",$D257,"_",$E257),Database!$F$2:$G$65536,2,))</f>
        <v>#N/A</v>
      </c>
      <c r="I257" s="641" t="e">
        <f>IF(ISNUMBER(X257),X257,VLOOKUP(CONCATENATE($B257,"_",$C257,"_",I$2,"_","1000 NAC","_",$E257),Database!$F$2:$G$65536,2,)/VLOOKUP(CONCATENATE($B257,"_",$C257,"_",I$2,"_",$D257,"_",$E257),Database!$F$2:$G$65536,2,))</f>
        <v>#N/A</v>
      </c>
      <c r="J257" s="641" t="e">
        <f>VLOOKUP(CONCATENATE($B257,"_",$C257,"_",J$2,"_","1000 NAC","_",$E257),Database!$F$2:$G$65536,2,)/VLOOKUP(CONCATENATE($B257,"_",$C257,"_",J$2,"_",$D257,"_",$E257),Database!$F$2:$G$65536,2,)</f>
        <v>#N/A</v>
      </c>
      <c r="K257" s="642">
        <f>VLOOKUP(CONCATENATE($B257,"_",$C257,"_",K$2,"_","1000 NAC","_",$E257),SentData!$F$2:$G$65536,2,)/VLOOKUP(CONCATENATE($B257,"_",$C257,"_",K$2,"_",$D257,"_",$E257),SentData!$F$2:$G$65536,2,)</f>
        <v>40.920942153873348</v>
      </c>
      <c r="L257" s="642">
        <f>VLOOKUP(CONCATENATE($B257,"_",$C257,"_",L$2,"_","1000 NAC","_",$E257),SentData!$F$2:$G$65536,2,)/VLOOKUP(CONCATENATE($B257,"_",$C257,"_",L$2,"_",$D257,"_",$E257),SentData!$F$2:$G$65536,2,)</f>
        <v>2491.9093851132689</v>
      </c>
      <c r="M257" s="643"/>
      <c r="N257" s="644" t="str">
        <f t="shared" si="49"/>
        <v>!!</v>
      </c>
      <c r="O257" s="644" t="str">
        <f t="shared" si="50"/>
        <v>!!</v>
      </c>
      <c r="P257" s="644" t="str">
        <f t="shared" si="51"/>
        <v>!!</v>
      </c>
      <c r="Q257" s="644" t="str">
        <f t="shared" si="52"/>
        <v>!!</v>
      </c>
      <c r="R257" s="644" t="str">
        <f t="shared" si="53"/>
        <v>!!</v>
      </c>
      <c r="S257" s="644">
        <f t="shared" si="54"/>
        <v>60.895699217848986</v>
      </c>
      <c r="T257" s="643"/>
      <c r="U257" s="652" t="str">
        <f>IF(ISNUMBER(U255),IF(ISNUMBER(U256),U256/U255,F256/U255),IF(ISNUMBER(U256),U256/F255,""))</f>
        <v/>
      </c>
      <c r="V257" s="652"/>
      <c r="W257" s="652"/>
      <c r="X257" s="652"/>
    </row>
    <row r="258" spans="1:24" s="353" customFormat="1" ht="10.199999999999999" x14ac:dyDescent="0.2">
      <c r="A258" s="633" t="s">
        <v>180</v>
      </c>
      <c r="B258" s="633" t="str">
        <f>Cover!$G$25</f>
        <v>NL</v>
      </c>
      <c r="C258" s="633" t="s">
        <v>221</v>
      </c>
      <c r="D258" s="633" t="s">
        <v>362</v>
      </c>
      <c r="E258" s="634" t="s">
        <v>135</v>
      </c>
      <c r="F258" s="635">
        <f>IF(ISNUMBER(U258),U258,VLOOKUP(CONCATENATE($B258,"_",$C258,"_",F$2,"_",$D258,"_",$E258),Database!$F$2:$G$65536,2,))</f>
        <v>0</v>
      </c>
      <c r="G258" s="635">
        <f>IF(ISNUMBER(V258),V258,VLOOKUP(CONCATENATE($B258,"_",$C258,"_",G$2,"_",$D258,"_",$E258),Database!$F$2:$G$65536,2,))</f>
        <v>0</v>
      </c>
      <c r="H258" s="635" t="e">
        <f>IF(ISNUMBER(W258),W258,VLOOKUP(CONCATENATE($B258,"_",$C258,"_",H$2,"_",$D258,"_",$E258),Database!$F$2:$G$65536,2,))</f>
        <v>#N/A</v>
      </c>
      <c r="I258" s="635" t="e">
        <f>IF(ISNUMBER(X258),X258,VLOOKUP(CONCATENATE($B258,"_",$C258,"_",I$2,"_",$D258,"_",$E258),Database!$F$2:$G$65536,2,))</f>
        <v>#N/A</v>
      </c>
      <c r="J258" s="635" t="e">
        <f>VLOOKUP(CONCATENATE($B258,"_",$C258,"_",J$2,"_",$D258,"_",$E258),Database!$F$2:$G$65536,2,)</f>
        <v>#N/A</v>
      </c>
      <c r="K258" s="636">
        <f>VLOOKUP(CONCATENATE($B258,"_",$C258,"_",K$2,"_",$D258,"_",$E258),SentData!$F$2:$G$65536,2,)</f>
        <v>4.5529999999999999</v>
      </c>
      <c r="L258" s="636">
        <f>VLOOKUP(CONCATENATE($B258,"_",$C258,"_",L$2,"_",$D258,"_",$E258),SentData!$F$2:$G$65536,2,)</f>
        <v>0.17399999999999999</v>
      </c>
      <c r="M258" s="637"/>
      <c r="N258" s="638" t="str">
        <f t="shared" si="49"/>
        <v>!!</v>
      </c>
      <c r="O258" s="638" t="str">
        <f t="shared" si="50"/>
        <v>!!</v>
      </c>
      <c r="P258" s="638" t="str">
        <f t="shared" si="51"/>
        <v>!!</v>
      </c>
      <c r="Q258" s="638" t="str">
        <f t="shared" si="52"/>
        <v>!!</v>
      </c>
      <c r="R258" s="638" t="str">
        <f t="shared" si="53"/>
        <v>!!</v>
      </c>
      <c r="S258" s="638">
        <f t="shared" si="54"/>
        <v>3.8216560509554139E-2</v>
      </c>
      <c r="T258" s="637"/>
      <c r="U258" s="633"/>
      <c r="V258" s="633"/>
      <c r="W258" s="633"/>
      <c r="X258" s="633"/>
    </row>
    <row r="259" spans="1:24" s="353" customFormat="1" ht="10.199999999999999" x14ac:dyDescent="0.2">
      <c r="A259" s="650" t="s">
        <v>179</v>
      </c>
      <c r="B259" s="633" t="str">
        <f>Cover!$G$25</f>
        <v>NL</v>
      </c>
      <c r="C259" s="633" t="s">
        <v>221</v>
      </c>
      <c r="D259" s="633" t="s">
        <v>216</v>
      </c>
      <c r="E259" s="634" t="s">
        <v>135</v>
      </c>
      <c r="F259" s="635">
        <f>IF(ISNUMBER(U259),U259,VLOOKUP(CONCATENATE($B259,"_",$C259,"_",F$2,"_",$D259,"_",$E259),Database!$F$2:$G$65536,2,))</f>
        <v>0</v>
      </c>
      <c r="G259" s="635">
        <f>IF(ISNUMBER(V259),V259,VLOOKUP(CONCATENATE($B259,"_",$C259,"_",G$2,"_",$D259,"_",$E259),Database!$F$2:$G$65536,2,))</f>
        <v>0</v>
      </c>
      <c r="H259" s="635" t="e">
        <f>IF(ISNUMBER(W259),W259,VLOOKUP(CONCATENATE($B259,"_",$C259,"_",H$2,"_",$D259,"_",$E259),Database!$F$2:$G$65536,2,))</f>
        <v>#N/A</v>
      </c>
      <c r="I259" s="635" t="e">
        <f>IF(ISNUMBER(X259),X259,VLOOKUP(CONCATENATE($B259,"_",$C259,"_",I$2,"_",$D259,"_",$E259),Database!$F$2:$G$65536,2,))</f>
        <v>#N/A</v>
      </c>
      <c r="J259" s="635" t="e">
        <f>VLOOKUP(CONCATENATE($B259,"_",$C259,"_",J$2,"_",$D259,"_",$E259),Database!$F$2:$G$65536,2,)</f>
        <v>#N/A</v>
      </c>
      <c r="K259" s="636">
        <f>VLOOKUP(CONCATENATE($B259,"_",$C259,"_",K$2,"_",$D259,"_",$E259),SentData!$F$2:$G$65536,2,)</f>
        <v>926</v>
      </c>
      <c r="L259" s="636">
        <f>VLOOKUP(CONCATENATE($B259,"_",$C259,"_",L$2,"_",$D259,"_",$E259),SentData!$F$2:$G$65536,2,)</f>
        <v>188</v>
      </c>
      <c r="M259" s="637"/>
      <c r="N259" s="638" t="str">
        <f t="shared" si="49"/>
        <v>!!</v>
      </c>
      <c r="O259" s="638" t="str">
        <f t="shared" si="50"/>
        <v>!!</v>
      </c>
      <c r="P259" s="638" t="str">
        <f t="shared" si="51"/>
        <v>!!</v>
      </c>
      <c r="Q259" s="638" t="str">
        <f t="shared" si="52"/>
        <v>!!</v>
      </c>
      <c r="R259" s="638" t="str">
        <f t="shared" si="53"/>
        <v>!!</v>
      </c>
      <c r="S259" s="638">
        <f t="shared" si="54"/>
        <v>0.20302375809935205</v>
      </c>
      <c r="T259" s="637"/>
      <c r="U259" s="633"/>
      <c r="V259" s="633"/>
      <c r="W259" s="633"/>
      <c r="X259" s="633"/>
    </row>
    <row r="260" spans="1:24" x14ac:dyDescent="0.2">
      <c r="A260" s="651" t="s">
        <v>178</v>
      </c>
      <c r="B260" s="639" t="str">
        <f>Cover!$G$25</f>
        <v>NL</v>
      </c>
      <c r="C260" s="639" t="s">
        <v>221</v>
      </c>
      <c r="D260" s="639" t="s">
        <v>362</v>
      </c>
      <c r="E260" s="640" t="s">
        <v>135</v>
      </c>
      <c r="F260" s="641" t="e">
        <f>IF(ISNUMBER(U260),U260,VLOOKUP(CONCATENATE($B260,"_",$C260,"_",F$2,"_","1000 NAC","_",$E260),Database!$F$2:$G$65536,2,)/VLOOKUP(CONCATENATE($B260,"_",$C260,"_",F$2,"_",$D260,"_",$E260),Database!$F$2:$G$65536,2,))</f>
        <v>#DIV/0!</v>
      </c>
      <c r="G260" s="641" t="e">
        <f>IF(ISNUMBER(V260),V260,VLOOKUP(CONCATENATE($B260,"_",$C260,"_",G$2,"_","1000 NAC","_",$E260),Database!$F$2:$G$65536,2,)/VLOOKUP(CONCATENATE($B260,"_",$C260,"_",G$2,"_",$D260,"_",$E260),Database!$F$2:$G$65536,2,))</f>
        <v>#DIV/0!</v>
      </c>
      <c r="H260" s="641" t="e">
        <f>IF(ISNUMBER(W260),W260,VLOOKUP(CONCATENATE($B260,"_",$C260,"_",H$2,"_","1000 NAC","_",$E260),Database!$F$2:$G$65536,2,)/VLOOKUP(CONCATENATE($B260,"_",$C260,"_",H$2,"_",$D260,"_",$E260),Database!$F$2:$G$65536,2,))</f>
        <v>#N/A</v>
      </c>
      <c r="I260" s="641" t="e">
        <f>IF(ISNUMBER(X260),X260,VLOOKUP(CONCATENATE($B260,"_",$C260,"_",I$2,"_","1000 NAC","_",$E260),Database!$F$2:$G$65536,2,)/VLOOKUP(CONCATENATE($B260,"_",$C260,"_",I$2,"_",$D260,"_",$E260),Database!$F$2:$G$65536,2,))</f>
        <v>#N/A</v>
      </c>
      <c r="J260" s="641" t="e">
        <f>VLOOKUP(CONCATENATE($B260,"_",$C260,"_",J$2,"_","1000 NAC","_",$E260),Database!$F$2:$G$65536,2,)/VLOOKUP(CONCATENATE($B260,"_",$C260,"_",J$2,"_",$D260,"_",$E260),Database!$F$2:$G$65536,2,)</f>
        <v>#N/A</v>
      </c>
      <c r="K260" s="642">
        <f>VLOOKUP(CONCATENATE($B260,"_",$C260,"_",K$2,"_","1000 NAC","_",$E260),SentData!$F$2:$G$65536,2,)/VLOOKUP(CONCATENATE($B260,"_",$C260,"_",K$2,"_",$D260,"_",$E260),SentData!$F$2:$G$65536,2,)</f>
        <v>203.38238524050078</v>
      </c>
      <c r="L260" s="642">
        <f>VLOOKUP(CONCATENATE($B260,"_",$C260,"_",L$2,"_","1000 NAC","_",$E260),SentData!$F$2:$G$65536,2,)/VLOOKUP(CONCATENATE($B260,"_",$C260,"_",L$2,"_",$D260,"_",$E260),SentData!$F$2:$G$65536,2,)</f>
        <v>1080.4597701149426</v>
      </c>
      <c r="M260" s="643"/>
      <c r="N260" s="644" t="str">
        <f t="shared" si="49"/>
        <v>!!</v>
      </c>
      <c r="O260" s="644" t="str">
        <f t="shared" si="50"/>
        <v>!!</v>
      </c>
      <c r="P260" s="644" t="str">
        <f t="shared" si="51"/>
        <v>!!</v>
      </c>
      <c r="Q260" s="644" t="str">
        <f t="shared" si="52"/>
        <v>!!</v>
      </c>
      <c r="R260" s="644" t="str">
        <f t="shared" si="53"/>
        <v>!!</v>
      </c>
      <c r="S260" s="644">
        <f t="shared" si="54"/>
        <v>5.3124550035997116</v>
      </c>
      <c r="T260" s="643"/>
      <c r="U260" s="652" t="str">
        <f>IF(ISNUMBER(U258),IF(ISNUMBER(U259),U259/U258,F259/U258),IF(ISNUMBER(U259),U259/F258,""))</f>
        <v/>
      </c>
      <c r="V260" s="652"/>
      <c r="W260" s="652"/>
      <c r="X260" s="652"/>
    </row>
    <row r="261" spans="1:24" s="353" customFormat="1" ht="10.199999999999999" x14ac:dyDescent="0.2">
      <c r="A261" s="633" t="s">
        <v>180</v>
      </c>
      <c r="B261" s="633" t="str">
        <f>Cover!$G$25</f>
        <v>NL</v>
      </c>
      <c r="C261" s="633" t="s">
        <v>222</v>
      </c>
      <c r="D261" s="633" t="s">
        <v>362</v>
      </c>
      <c r="E261" s="634" t="s">
        <v>136</v>
      </c>
      <c r="F261" s="635">
        <f>IF(ISNUMBER(U261),U261,VLOOKUP(CONCATENATE($B261,"_",$C261,"_",F$2,"_",$D261,"_",$E261),Database!$F$2:$G$65536,2,))</f>
        <v>0</v>
      </c>
      <c r="G261" s="635">
        <f>IF(ISNUMBER(V261),V261,VLOOKUP(CONCATENATE($B261,"_",$C261,"_",G$2,"_",$D261,"_",$E261),Database!$F$2:$G$65536,2,))</f>
        <v>0</v>
      </c>
      <c r="H261" s="635" t="e">
        <f>IF(ISNUMBER(W261),W261,VLOOKUP(CONCATENATE($B261,"_",$C261,"_",H$2,"_",$D261,"_",$E261),Database!$F$2:$G$65536,2,))</f>
        <v>#N/A</v>
      </c>
      <c r="I261" s="635" t="e">
        <f>IF(ISNUMBER(X261),X261,VLOOKUP(CONCATENATE($B261,"_",$C261,"_",I$2,"_",$D261,"_",$E261),Database!$F$2:$G$65536,2,))</f>
        <v>#N/A</v>
      </c>
      <c r="J261" s="635" t="e">
        <f>VLOOKUP(CONCATENATE($B261,"_",$C261,"_",J$2,"_",$D261,"_",$E261),Database!$F$2:$G$65536,2,)</f>
        <v>#N/A</v>
      </c>
      <c r="K261" s="636">
        <f>VLOOKUP(CONCATENATE($B261,"_",$C261,"_",K$2,"_",$D261,"_",$E261),SentData!$F$2:$G$65536,2,)</f>
        <v>22.629000000000001</v>
      </c>
      <c r="L261" s="636">
        <f>VLOOKUP(CONCATENATE($B261,"_",$C261,"_",L$2,"_",$D261,"_",$E261),SentData!$F$2:$G$65536,2,)</f>
        <v>20.677</v>
      </c>
      <c r="M261" s="637"/>
      <c r="N261" s="638" t="str">
        <f t="shared" si="49"/>
        <v>!!</v>
      </c>
      <c r="O261" s="638" t="str">
        <f t="shared" si="50"/>
        <v>!!</v>
      </c>
      <c r="P261" s="638" t="str">
        <f t="shared" si="51"/>
        <v>!!</v>
      </c>
      <c r="Q261" s="638" t="str">
        <f t="shared" si="52"/>
        <v>!!</v>
      </c>
      <c r="R261" s="638" t="str">
        <f t="shared" si="53"/>
        <v>!!</v>
      </c>
      <c r="S261" s="638">
        <f t="shared" si="54"/>
        <v>0.91373900746829284</v>
      </c>
      <c r="T261" s="637"/>
      <c r="U261" s="633"/>
      <c r="V261" s="633"/>
      <c r="W261" s="633"/>
      <c r="X261" s="633"/>
    </row>
    <row r="262" spans="1:24" s="353" customFormat="1" ht="10.199999999999999" x14ac:dyDescent="0.2">
      <c r="A262" s="650" t="s">
        <v>179</v>
      </c>
      <c r="B262" s="633" t="str">
        <f>Cover!$G$25</f>
        <v>NL</v>
      </c>
      <c r="C262" s="633" t="s">
        <v>222</v>
      </c>
      <c r="D262" s="633" t="s">
        <v>216</v>
      </c>
      <c r="E262" s="634" t="s">
        <v>136</v>
      </c>
      <c r="F262" s="635">
        <f>IF(ISNUMBER(U262),U262,VLOOKUP(CONCATENATE($B262,"_",$C262,"_",F$2,"_",$D262,"_",$E262),Database!$F$2:$G$65536,2,))</f>
        <v>0</v>
      </c>
      <c r="G262" s="635">
        <f>IF(ISNUMBER(V262),V262,VLOOKUP(CONCATENATE($B262,"_",$C262,"_",G$2,"_",$D262,"_",$E262),Database!$F$2:$G$65536,2,))</f>
        <v>0</v>
      </c>
      <c r="H262" s="635" t="e">
        <f>IF(ISNUMBER(W262),W262,VLOOKUP(CONCATENATE($B262,"_",$C262,"_",H$2,"_",$D262,"_",$E262),Database!$F$2:$G$65536,2,))</f>
        <v>#N/A</v>
      </c>
      <c r="I262" s="635" t="e">
        <f>IF(ISNUMBER(X262),X262,VLOOKUP(CONCATENATE($B262,"_",$C262,"_",I$2,"_",$D262,"_",$E262),Database!$F$2:$G$65536,2,))</f>
        <v>#N/A</v>
      </c>
      <c r="J262" s="635" t="e">
        <f>VLOOKUP(CONCATENATE($B262,"_",$C262,"_",J$2,"_",$D262,"_",$E262),Database!$F$2:$G$65536,2,)</f>
        <v>#N/A</v>
      </c>
      <c r="K262" s="636">
        <f>VLOOKUP(CONCATENATE($B262,"_",$C262,"_",K$2,"_",$D262,"_",$E262),SentData!$F$2:$G$65536,2,)</f>
        <v>37</v>
      </c>
      <c r="L262" s="636">
        <f>VLOOKUP(CONCATENATE($B262,"_",$C262,"_",L$2,"_",$D262,"_",$E262),SentData!$F$2:$G$65536,2,)</f>
        <v>51569</v>
      </c>
      <c r="M262" s="637"/>
      <c r="N262" s="638" t="str">
        <f t="shared" si="49"/>
        <v>!!</v>
      </c>
      <c r="O262" s="638" t="str">
        <f t="shared" si="50"/>
        <v>!!</v>
      </c>
      <c r="P262" s="638" t="str">
        <f t="shared" si="51"/>
        <v>!!</v>
      </c>
      <c r="Q262" s="638" t="str">
        <f t="shared" si="52"/>
        <v>!!</v>
      </c>
      <c r="R262" s="638" t="str">
        <f t="shared" si="53"/>
        <v>!!</v>
      </c>
      <c r="S262" s="638">
        <f t="shared" si="54"/>
        <v>1393.7567567567567</v>
      </c>
      <c r="T262" s="637"/>
      <c r="U262" s="633"/>
      <c r="V262" s="633"/>
      <c r="W262" s="633"/>
      <c r="X262" s="633"/>
    </row>
    <row r="263" spans="1:24" x14ac:dyDescent="0.2">
      <c r="A263" s="651" t="s">
        <v>178</v>
      </c>
      <c r="B263" s="639" t="str">
        <f>Cover!$G$25</f>
        <v>NL</v>
      </c>
      <c r="C263" s="639" t="s">
        <v>222</v>
      </c>
      <c r="D263" s="639" t="s">
        <v>362</v>
      </c>
      <c r="E263" s="640" t="s">
        <v>136</v>
      </c>
      <c r="F263" s="641" t="e">
        <f>IF(ISNUMBER(U263),U263,VLOOKUP(CONCATENATE($B263,"_",$C263,"_",F$2,"_","1000 NAC","_",$E263),Database!$F$2:$G$65536,2,)/VLOOKUP(CONCATENATE($B263,"_",$C263,"_",F$2,"_",$D263,"_",$E263),Database!$F$2:$G$65536,2,))</f>
        <v>#DIV/0!</v>
      </c>
      <c r="G263" s="641" t="e">
        <f>IF(ISNUMBER(V263),V263,VLOOKUP(CONCATENATE($B263,"_",$C263,"_",G$2,"_","1000 NAC","_",$E263),Database!$F$2:$G$65536,2,)/VLOOKUP(CONCATENATE($B263,"_",$C263,"_",G$2,"_",$D263,"_",$E263),Database!$F$2:$G$65536,2,))</f>
        <v>#DIV/0!</v>
      </c>
      <c r="H263" s="641" t="e">
        <f>IF(ISNUMBER(W263),W263,VLOOKUP(CONCATENATE($B263,"_",$C263,"_",H$2,"_","1000 NAC","_",$E263),Database!$F$2:$G$65536,2,)/VLOOKUP(CONCATENATE($B263,"_",$C263,"_",H$2,"_",$D263,"_",$E263),Database!$F$2:$G$65536,2,))</f>
        <v>#N/A</v>
      </c>
      <c r="I263" s="641" t="e">
        <f>IF(ISNUMBER(X263),X263,VLOOKUP(CONCATENATE($B263,"_",$C263,"_",I$2,"_","1000 NAC","_",$E263),Database!$F$2:$G$65536,2,)/VLOOKUP(CONCATENATE($B263,"_",$C263,"_",I$2,"_",$D263,"_",$E263),Database!$F$2:$G$65536,2,))</f>
        <v>#N/A</v>
      </c>
      <c r="J263" s="641" t="e">
        <f>VLOOKUP(CONCATENATE($B263,"_",$C263,"_",J$2,"_","1000 NAC","_",$E263),Database!$F$2:$G$65536,2,)/VLOOKUP(CONCATENATE($B263,"_",$C263,"_",J$2,"_",$D263,"_",$E263),Database!$F$2:$G$65536,2,)</f>
        <v>#N/A</v>
      </c>
      <c r="K263" s="642">
        <f>VLOOKUP(CONCATENATE($B263,"_",$C263,"_",K$2,"_","1000 NAC","_",$E263),SentData!$F$2:$G$65536,2,)/VLOOKUP(CONCATENATE($B263,"_",$C263,"_",K$2,"_",$D263,"_",$E263),SentData!$F$2:$G$65536,2,)</f>
        <v>1.6350700428653497</v>
      </c>
      <c r="L263" s="642">
        <f>VLOOKUP(CONCATENATE($B263,"_",$C263,"_",L$2,"_","1000 NAC","_",$E263),SentData!$F$2:$G$65536,2,)/VLOOKUP(CONCATENATE($B263,"_",$C263,"_",L$2,"_",$D263,"_",$E263),SentData!$F$2:$G$65536,2,)</f>
        <v>2494.0271799584079</v>
      </c>
      <c r="M263" s="643"/>
      <c r="N263" s="644" t="str">
        <f t="shared" si="49"/>
        <v>!!</v>
      </c>
      <c r="O263" s="644" t="str">
        <f t="shared" si="50"/>
        <v>!!</v>
      </c>
      <c r="P263" s="644" t="str">
        <f t="shared" si="51"/>
        <v>!!</v>
      </c>
      <c r="Q263" s="644" t="str">
        <f t="shared" si="52"/>
        <v>!!</v>
      </c>
      <c r="R263" s="644" t="str">
        <f t="shared" si="53"/>
        <v>!!</v>
      </c>
      <c r="S263" s="644">
        <f t="shared" si="54"/>
        <v>1525.3335420345625</v>
      </c>
      <c r="T263" s="643"/>
      <c r="U263" s="652" t="str">
        <f>IF(ISNUMBER(U261),IF(ISNUMBER(U262),U262/U261,F262/U261),IF(ISNUMBER(U262),U262/F261,""))</f>
        <v/>
      </c>
      <c r="V263" s="652"/>
      <c r="W263" s="652"/>
      <c r="X263" s="652"/>
    </row>
    <row r="264" spans="1:24" s="353" customFormat="1" ht="10.199999999999999" x14ac:dyDescent="0.2">
      <c r="A264" s="633" t="s">
        <v>180</v>
      </c>
      <c r="B264" s="633" t="str">
        <f>Cover!$G$25</f>
        <v>NL</v>
      </c>
      <c r="C264" s="633" t="s">
        <v>221</v>
      </c>
      <c r="D264" s="633" t="s">
        <v>362</v>
      </c>
      <c r="E264" s="634" t="s">
        <v>136</v>
      </c>
      <c r="F264" s="635">
        <f>IF(ISNUMBER(U264),U264,VLOOKUP(CONCATENATE($B264,"_",$C264,"_",F$2,"_",$D264,"_",$E264),Database!$F$2:$G$65536,2,))</f>
        <v>0</v>
      </c>
      <c r="G264" s="635">
        <f>IF(ISNUMBER(V264),V264,VLOOKUP(CONCATENATE($B264,"_",$C264,"_",G$2,"_",$D264,"_",$E264),Database!$F$2:$G$65536,2,))</f>
        <v>0</v>
      </c>
      <c r="H264" s="635" t="e">
        <f>IF(ISNUMBER(W264),W264,VLOOKUP(CONCATENATE($B264,"_",$C264,"_",H$2,"_",$D264,"_",$E264),Database!$F$2:$G$65536,2,))</f>
        <v>#N/A</v>
      </c>
      <c r="I264" s="635" t="e">
        <f>IF(ISNUMBER(X264),X264,VLOOKUP(CONCATENATE($B264,"_",$C264,"_",I$2,"_",$D264,"_",$E264),Database!$F$2:$G$65536,2,))</f>
        <v>#N/A</v>
      </c>
      <c r="J264" s="635" t="e">
        <f>VLOOKUP(CONCATENATE($B264,"_",$C264,"_",J$2,"_",$D264,"_",$E264),Database!$F$2:$G$65536,2,)</f>
        <v>#N/A</v>
      </c>
      <c r="K264" s="636">
        <f>VLOOKUP(CONCATENATE($B264,"_",$C264,"_",K$2,"_",$D264,"_",$E264),SentData!$F$2:$G$65536,2,)</f>
        <v>2.5999999999999999E-2</v>
      </c>
      <c r="L264" s="636">
        <f>VLOOKUP(CONCATENATE($B264,"_",$C264,"_",L$2,"_",$D264,"_",$E264),SentData!$F$2:$G$65536,2,)</f>
        <v>8.3000000000000004E-2</v>
      </c>
      <c r="M264" s="637"/>
      <c r="N264" s="638" t="str">
        <f t="shared" si="49"/>
        <v>!!</v>
      </c>
      <c r="O264" s="638" t="str">
        <f t="shared" si="50"/>
        <v>!!</v>
      </c>
      <c r="P264" s="638" t="str">
        <f t="shared" si="51"/>
        <v>!!</v>
      </c>
      <c r="Q264" s="638" t="str">
        <f t="shared" si="52"/>
        <v>!!</v>
      </c>
      <c r="R264" s="638" t="str">
        <f t="shared" si="53"/>
        <v>!!</v>
      </c>
      <c r="S264" s="638">
        <f t="shared" si="54"/>
        <v>3.1923076923076925</v>
      </c>
      <c r="T264" s="637"/>
      <c r="U264" s="633"/>
      <c r="V264" s="633"/>
      <c r="W264" s="633"/>
      <c r="X264" s="633"/>
    </row>
    <row r="265" spans="1:24" s="353" customFormat="1" ht="10.199999999999999" x14ac:dyDescent="0.2">
      <c r="A265" s="650" t="s">
        <v>179</v>
      </c>
      <c r="B265" s="633" t="str">
        <f>Cover!$G$25</f>
        <v>NL</v>
      </c>
      <c r="C265" s="633" t="s">
        <v>221</v>
      </c>
      <c r="D265" s="633" t="s">
        <v>216</v>
      </c>
      <c r="E265" s="634" t="s">
        <v>136</v>
      </c>
      <c r="F265" s="635">
        <f>IF(ISNUMBER(U265),U265,VLOOKUP(CONCATENATE($B265,"_",$C265,"_",F$2,"_",$D265,"_",$E265),Database!$F$2:$G$65536,2,))</f>
        <v>0</v>
      </c>
      <c r="G265" s="635">
        <f>IF(ISNUMBER(V265),V265,VLOOKUP(CONCATENATE($B265,"_",$C265,"_",G$2,"_",$D265,"_",$E265),Database!$F$2:$G$65536,2,))</f>
        <v>0</v>
      </c>
      <c r="H265" s="635" t="e">
        <f>IF(ISNUMBER(W265),W265,VLOOKUP(CONCATENATE($B265,"_",$C265,"_",H$2,"_",$D265,"_",$E265),Database!$F$2:$G$65536,2,))</f>
        <v>#N/A</v>
      </c>
      <c r="I265" s="635" t="e">
        <f>IF(ISNUMBER(X265),X265,VLOOKUP(CONCATENATE($B265,"_",$C265,"_",I$2,"_",$D265,"_",$E265),Database!$F$2:$G$65536,2,))</f>
        <v>#N/A</v>
      </c>
      <c r="J265" s="635" t="e">
        <f>VLOOKUP(CONCATENATE($B265,"_",$C265,"_",J$2,"_",$D265,"_",$E265),Database!$F$2:$G$65536,2,)</f>
        <v>#N/A</v>
      </c>
      <c r="K265" s="636">
        <f>VLOOKUP(CONCATENATE($B265,"_",$C265,"_",K$2,"_",$D265,"_",$E265),SentData!$F$2:$G$65536,2,)</f>
        <v>37</v>
      </c>
      <c r="L265" s="636">
        <f>VLOOKUP(CONCATENATE($B265,"_",$C265,"_",L$2,"_",$D265,"_",$E265),SentData!$F$2:$G$65536,2,)</f>
        <v>137</v>
      </c>
      <c r="M265" s="637"/>
      <c r="N265" s="638" t="str">
        <f t="shared" si="49"/>
        <v>!!</v>
      </c>
      <c r="O265" s="638" t="str">
        <f t="shared" si="50"/>
        <v>!!</v>
      </c>
      <c r="P265" s="638" t="str">
        <f t="shared" si="51"/>
        <v>!!</v>
      </c>
      <c r="Q265" s="638" t="str">
        <f t="shared" si="52"/>
        <v>!!</v>
      </c>
      <c r="R265" s="638" t="str">
        <f t="shared" si="53"/>
        <v>!!</v>
      </c>
      <c r="S265" s="638">
        <f t="shared" si="54"/>
        <v>3.7027027027027026</v>
      </c>
      <c r="T265" s="637"/>
      <c r="U265" s="633"/>
      <c r="V265" s="633"/>
      <c r="W265" s="633"/>
      <c r="X265" s="633"/>
    </row>
    <row r="266" spans="1:24" x14ac:dyDescent="0.2">
      <c r="A266" s="650" t="s">
        <v>178</v>
      </c>
      <c r="B266" s="633" t="str">
        <f>Cover!$G$25</f>
        <v>NL</v>
      </c>
      <c r="C266" s="633" t="s">
        <v>221</v>
      </c>
      <c r="D266" s="633" t="s">
        <v>362</v>
      </c>
      <c r="E266" s="634" t="s">
        <v>136</v>
      </c>
      <c r="F266" s="641" t="e">
        <f>IF(ISNUMBER(U266),U266,VLOOKUP(CONCATENATE($B266,"_",$C266,"_",F$2,"_","1000 NAC","_",$E266),Database!$F$2:$G$65536,2,)/VLOOKUP(CONCATENATE($B266,"_",$C266,"_",F$2,"_",$D266,"_",$E266),Database!$F$2:$G$65536,2,))</f>
        <v>#DIV/0!</v>
      </c>
      <c r="G266" s="641" t="e">
        <f>IF(ISNUMBER(V266),V266,VLOOKUP(CONCATENATE($B266,"_",$C266,"_",G$2,"_","1000 NAC","_",$E266),Database!$F$2:$G$65536,2,)/VLOOKUP(CONCATENATE($B266,"_",$C266,"_",G$2,"_",$D266,"_",$E266),Database!$F$2:$G$65536,2,))</f>
        <v>#DIV/0!</v>
      </c>
      <c r="H266" s="641" t="e">
        <f>IF(ISNUMBER(W266),W266,VLOOKUP(CONCATENATE($B266,"_",$C266,"_",H$2,"_","1000 NAC","_",$E266),Database!$F$2:$G$65536,2,)/VLOOKUP(CONCATENATE($B266,"_",$C266,"_",H$2,"_",$D266,"_",$E266),Database!$F$2:$G$65536,2,))</f>
        <v>#N/A</v>
      </c>
      <c r="I266" s="641" t="e">
        <f>IF(ISNUMBER(X266),X266,VLOOKUP(CONCATENATE($B266,"_",$C266,"_",I$2,"_","1000 NAC","_",$E266),Database!$F$2:$G$65536,2,)/VLOOKUP(CONCATENATE($B266,"_",$C266,"_",I$2,"_",$D266,"_",$E266),Database!$F$2:$G$65536,2,))</f>
        <v>#N/A</v>
      </c>
      <c r="J266" s="635" t="e">
        <f>VLOOKUP(CONCATENATE($B266,"_",$C266,"_",J$2,"_","1000 NAC","_",$E266),Database!$F$2:$G$65536,2,)/VLOOKUP(CONCATENATE($B266,"_",$C266,"_",J$2,"_",$D266,"_",$E266),Database!$F$2:$G$65536,2,)</f>
        <v>#N/A</v>
      </c>
      <c r="K266" s="636">
        <f>VLOOKUP(CONCATENATE($B266,"_",$C266,"_",K$2,"_","1000 NAC","_",$E266),SentData!$F$2:$G$65536,2,)/VLOOKUP(CONCATENATE($B266,"_",$C266,"_",K$2,"_",$D266,"_",$E266),SentData!$F$2:$G$65536,2,)</f>
        <v>1423.0769230769231</v>
      </c>
      <c r="L266" s="636">
        <f>VLOOKUP(CONCATENATE($B266,"_",$C266,"_",L$2,"_","1000 NAC","_",$E266),SentData!$F$2:$G$65536,2,)/VLOOKUP(CONCATENATE($B266,"_",$C266,"_",L$2,"_",$D266,"_",$E266),SentData!$F$2:$G$65536,2,)</f>
        <v>1650.602409638554</v>
      </c>
      <c r="M266" s="637"/>
      <c r="N266" s="638" t="str">
        <f t="shared" si="49"/>
        <v>!!</v>
      </c>
      <c r="O266" s="638" t="str">
        <f t="shared" si="50"/>
        <v>!!</v>
      </c>
      <c r="P266" s="638" t="str">
        <f t="shared" si="51"/>
        <v>!!</v>
      </c>
      <c r="Q266" s="638" t="str">
        <f t="shared" si="52"/>
        <v>!!</v>
      </c>
      <c r="R266" s="638" t="str">
        <f t="shared" si="53"/>
        <v>!!</v>
      </c>
      <c r="S266" s="638">
        <f t="shared" si="54"/>
        <v>1.1598827743406055</v>
      </c>
      <c r="T266" s="637"/>
      <c r="U266" s="652" t="str">
        <f>IF(ISNUMBER(U264),IF(ISNUMBER(U265),U265/U264,F265/U264),IF(ISNUMBER(U265),U265/F264,""))</f>
        <v/>
      </c>
      <c r="V266" s="652"/>
      <c r="W266" s="652"/>
      <c r="X266" s="652"/>
    </row>
    <row r="267" spans="1:24" s="353" customFormat="1" ht="10.199999999999999" x14ac:dyDescent="0.2">
      <c r="A267" s="633" t="s">
        <v>180</v>
      </c>
      <c r="B267" s="633" t="str">
        <f>Cover!$G$25</f>
        <v>NL</v>
      </c>
      <c r="C267" s="633" t="s">
        <v>222</v>
      </c>
      <c r="D267" s="633" t="s">
        <v>362</v>
      </c>
      <c r="E267" s="634">
        <v>9</v>
      </c>
      <c r="F267" s="635">
        <f>IF(ISNUMBER(U267),U267,VLOOKUP(CONCATENATE($B267,"_",$C267,"_",F$2,"_",$D267,"_",$E267),Database!$F$2:$G$65536,2,))</f>
        <v>0</v>
      </c>
      <c r="G267" s="635">
        <f>IF(ISNUMBER(V267),V267,VLOOKUP(CONCATENATE($B267,"_",$C267,"_",G$2,"_",$D267,"_",$E267),Database!$F$2:$G$65536,2,))</f>
        <v>0</v>
      </c>
      <c r="H267" s="635" t="e">
        <f>IF(ISNUMBER(W267),W267,VLOOKUP(CONCATENATE($B267,"_",$C267,"_",H$2,"_",$D267,"_",$E267),Database!$F$2:$G$65536,2,))</f>
        <v>#N/A</v>
      </c>
      <c r="I267" s="635" t="e">
        <f>IF(ISNUMBER(X267),X267,VLOOKUP(CONCATENATE($B267,"_",$C267,"_",I$2,"_",$D267,"_",$E267),Database!$F$2:$G$65536,2,))</f>
        <v>#N/A</v>
      </c>
      <c r="J267" s="635" t="e">
        <f>VLOOKUP(CONCATENATE($B267,"_",$C267,"_",J$2,"_",$D267,"_",$E267),Database!$F$2:$G$65536,2,)</f>
        <v>#N/A</v>
      </c>
      <c r="K267" s="636">
        <f>VLOOKUP(CONCATENATE($B267,"_",$C267,"_",K$2,"_",$D267,"_",$E267),SentData!$F$2:$G$65536,2,)</f>
        <v>0</v>
      </c>
      <c r="L267" s="636">
        <f>VLOOKUP(CONCATENATE($B267,"_",$C267,"_",L$2,"_",$D267,"_",$E267),SentData!$F$2:$G$65536,2,)</f>
        <v>2.5999999999999999E-2</v>
      </c>
      <c r="M267" s="637"/>
      <c r="N267" s="638" t="str">
        <f t="shared" ref="N267:N278" si="55">IF(OR(ISERROR(F267),ISERROR(G267)),"!!",IF(F267=0,"!!",G267/F267))</f>
        <v>!!</v>
      </c>
      <c r="O267" s="638" t="str">
        <f t="shared" ref="O267:O278" si="56">IF(OR(ISERROR(G267),ISERROR(H267)),"!!",IF(G267=0,"!!",H267/G267))</f>
        <v>!!</v>
      </c>
      <c r="P267" s="638" t="str">
        <f t="shared" ref="P267:P278" si="57">IF(OR(ISERROR(H267),ISERROR(I267)),"!!",IF(H267=0,"!!",I267/H267))</f>
        <v>!!</v>
      </c>
      <c r="Q267" s="638" t="str">
        <f t="shared" ref="Q267:Q278" si="58">IF(OR(ISERROR(I267),ISERROR(J267)),"!!",IF(I267=0,"!!",J267/I267))</f>
        <v>!!</v>
      </c>
      <c r="R267" s="638" t="str">
        <f t="shared" ref="R267:R278" si="59">IF(OR(ISERROR(J267),ISERROR(K267)),"!!",IF(J267=0,"!!",K267/J267))</f>
        <v>!!</v>
      </c>
      <c r="S267" s="638" t="str">
        <f t="shared" ref="S267:S278" si="60">IF(OR(ISERROR(K267),ISERROR(L267)),"!!",IF(K267=0,"!!",L267/K267))</f>
        <v>!!</v>
      </c>
      <c r="T267" s="637"/>
      <c r="U267" s="633"/>
      <c r="V267" s="633"/>
      <c r="W267" s="633"/>
      <c r="X267" s="633"/>
    </row>
    <row r="268" spans="1:24" s="353" customFormat="1" ht="10.199999999999999" x14ac:dyDescent="0.2">
      <c r="A268" s="650" t="s">
        <v>179</v>
      </c>
      <c r="B268" s="633" t="str">
        <f>Cover!$G$25</f>
        <v>NL</v>
      </c>
      <c r="C268" s="633" t="s">
        <v>222</v>
      </c>
      <c r="D268" s="633" t="s">
        <v>216</v>
      </c>
      <c r="E268" s="634">
        <v>9</v>
      </c>
      <c r="F268" s="635">
        <f>IF(ISNUMBER(U268),U268,VLOOKUP(CONCATENATE($B268,"_",$C268,"_",F$2,"_",$D268,"_",$E268),Database!$F$2:$G$65536,2,))</f>
        <v>0</v>
      </c>
      <c r="G268" s="635">
        <f>IF(ISNUMBER(V268),V268,VLOOKUP(CONCATENATE($B268,"_",$C268,"_",G$2,"_",$D268,"_",$E268),Database!$F$2:$G$65536,2,))</f>
        <v>0</v>
      </c>
      <c r="H268" s="635" t="e">
        <f>IF(ISNUMBER(W268),W268,VLOOKUP(CONCATENATE($B268,"_",$C268,"_",H$2,"_",$D268,"_",$E268),Database!$F$2:$G$65536,2,))</f>
        <v>#N/A</v>
      </c>
      <c r="I268" s="635" t="e">
        <f>IF(ISNUMBER(X268),X268,VLOOKUP(CONCATENATE($B268,"_",$C268,"_",I$2,"_",$D268,"_",$E268),Database!$F$2:$G$65536,2,))</f>
        <v>#N/A</v>
      </c>
      <c r="J268" s="635" t="e">
        <f>VLOOKUP(CONCATENATE($B268,"_",$C268,"_",J$2,"_",$D268,"_",$E268),Database!$F$2:$G$65536,2,)</f>
        <v>#N/A</v>
      </c>
      <c r="K268" s="636">
        <f>VLOOKUP(CONCATENATE($B268,"_",$C268,"_",K$2,"_",$D268,"_",$E268),SentData!$F$2:$G$65536,2,)</f>
        <v>889</v>
      </c>
      <c r="L268" s="636">
        <f>VLOOKUP(CONCATENATE($B268,"_",$C268,"_",L$2,"_",$D268,"_",$E268),SentData!$F$2:$G$65536,2,)</f>
        <v>21</v>
      </c>
      <c r="M268" s="637"/>
      <c r="N268" s="638" t="str">
        <f t="shared" si="55"/>
        <v>!!</v>
      </c>
      <c r="O268" s="638" t="str">
        <f t="shared" si="56"/>
        <v>!!</v>
      </c>
      <c r="P268" s="638" t="str">
        <f t="shared" si="57"/>
        <v>!!</v>
      </c>
      <c r="Q268" s="638" t="str">
        <f t="shared" si="58"/>
        <v>!!</v>
      </c>
      <c r="R268" s="638" t="str">
        <f t="shared" si="59"/>
        <v>!!</v>
      </c>
      <c r="S268" s="638">
        <f t="shared" si="60"/>
        <v>2.3622047244094488E-2</v>
      </c>
      <c r="T268" s="637"/>
      <c r="U268" s="633"/>
      <c r="V268" s="633"/>
      <c r="W268" s="633"/>
      <c r="X268" s="633"/>
    </row>
    <row r="269" spans="1:24" x14ac:dyDescent="0.2">
      <c r="A269" s="651" t="s">
        <v>178</v>
      </c>
      <c r="B269" s="639" t="str">
        <f>Cover!$G$25</f>
        <v>NL</v>
      </c>
      <c r="C269" s="639" t="s">
        <v>222</v>
      </c>
      <c r="D269" s="639" t="s">
        <v>362</v>
      </c>
      <c r="E269" s="640">
        <v>9</v>
      </c>
      <c r="F269" s="641" t="e">
        <f>IF(ISNUMBER(U269),U269,VLOOKUP(CONCATENATE($B269,"_",$C269,"_",F$2,"_","1000 NAC","_",$E269),Database!$F$2:$G$65536,2,)/VLOOKUP(CONCATENATE($B269,"_",$C269,"_",F$2,"_",$D269,"_",$E269),Database!$F$2:$G$65536,2,))</f>
        <v>#DIV/0!</v>
      </c>
      <c r="G269" s="641" t="e">
        <f>IF(ISNUMBER(V269),V269,VLOOKUP(CONCATENATE($B269,"_",$C269,"_",G$2,"_","1000 NAC","_",$E269),Database!$F$2:$G$65536,2,)/VLOOKUP(CONCATENATE($B269,"_",$C269,"_",G$2,"_",$D269,"_",$E269),Database!$F$2:$G$65536,2,))</f>
        <v>#DIV/0!</v>
      </c>
      <c r="H269" s="641" t="e">
        <f>IF(ISNUMBER(W269),W269,VLOOKUP(CONCATENATE($B269,"_",$C269,"_",H$2,"_","1000 NAC","_",$E269),Database!$F$2:$G$65536,2,)/VLOOKUP(CONCATENATE($B269,"_",$C269,"_",H$2,"_",$D269,"_",$E269),Database!$F$2:$G$65536,2,))</f>
        <v>#N/A</v>
      </c>
      <c r="I269" s="641" t="e">
        <f>IF(ISNUMBER(X269),X269,VLOOKUP(CONCATENATE($B269,"_",$C269,"_",I$2,"_","1000 NAC","_",$E269),Database!$F$2:$G$65536,2,)/VLOOKUP(CONCATENATE($B269,"_",$C269,"_",I$2,"_",$D269,"_",$E269),Database!$F$2:$G$65536,2,))</f>
        <v>#N/A</v>
      </c>
      <c r="J269" s="641" t="e">
        <f>VLOOKUP(CONCATENATE($B269,"_",$C269,"_",J$2,"_","1000 NAC","_",$E269),Database!$F$2:$G$65536,2,)/VLOOKUP(CONCATENATE($B269,"_",$C269,"_",J$2,"_",$D269,"_",$E269),Database!$F$2:$G$65536,2,)</f>
        <v>#N/A</v>
      </c>
      <c r="K269" s="642" t="e">
        <f>VLOOKUP(CONCATENATE($B269,"_",$C269,"_",K$2,"_","1000 NAC","_",$E269),SentData!$F$2:$G$65536,2,)/VLOOKUP(CONCATENATE($B269,"_",$C269,"_",K$2,"_",$D269,"_",$E269),SentData!$F$2:$G$65536,2,)</f>
        <v>#DIV/0!</v>
      </c>
      <c r="L269" s="642">
        <f>VLOOKUP(CONCATENATE($B269,"_",$C269,"_",L$2,"_","1000 NAC","_",$E269),SentData!$F$2:$G$65536,2,)/VLOOKUP(CONCATENATE($B269,"_",$C269,"_",L$2,"_",$D269,"_",$E269),SentData!$F$2:$G$65536,2,)</f>
        <v>807.69230769230774</v>
      </c>
      <c r="M269" s="643"/>
      <c r="N269" s="644" t="str">
        <f t="shared" si="55"/>
        <v>!!</v>
      </c>
      <c r="O269" s="644" t="str">
        <f t="shared" si="56"/>
        <v>!!</v>
      </c>
      <c r="P269" s="644" t="str">
        <f t="shared" si="57"/>
        <v>!!</v>
      </c>
      <c r="Q269" s="644" t="str">
        <f t="shared" si="58"/>
        <v>!!</v>
      </c>
      <c r="R269" s="644" t="str">
        <f t="shared" si="59"/>
        <v>!!</v>
      </c>
      <c r="S269" s="644" t="str">
        <f t="shared" si="60"/>
        <v>!!</v>
      </c>
      <c r="T269" s="643"/>
      <c r="U269" s="652" t="str">
        <f>IF(ISNUMBER(U267),IF(ISNUMBER(U268),U268/U267,F268/U267),IF(ISNUMBER(U268),U268/F267,""))</f>
        <v/>
      </c>
      <c r="V269" s="652"/>
      <c r="W269" s="652"/>
      <c r="X269" s="652"/>
    </row>
    <row r="270" spans="1:24" s="353" customFormat="1" ht="10.199999999999999" x14ac:dyDescent="0.2">
      <c r="A270" s="633" t="s">
        <v>180</v>
      </c>
      <c r="B270" s="633" t="str">
        <f>Cover!$G$25</f>
        <v>NL</v>
      </c>
      <c r="C270" s="633" t="s">
        <v>221</v>
      </c>
      <c r="D270" s="633" t="s">
        <v>362</v>
      </c>
      <c r="E270" s="634">
        <v>9</v>
      </c>
      <c r="F270" s="635">
        <f>IF(ISNUMBER(U270),U270,VLOOKUP(CONCATENATE($B270,"_",$C270,"_",F$2,"_",$D270,"_",$E270),Database!$F$2:$G$65536,2,))</f>
        <v>0</v>
      </c>
      <c r="G270" s="635">
        <f>IF(ISNUMBER(V270),V270,VLOOKUP(CONCATENATE($B270,"_",$C270,"_",G$2,"_",$D270,"_",$E270),Database!$F$2:$G$65536,2,))</f>
        <v>0</v>
      </c>
      <c r="H270" s="635" t="e">
        <f>IF(ISNUMBER(W270),W270,VLOOKUP(CONCATENATE($B270,"_",$C270,"_",H$2,"_",$D270,"_",$E270),Database!$F$2:$G$65536,2,))</f>
        <v>#N/A</v>
      </c>
      <c r="I270" s="635" t="e">
        <f>IF(ISNUMBER(X270),X270,VLOOKUP(CONCATENATE($B270,"_",$C270,"_",I$2,"_",$D270,"_",$E270),Database!$F$2:$G$65536,2,))</f>
        <v>#N/A</v>
      </c>
      <c r="J270" s="635" t="e">
        <f>VLOOKUP(CONCATENATE($B270,"_",$C270,"_",J$2,"_",$D270,"_",$E270),Database!$F$2:$G$65536,2,)</f>
        <v>#N/A</v>
      </c>
      <c r="K270" s="636">
        <f>VLOOKUP(CONCATENATE($B270,"_",$C270,"_",K$2,"_",$D270,"_",$E270),SentData!$F$2:$G$65536,2,)</f>
        <v>4.5270000000000001</v>
      </c>
      <c r="L270" s="636">
        <f>VLOOKUP(CONCATENATE($B270,"_",$C270,"_",L$2,"_",$D270,"_",$E270),SentData!$F$2:$G$65536,2,)</f>
        <v>9.0999999999999998E-2</v>
      </c>
      <c r="M270" s="637"/>
      <c r="N270" s="638" t="str">
        <f t="shared" si="55"/>
        <v>!!</v>
      </c>
      <c r="O270" s="638" t="str">
        <f t="shared" si="56"/>
        <v>!!</v>
      </c>
      <c r="P270" s="638" t="str">
        <f t="shared" si="57"/>
        <v>!!</v>
      </c>
      <c r="Q270" s="638" t="str">
        <f t="shared" si="58"/>
        <v>!!</v>
      </c>
      <c r="R270" s="638" t="str">
        <f t="shared" si="59"/>
        <v>!!</v>
      </c>
      <c r="S270" s="638">
        <f t="shared" si="60"/>
        <v>2.0101612546940578E-2</v>
      </c>
      <c r="T270" s="637"/>
      <c r="U270" s="633"/>
      <c r="V270" s="633"/>
      <c r="W270" s="633"/>
      <c r="X270" s="633"/>
    </row>
    <row r="271" spans="1:24" s="353" customFormat="1" ht="10.199999999999999" x14ac:dyDescent="0.2">
      <c r="A271" s="650" t="s">
        <v>179</v>
      </c>
      <c r="B271" s="633" t="str">
        <f>Cover!$G$25</f>
        <v>NL</v>
      </c>
      <c r="C271" s="633" t="s">
        <v>221</v>
      </c>
      <c r="D271" s="633" t="s">
        <v>216</v>
      </c>
      <c r="E271" s="634">
        <v>9</v>
      </c>
      <c r="F271" s="635">
        <f>IF(ISNUMBER(U271),U271,VLOOKUP(CONCATENATE($B271,"_",$C271,"_",F$2,"_",$D271,"_",$E271),Database!$F$2:$G$65536,2,))</f>
        <v>0</v>
      </c>
      <c r="G271" s="635">
        <f>IF(ISNUMBER(V271),V271,VLOOKUP(CONCATENATE($B271,"_",$C271,"_",G$2,"_",$D271,"_",$E271),Database!$F$2:$G$65536,2,))</f>
        <v>0</v>
      </c>
      <c r="H271" s="635" t="e">
        <f>IF(ISNUMBER(W271),W271,VLOOKUP(CONCATENATE($B271,"_",$C271,"_",H$2,"_",$D271,"_",$E271),Database!$F$2:$G$65536,2,))</f>
        <v>#N/A</v>
      </c>
      <c r="I271" s="635" t="e">
        <f>IF(ISNUMBER(X271),X271,VLOOKUP(CONCATENATE($B271,"_",$C271,"_",I$2,"_",$D271,"_",$E271),Database!$F$2:$G$65536,2,))</f>
        <v>#N/A</v>
      </c>
      <c r="J271" s="635" t="e">
        <f>VLOOKUP(CONCATENATE($B271,"_",$C271,"_",J$2,"_",$D271,"_",$E271),Database!$F$2:$G$65536,2,)</f>
        <v>#N/A</v>
      </c>
      <c r="K271" s="636">
        <f>VLOOKUP(CONCATENATE($B271,"_",$C271,"_",K$2,"_",$D271,"_",$E271),SentData!$F$2:$G$65536,2,)</f>
        <v>889</v>
      </c>
      <c r="L271" s="636">
        <f>VLOOKUP(CONCATENATE($B271,"_",$C271,"_",L$2,"_",$D271,"_",$E271),SentData!$F$2:$G$65536,2,)</f>
        <v>51</v>
      </c>
      <c r="M271" s="637"/>
      <c r="N271" s="638" t="str">
        <f t="shared" si="55"/>
        <v>!!</v>
      </c>
      <c r="O271" s="638" t="str">
        <f t="shared" si="56"/>
        <v>!!</v>
      </c>
      <c r="P271" s="638" t="str">
        <f t="shared" si="57"/>
        <v>!!</v>
      </c>
      <c r="Q271" s="638" t="str">
        <f t="shared" si="58"/>
        <v>!!</v>
      </c>
      <c r="R271" s="638" t="str">
        <f t="shared" si="59"/>
        <v>!!</v>
      </c>
      <c r="S271" s="638">
        <f t="shared" si="60"/>
        <v>5.736782902137233E-2</v>
      </c>
      <c r="T271" s="637"/>
      <c r="U271" s="633"/>
      <c r="V271" s="633"/>
      <c r="W271" s="633"/>
      <c r="X271" s="633"/>
    </row>
    <row r="272" spans="1:24" x14ac:dyDescent="0.2">
      <c r="A272" s="651" t="s">
        <v>178</v>
      </c>
      <c r="B272" s="639" t="str">
        <f>Cover!$G$25</f>
        <v>NL</v>
      </c>
      <c r="C272" s="639" t="s">
        <v>221</v>
      </c>
      <c r="D272" s="639" t="s">
        <v>362</v>
      </c>
      <c r="E272" s="640">
        <v>9</v>
      </c>
      <c r="F272" s="641" t="e">
        <f>IF(ISNUMBER(U272),U272,VLOOKUP(CONCATENATE($B272,"_",$C272,"_",F$2,"_","1000 NAC","_",$E272),Database!$F$2:$G$65536,2,)/VLOOKUP(CONCATENATE($B272,"_",$C272,"_",F$2,"_",$D272,"_",$E272),Database!$F$2:$G$65536,2,))</f>
        <v>#DIV/0!</v>
      </c>
      <c r="G272" s="641" t="e">
        <f>IF(ISNUMBER(V272),V272,VLOOKUP(CONCATENATE($B272,"_",$C272,"_",G$2,"_","1000 NAC","_",$E272),Database!$F$2:$G$65536,2,)/VLOOKUP(CONCATENATE($B272,"_",$C272,"_",G$2,"_",$D272,"_",$E272),Database!$F$2:$G$65536,2,))</f>
        <v>#DIV/0!</v>
      </c>
      <c r="H272" s="641" t="e">
        <f>IF(ISNUMBER(W272),W272,VLOOKUP(CONCATENATE($B272,"_",$C272,"_",H$2,"_","1000 NAC","_",$E272),Database!$F$2:$G$65536,2,)/VLOOKUP(CONCATENATE($B272,"_",$C272,"_",H$2,"_",$D272,"_",$E272),Database!$F$2:$G$65536,2,))</f>
        <v>#N/A</v>
      </c>
      <c r="I272" s="641" t="e">
        <f>IF(ISNUMBER(X272),X272,VLOOKUP(CONCATENATE($B272,"_",$C272,"_",I$2,"_","1000 NAC","_",$E272),Database!$F$2:$G$65536,2,)/VLOOKUP(CONCATENATE($B272,"_",$C272,"_",I$2,"_",$D272,"_",$E272),Database!$F$2:$G$65536,2,))</f>
        <v>#N/A</v>
      </c>
      <c r="J272" s="641" t="e">
        <f>VLOOKUP(CONCATENATE($B272,"_",$C272,"_",J$2,"_","1000 NAC","_",$E272),Database!$F$2:$G$65536,2,)/VLOOKUP(CONCATENATE($B272,"_",$C272,"_",J$2,"_",$D272,"_",$E272),Database!$F$2:$G$65536,2,)</f>
        <v>#N/A</v>
      </c>
      <c r="K272" s="642">
        <f>VLOOKUP(CONCATENATE($B272,"_",$C272,"_",K$2,"_","1000 NAC","_",$E272),SentData!$F$2:$G$65536,2,)/VLOOKUP(CONCATENATE($B272,"_",$C272,"_",K$2,"_",$D272,"_",$E272),SentData!$F$2:$G$65536,2,)</f>
        <v>196.37729180472718</v>
      </c>
      <c r="L272" s="642">
        <f>VLOOKUP(CONCATENATE($B272,"_",$C272,"_",L$2,"_","1000 NAC","_",$E272),SentData!$F$2:$G$65536,2,)/VLOOKUP(CONCATENATE($B272,"_",$C272,"_",L$2,"_",$D272,"_",$E272),SentData!$F$2:$G$65536,2,)</f>
        <v>560.43956043956041</v>
      </c>
      <c r="M272" s="643"/>
      <c r="N272" s="644" t="str">
        <f t="shared" si="55"/>
        <v>!!</v>
      </c>
      <c r="O272" s="644" t="str">
        <f t="shared" si="56"/>
        <v>!!</v>
      </c>
      <c r="P272" s="644" t="str">
        <f t="shared" si="57"/>
        <v>!!</v>
      </c>
      <c r="Q272" s="644" t="str">
        <f t="shared" si="58"/>
        <v>!!</v>
      </c>
      <c r="R272" s="644" t="str">
        <f t="shared" si="59"/>
        <v>!!</v>
      </c>
      <c r="S272" s="644">
        <f t="shared" si="60"/>
        <v>2.8538918898873904</v>
      </c>
      <c r="T272" s="643"/>
      <c r="U272" s="652" t="str">
        <f>IF(ISNUMBER(U270),IF(ISNUMBER(U271),U271/U270,F271/U270),IF(ISNUMBER(U271),U271/F270,""))</f>
        <v/>
      </c>
      <c r="V272" s="652"/>
      <c r="W272" s="652"/>
      <c r="X272" s="652"/>
    </row>
    <row r="273" spans="1:24" s="353" customFormat="1" x14ac:dyDescent="0.2">
      <c r="A273" s="633" t="s">
        <v>180</v>
      </c>
      <c r="B273" s="633" t="str">
        <f>Cover!$G$25</f>
        <v>NL</v>
      </c>
      <c r="C273" s="633" t="s">
        <v>222</v>
      </c>
      <c r="D273" s="633" t="s">
        <v>362</v>
      </c>
      <c r="E273" s="634">
        <v>10</v>
      </c>
      <c r="F273" s="635">
        <f>IF(ISNUMBER(U273),U273,VLOOKUP(CONCATENATE($B273,"_",$C273,"_",F$2,"_",$D273,"_",$E273),Database!$F$2:$G$65536,2,))</f>
        <v>0</v>
      </c>
      <c r="G273" s="635">
        <f>IF(ISNUMBER(V273),V273,VLOOKUP(CONCATENATE($B273,"_",$C273,"_",G$2,"_",$D273,"_",$E273),Database!$F$2:$G$65536,2,))</f>
        <v>0</v>
      </c>
      <c r="H273" s="635" t="e">
        <f>IF(ISNUMBER(W273),W273,VLOOKUP(CONCATENATE($B273,"_",$C273,"_",H$2,"_",$D273,"_",$E273),Database!$F$2:$G$65536,2,))</f>
        <v>#N/A</v>
      </c>
      <c r="I273" s="635" t="e">
        <f>IF(ISNUMBER(X273),X273,VLOOKUP(CONCATENATE($B273,"_",$C273,"_",I$2,"_",$D273,"_",$E273),Database!$F$2:$G$65536,2,))</f>
        <v>#N/A</v>
      </c>
      <c r="J273" s="635" t="e">
        <f>VLOOKUP(CONCATENATE($B273,"_",$C273,"_",J$2,"_",$D273,"_",$E273),Database!$F$2:$G$65536,2,)</f>
        <v>#N/A</v>
      </c>
      <c r="K273" s="636">
        <f>VLOOKUP(CONCATENATE($B273,"_",$C273,"_",K$2,"_",$D273,"_",$E273),SentData!$F$2:$G$65536,2,)</f>
        <v>295.8</v>
      </c>
      <c r="L273" s="636">
        <f>VLOOKUP(CONCATENATE($B273,"_",$C273,"_",L$2,"_",$D273,"_",$E273),SentData!$F$2:$G$65536,2,)</f>
        <v>147.941</v>
      </c>
      <c r="M273" s="637"/>
      <c r="N273" s="638" t="str">
        <f t="shared" si="55"/>
        <v>!!</v>
      </c>
      <c r="O273" s="638" t="str">
        <f t="shared" si="56"/>
        <v>!!</v>
      </c>
      <c r="P273" s="638" t="str">
        <f t="shared" si="57"/>
        <v>!!</v>
      </c>
      <c r="Q273" s="638" t="str">
        <f t="shared" si="58"/>
        <v>!!</v>
      </c>
      <c r="R273" s="638" t="str">
        <f t="shared" si="59"/>
        <v>!!</v>
      </c>
      <c r="S273" s="638">
        <f t="shared" si="60"/>
        <v>0.50013860716700476</v>
      </c>
      <c r="T273" s="637"/>
      <c r="U273" s="302"/>
      <c r="V273" s="633"/>
      <c r="W273" s="633"/>
      <c r="X273" s="633"/>
    </row>
    <row r="274" spans="1:24" s="353" customFormat="1" ht="10.199999999999999" x14ac:dyDescent="0.2">
      <c r="A274" s="650" t="s">
        <v>179</v>
      </c>
      <c r="B274" s="633" t="str">
        <f>Cover!$G$25</f>
        <v>NL</v>
      </c>
      <c r="C274" s="633" t="s">
        <v>222</v>
      </c>
      <c r="D274" s="633" t="s">
        <v>216</v>
      </c>
      <c r="E274" s="634">
        <v>10</v>
      </c>
      <c r="F274" s="635">
        <f>IF(ISNUMBER(U274),U274,VLOOKUP(CONCATENATE($B274,"_",$C274,"_",F$2,"_",$D274,"_",$E274),Database!$F$2:$G$65536,2,))</f>
        <v>0</v>
      </c>
      <c r="G274" s="635">
        <f>IF(ISNUMBER(V274),V274,VLOOKUP(CONCATENATE($B274,"_",$C274,"_",G$2,"_",$D274,"_",$E274),Database!$F$2:$G$65536,2,))</f>
        <v>0</v>
      </c>
      <c r="H274" s="635" t="e">
        <f>IF(ISNUMBER(W274),W274,VLOOKUP(CONCATENATE($B274,"_",$C274,"_",H$2,"_",$D274,"_",$E274),Database!$F$2:$G$65536,2,))</f>
        <v>#N/A</v>
      </c>
      <c r="I274" s="635" t="e">
        <f>IF(ISNUMBER(X274),X274,VLOOKUP(CONCATENATE($B274,"_",$C274,"_",I$2,"_",$D274,"_",$E274),Database!$F$2:$G$65536,2,))</f>
        <v>#N/A</v>
      </c>
      <c r="J274" s="635" t="e">
        <f>VLOOKUP(CONCATENATE($B274,"_",$C274,"_",J$2,"_",$D274,"_",$E274),Database!$F$2:$G$65536,2,)</f>
        <v>#N/A</v>
      </c>
      <c r="K274" s="636">
        <f>VLOOKUP(CONCATENATE($B274,"_",$C274,"_",K$2,"_",$D274,"_",$E274),SentData!$F$2:$G$65536,2,)</f>
        <v>240835</v>
      </c>
      <c r="L274" s="636">
        <f>VLOOKUP(CONCATENATE($B274,"_",$C274,"_",L$2,"_",$D274,"_",$E274),SentData!$F$2:$G$65536,2,)</f>
        <v>28674</v>
      </c>
      <c r="M274" s="637"/>
      <c r="N274" s="638" t="str">
        <f t="shared" si="55"/>
        <v>!!</v>
      </c>
      <c r="O274" s="638" t="str">
        <f t="shared" si="56"/>
        <v>!!</v>
      </c>
      <c r="P274" s="638" t="str">
        <f t="shared" si="57"/>
        <v>!!</v>
      </c>
      <c r="Q274" s="638" t="str">
        <f t="shared" si="58"/>
        <v>!!</v>
      </c>
      <c r="R274" s="638" t="str">
        <f t="shared" si="59"/>
        <v>!!</v>
      </c>
      <c r="S274" s="638">
        <f t="shared" si="60"/>
        <v>0.11906076774555194</v>
      </c>
      <c r="T274" s="637"/>
      <c r="U274" s="633"/>
      <c r="V274" s="633"/>
      <c r="W274" s="633"/>
      <c r="X274" s="633"/>
    </row>
    <row r="275" spans="1:24" x14ac:dyDescent="0.2">
      <c r="A275" s="651" t="s">
        <v>178</v>
      </c>
      <c r="B275" s="639" t="str">
        <f>Cover!$G$25</f>
        <v>NL</v>
      </c>
      <c r="C275" s="639" t="s">
        <v>222</v>
      </c>
      <c r="D275" s="639" t="s">
        <v>362</v>
      </c>
      <c r="E275" s="640">
        <v>10</v>
      </c>
      <c r="F275" s="641" t="e">
        <f>IF(ISNUMBER(U275),U275,VLOOKUP(CONCATENATE($B275,"_",$C275,"_",F$2,"_","1000 NAC","_",$E275),Database!$F$2:$G$65536,2,)/VLOOKUP(CONCATENATE($B275,"_",$C275,"_",F$2,"_",$D275,"_",$E275),Database!$F$2:$G$65536,2,))</f>
        <v>#DIV/0!</v>
      </c>
      <c r="G275" s="641" t="e">
        <f>IF(ISNUMBER(V275),V275,VLOOKUP(CONCATENATE($B275,"_",$C275,"_",G$2,"_","1000 NAC","_",$E275),Database!$F$2:$G$65536,2,)/VLOOKUP(CONCATENATE($B275,"_",$C275,"_",G$2,"_",$D275,"_",$E275),Database!$F$2:$G$65536,2,))</f>
        <v>#DIV/0!</v>
      </c>
      <c r="H275" s="641" t="e">
        <f>IF(ISNUMBER(W275),W275,VLOOKUP(CONCATENATE($B275,"_",$C275,"_",H$2,"_","1000 NAC","_",$E275),Database!$F$2:$G$65536,2,)/VLOOKUP(CONCATENATE($B275,"_",$C275,"_",H$2,"_",$D275,"_",$E275),Database!$F$2:$G$65536,2,))</f>
        <v>#N/A</v>
      </c>
      <c r="I275" s="641" t="e">
        <f>IF(ISNUMBER(X275),X275,VLOOKUP(CONCATENATE($B275,"_",$C275,"_",I$2,"_","1000 NAC","_",$E275),Database!$F$2:$G$65536,2,)/VLOOKUP(CONCATENATE($B275,"_",$C275,"_",I$2,"_",$D275,"_",$E275),Database!$F$2:$G$65536,2,))</f>
        <v>#N/A</v>
      </c>
      <c r="J275" s="641" t="e">
        <f>VLOOKUP(CONCATENATE($B275,"_",$C275,"_",J$2,"_","1000 NAC","_",$E275),Database!$F$2:$G$65536,2,)/VLOOKUP(CONCATENATE($B275,"_",$C275,"_",J$2,"_",$D275,"_",$E275),Database!$F$2:$G$65536,2,)</f>
        <v>#N/A</v>
      </c>
      <c r="K275" s="642">
        <f>VLOOKUP(CONCATENATE($B275,"_",$C275,"_",K$2,"_","1000 NAC","_",$E275),SentData!$F$2:$G$65536,2,)/VLOOKUP(CONCATENATE($B275,"_",$C275,"_",K$2,"_",$D275,"_",$E275),SentData!$F$2:$G$65536,2,)</f>
        <v>814.18187964841104</v>
      </c>
      <c r="L275" s="642">
        <f>VLOOKUP(CONCATENATE($B275,"_",$C275,"_",L$2,"_","1000 NAC","_",$E275),SentData!$F$2:$G$65536,2,)/VLOOKUP(CONCATENATE($B275,"_",$C275,"_",L$2,"_",$D275,"_",$E275),SentData!$F$2:$G$65536,2,)</f>
        <v>193.82050952744675</v>
      </c>
      <c r="M275" s="643"/>
      <c r="N275" s="644" t="str">
        <f t="shared" si="55"/>
        <v>!!</v>
      </c>
      <c r="O275" s="644" t="str">
        <f t="shared" si="56"/>
        <v>!!</v>
      </c>
      <c r="P275" s="644" t="str">
        <f t="shared" si="57"/>
        <v>!!</v>
      </c>
      <c r="Q275" s="644" t="str">
        <f t="shared" si="58"/>
        <v>!!</v>
      </c>
      <c r="R275" s="644" t="str">
        <f t="shared" si="59"/>
        <v>!!</v>
      </c>
      <c r="S275" s="644">
        <f t="shared" si="60"/>
        <v>0.23805554308227106</v>
      </c>
      <c r="T275" s="643"/>
      <c r="U275" s="652" t="str">
        <f>IF(ISNUMBER(U273),IF(ISNUMBER(U274),U274/U273,F274/U273),IF(ISNUMBER(U274),U274/F273,""))</f>
        <v/>
      </c>
      <c r="V275" s="652"/>
      <c r="W275" s="652"/>
      <c r="X275" s="652"/>
    </row>
    <row r="276" spans="1:24" s="353" customFormat="1" ht="10.199999999999999" x14ac:dyDescent="0.2">
      <c r="A276" s="633" t="s">
        <v>180</v>
      </c>
      <c r="B276" s="633" t="str">
        <f>Cover!$G$25</f>
        <v>NL</v>
      </c>
      <c r="C276" s="633" t="s">
        <v>221</v>
      </c>
      <c r="D276" s="633" t="s">
        <v>362</v>
      </c>
      <c r="E276" s="634">
        <v>10</v>
      </c>
      <c r="F276" s="635">
        <f>IF(ISNUMBER(U276),U276,VLOOKUP(CONCATENATE($B276,"_",$C276,"_",F$2,"_",$D276,"_",$E276),Database!$F$2:$G$65536,2,))</f>
        <v>0</v>
      </c>
      <c r="G276" s="635">
        <f>IF(ISNUMBER(V276),V276,VLOOKUP(CONCATENATE($B276,"_",$C276,"_",G$2,"_",$D276,"_",$E276),Database!$F$2:$G$65536,2,))</f>
        <v>0</v>
      </c>
      <c r="H276" s="635" t="e">
        <f>IF(ISNUMBER(W276),W276,VLOOKUP(CONCATENATE($B276,"_",$C276,"_",H$2,"_",$D276,"_",$E276),Database!$F$2:$G$65536,2,))</f>
        <v>#N/A</v>
      </c>
      <c r="I276" s="635" t="e">
        <f>IF(ISNUMBER(X276),X276,VLOOKUP(CONCATENATE($B276,"_",$C276,"_",I$2,"_",$D276,"_",$E276),Database!$F$2:$G$65536,2,))</f>
        <v>#N/A</v>
      </c>
      <c r="J276" s="635" t="e">
        <f>VLOOKUP(CONCATENATE($B276,"_",$C276,"_",J$2,"_",$D276,"_",$E276),Database!$F$2:$G$65536,2,)</f>
        <v>#N/A</v>
      </c>
      <c r="K276" s="636">
        <f>VLOOKUP(CONCATENATE($B276,"_",$C276,"_",K$2,"_",$D276,"_",$E276),SentData!$F$2:$G$65536,2,)</f>
        <v>1586.5050000000001</v>
      </c>
      <c r="L276" s="636">
        <f>VLOOKUP(CONCATENATE($B276,"_",$C276,"_",L$2,"_",$D276,"_",$E276),SentData!$F$2:$G$65536,2,)</f>
        <v>1211.7919999999999</v>
      </c>
      <c r="M276" s="637"/>
      <c r="N276" s="638" t="str">
        <f t="shared" si="55"/>
        <v>!!</v>
      </c>
      <c r="O276" s="638" t="str">
        <f t="shared" si="56"/>
        <v>!!</v>
      </c>
      <c r="P276" s="638" t="str">
        <f t="shared" si="57"/>
        <v>!!</v>
      </c>
      <c r="Q276" s="638" t="str">
        <f t="shared" si="58"/>
        <v>!!</v>
      </c>
      <c r="R276" s="638" t="str">
        <f t="shared" si="59"/>
        <v>!!</v>
      </c>
      <c r="S276" s="638">
        <f t="shared" si="60"/>
        <v>0.76381227919231254</v>
      </c>
      <c r="T276" s="637"/>
      <c r="U276" s="633"/>
      <c r="V276" s="633"/>
      <c r="W276" s="633"/>
      <c r="X276" s="633"/>
    </row>
    <row r="277" spans="1:24" s="353" customFormat="1" ht="10.199999999999999" x14ac:dyDescent="0.2">
      <c r="A277" s="650" t="s">
        <v>179</v>
      </c>
      <c r="B277" s="633" t="str">
        <f>Cover!$G$25</f>
        <v>NL</v>
      </c>
      <c r="C277" s="633" t="s">
        <v>221</v>
      </c>
      <c r="D277" s="633" t="s">
        <v>216</v>
      </c>
      <c r="E277" s="634">
        <v>10</v>
      </c>
      <c r="F277" s="635">
        <f>IF(ISNUMBER(U277),U277,VLOOKUP(CONCATENATE($B277,"_",$C277,"_",F$2,"_",$D277,"_",$E277),Database!$F$2:$G$65536,2,))</f>
        <v>0</v>
      </c>
      <c r="G277" s="635">
        <f>IF(ISNUMBER(V277),V277,VLOOKUP(CONCATENATE($B277,"_",$C277,"_",G$2,"_",$D277,"_",$E277),Database!$F$2:$G$65536,2,))</f>
        <v>0</v>
      </c>
      <c r="H277" s="635" t="e">
        <f>IF(ISNUMBER(W277),W277,VLOOKUP(CONCATENATE($B277,"_",$C277,"_",H$2,"_",$D277,"_",$E277),Database!$F$2:$G$65536,2,))</f>
        <v>#N/A</v>
      </c>
      <c r="I277" s="635" t="e">
        <f>IF(ISNUMBER(X277),X277,VLOOKUP(CONCATENATE($B277,"_",$C277,"_",I$2,"_",$D277,"_",$E277),Database!$F$2:$G$65536,2,))</f>
        <v>#N/A</v>
      </c>
      <c r="J277" s="635" t="e">
        <f>VLOOKUP(CONCATENATE($B277,"_",$C277,"_",J$2,"_",$D277,"_",$E277),Database!$F$2:$G$65536,2,)</f>
        <v>#N/A</v>
      </c>
      <c r="K277" s="636">
        <f>VLOOKUP(CONCATENATE($B277,"_",$C277,"_",K$2,"_",$D277,"_",$E277),SentData!$F$2:$G$65536,2,)</f>
        <v>240835</v>
      </c>
      <c r="L277" s="636">
        <f>VLOOKUP(CONCATENATE($B277,"_",$C277,"_",L$2,"_",$D277,"_",$E277),SentData!$F$2:$G$65536,2,)</f>
        <v>135784</v>
      </c>
      <c r="M277" s="637"/>
      <c r="N277" s="638" t="str">
        <f t="shared" si="55"/>
        <v>!!</v>
      </c>
      <c r="O277" s="638" t="str">
        <f t="shared" si="56"/>
        <v>!!</v>
      </c>
      <c r="P277" s="638" t="str">
        <f t="shared" si="57"/>
        <v>!!</v>
      </c>
      <c r="Q277" s="638" t="str">
        <f t="shared" si="58"/>
        <v>!!</v>
      </c>
      <c r="R277" s="638" t="str">
        <f t="shared" si="59"/>
        <v>!!</v>
      </c>
      <c r="S277" s="638">
        <f t="shared" si="60"/>
        <v>0.56380509477443064</v>
      </c>
      <c r="T277" s="637"/>
      <c r="U277" s="633"/>
      <c r="V277" s="633"/>
      <c r="W277" s="633"/>
      <c r="X277" s="633"/>
    </row>
    <row r="278" spans="1:24" x14ac:dyDescent="0.2">
      <c r="A278" s="651" t="s">
        <v>178</v>
      </c>
      <c r="B278" s="639" t="str">
        <f>Cover!$G$25</f>
        <v>NL</v>
      </c>
      <c r="C278" s="639" t="s">
        <v>221</v>
      </c>
      <c r="D278" s="639" t="s">
        <v>362</v>
      </c>
      <c r="E278" s="640">
        <v>10</v>
      </c>
      <c r="F278" s="641" t="e">
        <f>IF(ISNUMBER(U278),U278,VLOOKUP(CONCATENATE($B278,"_",$C278,"_",F$2,"_","1000 NAC","_",$E278),Database!$F$2:$G$65536,2,)/VLOOKUP(CONCATENATE($B278,"_",$C278,"_",F$2,"_",$D278,"_",$E278),Database!$F$2:$G$65536,2,))</f>
        <v>#DIV/0!</v>
      </c>
      <c r="G278" s="641" t="e">
        <f>IF(ISNUMBER(V278),V278,VLOOKUP(CONCATENATE($B278,"_",$C278,"_",G$2,"_","1000 NAC","_",$E278),Database!$F$2:$G$65536,2,)/VLOOKUP(CONCATENATE($B278,"_",$C278,"_",G$2,"_",$D278,"_",$E278),Database!$F$2:$G$65536,2,))</f>
        <v>#DIV/0!</v>
      </c>
      <c r="H278" s="641" t="e">
        <f>IF(ISNUMBER(W278),W278,VLOOKUP(CONCATENATE($B278,"_",$C278,"_",H$2,"_","1000 NAC","_",$E278),Database!$F$2:$G$65536,2,)/VLOOKUP(CONCATENATE($B278,"_",$C278,"_",H$2,"_",$D278,"_",$E278),Database!$F$2:$G$65536,2,))</f>
        <v>#N/A</v>
      </c>
      <c r="I278" s="641" t="e">
        <f>IF(ISNUMBER(X278),X278,VLOOKUP(CONCATENATE($B278,"_",$C278,"_",I$2,"_","1000 NAC","_",$E278),Database!$F$2:$G$65536,2,)/VLOOKUP(CONCATENATE($B278,"_",$C278,"_",I$2,"_",$D278,"_",$E278),Database!$F$2:$G$65536,2,))</f>
        <v>#N/A</v>
      </c>
      <c r="J278" s="641" t="e">
        <f>VLOOKUP(CONCATENATE($B278,"_",$C278,"_",J$2,"_","1000 NAC","_",$E278),Database!$F$2:$G$65536,2,)/VLOOKUP(CONCATENATE($B278,"_",$C278,"_",J$2,"_",$D278,"_",$E278),Database!$F$2:$G$65536,2,)</f>
        <v>#N/A</v>
      </c>
      <c r="K278" s="642">
        <f>VLOOKUP(CONCATENATE($B278,"_",$C278,"_",K$2,"_","1000 NAC","_",$E278),SentData!$F$2:$G$65536,2,)/VLOOKUP(CONCATENATE($B278,"_",$C278,"_",K$2,"_",$D278,"_",$E278),SentData!$F$2:$G$65536,2,)</f>
        <v>151.80223195010416</v>
      </c>
      <c r="L278" s="642">
        <f>VLOOKUP(CONCATENATE($B278,"_",$C278,"_",L$2,"_","1000 NAC","_",$E278),SentData!$F$2:$G$65536,2,)/VLOOKUP(CONCATENATE($B278,"_",$C278,"_",L$2,"_",$D278,"_",$E278),SentData!$F$2:$G$65536,2,)</f>
        <v>112.0522333865878</v>
      </c>
      <c r="M278" s="643"/>
      <c r="N278" s="644" t="str">
        <f t="shared" si="55"/>
        <v>!!</v>
      </c>
      <c r="O278" s="644" t="str">
        <f t="shared" si="56"/>
        <v>!!</v>
      </c>
      <c r="P278" s="644" t="str">
        <f t="shared" si="57"/>
        <v>!!</v>
      </c>
      <c r="Q278" s="644" t="str">
        <f t="shared" si="58"/>
        <v>!!</v>
      </c>
      <c r="R278" s="644" t="str">
        <f t="shared" si="59"/>
        <v>!!</v>
      </c>
      <c r="S278" s="644">
        <f t="shared" si="60"/>
        <v>0.73814615205011103</v>
      </c>
      <c r="T278" s="643"/>
      <c r="U278" s="652" t="str">
        <f>IF(ISNUMBER(U276),IF(ISNUMBER(U277),U277/U276,F277/U276),IF(ISNUMBER(U277),U277/F276,""))</f>
        <v/>
      </c>
      <c r="V278" s="652"/>
      <c r="W278" s="652"/>
      <c r="X278" s="652"/>
    </row>
    <row r="279" spans="1:24" s="353" customFormat="1" ht="10.199999999999999" x14ac:dyDescent="0.2">
      <c r="A279" s="633" t="s">
        <v>180</v>
      </c>
      <c r="B279" s="633" t="str">
        <f>Cover!$G$25</f>
        <v>NL</v>
      </c>
      <c r="C279" s="633" t="s">
        <v>222</v>
      </c>
      <c r="D279" s="633" t="s">
        <v>362</v>
      </c>
      <c r="E279" s="634" t="s">
        <v>137</v>
      </c>
      <c r="F279" s="635">
        <f>IF(ISNUMBER(U279),U279,VLOOKUP(CONCATENATE($B279,"_",$C279,"_",F$2,"_",$D279,"_",$E279),Database!$F$2:$G$65536,2,))</f>
        <v>0</v>
      </c>
      <c r="G279" s="635">
        <f>IF(ISNUMBER(V279),V279,VLOOKUP(CONCATENATE($B279,"_",$C279,"_",G$2,"_",$D279,"_",$E279),Database!$F$2:$G$65536,2,))</f>
        <v>0</v>
      </c>
      <c r="H279" s="635" t="e">
        <f>IF(ISNUMBER(W279),W279,VLOOKUP(CONCATENATE($B279,"_",$C279,"_",H$2,"_",$D279,"_",$E279),Database!$F$2:$G$65536,2,))</f>
        <v>#N/A</v>
      </c>
      <c r="I279" s="635" t="e">
        <f>IF(ISNUMBER(X279),X279,VLOOKUP(CONCATENATE($B279,"_",$C279,"_",I$2,"_",$D279,"_",$E279),Database!$F$2:$G$65536,2,))</f>
        <v>#N/A</v>
      </c>
      <c r="J279" s="635" t="e">
        <f>VLOOKUP(CONCATENATE($B279,"_",$C279,"_",J$2,"_",$D279,"_",$E279),Database!$F$2:$G$65536,2,)</f>
        <v>#N/A</v>
      </c>
      <c r="K279" s="636">
        <f>VLOOKUP(CONCATENATE($B279,"_",$C279,"_",K$2,"_",$D279,"_",$E279),SentData!$F$2:$G$65536,2,)</f>
        <v>224.59199999999998</v>
      </c>
      <c r="L279" s="636">
        <f>VLOOKUP(CONCATENATE($B279,"_",$C279,"_",L$2,"_",$D279,"_",$E279),SentData!$F$2:$G$65536,2,)</f>
        <v>217.90100000000001</v>
      </c>
      <c r="M279" s="637"/>
      <c r="N279" s="638" t="str">
        <f t="shared" ref="N279:N316" si="61">IF(OR(ISERROR(F279),ISERROR(G279)),"!!",IF(F279=0,"!!",G279/F279))</f>
        <v>!!</v>
      </c>
      <c r="O279" s="638" t="str">
        <f t="shared" ref="O279:O316" si="62">IF(OR(ISERROR(G279),ISERROR(H279)),"!!",IF(G279=0,"!!",H279/G279))</f>
        <v>!!</v>
      </c>
      <c r="P279" s="638" t="str">
        <f t="shared" ref="P279:P316" si="63">IF(OR(ISERROR(H279),ISERROR(I279)),"!!",IF(H279=0,"!!",I279/H279))</f>
        <v>!!</v>
      </c>
      <c r="Q279" s="638" t="str">
        <f t="shared" ref="Q279:Q316" si="64">IF(OR(ISERROR(I279),ISERROR(J279)),"!!",IF(I279=0,"!!",J279/I279))</f>
        <v>!!</v>
      </c>
      <c r="R279" s="638" t="str">
        <f t="shared" ref="R279:R316" si="65">IF(OR(ISERROR(J279),ISERROR(K279)),"!!",IF(J279=0,"!!",K279/J279))</f>
        <v>!!</v>
      </c>
      <c r="S279" s="638">
        <f t="shared" ref="S279:S316" si="66">IF(OR(ISERROR(K279),ISERROR(L279)),"!!",IF(K279=0,"!!",L279/K279))</f>
        <v>0.97020819975778316</v>
      </c>
      <c r="T279" s="637"/>
      <c r="U279" s="633"/>
      <c r="V279" s="633"/>
      <c r="W279" s="633"/>
      <c r="X279" s="633"/>
    </row>
    <row r="280" spans="1:24" s="353" customFormat="1" ht="10.199999999999999" x14ac:dyDescent="0.2">
      <c r="A280" s="650" t="s">
        <v>179</v>
      </c>
      <c r="B280" s="633" t="str">
        <f>Cover!$G$25</f>
        <v>NL</v>
      </c>
      <c r="C280" s="633" t="s">
        <v>222</v>
      </c>
      <c r="D280" s="633" t="s">
        <v>216</v>
      </c>
      <c r="E280" s="634" t="s">
        <v>137</v>
      </c>
      <c r="F280" s="635">
        <f>IF(ISNUMBER(U280),U280,VLOOKUP(CONCATENATE($B280,"_",$C280,"_",F$2,"_",$D280,"_",$E280),Database!$F$2:$G$65536,2,))</f>
        <v>0</v>
      </c>
      <c r="G280" s="635">
        <f>IF(ISNUMBER(V280),V280,VLOOKUP(CONCATENATE($B280,"_",$C280,"_",G$2,"_",$D280,"_",$E280),Database!$F$2:$G$65536,2,))</f>
        <v>0</v>
      </c>
      <c r="H280" s="635" t="e">
        <f>IF(ISNUMBER(W280),W280,VLOOKUP(CONCATENATE($B280,"_",$C280,"_",H$2,"_",$D280,"_",$E280),Database!$F$2:$G$65536,2,))</f>
        <v>#N/A</v>
      </c>
      <c r="I280" s="635" t="e">
        <f>IF(ISNUMBER(X280),X280,VLOOKUP(CONCATENATE($B280,"_",$C280,"_",I$2,"_",$D280,"_",$E280),Database!$F$2:$G$65536,2,))</f>
        <v>#N/A</v>
      </c>
      <c r="J280" s="635" t="e">
        <f>VLOOKUP(CONCATENATE($B280,"_",$C280,"_",J$2,"_",$D280,"_",$E280),Database!$F$2:$G$65536,2,)</f>
        <v>#N/A</v>
      </c>
      <c r="K280" s="636">
        <f>VLOOKUP(CONCATENATE($B280,"_",$C280,"_",K$2,"_",$D280,"_",$E280),SentData!$F$2:$G$65536,2,)</f>
        <v>178649</v>
      </c>
      <c r="L280" s="636">
        <f>VLOOKUP(CONCATENATE($B280,"_",$C280,"_",L$2,"_",$D280,"_",$E280),SentData!$F$2:$G$65536,2,)</f>
        <v>189508</v>
      </c>
      <c r="M280" s="637"/>
      <c r="N280" s="638" t="str">
        <f t="shared" si="61"/>
        <v>!!</v>
      </c>
      <c r="O280" s="638" t="str">
        <f t="shared" si="62"/>
        <v>!!</v>
      </c>
      <c r="P280" s="638" t="str">
        <f t="shared" si="63"/>
        <v>!!</v>
      </c>
      <c r="Q280" s="638" t="str">
        <f t="shared" si="64"/>
        <v>!!</v>
      </c>
      <c r="R280" s="638" t="str">
        <f t="shared" si="65"/>
        <v>!!</v>
      </c>
      <c r="S280" s="638">
        <f t="shared" si="66"/>
        <v>1.0607839954323841</v>
      </c>
      <c r="T280" s="637"/>
      <c r="U280" s="633"/>
      <c r="V280" s="633"/>
      <c r="W280" s="633"/>
      <c r="X280" s="633"/>
    </row>
    <row r="281" spans="1:24" x14ac:dyDescent="0.2">
      <c r="A281" s="651" t="s">
        <v>178</v>
      </c>
      <c r="B281" s="639" t="str">
        <f>Cover!$G$25</f>
        <v>NL</v>
      </c>
      <c r="C281" s="639" t="s">
        <v>222</v>
      </c>
      <c r="D281" s="639" t="s">
        <v>362</v>
      </c>
      <c r="E281" s="640" t="s">
        <v>137</v>
      </c>
      <c r="F281" s="641" t="e">
        <f>IF(ISNUMBER(U281),U281,VLOOKUP(CONCATENATE($B281,"_",$C281,"_",F$2,"_","1000 NAC","_",$E281),Database!$F$2:$G$65536,2,)/VLOOKUP(CONCATENATE($B281,"_",$C281,"_",F$2,"_",$D281,"_",$E281),Database!$F$2:$G$65536,2,))</f>
        <v>#DIV/0!</v>
      </c>
      <c r="G281" s="641" t="e">
        <f>IF(ISNUMBER(V281),V281,VLOOKUP(CONCATENATE($B281,"_",$C281,"_",G$2,"_","1000 NAC","_",$E281),Database!$F$2:$G$65536,2,)/VLOOKUP(CONCATENATE($B281,"_",$C281,"_",G$2,"_",$D281,"_",$E281),Database!$F$2:$G$65536,2,))</f>
        <v>#DIV/0!</v>
      </c>
      <c r="H281" s="641" t="e">
        <f>IF(ISNUMBER(W281),W281,VLOOKUP(CONCATENATE($B281,"_",$C281,"_",H$2,"_","1000 NAC","_",$E281),Database!$F$2:$G$65536,2,)/VLOOKUP(CONCATENATE($B281,"_",$C281,"_",H$2,"_",$D281,"_",$E281),Database!$F$2:$G$65536,2,))</f>
        <v>#N/A</v>
      </c>
      <c r="I281" s="641" t="e">
        <f>IF(ISNUMBER(X281),X281,VLOOKUP(CONCATENATE($B281,"_",$C281,"_",I$2,"_","1000 NAC","_",$E281),Database!$F$2:$G$65536,2,)/VLOOKUP(CONCATENATE($B281,"_",$C281,"_",I$2,"_",$D281,"_",$E281),Database!$F$2:$G$65536,2,))</f>
        <v>#N/A</v>
      </c>
      <c r="J281" s="641" t="e">
        <f>VLOOKUP(CONCATENATE($B281,"_",$C281,"_",J$2,"_","1000 NAC","_",$E281),Database!$F$2:$G$65536,2,)/VLOOKUP(CONCATENATE($B281,"_",$C281,"_",J$2,"_",$D281,"_",$E281),Database!$F$2:$G$65536,2,)</f>
        <v>#N/A</v>
      </c>
      <c r="K281" s="642">
        <f>VLOOKUP(CONCATENATE($B281,"_",$C281,"_",K$2,"_","1000 NAC","_",$E281),SentData!$F$2:$G$65536,2,)/VLOOKUP(CONCATENATE($B281,"_",$C281,"_",K$2,"_",$D281,"_",$E281),SentData!$F$2:$G$65536,2,)</f>
        <v>795.43794970435283</v>
      </c>
      <c r="L281" s="642">
        <f>VLOOKUP(CONCATENATE($B281,"_",$C281,"_",L$2,"_","1000 NAC","_",$E281),SentData!$F$2:$G$65536,2,)/VLOOKUP(CONCATENATE($B281,"_",$C281,"_",L$2,"_",$D281,"_",$E281),SentData!$F$2:$G$65536,2,)</f>
        <v>869.69770675673806</v>
      </c>
      <c r="M281" s="643"/>
      <c r="N281" s="644" t="str">
        <f t="shared" si="61"/>
        <v>!!</v>
      </c>
      <c r="O281" s="644" t="str">
        <f t="shared" si="62"/>
        <v>!!</v>
      </c>
      <c r="P281" s="644" t="str">
        <f t="shared" si="63"/>
        <v>!!</v>
      </c>
      <c r="Q281" s="644" t="str">
        <f t="shared" si="64"/>
        <v>!!</v>
      </c>
      <c r="R281" s="644" t="str">
        <f t="shared" si="65"/>
        <v>!!</v>
      </c>
      <c r="S281" s="644">
        <f t="shared" si="66"/>
        <v>1.0933570708815012</v>
      </c>
      <c r="T281" s="643"/>
      <c r="U281" s="652" t="str">
        <f>IF(ISNUMBER(U279),IF(ISNUMBER(U280),U280/U279,F280/U279),IF(ISNUMBER(U280),U280/F279,""))</f>
        <v/>
      </c>
      <c r="V281" s="652"/>
      <c r="W281" s="652"/>
      <c r="X281" s="652"/>
    </row>
    <row r="282" spans="1:24" s="353" customFormat="1" ht="10.199999999999999" x14ac:dyDescent="0.2">
      <c r="A282" s="633" t="s">
        <v>180</v>
      </c>
      <c r="B282" s="633" t="str">
        <f>Cover!$G$25</f>
        <v>NL</v>
      </c>
      <c r="C282" s="633" t="s">
        <v>221</v>
      </c>
      <c r="D282" s="633" t="s">
        <v>362</v>
      </c>
      <c r="E282" s="634" t="s">
        <v>137</v>
      </c>
      <c r="F282" s="635">
        <f>IF(ISNUMBER(U282),U282,VLOOKUP(CONCATENATE($B282,"_",$C282,"_",F$2,"_",$D282,"_",$E282),Database!$F$2:$G$65536,2,))</f>
        <v>0</v>
      </c>
      <c r="G282" s="635">
        <f>IF(ISNUMBER(V282),V282,VLOOKUP(CONCATENATE($B282,"_",$C282,"_",G$2,"_",$D282,"_",$E282),Database!$F$2:$G$65536,2,))</f>
        <v>0</v>
      </c>
      <c r="H282" s="635" t="e">
        <f>IF(ISNUMBER(W282),W282,VLOOKUP(CONCATENATE($B282,"_",$C282,"_",H$2,"_",$D282,"_",$E282),Database!$F$2:$G$65536,2,))</f>
        <v>#N/A</v>
      </c>
      <c r="I282" s="635" t="e">
        <f>IF(ISNUMBER(X282),X282,VLOOKUP(CONCATENATE($B282,"_",$C282,"_",I$2,"_",$D282,"_",$E282),Database!$F$2:$G$65536,2,))</f>
        <v>#N/A</v>
      </c>
      <c r="J282" s="635" t="e">
        <f>VLOOKUP(CONCATENATE($B282,"_",$C282,"_",J$2,"_",$D282,"_",$E282),Database!$F$2:$G$65536,2,)</f>
        <v>#N/A</v>
      </c>
      <c r="K282" s="636">
        <f>VLOOKUP(CONCATENATE($B282,"_",$C282,"_",K$2,"_",$D282,"_",$E282),SentData!$F$2:$G$65536,2,)</f>
        <v>320.71499999999997</v>
      </c>
      <c r="L282" s="636">
        <f>VLOOKUP(CONCATENATE($B282,"_",$C282,"_",L$2,"_",$D282,"_",$E282),SentData!$F$2:$G$65536,2,)</f>
        <v>383.238</v>
      </c>
      <c r="M282" s="637"/>
      <c r="N282" s="638" t="str">
        <f t="shared" si="61"/>
        <v>!!</v>
      </c>
      <c r="O282" s="638" t="str">
        <f t="shared" si="62"/>
        <v>!!</v>
      </c>
      <c r="P282" s="638" t="str">
        <f t="shared" si="63"/>
        <v>!!</v>
      </c>
      <c r="Q282" s="638" t="str">
        <f t="shared" si="64"/>
        <v>!!</v>
      </c>
      <c r="R282" s="638" t="str">
        <f t="shared" si="65"/>
        <v>!!</v>
      </c>
      <c r="S282" s="638">
        <f t="shared" si="66"/>
        <v>1.1949487863055985</v>
      </c>
      <c r="T282" s="637"/>
      <c r="U282" s="633"/>
      <c r="V282" s="633"/>
      <c r="W282" s="633"/>
      <c r="X282" s="633"/>
    </row>
    <row r="283" spans="1:24" s="353" customFormat="1" ht="10.199999999999999" x14ac:dyDescent="0.2">
      <c r="A283" s="650" t="s">
        <v>179</v>
      </c>
      <c r="B283" s="633" t="str">
        <f>Cover!$G$25</f>
        <v>NL</v>
      </c>
      <c r="C283" s="633" t="s">
        <v>221</v>
      </c>
      <c r="D283" s="633" t="s">
        <v>216</v>
      </c>
      <c r="E283" s="634" t="s">
        <v>137</v>
      </c>
      <c r="F283" s="635">
        <f>IF(ISNUMBER(U283),U283,VLOOKUP(CONCATENATE($B283,"_",$C283,"_",F$2,"_",$D283,"_",$E283),Database!$F$2:$G$65536,2,))</f>
        <v>0</v>
      </c>
      <c r="G283" s="635">
        <f>IF(ISNUMBER(V283),V283,VLOOKUP(CONCATENATE($B283,"_",$C283,"_",G$2,"_",$D283,"_",$E283),Database!$F$2:$G$65536,2,))</f>
        <v>0</v>
      </c>
      <c r="H283" s="635" t="e">
        <f>IF(ISNUMBER(W283),W283,VLOOKUP(CONCATENATE($B283,"_",$C283,"_",H$2,"_",$D283,"_",$E283),Database!$F$2:$G$65536,2,))</f>
        <v>#N/A</v>
      </c>
      <c r="I283" s="635" t="e">
        <f>IF(ISNUMBER(X283),X283,VLOOKUP(CONCATENATE($B283,"_",$C283,"_",I$2,"_",$D283,"_",$E283),Database!$F$2:$G$65536,2,))</f>
        <v>#N/A</v>
      </c>
      <c r="J283" s="635" t="e">
        <f>VLOOKUP(CONCATENATE($B283,"_",$C283,"_",J$2,"_",$D283,"_",$E283),Database!$F$2:$G$65536,2,)</f>
        <v>#N/A</v>
      </c>
      <c r="K283" s="636">
        <f>VLOOKUP(CONCATENATE($B283,"_",$C283,"_",K$2,"_",$D283,"_",$E283),SentData!$F$2:$G$65536,2,)</f>
        <v>335693</v>
      </c>
      <c r="L283" s="636">
        <f>VLOOKUP(CONCATENATE($B283,"_",$C283,"_",L$2,"_",$D283,"_",$E283),SentData!$F$2:$G$65536,2,)</f>
        <v>370018</v>
      </c>
      <c r="M283" s="637"/>
      <c r="N283" s="638" t="str">
        <f t="shared" si="61"/>
        <v>!!</v>
      </c>
      <c r="O283" s="638" t="str">
        <f t="shared" si="62"/>
        <v>!!</v>
      </c>
      <c r="P283" s="638" t="str">
        <f t="shared" si="63"/>
        <v>!!</v>
      </c>
      <c r="Q283" s="638" t="str">
        <f t="shared" si="64"/>
        <v>!!</v>
      </c>
      <c r="R283" s="638" t="str">
        <f t="shared" si="65"/>
        <v>!!</v>
      </c>
      <c r="S283" s="638">
        <f t="shared" si="66"/>
        <v>1.1022511640099735</v>
      </c>
      <c r="T283" s="637"/>
      <c r="U283" s="633"/>
      <c r="V283" s="633"/>
      <c r="W283" s="633"/>
      <c r="X283" s="633"/>
    </row>
    <row r="284" spans="1:24" x14ac:dyDescent="0.2">
      <c r="A284" s="651" t="s">
        <v>178</v>
      </c>
      <c r="B284" s="639" t="str">
        <f>Cover!$G$25</f>
        <v>NL</v>
      </c>
      <c r="C284" s="639" t="s">
        <v>221</v>
      </c>
      <c r="D284" s="639" t="s">
        <v>362</v>
      </c>
      <c r="E284" s="640" t="s">
        <v>137</v>
      </c>
      <c r="F284" s="641" t="e">
        <f>IF(ISNUMBER(U284),U284,VLOOKUP(CONCATENATE($B284,"_",$C284,"_",F$2,"_","1000 NAC","_",$E284),Database!$F$2:$G$65536,2,)/VLOOKUP(CONCATENATE($B284,"_",$C284,"_",F$2,"_",$D284,"_",$E284),Database!$F$2:$G$65536,2,))</f>
        <v>#DIV/0!</v>
      </c>
      <c r="G284" s="641" t="e">
        <f>IF(ISNUMBER(V284),V284,VLOOKUP(CONCATENATE($B284,"_",$C284,"_",G$2,"_","1000 NAC","_",$E284),Database!$F$2:$G$65536,2,)/VLOOKUP(CONCATENATE($B284,"_",$C284,"_",G$2,"_",$D284,"_",$E284),Database!$F$2:$G$65536,2,))</f>
        <v>#DIV/0!</v>
      </c>
      <c r="H284" s="641" t="e">
        <f>IF(ISNUMBER(W284),W284,VLOOKUP(CONCATENATE($B284,"_",$C284,"_",H$2,"_","1000 NAC","_",$E284),Database!$F$2:$G$65536,2,)/VLOOKUP(CONCATENATE($B284,"_",$C284,"_",H$2,"_",$D284,"_",$E284),Database!$F$2:$G$65536,2,))</f>
        <v>#N/A</v>
      </c>
      <c r="I284" s="641" t="e">
        <f>IF(ISNUMBER(X284),X284,VLOOKUP(CONCATENATE($B284,"_",$C284,"_",I$2,"_","1000 NAC","_",$E284),Database!$F$2:$G$65536,2,)/VLOOKUP(CONCATENATE($B284,"_",$C284,"_",I$2,"_",$D284,"_",$E284),Database!$F$2:$G$65536,2,))</f>
        <v>#N/A</v>
      </c>
      <c r="J284" s="641" t="e">
        <f>VLOOKUP(CONCATENATE($B284,"_",$C284,"_",J$2,"_","1000 NAC","_",$E284),Database!$F$2:$G$65536,2,)/VLOOKUP(CONCATENATE($B284,"_",$C284,"_",J$2,"_",$D284,"_",$E284),Database!$F$2:$G$65536,2,)</f>
        <v>#N/A</v>
      </c>
      <c r="K284" s="642">
        <f>VLOOKUP(CONCATENATE($B284,"_",$C284,"_",K$2,"_","1000 NAC","_",$E284),SentData!$F$2:$G$65536,2,)/VLOOKUP(CONCATENATE($B284,"_",$C284,"_",K$2,"_",$D284,"_",$E284),SentData!$F$2:$G$65536,2,)</f>
        <v>1046.7019004412018</v>
      </c>
      <c r="L284" s="642">
        <f>VLOOKUP(CONCATENATE($B284,"_",$C284,"_",L$2,"_","1000 NAC","_",$E284),SentData!$F$2:$G$65536,2,)/VLOOKUP(CONCATENATE($B284,"_",$C284,"_",L$2,"_",$D284,"_",$E284),SentData!$F$2:$G$65536,2,)</f>
        <v>965.5044645885846</v>
      </c>
      <c r="M284" s="643"/>
      <c r="N284" s="644" t="str">
        <f t="shared" si="61"/>
        <v>!!</v>
      </c>
      <c r="O284" s="644" t="str">
        <f t="shared" si="62"/>
        <v>!!</v>
      </c>
      <c r="P284" s="644" t="str">
        <f t="shared" si="63"/>
        <v>!!</v>
      </c>
      <c r="Q284" s="644" t="str">
        <f t="shared" si="64"/>
        <v>!!</v>
      </c>
      <c r="R284" s="644" t="str">
        <f t="shared" si="65"/>
        <v>!!</v>
      </c>
      <c r="S284" s="644">
        <f t="shared" si="66"/>
        <v>0.92242544336798171</v>
      </c>
      <c r="T284" s="643"/>
      <c r="U284" s="652" t="str">
        <f>IF(ISNUMBER(U282),IF(ISNUMBER(U283),U283/U282,F283/U282),IF(ISNUMBER(U283),U283/F282,""))</f>
        <v/>
      </c>
      <c r="V284" s="652"/>
      <c r="W284" s="652"/>
      <c r="X284" s="652"/>
    </row>
    <row r="285" spans="1:24" s="353" customFormat="1" ht="10.199999999999999" x14ac:dyDescent="0.2">
      <c r="A285" s="633" t="s">
        <v>180</v>
      </c>
      <c r="B285" s="633" t="str">
        <f>Cover!$G$25</f>
        <v>NL</v>
      </c>
      <c r="C285" s="633" t="s">
        <v>222</v>
      </c>
      <c r="D285" s="633" t="s">
        <v>362</v>
      </c>
      <c r="E285" s="634" t="s">
        <v>138</v>
      </c>
      <c r="F285" s="635">
        <f>IF(ISNUMBER(U285),U285,VLOOKUP(CONCATENATE($B285,"_",$C285,"_",F$2,"_",$D285,"_",$E285),Database!$F$2:$G$65536,2,))</f>
        <v>0</v>
      </c>
      <c r="G285" s="635">
        <f>IF(ISNUMBER(V285),V285,VLOOKUP(CONCATENATE($B285,"_",$C285,"_",G$2,"_",$D285,"_",$E285),Database!$F$2:$G$65536,2,))</f>
        <v>0</v>
      </c>
      <c r="H285" s="635" t="e">
        <f>IF(ISNUMBER(W285),W285,VLOOKUP(CONCATENATE($B285,"_",$C285,"_",H$2,"_",$D285,"_",$E285),Database!$F$2:$G$65536,2,))</f>
        <v>#N/A</v>
      </c>
      <c r="I285" s="635" t="e">
        <f>IF(ISNUMBER(X285),X285,VLOOKUP(CONCATENATE($B285,"_",$C285,"_",I$2,"_",$D285,"_",$E285),Database!$F$2:$G$65536,2,))</f>
        <v>#N/A</v>
      </c>
      <c r="J285" s="635" t="e">
        <f>VLOOKUP(CONCATENATE($B285,"_",$C285,"_",J$2,"_",$D285,"_",$E285),Database!$F$2:$G$65536,2,)</f>
        <v>#N/A</v>
      </c>
      <c r="K285" s="636">
        <f>VLOOKUP(CONCATENATE($B285,"_",$C285,"_",K$2,"_",$D285,"_",$E285),SentData!$F$2:$G$65536,2,)</f>
        <v>39.107999999999997</v>
      </c>
      <c r="L285" s="636">
        <f>VLOOKUP(CONCATENATE($B285,"_",$C285,"_",L$2,"_",$D285,"_",$E285),SentData!$F$2:$G$65536,2,)</f>
        <v>47.932000000000002</v>
      </c>
      <c r="M285" s="637"/>
      <c r="N285" s="638" t="str">
        <f t="shared" si="61"/>
        <v>!!</v>
      </c>
      <c r="O285" s="638" t="str">
        <f t="shared" si="62"/>
        <v>!!</v>
      </c>
      <c r="P285" s="638" t="str">
        <f t="shared" si="63"/>
        <v>!!</v>
      </c>
      <c r="Q285" s="638" t="str">
        <f t="shared" si="64"/>
        <v>!!</v>
      </c>
      <c r="R285" s="638" t="str">
        <f t="shared" si="65"/>
        <v>!!</v>
      </c>
      <c r="S285" s="638">
        <f t="shared" si="66"/>
        <v>1.2256315843305718</v>
      </c>
      <c r="T285" s="637"/>
      <c r="U285" s="633"/>
      <c r="V285" s="633"/>
      <c r="W285" s="633"/>
      <c r="X285" s="633"/>
    </row>
    <row r="286" spans="1:24" s="353" customFormat="1" ht="10.199999999999999" x14ac:dyDescent="0.2">
      <c r="A286" s="650" t="s">
        <v>179</v>
      </c>
      <c r="B286" s="633" t="str">
        <f>Cover!$G$25</f>
        <v>NL</v>
      </c>
      <c r="C286" s="633" t="s">
        <v>222</v>
      </c>
      <c r="D286" s="633" t="s">
        <v>216</v>
      </c>
      <c r="E286" s="634" t="s">
        <v>138</v>
      </c>
      <c r="F286" s="635">
        <f>IF(ISNUMBER(U286),U286,VLOOKUP(CONCATENATE($B286,"_",$C286,"_",F$2,"_",$D286,"_",$E286),Database!$F$2:$G$65536,2,))</f>
        <v>0</v>
      </c>
      <c r="G286" s="635">
        <f>IF(ISNUMBER(V286),V286,VLOOKUP(CONCATENATE($B286,"_",$C286,"_",G$2,"_",$D286,"_",$E286),Database!$F$2:$G$65536,2,))</f>
        <v>0</v>
      </c>
      <c r="H286" s="635" t="e">
        <f>IF(ISNUMBER(W286),W286,VLOOKUP(CONCATENATE($B286,"_",$C286,"_",H$2,"_",$D286,"_",$E286),Database!$F$2:$G$65536,2,))</f>
        <v>#N/A</v>
      </c>
      <c r="I286" s="635" t="e">
        <f>IF(ISNUMBER(X286),X286,VLOOKUP(CONCATENATE($B286,"_",$C286,"_",I$2,"_",$D286,"_",$E286),Database!$F$2:$G$65536,2,))</f>
        <v>#N/A</v>
      </c>
      <c r="J286" s="635" t="e">
        <f>VLOOKUP(CONCATENATE($B286,"_",$C286,"_",J$2,"_",$D286,"_",$E286),Database!$F$2:$G$65536,2,)</f>
        <v>#N/A</v>
      </c>
      <c r="K286" s="636">
        <f>VLOOKUP(CONCATENATE($B286,"_",$C286,"_",K$2,"_",$D286,"_",$E286),SentData!$F$2:$G$65536,2,)</f>
        <v>29445</v>
      </c>
      <c r="L286" s="636">
        <f>VLOOKUP(CONCATENATE($B286,"_",$C286,"_",L$2,"_",$D286,"_",$E286),SentData!$F$2:$G$65536,2,)</f>
        <v>36500</v>
      </c>
      <c r="M286" s="637"/>
      <c r="N286" s="638" t="str">
        <f t="shared" si="61"/>
        <v>!!</v>
      </c>
      <c r="O286" s="638" t="str">
        <f t="shared" si="62"/>
        <v>!!</v>
      </c>
      <c r="P286" s="638" t="str">
        <f t="shared" si="63"/>
        <v>!!</v>
      </c>
      <c r="Q286" s="638" t="str">
        <f t="shared" si="64"/>
        <v>!!</v>
      </c>
      <c r="R286" s="638" t="str">
        <f t="shared" si="65"/>
        <v>!!</v>
      </c>
      <c r="S286" s="638">
        <f t="shared" si="66"/>
        <v>1.2395992528442858</v>
      </c>
      <c r="T286" s="637"/>
      <c r="U286" s="633"/>
      <c r="V286" s="633"/>
      <c r="W286" s="633"/>
      <c r="X286" s="633"/>
    </row>
    <row r="287" spans="1:24" x14ac:dyDescent="0.2">
      <c r="A287" s="651" t="s">
        <v>178</v>
      </c>
      <c r="B287" s="639" t="str">
        <f>Cover!$G$25</f>
        <v>NL</v>
      </c>
      <c r="C287" s="639" t="s">
        <v>222</v>
      </c>
      <c r="D287" s="639" t="s">
        <v>362</v>
      </c>
      <c r="E287" s="640" t="s">
        <v>138</v>
      </c>
      <c r="F287" s="641" t="e">
        <f>IF(ISNUMBER(U287),U287,VLOOKUP(CONCATENATE($B287,"_",$C287,"_",F$2,"_","1000 NAC","_",$E287),Database!$F$2:$G$65536,2,)/VLOOKUP(CONCATENATE($B287,"_",$C287,"_",F$2,"_",$D287,"_",$E287),Database!$F$2:$G$65536,2,))</f>
        <v>#DIV/0!</v>
      </c>
      <c r="G287" s="641" t="e">
        <f>IF(ISNUMBER(V287),V287,VLOOKUP(CONCATENATE($B287,"_",$C287,"_",G$2,"_","1000 NAC","_",$E287),Database!$F$2:$G$65536,2,)/VLOOKUP(CONCATENATE($B287,"_",$C287,"_",G$2,"_",$D287,"_",$E287),Database!$F$2:$G$65536,2,))</f>
        <v>#DIV/0!</v>
      </c>
      <c r="H287" s="641" t="e">
        <f>IF(ISNUMBER(W287),W287,VLOOKUP(CONCATENATE($B287,"_",$C287,"_",H$2,"_","1000 NAC","_",$E287),Database!$F$2:$G$65536,2,)/VLOOKUP(CONCATENATE($B287,"_",$C287,"_",H$2,"_",$D287,"_",$E287),Database!$F$2:$G$65536,2,))</f>
        <v>#N/A</v>
      </c>
      <c r="I287" s="641" t="e">
        <f>IF(ISNUMBER(X287),X287,VLOOKUP(CONCATENATE($B287,"_",$C287,"_",I$2,"_","1000 NAC","_",$E287),Database!$F$2:$G$65536,2,)/VLOOKUP(CONCATENATE($B287,"_",$C287,"_",I$2,"_",$D287,"_",$E287),Database!$F$2:$G$65536,2,))</f>
        <v>#N/A</v>
      </c>
      <c r="J287" s="641" t="e">
        <f>VLOOKUP(CONCATENATE($B287,"_",$C287,"_",J$2,"_","1000 NAC","_",$E287),Database!$F$2:$G$65536,2,)/VLOOKUP(CONCATENATE($B287,"_",$C287,"_",J$2,"_",$D287,"_",$E287),Database!$F$2:$G$65536,2,)</f>
        <v>#N/A</v>
      </c>
      <c r="K287" s="642">
        <f>VLOOKUP(CONCATENATE($B287,"_",$C287,"_",K$2,"_","1000 NAC","_",$E287),SentData!$F$2:$G$65536,2,)/VLOOKUP(CONCATENATE($B287,"_",$C287,"_",K$2,"_",$D287,"_",$E287),SentData!$F$2:$G$65536,2,)</f>
        <v>752.91500460263887</v>
      </c>
      <c r="L287" s="642">
        <f>VLOOKUP(CONCATENATE($B287,"_",$C287,"_",L$2,"_","1000 NAC","_",$E287),SentData!$F$2:$G$65536,2,)/VLOOKUP(CONCATENATE($B287,"_",$C287,"_",L$2,"_",$D287,"_",$E287),SentData!$F$2:$G$65536,2,)</f>
        <v>761.49545189017772</v>
      </c>
      <c r="M287" s="643"/>
      <c r="N287" s="644" t="str">
        <f t="shared" si="61"/>
        <v>!!</v>
      </c>
      <c r="O287" s="644" t="str">
        <f t="shared" si="62"/>
        <v>!!</v>
      </c>
      <c r="P287" s="644" t="str">
        <f t="shared" si="63"/>
        <v>!!</v>
      </c>
      <c r="Q287" s="644" t="str">
        <f t="shared" si="64"/>
        <v>!!</v>
      </c>
      <c r="R287" s="644" t="str">
        <f t="shared" si="65"/>
        <v>!!</v>
      </c>
      <c r="S287" s="644">
        <f t="shared" si="66"/>
        <v>1.0113963026836839</v>
      </c>
      <c r="T287" s="643"/>
      <c r="U287" s="652" t="str">
        <f>IF(ISNUMBER(U285),IF(ISNUMBER(U286),U286/U285,F286/U285),IF(ISNUMBER(U286),U286/F285,""))</f>
        <v/>
      </c>
      <c r="V287" s="652"/>
      <c r="W287" s="652"/>
      <c r="X287" s="652"/>
    </row>
    <row r="288" spans="1:24" s="353" customFormat="1" ht="10.199999999999999" x14ac:dyDescent="0.2">
      <c r="A288" s="633" t="s">
        <v>180</v>
      </c>
      <c r="B288" s="633" t="str">
        <f>Cover!$G$25</f>
        <v>NL</v>
      </c>
      <c r="C288" s="633" t="s">
        <v>221</v>
      </c>
      <c r="D288" s="633" t="s">
        <v>362</v>
      </c>
      <c r="E288" s="634" t="s">
        <v>138</v>
      </c>
      <c r="F288" s="635">
        <f>IF(ISNUMBER(U288),U288,VLOOKUP(CONCATENATE($B288,"_",$C288,"_",F$2,"_",$D288,"_",$E288),Database!$F$2:$G$65536,2,))</f>
        <v>0</v>
      </c>
      <c r="G288" s="635">
        <f>IF(ISNUMBER(V288),V288,VLOOKUP(CONCATENATE($B288,"_",$C288,"_",G$2,"_",$D288,"_",$E288),Database!$F$2:$G$65536,2,))</f>
        <v>0</v>
      </c>
      <c r="H288" s="635" t="e">
        <f>IF(ISNUMBER(W288),W288,VLOOKUP(CONCATENATE($B288,"_",$C288,"_",H$2,"_",$D288,"_",$E288),Database!$F$2:$G$65536,2,))</f>
        <v>#N/A</v>
      </c>
      <c r="I288" s="635" t="e">
        <f>IF(ISNUMBER(X288),X288,VLOOKUP(CONCATENATE($B288,"_",$C288,"_",I$2,"_",$D288,"_",$E288),Database!$F$2:$G$65536,2,))</f>
        <v>#N/A</v>
      </c>
      <c r="J288" s="635" t="e">
        <f>VLOOKUP(CONCATENATE($B288,"_",$C288,"_",J$2,"_",$D288,"_",$E288),Database!$F$2:$G$65536,2,)</f>
        <v>#N/A</v>
      </c>
      <c r="K288" s="636">
        <f>VLOOKUP(CONCATENATE($B288,"_",$C288,"_",K$2,"_",$D288,"_",$E288),SentData!$F$2:$G$65536,2,)</f>
        <v>130.67399999999998</v>
      </c>
      <c r="L288" s="636">
        <f>VLOOKUP(CONCATENATE($B288,"_",$C288,"_",L$2,"_",$D288,"_",$E288),SentData!$F$2:$G$65536,2,)</f>
        <v>137.87700000000001</v>
      </c>
      <c r="M288" s="637"/>
      <c r="N288" s="638" t="str">
        <f t="shared" si="61"/>
        <v>!!</v>
      </c>
      <c r="O288" s="638" t="str">
        <f t="shared" si="62"/>
        <v>!!</v>
      </c>
      <c r="P288" s="638" t="str">
        <f t="shared" si="63"/>
        <v>!!</v>
      </c>
      <c r="Q288" s="638" t="str">
        <f t="shared" si="64"/>
        <v>!!</v>
      </c>
      <c r="R288" s="638" t="str">
        <f t="shared" si="65"/>
        <v>!!</v>
      </c>
      <c r="S288" s="638">
        <f t="shared" si="66"/>
        <v>1.0551219064236192</v>
      </c>
      <c r="T288" s="637"/>
      <c r="U288" s="633"/>
      <c r="V288" s="633"/>
      <c r="W288" s="633"/>
      <c r="X288" s="633"/>
    </row>
    <row r="289" spans="1:24" s="353" customFormat="1" ht="10.199999999999999" x14ac:dyDescent="0.2">
      <c r="A289" s="650" t="s">
        <v>179</v>
      </c>
      <c r="B289" s="633" t="str">
        <f>Cover!$G$25</f>
        <v>NL</v>
      </c>
      <c r="C289" s="633" t="s">
        <v>221</v>
      </c>
      <c r="D289" s="633" t="s">
        <v>216</v>
      </c>
      <c r="E289" s="634" t="s">
        <v>138</v>
      </c>
      <c r="F289" s="635">
        <f>IF(ISNUMBER(U289),U289,VLOOKUP(CONCATENATE($B289,"_",$C289,"_",F$2,"_",$D289,"_",$E289),Database!$F$2:$G$65536,2,))</f>
        <v>0</v>
      </c>
      <c r="G289" s="635">
        <f>IF(ISNUMBER(V289),V289,VLOOKUP(CONCATENATE($B289,"_",$C289,"_",G$2,"_",$D289,"_",$E289),Database!$F$2:$G$65536,2,))</f>
        <v>0</v>
      </c>
      <c r="H289" s="635" t="e">
        <f>IF(ISNUMBER(W289),W289,VLOOKUP(CONCATENATE($B289,"_",$C289,"_",H$2,"_",$D289,"_",$E289),Database!$F$2:$G$65536,2,))</f>
        <v>#N/A</v>
      </c>
      <c r="I289" s="635" t="e">
        <f>IF(ISNUMBER(X289),X289,VLOOKUP(CONCATENATE($B289,"_",$C289,"_",I$2,"_",$D289,"_",$E289),Database!$F$2:$G$65536,2,))</f>
        <v>#N/A</v>
      </c>
      <c r="J289" s="635" t="e">
        <f>VLOOKUP(CONCATENATE($B289,"_",$C289,"_",J$2,"_",$D289,"_",$E289),Database!$F$2:$G$65536,2,)</f>
        <v>#N/A</v>
      </c>
      <c r="K289" s="636">
        <f>VLOOKUP(CONCATENATE($B289,"_",$C289,"_",K$2,"_",$D289,"_",$E289),SentData!$F$2:$G$65536,2,)</f>
        <v>126189</v>
      </c>
      <c r="L289" s="636">
        <f>VLOOKUP(CONCATENATE($B289,"_",$C289,"_",L$2,"_",$D289,"_",$E289),SentData!$F$2:$G$65536,2,)</f>
        <v>125770</v>
      </c>
      <c r="M289" s="637"/>
      <c r="N289" s="638" t="str">
        <f t="shared" si="61"/>
        <v>!!</v>
      </c>
      <c r="O289" s="638" t="str">
        <f t="shared" si="62"/>
        <v>!!</v>
      </c>
      <c r="P289" s="638" t="str">
        <f t="shared" si="63"/>
        <v>!!</v>
      </c>
      <c r="Q289" s="638" t="str">
        <f t="shared" si="64"/>
        <v>!!</v>
      </c>
      <c r="R289" s="638" t="str">
        <f t="shared" si="65"/>
        <v>!!</v>
      </c>
      <c r="S289" s="638">
        <f t="shared" si="66"/>
        <v>0.99667958379890487</v>
      </c>
      <c r="T289" s="637"/>
      <c r="U289" s="633"/>
      <c r="V289" s="633"/>
      <c r="W289" s="633"/>
      <c r="X289" s="633"/>
    </row>
    <row r="290" spans="1:24" x14ac:dyDescent="0.2">
      <c r="A290" s="651" t="s">
        <v>178</v>
      </c>
      <c r="B290" s="639" t="str">
        <f>Cover!$G$25</f>
        <v>NL</v>
      </c>
      <c r="C290" s="639" t="s">
        <v>221</v>
      </c>
      <c r="D290" s="639" t="s">
        <v>362</v>
      </c>
      <c r="E290" s="640" t="s">
        <v>138</v>
      </c>
      <c r="F290" s="641" t="e">
        <f>IF(ISNUMBER(U290),U290,VLOOKUP(CONCATENATE($B290,"_",$C290,"_",F$2,"_","1000 NAC","_",$E290),Database!$F$2:$G$65536,2,)/VLOOKUP(CONCATENATE($B290,"_",$C290,"_",F$2,"_",$D290,"_",$E290),Database!$F$2:$G$65536,2,))</f>
        <v>#DIV/0!</v>
      </c>
      <c r="G290" s="641" t="e">
        <f>IF(ISNUMBER(V290),V290,VLOOKUP(CONCATENATE($B290,"_",$C290,"_",G$2,"_","1000 NAC","_",$E290),Database!$F$2:$G$65536,2,)/VLOOKUP(CONCATENATE($B290,"_",$C290,"_",G$2,"_",$D290,"_",$E290),Database!$F$2:$G$65536,2,))</f>
        <v>#DIV/0!</v>
      </c>
      <c r="H290" s="641" t="e">
        <f>IF(ISNUMBER(W290),W290,VLOOKUP(CONCATENATE($B290,"_",$C290,"_",H$2,"_","1000 NAC","_",$E290),Database!$F$2:$G$65536,2,)/VLOOKUP(CONCATENATE($B290,"_",$C290,"_",H$2,"_",$D290,"_",$E290),Database!$F$2:$G$65536,2,))</f>
        <v>#N/A</v>
      </c>
      <c r="I290" s="641" t="e">
        <f>IF(ISNUMBER(X290),X290,VLOOKUP(CONCATENATE($B290,"_",$C290,"_",I$2,"_","1000 NAC","_",$E290),Database!$F$2:$G$65536,2,)/VLOOKUP(CONCATENATE($B290,"_",$C290,"_",I$2,"_",$D290,"_",$E290),Database!$F$2:$G$65536,2,))</f>
        <v>#N/A</v>
      </c>
      <c r="J290" s="641" t="e">
        <f>VLOOKUP(CONCATENATE($B290,"_",$C290,"_",J$2,"_","1000 NAC","_",$E290),Database!$F$2:$G$65536,2,)/VLOOKUP(CONCATENATE($B290,"_",$C290,"_",J$2,"_",$D290,"_",$E290),Database!$F$2:$G$65536,2,)</f>
        <v>#N/A</v>
      </c>
      <c r="K290" s="642">
        <f>VLOOKUP(CONCATENATE($B290,"_",$C290,"_",K$2,"_","1000 NAC","_",$E290),SentData!$F$2:$G$65536,2,)/VLOOKUP(CONCATENATE($B290,"_",$C290,"_",K$2,"_",$D290,"_",$E290),SentData!$F$2:$G$65536,2,)</f>
        <v>965.67794664585165</v>
      </c>
      <c r="L290" s="642">
        <f>VLOOKUP(CONCATENATE($B290,"_",$C290,"_",L$2,"_","1000 NAC","_",$E290),SentData!$F$2:$G$65536,2,)/VLOOKUP(CONCATENATE($B290,"_",$C290,"_",L$2,"_",$D290,"_",$E290),SentData!$F$2:$G$65536,2,)</f>
        <v>912.18985037388393</v>
      </c>
      <c r="M290" s="643"/>
      <c r="N290" s="644" t="str">
        <f t="shared" si="61"/>
        <v>!!</v>
      </c>
      <c r="O290" s="644" t="str">
        <f t="shared" si="62"/>
        <v>!!</v>
      </c>
      <c r="P290" s="644" t="str">
        <f t="shared" si="63"/>
        <v>!!</v>
      </c>
      <c r="Q290" s="644" t="str">
        <f t="shared" si="64"/>
        <v>!!</v>
      </c>
      <c r="R290" s="644" t="str">
        <f t="shared" si="65"/>
        <v>!!</v>
      </c>
      <c r="S290" s="644">
        <f t="shared" si="66"/>
        <v>0.94461083381084632</v>
      </c>
      <c r="T290" s="643"/>
      <c r="U290" s="652" t="str">
        <f>IF(ISNUMBER(U288),IF(ISNUMBER(U289),U289/U288,F289/U288),IF(ISNUMBER(U289),U289/F288,""))</f>
        <v/>
      </c>
      <c r="V290" s="652"/>
      <c r="W290" s="652"/>
      <c r="X290" s="652"/>
    </row>
    <row r="291" spans="1:24" s="353" customFormat="1" ht="10.199999999999999" x14ac:dyDescent="0.2">
      <c r="A291" s="633" t="s">
        <v>180</v>
      </c>
      <c r="B291" s="633" t="str">
        <f>Cover!$G$25</f>
        <v>NL</v>
      </c>
      <c r="C291" s="633" t="s">
        <v>222</v>
      </c>
      <c r="D291" s="633" t="s">
        <v>362</v>
      </c>
      <c r="E291" s="634" t="s">
        <v>139</v>
      </c>
      <c r="F291" s="635">
        <f>IF(ISNUMBER(U291),U291,VLOOKUP(CONCATENATE($B291,"_",$C291,"_",F$2,"_",$D291,"_",$E291),Database!$F$2:$G$65536,2,))</f>
        <v>0</v>
      </c>
      <c r="G291" s="635">
        <f>IF(ISNUMBER(V291),V291,VLOOKUP(CONCATENATE($B291,"_",$C291,"_",G$2,"_",$D291,"_",$E291),Database!$F$2:$G$65536,2,))</f>
        <v>0</v>
      </c>
      <c r="H291" s="635" t="e">
        <f>IF(ISNUMBER(W291),W291,VLOOKUP(CONCATENATE($B291,"_",$C291,"_",H$2,"_",$D291,"_",$E291),Database!$F$2:$G$65536,2,))</f>
        <v>#N/A</v>
      </c>
      <c r="I291" s="635" t="e">
        <f>IF(ISNUMBER(X291),X291,VLOOKUP(CONCATENATE($B291,"_",$C291,"_",I$2,"_",$D291,"_",$E291),Database!$F$2:$G$65536,2,))</f>
        <v>#N/A</v>
      </c>
      <c r="J291" s="635" t="e">
        <f>VLOOKUP(CONCATENATE($B291,"_",$C291,"_",J$2,"_",$D291,"_",$E291),Database!$F$2:$G$65536,2,)</f>
        <v>#N/A</v>
      </c>
      <c r="K291" s="636">
        <f>VLOOKUP(CONCATENATE($B291,"_",$C291,"_",K$2,"_",$D291,"_",$E291),SentData!$F$2:$G$65536,2,)</f>
        <v>35.604999999999997</v>
      </c>
      <c r="L291" s="636">
        <f>VLOOKUP(CONCATENATE($B291,"_",$C291,"_",L$2,"_",$D291,"_",$E291),SentData!$F$2:$G$65536,2,)</f>
        <v>42.865000000000002</v>
      </c>
      <c r="M291" s="637"/>
      <c r="N291" s="638" t="str">
        <f t="shared" si="61"/>
        <v>!!</v>
      </c>
      <c r="O291" s="638" t="str">
        <f t="shared" si="62"/>
        <v>!!</v>
      </c>
      <c r="P291" s="638" t="str">
        <f t="shared" si="63"/>
        <v>!!</v>
      </c>
      <c r="Q291" s="638" t="str">
        <f t="shared" si="64"/>
        <v>!!</v>
      </c>
      <c r="R291" s="638" t="str">
        <f t="shared" si="65"/>
        <v>!!</v>
      </c>
      <c r="S291" s="638">
        <f t="shared" si="66"/>
        <v>1.2039039460749896</v>
      </c>
      <c r="T291" s="637"/>
      <c r="U291" s="633"/>
      <c r="V291" s="633"/>
      <c r="W291" s="633"/>
      <c r="X291" s="633"/>
    </row>
    <row r="292" spans="1:24" s="353" customFormat="1" ht="10.199999999999999" x14ac:dyDescent="0.2">
      <c r="A292" s="650" t="s">
        <v>179</v>
      </c>
      <c r="B292" s="633" t="str">
        <f>Cover!$G$25</f>
        <v>NL</v>
      </c>
      <c r="C292" s="633" t="s">
        <v>222</v>
      </c>
      <c r="D292" s="633" t="s">
        <v>216</v>
      </c>
      <c r="E292" s="634" t="s">
        <v>139</v>
      </c>
      <c r="F292" s="635">
        <f>IF(ISNUMBER(U292),U292,VLOOKUP(CONCATENATE($B292,"_",$C292,"_",F$2,"_",$D292,"_",$E292),Database!$F$2:$G$65536,2,))</f>
        <v>0</v>
      </c>
      <c r="G292" s="635">
        <f>IF(ISNUMBER(V292),V292,VLOOKUP(CONCATENATE($B292,"_",$C292,"_",G$2,"_",$D292,"_",$E292),Database!$F$2:$G$65536,2,))</f>
        <v>0</v>
      </c>
      <c r="H292" s="635" t="e">
        <f>IF(ISNUMBER(W292),W292,VLOOKUP(CONCATENATE($B292,"_",$C292,"_",H$2,"_",$D292,"_",$E292),Database!$F$2:$G$65536,2,))</f>
        <v>#N/A</v>
      </c>
      <c r="I292" s="635" t="e">
        <f>IF(ISNUMBER(X292),X292,VLOOKUP(CONCATENATE($B292,"_",$C292,"_",I$2,"_",$D292,"_",$E292),Database!$F$2:$G$65536,2,))</f>
        <v>#N/A</v>
      </c>
      <c r="J292" s="635" t="e">
        <f>VLOOKUP(CONCATENATE($B292,"_",$C292,"_",J$2,"_",$D292,"_",$E292),Database!$F$2:$G$65536,2,)</f>
        <v>#N/A</v>
      </c>
      <c r="K292" s="636">
        <f>VLOOKUP(CONCATENATE($B292,"_",$C292,"_",K$2,"_",$D292,"_",$E292),SentData!$F$2:$G$65536,2,)</f>
        <v>17194</v>
      </c>
      <c r="L292" s="636">
        <f>VLOOKUP(CONCATENATE($B292,"_",$C292,"_",L$2,"_",$D292,"_",$E292),SentData!$F$2:$G$65536,2,)</f>
        <v>22533</v>
      </c>
      <c r="M292" s="637"/>
      <c r="N292" s="638" t="str">
        <f t="shared" si="61"/>
        <v>!!</v>
      </c>
      <c r="O292" s="638" t="str">
        <f t="shared" si="62"/>
        <v>!!</v>
      </c>
      <c r="P292" s="638" t="str">
        <f t="shared" si="63"/>
        <v>!!</v>
      </c>
      <c r="Q292" s="638" t="str">
        <f t="shared" si="64"/>
        <v>!!</v>
      </c>
      <c r="R292" s="638" t="str">
        <f t="shared" si="65"/>
        <v>!!</v>
      </c>
      <c r="S292" s="638">
        <f t="shared" si="66"/>
        <v>1.3105152960335</v>
      </c>
      <c r="T292" s="637"/>
      <c r="U292" s="633"/>
      <c r="V292" s="633"/>
      <c r="W292" s="633"/>
      <c r="X292" s="633"/>
    </row>
    <row r="293" spans="1:24" x14ac:dyDescent="0.2">
      <c r="A293" s="651" t="s">
        <v>178</v>
      </c>
      <c r="B293" s="639" t="str">
        <f>Cover!$G$25</f>
        <v>NL</v>
      </c>
      <c r="C293" s="639" t="s">
        <v>222</v>
      </c>
      <c r="D293" s="639" t="s">
        <v>362</v>
      </c>
      <c r="E293" s="640" t="s">
        <v>139</v>
      </c>
      <c r="F293" s="641" t="e">
        <f>IF(ISNUMBER(U293),U293,VLOOKUP(CONCATENATE($B293,"_",$C293,"_",F$2,"_","1000 NAC","_",$E293),Database!$F$2:$G$65536,2,)/VLOOKUP(CONCATENATE($B293,"_",$C293,"_",F$2,"_",$D293,"_",$E293),Database!$F$2:$G$65536,2,))</f>
        <v>#DIV/0!</v>
      </c>
      <c r="G293" s="641" t="e">
        <f>IF(ISNUMBER(V293),V293,VLOOKUP(CONCATENATE($B293,"_",$C293,"_",G$2,"_","1000 NAC","_",$E293),Database!$F$2:$G$65536,2,)/VLOOKUP(CONCATENATE($B293,"_",$C293,"_",G$2,"_",$D293,"_",$E293),Database!$F$2:$G$65536,2,))</f>
        <v>#DIV/0!</v>
      </c>
      <c r="H293" s="641" t="e">
        <f>IF(ISNUMBER(W293),W293,VLOOKUP(CONCATENATE($B293,"_",$C293,"_",H$2,"_","1000 NAC","_",$E293),Database!$F$2:$G$65536,2,)/VLOOKUP(CONCATENATE($B293,"_",$C293,"_",H$2,"_",$D293,"_",$E293),Database!$F$2:$G$65536,2,))</f>
        <v>#N/A</v>
      </c>
      <c r="I293" s="641" t="e">
        <f>IF(ISNUMBER(X293),X293,VLOOKUP(CONCATENATE($B293,"_",$C293,"_",I$2,"_","1000 NAC","_",$E293),Database!$F$2:$G$65536,2,)/VLOOKUP(CONCATENATE($B293,"_",$C293,"_",I$2,"_",$D293,"_",$E293),Database!$F$2:$G$65536,2,))</f>
        <v>#N/A</v>
      </c>
      <c r="J293" s="641" t="e">
        <f>VLOOKUP(CONCATENATE($B293,"_",$C293,"_",J$2,"_","1000 NAC","_",$E293),Database!$F$2:$G$65536,2,)/VLOOKUP(CONCATENATE($B293,"_",$C293,"_",J$2,"_",$D293,"_",$E293),Database!$F$2:$G$65536,2,)</f>
        <v>#N/A</v>
      </c>
      <c r="K293" s="642">
        <f>VLOOKUP(CONCATENATE($B293,"_",$C293,"_",K$2,"_","1000 NAC","_",$E293),SentData!$F$2:$G$65536,2,)/VLOOKUP(CONCATENATE($B293,"_",$C293,"_",K$2,"_",$D293,"_",$E293),SentData!$F$2:$G$65536,2,)</f>
        <v>482.90970369330154</v>
      </c>
      <c r="L293" s="642">
        <f>VLOOKUP(CONCATENATE($B293,"_",$C293,"_",L$2,"_","1000 NAC","_",$E293),SentData!$F$2:$G$65536,2,)/VLOOKUP(CONCATENATE($B293,"_",$C293,"_",L$2,"_",$D293,"_",$E293),SentData!$F$2:$G$65536,2,)</f>
        <v>525.67362650180803</v>
      </c>
      <c r="M293" s="643"/>
      <c r="N293" s="644" t="str">
        <f t="shared" si="61"/>
        <v>!!</v>
      </c>
      <c r="O293" s="644" t="str">
        <f t="shared" si="62"/>
        <v>!!</v>
      </c>
      <c r="P293" s="644" t="str">
        <f t="shared" si="63"/>
        <v>!!</v>
      </c>
      <c r="Q293" s="644" t="str">
        <f t="shared" si="64"/>
        <v>!!</v>
      </c>
      <c r="R293" s="644" t="str">
        <f t="shared" si="65"/>
        <v>!!</v>
      </c>
      <c r="S293" s="644">
        <f t="shared" si="66"/>
        <v>1.0885546976617932</v>
      </c>
      <c r="T293" s="643"/>
      <c r="U293" s="652" t="str">
        <f>IF(ISNUMBER(U291),IF(ISNUMBER(U292),U292/U291,F292/U291),IF(ISNUMBER(U292),U292/F291,""))</f>
        <v/>
      </c>
      <c r="V293" s="652"/>
      <c r="W293" s="652"/>
      <c r="X293" s="652"/>
    </row>
    <row r="294" spans="1:24" s="353" customFormat="1" ht="10.199999999999999" x14ac:dyDescent="0.2">
      <c r="A294" s="633" t="s">
        <v>180</v>
      </c>
      <c r="B294" s="633" t="str">
        <f>Cover!$G$25</f>
        <v>NL</v>
      </c>
      <c r="C294" s="633" t="s">
        <v>221</v>
      </c>
      <c r="D294" s="633" t="s">
        <v>362</v>
      </c>
      <c r="E294" s="634" t="s">
        <v>139</v>
      </c>
      <c r="F294" s="635">
        <f>IF(ISNUMBER(U294),U294,VLOOKUP(CONCATENATE($B294,"_",$C294,"_",F$2,"_",$D294,"_",$E294),Database!$F$2:$G$65536,2,))</f>
        <v>0</v>
      </c>
      <c r="G294" s="635">
        <f>IF(ISNUMBER(V294),V294,VLOOKUP(CONCATENATE($B294,"_",$C294,"_",G$2,"_",$D294,"_",$E294),Database!$F$2:$G$65536,2,))</f>
        <v>0</v>
      </c>
      <c r="H294" s="635" t="e">
        <f>IF(ISNUMBER(W294),W294,VLOOKUP(CONCATENATE($B294,"_",$C294,"_",H$2,"_",$D294,"_",$E294),Database!$F$2:$G$65536,2,))</f>
        <v>#N/A</v>
      </c>
      <c r="I294" s="635" t="e">
        <f>IF(ISNUMBER(X294),X294,VLOOKUP(CONCATENATE($B294,"_",$C294,"_",I$2,"_",$D294,"_",$E294),Database!$F$2:$G$65536,2,))</f>
        <v>#N/A</v>
      </c>
      <c r="J294" s="635" t="e">
        <f>VLOOKUP(CONCATENATE($B294,"_",$C294,"_",J$2,"_",$D294,"_",$E294),Database!$F$2:$G$65536,2,)</f>
        <v>#N/A</v>
      </c>
      <c r="K294" s="636">
        <f>VLOOKUP(CONCATENATE($B294,"_",$C294,"_",K$2,"_",$D294,"_",$E294),SentData!$F$2:$G$65536,2,)</f>
        <v>4.2969999999999997</v>
      </c>
      <c r="L294" s="636">
        <f>VLOOKUP(CONCATENATE($B294,"_",$C294,"_",L$2,"_",$D294,"_",$E294),SentData!$F$2:$G$65536,2,)</f>
        <v>5.7380000000000004</v>
      </c>
      <c r="M294" s="637"/>
      <c r="N294" s="638" t="str">
        <f t="shared" si="61"/>
        <v>!!</v>
      </c>
      <c r="O294" s="638" t="str">
        <f t="shared" si="62"/>
        <v>!!</v>
      </c>
      <c r="P294" s="638" t="str">
        <f t="shared" si="63"/>
        <v>!!</v>
      </c>
      <c r="Q294" s="638" t="str">
        <f t="shared" si="64"/>
        <v>!!</v>
      </c>
      <c r="R294" s="638" t="str">
        <f t="shared" si="65"/>
        <v>!!</v>
      </c>
      <c r="S294" s="638">
        <f t="shared" si="66"/>
        <v>1.3353502443565279</v>
      </c>
      <c r="T294" s="637"/>
      <c r="U294" s="633"/>
      <c r="V294" s="633"/>
      <c r="W294" s="633"/>
      <c r="X294" s="633"/>
    </row>
    <row r="295" spans="1:24" s="353" customFormat="1" ht="10.199999999999999" x14ac:dyDescent="0.2">
      <c r="A295" s="650" t="s">
        <v>179</v>
      </c>
      <c r="B295" s="633" t="str">
        <f>Cover!$G$25</f>
        <v>NL</v>
      </c>
      <c r="C295" s="633" t="s">
        <v>221</v>
      </c>
      <c r="D295" s="633" t="s">
        <v>216</v>
      </c>
      <c r="E295" s="634" t="s">
        <v>139</v>
      </c>
      <c r="F295" s="635">
        <f>IF(ISNUMBER(U295),U295,VLOOKUP(CONCATENATE($B295,"_",$C295,"_",F$2,"_",$D295,"_",$E295),Database!$F$2:$G$65536,2,))</f>
        <v>0</v>
      </c>
      <c r="G295" s="635">
        <f>IF(ISNUMBER(V295),V295,VLOOKUP(CONCATENATE($B295,"_",$C295,"_",G$2,"_",$D295,"_",$E295),Database!$F$2:$G$65536,2,))</f>
        <v>0</v>
      </c>
      <c r="H295" s="635" t="e">
        <f>IF(ISNUMBER(W295),W295,VLOOKUP(CONCATENATE($B295,"_",$C295,"_",H$2,"_",$D295,"_",$E295),Database!$F$2:$G$65536,2,))</f>
        <v>#N/A</v>
      </c>
      <c r="I295" s="635" t="e">
        <f>IF(ISNUMBER(X295),X295,VLOOKUP(CONCATENATE($B295,"_",$C295,"_",I$2,"_",$D295,"_",$E295),Database!$F$2:$G$65536,2,))</f>
        <v>#N/A</v>
      </c>
      <c r="J295" s="635" t="e">
        <f>VLOOKUP(CONCATENATE($B295,"_",$C295,"_",J$2,"_",$D295,"_",$E295),Database!$F$2:$G$65536,2,)</f>
        <v>#N/A</v>
      </c>
      <c r="K295" s="636">
        <f>VLOOKUP(CONCATENATE($B295,"_",$C295,"_",K$2,"_",$D295,"_",$E295),SentData!$F$2:$G$65536,2,)</f>
        <v>2023</v>
      </c>
      <c r="L295" s="636">
        <f>VLOOKUP(CONCATENATE($B295,"_",$C295,"_",L$2,"_",$D295,"_",$E295),SentData!$F$2:$G$65536,2,)</f>
        <v>2276</v>
      </c>
      <c r="M295" s="637"/>
      <c r="N295" s="638" t="str">
        <f t="shared" si="61"/>
        <v>!!</v>
      </c>
      <c r="O295" s="638" t="str">
        <f t="shared" si="62"/>
        <v>!!</v>
      </c>
      <c r="P295" s="638" t="str">
        <f t="shared" si="63"/>
        <v>!!</v>
      </c>
      <c r="Q295" s="638" t="str">
        <f t="shared" si="64"/>
        <v>!!</v>
      </c>
      <c r="R295" s="638" t="str">
        <f t="shared" si="65"/>
        <v>!!</v>
      </c>
      <c r="S295" s="638">
        <f t="shared" si="66"/>
        <v>1.125061789421651</v>
      </c>
      <c r="T295" s="637"/>
      <c r="U295" s="633"/>
      <c r="V295" s="633"/>
      <c r="W295" s="633"/>
      <c r="X295" s="633"/>
    </row>
    <row r="296" spans="1:24" x14ac:dyDescent="0.2">
      <c r="A296" s="651" t="s">
        <v>178</v>
      </c>
      <c r="B296" s="639" t="str">
        <f>Cover!$G$25</f>
        <v>NL</v>
      </c>
      <c r="C296" s="639" t="s">
        <v>221</v>
      </c>
      <c r="D296" s="639" t="s">
        <v>362</v>
      </c>
      <c r="E296" s="640" t="s">
        <v>139</v>
      </c>
      <c r="F296" s="641" t="e">
        <f>IF(ISNUMBER(U296),U296,VLOOKUP(CONCATENATE($B296,"_",$C296,"_",F$2,"_","1000 NAC","_",$E296),Database!$F$2:$G$65536,2,)/VLOOKUP(CONCATENATE($B296,"_",$C296,"_",F$2,"_",$D296,"_",$E296),Database!$F$2:$G$65536,2,))</f>
        <v>#DIV/0!</v>
      </c>
      <c r="G296" s="641" t="e">
        <f>IF(ISNUMBER(V296),V296,VLOOKUP(CONCATENATE($B296,"_",$C296,"_",G$2,"_","1000 NAC","_",$E296),Database!$F$2:$G$65536,2,)/VLOOKUP(CONCATENATE($B296,"_",$C296,"_",G$2,"_",$D296,"_",$E296),Database!$F$2:$G$65536,2,))</f>
        <v>#DIV/0!</v>
      </c>
      <c r="H296" s="641" t="e">
        <f>IF(ISNUMBER(W296),W296,VLOOKUP(CONCATENATE($B296,"_",$C296,"_",H$2,"_","1000 NAC","_",$E296),Database!$F$2:$G$65536,2,)/VLOOKUP(CONCATENATE($B296,"_",$C296,"_",H$2,"_",$D296,"_",$E296),Database!$F$2:$G$65536,2,))</f>
        <v>#N/A</v>
      </c>
      <c r="I296" s="641" t="e">
        <f>IF(ISNUMBER(X296),X296,VLOOKUP(CONCATENATE($B296,"_",$C296,"_",I$2,"_","1000 NAC","_",$E296),Database!$F$2:$G$65536,2,)/VLOOKUP(CONCATENATE($B296,"_",$C296,"_",I$2,"_",$D296,"_",$E296),Database!$F$2:$G$65536,2,))</f>
        <v>#N/A</v>
      </c>
      <c r="J296" s="641" t="e">
        <f>VLOOKUP(CONCATENATE($B296,"_",$C296,"_",J$2,"_","1000 NAC","_",$E296),Database!$F$2:$G$65536,2,)/VLOOKUP(CONCATENATE($B296,"_",$C296,"_",J$2,"_",$D296,"_",$E296),Database!$F$2:$G$65536,2,)</f>
        <v>#N/A</v>
      </c>
      <c r="K296" s="642">
        <f>VLOOKUP(CONCATENATE($B296,"_",$C296,"_",K$2,"_","1000 NAC","_",$E296),SentData!$F$2:$G$65536,2,)/VLOOKUP(CONCATENATE($B296,"_",$C296,"_",K$2,"_",$D296,"_",$E296),SentData!$F$2:$G$65536,2,)</f>
        <v>470.79357691412616</v>
      </c>
      <c r="L296" s="642">
        <f>VLOOKUP(CONCATENATE($B296,"_",$C296,"_",L$2,"_","1000 NAC","_",$E296),SentData!$F$2:$G$65536,2,)/VLOOKUP(CONCATENATE($B296,"_",$C296,"_",L$2,"_",$D296,"_",$E296),SentData!$F$2:$G$65536,2,)</f>
        <v>396.65388637155803</v>
      </c>
      <c r="M296" s="643"/>
      <c r="N296" s="644" t="str">
        <f t="shared" si="61"/>
        <v>!!</v>
      </c>
      <c r="O296" s="644" t="str">
        <f t="shared" si="62"/>
        <v>!!</v>
      </c>
      <c r="P296" s="644" t="str">
        <f t="shared" si="63"/>
        <v>!!</v>
      </c>
      <c r="Q296" s="644" t="str">
        <f t="shared" si="64"/>
        <v>!!</v>
      </c>
      <c r="R296" s="644" t="str">
        <f t="shared" si="65"/>
        <v>!!</v>
      </c>
      <c r="S296" s="644">
        <f t="shared" si="66"/>
        <v>0.84252187332604289</v>
      </c>
      <c r="T296" s="643"/>
      <c r="U296" s="652" t="str">
        <f>IF(ISNUMBER(U294),IF(ISNUMBER(U295),U295/U294,F295/U294),IF(ISNUMBER(U295),U295/F294,""))</f>
        <v/>
      </c>
      <c r="V296" s="652"/>
      <c r="W296" s="652"/>
      <c r="X296" s="652"/>
    </row>
    <row r="297" spans="1:24" s="353" customFormat="1" ht="10.199999999999999" x14ac:dyDescent="0.2">
      <c r="A297" s="633" t="s">
        <v>180</v>
      </c>
      <c r="B297" s="633" t="str">
        <f>Cover!$G$25</f>
        <v>NL</v>
      </c>
      <c r="C297" s="633" t="s">
        <v>222</v>
      </c>
      <c r="D297" s="633" t="s">
        <v>362</v>
      </c>
      <c r="E297" s="634" t="s">
        <v>140</v>
      </c>
      <c r="F297" s="635">
        <f>IF(ISNUMBER(U297),U297,VLOOKUP(CONCATENATE($B297,"_",$C297,"_",F$2,"_",$D297,"_",$E297),Database!$F$2:$G$65536,2,))</f>
        <v>0</v>
      </c>
      <c r="G297" s="635">
        <f>IF(ISNUMBER(V297),V297,VLOOKUP(CONCATENATE($B297,"_",$C297,"_",G$2,"_",$D297,"_",$E297),Database!$F$2:$G$65536,2,))</f>
        <v>0</v>
      </c>
      <c r="H297" s="635" t="e">
        <f>IF(ISNUMBER(W297),W297,VLOOKUP(CONCATENATE($B297,"_",$C297,"_",H$2,"_",$D297,"_",$E297),Database!$F$2:$G$65536,2,))</f>
        <v>#N/A</v>
      </c>
      <c r="I297" s="635" t="e">
        <f>IF(ISNUMBER(X297),X297,VLOOKUP(CONCATENATE($B297,"_",$C297,"_",I$2,"_",$D297,"_",$E297),Database!$F$2:$G$65536,2,))</f>
        <v>#N/A</v>
      </c>
      <c r="J297" s="635" t="e">
        <f>VLOOKUP(CONCATENATE($B297,"_",$C297,"_",J$2,"_",$D297,"_",$E297),Database!$F$2:$G$65536,2,)</f>
        <v>#N/A</v>
      </c>
      <c r="K297" s="636">
        <f>VLOOKUP(CONCATENATE($B297,"_",$C297,"_",K$2,"_",$D297,"_",$E297),SentData!$F$2:$G$65536,2,)</f>
        <v>0.38400000000000001</v>
      </c>
      <c r="L297" s="636">
        <f>VLOOKUP(CONCATENATE($B297,"_",$C297,"_",L$2,"_",$D297,"_",$E297),SentData!$F$2:$G$65536,2,)</f>
        <v>0.54800000000000004</v>
      </c>
      <c r="M297" s="637"/>
      <c r="N297" s="638" t="str">
        <f t="shared" si="61"/>
        <v>!!</v>
      </c>
      <c r="O297" s="638" t="str">
        <f t="shared" si="62"/>
        <v>!!</v>
      </c>
      <c r="P297" s="638" t="str">
        <f t="shared" si="63"/>
        <v>!!</v>
      </c>
      <c r="Q297" s="638" t="str">
        <f t="shared" si="64"/>
        <v>!!</v>
      </c>
      <c r="R297" s="638" t="str">
        <f t="shared" si="65"/>
        <v>!!</v>
      </c>
      <c r="S297" s="638">
        <f t="shared" si="66"/>
        <v>1.4270833333333335</v>
      </c>
      <c r="T297" s="637"/>
      <c r="U297" s="633"/>
      <c r="V297" s="633"/>
      <c r="W297" s="633"/>
      <c r="X297" s="633"/>
    </row>
    <row r="298" spans="1:24" s="353" customFormat="1" ht="10.199999999999999" x14ac:dyDescent="0.2">
      <c r="A298" s="650" t="s">
        <v>179</v>
      </c>
      <c r="B298" s="633" t="str">
        <f>Cover!$G$25</f>
        <v>NL</v>
      </c>
      <c r="C298" s="633" t="s">
        <v>222</v>
      </c>
      <c r="D298" s="633" t="s">
        <v>216</v>
      </c>
      <c r="E298" s="634" t="s">
        <v>140</v>
      </c>
      <c r="F298" s="635">
        <f>IF(ISNUMBER(U298),U298,VLOOKUP(CONCATENATE($B298,"_",$C298,"_",F$2,"_",$D298,"_",$E298),Database!$F$2:$G$65536,2,))</f>
        <v>0</v>
      </c>
      <c r="G298" s="635">
        <f>IF(ISNUMBER(V298),V298,VLOOKUP(CONCATENATE($B298,"_",$C298,"_",G$2,"_",$D298,"_",$E298),Database!$F$2:$G$65536,2,))</f>
        <v>0</v>
      </c>
      <c r="H298" s="635" t="e">
        <f>IF(ISNUMBER(W298),W298,VLOOKUP(CONCATENATE($B298,"_",$C298,"_",H$2,"_",$D298,"_",$E298),Database!$F$2:$G$65536,2,))</f>
        <v>#N/A</v>
      </c>
      <c r="I298" s="635" t="e">
        <f>IF(ISNUMBER(X298),X298,VLOOKUP(CONCATENATE($B298,"_",$C298,"_",I$2,"_",$D298,"_",$E298),Database!$F$2:$G$65536,2,))</f>
        <v>#N/A</v>
      </c>
      <c r="J298" s="635" t="e">
        <f>VLOOKUP(CONCATENATE($B298,"_",$C298,"_",J$2,"_",$D298,"_",$E298),Database!$F$2:$G$65536,2,)</f>
        <v>#N/A</v>
      </c>
      <c r="K298" s="636">
        <f>VLOOKUP(CONCATENATE($B298,"_",$C298,"_",K$2,"_",$D298,"_",$E298),SentData!$F$2:$G$65536,2,)</f>
        <v>1317</v>
      </c>
      <c r="L298" s="636">
        <f>VLOOKUP(CONCATENATE($B298,"_",$C298,"_",L$2,"_",$D298,"_",$E298),SentData!$F$2:$G$65536,2,)</f>
        <v>1094</v>
      </c>
      <c r="M298" s="637"/>
      <c r="N298" s="638" t="str">
        <f t="shared" si="61"/>
        <v>!!</v>
      </c>
      <c r="O298" s="638" t="str">
        <f t="shared" si="62"/>
        <v>!!</v>
      </c>
      <c r="P298" s="638" t="str">
        <f t="shared" si="63"/>
        <v>!!</v>
      </c>
      <c r="Q298" s="638" t="str">
        <f t="shared" si="64"/>
        <v>!!</v>
      </c>
      <c r="R298" s="638" t="str">
        <f t="shared" si="65"/>
        <v>!!</v>
      </c>
      <c r="S298" s="638">
        <f t="shared" si="66"/>
        <v>0.83067577828397876</v>
      </c>
      <c r="T298" s="637"/>
      <c r="U298" s="633"/>
      <c r="V298" s="633"/>
      <c r="W298" s="633"/>
      <c r="X298" s="633"/>
    </row>
    <row r="299" spans="1:24" x14ac:dyDescent="0.2">
      <c r="A299" s="651" t="s">
        <v>178</v>
      </c>
      <c r="B299" s="639" t="str">
        <f>Cover!$G$25</f>
        <v>NL</v>
      </c>
      <c r="C299" s="639" t="s">
        <v>222</v>
      </c>
      <c r="D299" s="639" t="s">
        <v>362</v>
      </c>
      <c r="E299" s="640" t="s">
        <v>140</v>
      </c>
      <c r="F299" s="641" t="e">
        <f>IF(ISNUMBER(U299),U299,VLOOKUP(CONCATENATE($B299,"_",$C299,"_",F$2,"_","1000 NAC","_",$E299),Database!$F$2:$G$65536,2,)/VLOOKUP(CONCATENATE($B299,"_",$C299,"_",F$2,"_",$D299,"_",$E299),Database!$F$2:$G$65536,2,))</f>
        <v>#DIV/0!</v>
      </c>
      <c r="G299" s="641" t="e">
        <f>IF(ISNUMBER(V299),V299,VLOOKUP(CONCATENATE($B299,"_",$C299,"_",G$2,"_","1000 NAC","_",$E299),Database!$F$2:$G$65536,2,)/VLOOKUP(CONCATENATE($B299,"_",$C299,"_",G$2,"_",$D299,"_",$E299),Database!$F$2:$G$65536,2,))</f>
        <v>#DIV/0!</v>
      </c>
      <c r="H299" s="641" t="e">
        <f>IF(ISNUMBER(W299),W299,VLOOKUP(CONCATENATE($B299,"_",$C299,"_",H$2,"_","1000 NAC","_",$E299),Database!$F$2:$G$65536,2,)/VLOOKUP(CONCATENATE($B299,"_",$C299,"_",H$2,"_",$D299,"_",$E299),Database!$F$2:$G$65536,2,))</f>
        <v>#N/A</v>
      </c>
      <c r="I299" s="641" t="e">
        <f>IF(ISNUMBER(X299),X299,VLOOKUP(CONCATENATE($B299,"_",$C299,"_",I$2,"_","1000 NAC","_",$E299),Database!$F$2:$G$65536,2,)/VLOOKUP(CONCATENATE($B299,"_",$C299,"_",I$2,"_",$D299,"_",$E299),Database!$F$2:$G$65536,2,))</f>
        <v>#N/A</v>
      </c>
      <c r="J299" s="641" t="e">
        <f>VLOOKUP(CONCATENATE($B299,"_",$C299,"_",J$2,"_","1000 NAC","_",$E299),Database!$F$2:$G$65536,2,)/VLOOKUP(CONCATENATE($B299,"_",$C299,"_",J$2,"_",$D299,"_",$E299),Database!$F$2:$G$65536,2,)</f>
        <v>#N/A</v>
      </c>
      <c r="K299" s="642">
        <f>VLOOKUP(CONCATENATE($B299,"_",$C299,"_",K$2,"_","1000 NAC","_",$E299),SentData!$F$2:$G$65536,2,)/VLOOKUP(CONCATENATE($B299,"_",$C299,"_",K$2,"_",$D299,"_",$E299),SentData!$F$2:$G$65536,2,)</f>
        <v>3429.6875</v>
      </c>
      <c r="L299" s="642">
        <f>VLOOKUP(CONCATENATE($B299,"_",$C299,"_",L$2,"_","1000 NAC","_",$E299),SentData!$F$2:$G$65536,2,)/VLOOKUP(CONCATENATE($B299,"_",$C299,"_",L$2,"_",$D299,"_",$E299),SentData!$F$2:$G$65536,2,)</f>
        <v>1996.3503649635036</v>
      </c>
      <c r="M299" s="643"/>
      <c r="N299" s="644" t="str">
        <f t="shared" si="61"/>
        <v>!!</v>
      </c>
      <c r="O299" s="644" t="str">
        <f t="shared" si="62"/>
        <v>!!</v>
      </c>
      <c r="P299" s="644" t="str">
        <f t="shared" si="63"/>
        <v>!!</v>
      </c>
      <c r="Q299" s="644" t="str">
        <f t="shared" si="64"/>
        <v>!!</v>
      </c>
      <c r="R299" s="644" t="str">
        <f t="shared" si="65"/>
        <v>!!</v>
      </c>
      <c r="S299" s="644">
        <f t="shared" si="66"/>
        <v>0.5820793774836639</v>
      </c>
      <c r="T299" s="643"/>
      <c r="U299" s="652" t="str">
        <f>IF(ISNUMBER(U297),IF(ISNUMBER(U298),U298/U297,F298/U297),IF(ISNUMBER(U298),U298/F297,""))</f>
        <v/>
      </c>
      <c r="V299" s="652"/>
      <c r="W299" s="652"/>
      <c r="X299" s="652"/>
    </row>
    <row r="300" spans="1:24" s="353" customFormat="1" ht="10.199999999999999" x14ac:dyDescent="0.2">
      <c r="A300" s="633" t="s">
        <v>180</v>
      </c>
      <c r="B300" s="633" t="str">
        <f>Cover!$G$25</f>
        <v>NL</v>
      </c>
      <c r="C300" s="633" t="s">
        <v>221</v>
      </c>
      <c r="D300" s="633" t="s">
        <v>362</v>
      </c>
      <c r="E300" s="634" t="s">
        <v>140</v>
      </c>
      <c r="F300" s="635">
        <f>IF(ISNUMBER(U300),U300,VLOOKUP(CONCATENATE($B300,"_",$C300,"_",F$2,"_",$D300,"_",$E300),Database!$F$2:$G$65536,2,))</f>
        <v>0</v>
      </c>
      <c r="G300" s="635">
        <f>IF(ISNUMBER(V300),V300,VLOOKUP(CONCATENATE($B300,"_",$C300,"_",G$2,"_",$D300,"_",$E300),Database!$F$2:$G$65536,2,))</f>
        <v>0</v>
      </c>
      <c r="H300" s="635" t="e">
        <f>IF(ISNUMBER(W300),W300,VLOOKUP(CONCATENATE($B300,"_",$C300,"_",H$2,"_",$D300,"_",$E300),Database!$F$2:$G$65536,2,))</f>
        <v>#N/A</v>
      </c>
      <c r="I300" s="635" t="e">
        <f>IF(ISNUMBER(X300),X300,VLOOKUP(CONCATENATE($B300,"_",$C300,"_",I$2,"_",$D300,"_",$E300),Database!$F$2:$G$65536,2,))</f>
        <v>#N/A</v>
      </c>
      <c r="J300" s="635" t="e">
        <f>VLOOKUP(CONCATENATE($B300,"_",$C300,"_",J$2,"_",$D300,"_",$E300),Database!$F$2:$G$65536,2,)</f>
        <v>#N/A</v>
      </c>
      <c r="K300" s="636">
        <f>VLOOKUP(CONCATENATE($B300,"_",$C300,"_",K$2,"_",$D300,"_",$E300),SentData!$F$2:$G$65536,2,)</f>
        <v>4.7869999999999999</v>
      </c>
      <c r="L300" s="636">
        <f>VLOOKUP(CONCATENATE($B300,"_",$C300,"_",L$2,"_",$D300,"_",$E300),SentData!$F$2:$G$65536,2,)</f>
        <v>14.445</v>
      </c>
      <c r="M300" s="637"/>
      <c r="N300" s="638" t="str">
        <f t="shared" si="61"/>
        <v>!!</v>
      </c>
      <c r="O300" s="638" t="str">
        <f t="shared" si="62"/>
        <v>!!</v>
      </c>
      <c r="P300" s="638" t="str">
        <f t="shared" si="63"/>
        <v>!!</v>
      </c>
      <c r="Q300" s="638" t="str">
        <f t="shared" si="64"/>
        <v>!!</v>
      </c>
      <c r="R300" s="638" t="str">
        <f t="shared" si="65"/>
        <v>!!</v>
      </c>
      <c r="S300" s="638">
        <f t="shared" si="66"/>
        <v>3.0175475245456447</v>
      </c>
      <c r="T300" s="637"/>
      <c r="U300" s="633"/>
      <c r="V300" s="633"/>
      <c r="W300" s="633"/>
      <c r="X300" s="633"/>
    </row>
    <row r="301" spans="1:24" s="353" customFormat="1" ht="10.199999999999999" x14ac:dyDescent="0.2">
      <c r="A301" s="650" t="s">
        <v>179</v>
      </c>
      <c r="B301" s="633" t="str">
        <f>Cover!$G$25</f>
        <v>NL</v>
      </c>
      <c r="C301" s="633" t="s">
        <v>221</v>
      </c>
      <c r="D301" s="633" t="s">
        <v>216</v>
      </c>
      <c r="E301" s="634" t="s">
        <v>140</v>
      </c>
      <c r="F301" s="635">
        <f>IF(ISNUMBER(U301),U301,VLOOKUP(CONCATENATE($B301,"_",$C301,"_",F$2,"_",$D301,"_",$E301),Database!$F$2:$G$65536,2,))</f>
        <v>0</v>
      </c>
      <c r="G301" s="635">
        <f>IF(ISNUMBER(V301),V301,VLOOKUP(CONCATENATE($B301,"_",$C301,"_",G$2,"_",$D301,"_",$E301),Database!$F$2:$G$65536,2,))</f>
        <v>0</v>
      </c>
      <c r="H301" s="635" t="e">
        <f>IF(ISNUMBER(W301),W301,VLOOKUP(CONCATENATE($B301,"_",$C301,"_",H$2,"_",$D301,"_",$E301),Database!$F$2:$G$65536,2,))</f>
        <v>#N/A</v>
      </c>
      <c r="I301" s="635" t="e">
        <f>IF(ISNUMBER(X301),X301,VLOOKUP(CONCATENATE($B301,"_",$C301,"_",I$2,"_",$D301,"_",$E301),Database!$F$2:$G$65536,2,))</f>
        <v>#N/A</v>
      </c>
      <c r="J301" s="635" t="e">
        <f>VLOOKUP(CONCATENATE($B301,"_",$C301,"_",J$2,"_",$D301,"_",$E301),Database!$F$2:$G$65536,2,)</f>
        <v>#N/A</v>
      </c>
      <c r="K301" s="636">
        <f>VLOOKUP(CONCATENATE($B301,"_",$C301,"_",K$2,"_",$D301,"_",$E301),SentData!$F$2:$G$65536,2,)</f>
        <v>2903</v>
      </c>
      <c r="L301" s="636">
        <f>VLOOKUP(CONCATENATE($B301,"_",$C301,"_",L$2,"_",$D301,"_",$E301),SentData!$F$2:$G$65536,2,)</f>
        <v>6392</v>
      </c>
      <c r="M301" s="637"/>
      <c r="N301" s="638" t="str">
        <f t="shared" si="61"/>
        <v>!!</v>
      </c>
      <c r="O301" s="638" t="str">
        <f t="shared" si="62"/>
        <v>!!</v>
      </c>
      <c r="P301" s="638" t="str">
        <f t="shared" si="63"/>
        <v>!!</v>
      </c>
      <c r="Q301" s="638" t="str">
        <f t="shared" si="64"/>
        <v>!!</v>
      </c>
      <c r="R301" s="638" t="str">
        <f t="shared" si="65"/>
        <v>!!</v>
      </c>
      <c r="S301" s="638">
        <f t="shared" si="66"/>
        <v>2.2018601446779194</v>
      </c>
      <c r="T301" s="637"/>
      <c r="U301" s="633"/>
      <c r="V301" s="633"/>
      <c r="W301" s="633"/>
      <c r="X301" s="633"/>
    </row>
    <row r="302" spans="1:24" x14ac:dyDescent="0.2">
      <c r="A302" s="651" t="s">
        <v>178</v>
      </c>
      <c r="B302" s="639" t="str">
        <f>Cover!$G$25</f>
        <v>NL</v>
      </c>
      <c r="C302" s="639" t="s">
        <v>221</v>
      </c>
      <c r="D302" s="639" t="s">
        <v>362</v>
      </c>
      <c r="E302" s="640" t="s">
        <v>140</v>
      </c>
      <c r="F302" s="641" t="e">
        <f>IF(ISNUMBER(U302),U302,VLOOKUP(CONCATENATE($B302,"_",$C302,"_",F$2,"_","1000 NAC","_",$E302),Database!$F$2:$G$65536,2,)/VLOOKUP(CONCATENATE($B302,"_",$C302,"_",F$2,"_",$D302,"_",$E302),Database!$F$2:$G$65536,2,))</f>
        <v>#DIV/0!</v>
      </c>
      <c r="G302" s="641" t="e">
        <f>IF(ISNUMBER(V302),V302,VLOOKUP(CONCATENATE($B302,"_",$C302,"_",G$2,"_","1000 NAC","_",$E302),Database!$F$2:$G$65536,2,)/VLOOKUP(CONCATENATE($B302,"_",$C302,"_",G$2,"_",$D302,"_",$E302),Database!$F$2:$G$65536,2,))</f>
        <v>#DIV/0!</v>
      </c>
      <c r="H302" s="641" t="e">
        <f>IF(ISNUMBER(W302),W302,VLOOKUP(CONCATENATE($B302,"_",$C302,"_",H$2,"_","1000 NAC","_",$E302),Database!$F$2:$G$65536,2,)/VLOOKUP(CONCATENATE($B302,"_",$C302,"_",H$2,"_",$D302,"_",$E302),Database!$F$2:$G$65536,2,))</f>
        <v>#N/A</v>
      </c>
      <c r="I302" s="641" t="e">
        <f>IF(ISNUMBER(X302),X302,VLOOKUP(CONCATENATE($B302,"_",$C302,"_",I$2,"_","1000 NAC","_",$E302),Database!$F$2:$G$65536,2,)/VLOOKUP(CONCATENATE($B302,"_",$C302,"_",I$2,"_",$D302,"_",$E302),Database!$F$2:$G$65536,2,))</f>
        <v>#N/A</v>
      </c>
      <c r="J302" s="641" t="e">
        <f>VLOOKUP(CONCATENATE($B302,"_",$C302,"_",J$2,"_","1000 NAC","_",$E302),Database!$F$2:$G$65536,2,)/VLOOKUP(CONCATENATE($B302,"_",$C302,"_",J$2,"_",$D302,"_",$E302),Database!$F$2:$G$65536,2,)</f>
        <v>#N/A</v>
      </c>
      <c r="K302" s="642">
        <f>VLOOKUP(CONCATENATE($B302,"_",$C302,"_",K$2,"_","1000 NAC","_",$E302),SentData!$F$2:$G$65536,2,)/VLOOKUP(CONCATENATE($B302,"_",$C302,"_",K$2,"_",$D302,"_",$E302),SentData!$F$2:$G$65536,2,)</f>
        <v>606.43409233340299</v>
      </c>
      <c r="L302" s="642">
        <f>VLOOKUP(CONCATENATE($B302,"_",$C302,"_",L$2,"_","1000 NAC","_",$E302),SentData!$F$2:$G$65536,2,)/VLOOKUP(CONCATENATE($B302,"_",$C302,"_",L$2,"_",$D302,"_",$E302),SentData!$F$2:$G$65536,2,)</f>
        <v>442.50605745932847</v>
      </c>
      <c r="M302" s="643"/>
      <c r="N302" s="644" t="str">
        <f t="shared" si="61"/>
        <v>!!</v>
      </c>
      <c r="O302" s="644" t="str">
        <f t="shared" si="62"/>
        <v>!!</v>
      </c>
      <c r="P302" s="644" t="str">
        <f t="shared" si="63"/>
        <v>!!</v>
      </c>
      <c r="Q302" s="644" t="str">
        <f t="shared" si="64"/>
        <v>!!</v>
      </c>
      <c r="R302" s="644" t="str">
        <f t="shared" si="65"/>
        <v>!!</v>
      </c>
      <c r="S302" s="644">
        <f t="shared" si="66"/>
        <v>0.72968532451181722</v>
      </c>
      <c r="T302" s="643"/>
      <c r="U302" s="652" t="str">
        <f>IF(ISNUMBER(U300),IF(ISNUMBER(U301),U301/U300,F301/U300),IF(ISNUMBER(U301),U301/F300,""))</f>
        <v/>
      </c>
      <c r="V302" s="652"/>
      <c r="W302" s="652"/>
      <c r="X302" s="652"/>
    </row>
    <row r="303" spans="1:24" s="353" customFormat="1" ht="10.199999999999999" x14ac:dyDescent="0.2">
      <c r="A303" s="633" t="s">
        <v>180</v>
      </c>
      <c r="B303" s="633" t="str">
        <f>Cover!$G$25</f>
        <v>NL</v>
      </c>
      <c r="C303" s="633" t="s">
        <v>222</v>
      </c>
      <c r="D303" s="633" t="s">
        <v>362</v>
      </c>
      <c r="E303" s="634" t="s">
        <v>141</v>
      </c>
      <c r="F303" s="635">
        <f>IF(ISNUMBER(U303),U303,VLOOKUP(CONCATENATE($B303,"_",$C303,"_",F$2,"_",$D303,"_",$E303),Database!$F$2:$G$65536,2,))</f>
        <v>0</v>
      </c>
      <c r="G303" s="635">
        <f>IF(ISNUMBER(V303),V303,VLOOKUP(CONCATENATE($B303,"_",$C303,"_",G$2,"_",$D303,"_",$E303),Database!$F$2:$G$65536,2,))</f>
        <v>0</v>
      </c>
      <c r="H303" s="635" t="e">
        <f>IF(ISNUMBER(W303),W303,VLOOKUP(CONCATENATE($B303,"_",$C303,"_",H$2,"_",$D303,"_",$E303),Database!$F$2:$G$65536,2,))</f>
        <v>#N/A</v>
      </c>
      <c r="I303" s="635" t="e">
        <f>IF(ISNUMBER(X303),X303,VLOOKUP(CONCATENATE($B303,"_",$C303,"_",I$2,"_",$D303,"_",$E303),Database!$F$2:$G$65536,2,))</f>
        <v>#N/A</v>
      </c>
      <c r="J303" s="635" t="e">
        <f>VLOOKUP(CONCATENATE($B303,"_",$C303,"_",J$2,"_",$D303,"_",$E303),Database!$F$2:$G$65536,2,)</f>
        <v>#N/A</v>
      </c>
      <c r="K303" s="636">
        <f>VLOOKUP(CONCATENATE($B303,"_",$C303,"_",K$2,"_",$D303,"_",$E303),SentData!$F$2:$G$65536,2,)</f>
        <v>1.46</v>
      </c>
      <c r="L303" s="636">
        <f>VLOOKUP(CONCATENATE($B303,"_",$C303,"_",L$2,"_",$D303,"_",$E303),SentData!$F$2:$G$65536,2,)</f>
        <v>2.4689999999999999</v>
      </c>
      <c r="M303" s="637"/>
      <c r="N303" s="638" t="str">
        <f t="shared" si="61"/>
        <v>!!</v>
      </c>
      <c r="O303" s="638" t="str">
        <f t="shared" si="62"/>
        <v>!!</v>
      </c>
      <c r="P303" s="638" t="str">
        <f t="shared" si="63"/>
        <v>!!</v>
      </c>
      <c r="Q303" s="638" t="str">
        <f t="shared" si="64"/>
        <v>!!</v>
      </c>
      <c r="R303" s="638" t="str">
        <f t="shared" si="65"/>
        <v>!!</v>
      </c>
      <c r="S303" s="638">
        <f t="shared" si="66"/>
        <v>1.6910958904109588</v>
      </c>
      <c r="T303" s="637"/>
      <c r="U303" s="633"/>
      <c r="V303" s="633"/>
      <c r="W303" s="633"/>
      <c r="X303" s="633"/>
    </row>
    <row r="304" spans="1:24" s="353" customFormat="1" ht="10.199999999999999" x14ac:dyDescent="0.2">
      <c r="A304" s="650" t="s">
        <v>179</v>
      </c>
      <c r="B304" s="633" t="str">
        <f>Cover!$G$25</f>
        <v>NL</v>
      </c>
      <c r="C304" s="633" t="s">
        <v>222</v>
      </c>
      <c r="D304" s="633" t="s">
        <v>216</v>
      </c>
      <c r="E304" s="634" t="s">
        <v>141</v>
      </c>
      <c r="F304" s="635">
        <f>IF(ISNUMBER(U304),U304,VLOOKUP(CONCATENATE($B304,"_",$C304,"_",F$2,"_",$D304,"_",$E304),Database!$F$2:$G$65536,2,))</f>
        <v>0</v>
      </c>
      <c r="G304" s="635">
        <f>IF(ISNUMBER(V304),V304,VLOOKUP(CONCATENATE($B304,"_",$C304,"_",G$2,"_",$D304,"_",$E304),Database!$F$2:$G$65536,2,))</f>
        <v>0</v>
      </c>
      <c r="H304" s="635" t="e">
        <f>IF(ISNUMBER(W304),W304,VLOOKUP(CONCATENATE($B304,"_",$C304,"_",H$2,"_",$D304,"_",$E304),Database!$F$2:$G$65536,2,))</f>
        <v>#N/A</v>
      </c>
      <c r="I304" s="635" t="e">
        <f>IF(ISNUMBER(X304),X304,VLOOKUP(CONCATENATE($B304,"_",$C304,"_",I$2,"_",$D304,"_",$E304),Database!$F$2:$G$65536,2,))</f>
        <v>#N/A</v>
      </c>
      <c r="J304" s="635" t="e">
        <f>VLOOKUP(CONCATENATE($B304,"_",$C304,"_",J$2,"_",$D304,"_",$E304),Database!$F$2:$G$65536,2,)</f>
        <v>#N/A</v>
      </c>
      <c r="K304" s="636">
        <f>VLOOKUP(CONCATENATE($B304,"_",$C304,"_",K$2,"_",$D304,"_",$E304),SentData!$F$2:$G$65536,2,)</f>
        <v>2374</v>
      </c>
      <c r="L304" s="636">
        <f>VLOOKUP(CONCATENATE($B304,"_",$C304,"_",L$2,"_",$D304,"_",$E304),SentData!$F$2:$G$65536,2,)</f>
        <v>4027</v>
      </c>
      <c r="M304" s="637"/>
      <c r="N304" s="638" t="str">
        <f t="shared" si="61"/>
        <v>!!</v>
      </c>
      <c r="O304" s="638" t="str">
        <f t="shared" si="62"/>
        <v>!!</v>
      </c>
      <c r="P304" s="638" t="str">
        <f t="shared" si="63"/>
        <v>!!</v>
      </c>
      <c r="Q304" s="638" t="str">
        <f t="shared" si="64"/>
        <v>!!</v>
      </c>
      <c r="R304" s="638" t="str">
        <f t="shared" si="65"/>
        <v>!!</v>
      </c>
      <c r="S304" s="638">
        <f t="shared" si="66"/>
        <v>1.6962931760741364</v>
      </c>
      <c r="T304" s="637"/>
      <c r="U304" s="633"/>
      <c r="V304" s="633"/>
      <c r="W304" s="633"/>
      <c r="X304" s="633"/>
    </row>
    <row r="305" spans="1:24" x14ac:dyDescent="0.2">
      <c r="A305" s="651" t="s">
        <v>178</v>
      </c>
      <c r="B305" s="639" t="str">
        <f>Cover!$G$25</f>
        <v>NL</v>
      </c>
      <c r="C305" s="639" t="s">
        <v>222</v>
      </c>
      <c r="D305" s="639" t="s">
        <v>362</v>
      </c>
      <c r="E305" s="640" t="s">
        <v>141</v>
      </c>
      <c r="F305" s="641" t="e">
        <f>IF(ISNUMBER(U305),U305,VLOOKUP(CONCATENATE($B305,"_",$C305,"_",F$2,"_","1000 NAC","_",$E305),Database!$F$2:$G$65536,2,)/VLOOKUP(CONCATENATE($B305,"_",$C305,"_",F$2,"_",$D305,"_",$E305),Database!$F$2:$G$65536,2,))</f>
        <v>#DIV/0!</v>
      </c>
      <c r="G305" s="641" t="e">
        <f>IF(ISNUMBER(V305),V305,VLOOKUP(CONCATENATE($B305,"_",$C305,"_",G$2,"_","1000 NAC","_",$E305),Database!$F$2:$G$65536,2,)/VLOOKUP(CONCATENATE($B305,"_",$C305,"_",G$2,"_",$D305,"_",$E305),Database!$F$2:$G$65536,2,))</f>
        <v>#DIV/0!</v>
      </c>
      <c r="H305" s="641" t="e">
        <f>IF(ISNUMBER(W305),W305,VLOOKUP(CONCATENATE($B305,"_",$C305,"_",H$2,"_","1000 NAC","_",$E305),Database!$F$2:$G$65536,2,)/VLOOKUP(CONCATENATE($B305,"_",$C305,"_",H$2,"_",$D305,"_",$E305),Database!$F$2:$G$65536,2,))</f>
        <v>#N/A</v>
      </c>
      <c r="I305" s="641" t="e">
        <f>IF(ISNUMBER(X305),X305,VLOOKUP(CONCATENATE($B305,"_",$C305,"_",I$2,"_","1000 NAC","_",$E305),Database!$F$2:$G$65536,2,)/VLOOKUP(CONCATENATE($B305,"_",$C305,"_",I$2,"_",$D305,"_",$E305),Database!$F$2:$G$65536,2,))</f>
        <v>#N/A</v>
      </c>
      <c r="J305" s="641" t="e">
        <f>VLOOKUP(CONCATENATE($B305,"_",$C305,"_",J$2,"_","1000 NAC","_",$E305),Database!$F$2:$G$65536,2,)/VLOOKUP(CONCATENATE($B305,"_",$C305,"_",J$2,"_",$D305,"_",$E305),Database!$F$2:$G$65536,2,)</f>
        <v>#N/A</v>
      </c>
      <c r="K305" s="642">
        <f>VLOOKUP(CONCATENATE($B305,"_",$C305,"_",K$2,"_","1000 NAC","_",$E305),SentData!$F$2:$G$65536,2,)/VLOOKUP(CONCATENATE($B305,"_",$C305,"_",K$2,"_",$D305,"_",$E305),SentData!$F$2:$G$65536,2,)</f>
        <v>1626.027397260274</v>
      </c>
      <c r="L305" s="642">
        <f>VLOOKUP(CONCATENATE($B305,"_",$C305,"_",L$2,"_","1000 NAC","_",$E305),SentData!$F$2:$G$65536,2,)/VLOOKUP(CONCATENATE($B305,"_",$C305,"_",L$2,"_",$D305,"_",$E305),SentData!$F$2:$G$65536,2,)</f>
        <v>1631.0247063588499</v>
      </c>
      <c r="M305" s="643"/>
      <c r="N305" s="644" t="str">
        <f t="shared" si="61"/>
        <v>!!</v>
      </c>
      <c r="O305" s="644" t="str">
        <f t="shared" si="62"/>
        <v>!!</v>
      </c>
      <c r="P305" s="644" t="str">
        <f t="shared" si="63"/>
        <v>!!</v>
      </c>
      <c r="Q305" s="644" t="str">
        <f t="shared" si="64"/>
        <v>!!</v>
      </c>
      <c r="R305" s="644" t="str">
        <f t="shared" si="65"/>
        <v>!!</v>
      </c>
      <c r="S305" s="644">
        <f t="shared" si="66"/>
        <v>1.0030733240454595</v>
      </c>
      <c r="T305" s="643"/>
      <c r="U305" s="652" t="str">
        <f>IF(ISNUMBER(U303),IF(ISNUMBER(U304),U304/U303,F304/U303),IF(ISNUMBER(U304),U304/F303,""))</f>
        <v/>
      </c>
      <c r="V305" s="652"/>
      <c r="W305" s="652"/>
      <c r="X305" s="652"/>
    </row>
    <row r="306" spans="1:24" s="353" customFormat="1" ht="10.199999999999999" x14ac:dyDescent="0.2">
      <c r="A306" s="633" t="s">
        <v>180</v>
      </c>
      <c r="B306" s="633" t="str">
        <f>Cover!$G$25</f>
        <v>NL</v>
      </c>
      <c r="C306" s="633" t="s">
        <v>221</v>
      </c>
      <c r="D306" s="633" t="s">
        <v>362</v>
      </c>
      <c r="E306" s="634" t="s">
        <v>141</v>
      </c>
      <c r="F306" s="635">
        <f>IF(ISNUMBER(U306),U306,VLOOKUP(CONCATENATE($B306,"_",$C306,"_",F$2,"_",$D306,"_",$E306),Database!$F$2:$G$65536,2,))</f>
        <v>0</v>
      </c>
      <c r="G306" s="635">
        <f>IF(ISNUMBER(V306),V306,VLOOKUP(CONCATENATE($B306,"_",$C306,"_",G$2,"_",$D306,"_",$E306),Database!$F$2:$G$65536,2,))</f>
        <v>0</v>
      </c>
      <c r="H306" s="635" t="e">
        <f>IF(ISNUMBER(W306),W306,VLOOKUP(CONCATENATE($B306,"_",$C306,"_",H$2,"_",$D306,"_",$E306),Database!$F$2:$G$65536,2,))</f>
        <v>#N/A</v>
      </c>
      <c r="I306" s="635" t="e">
        <f>IF(ISNUMBER(X306),X306,VLOOKUP(CONCATENATE($B306,"_",$C306,"_",I$2,"_",$D306,"_",$E306),Database!$F$2:$G$65536,2,))</f>
        <v>#N/A</v>
      </c>
      <c r="J306" s="635" t="e">
        <f>VLOOKUP(CONCATENATE($B306,"_",$C306,"_",J$2,"_",$D306,"_",$E306),Database!$F$2:$G$65536,2,)</f>
        <v>#N/A</v>
      </c>
      <c r="K306" s="636">
        <f>VLOOKUP(CONCATENATE($B306,"_",$C306,"_",K$2,"_",$D306,"_",$E306),SentData!$F$2:$G$65536,2,)</f>
        <v>39.130000000000003</v>
      </c>
      <c r="L306" s="636">
        <f>VLOOKUP(CONCATENATE($B306,"_",$C306,"_",L$2,"_",$D306,"_",$E306),SentData!$F$2:$G$65536,2,)</f>
        <v>31.094000000000001</v>
      </c>
      <c r="M306" s="637"/>
      <c r="N306" s="638" t="str">
        <f t="shared" si="61"/>
        <v>!!</v>
      </c>
      <c r="O306" s="638" t="str">
        <f t="shared" si="62"/>
        <v>!!</v>
      </c>
      <c r="P306" s="638" t="str">
        <f t="shared" si="63"/>
        <v>!!</v>
      </c>
      <c r="Q306" s="638" t="str">
        <f t="shared" si="64"/>
        <v>!!</v>
      </c>
      <c r="R306" s="638" t="str">
        <f t="shared" si="65"/>
        <v>!!</v>
      </c>
      <c r="S306" s="638">
        <f t="shared" si="66"/>
        <v>0.79463327370304115</v>
      </c>
      <c r="T306" s="637"/>
      <c r="U306" s="633"/>
      <c r="V306" s="633"/>
      <c r="W306" s="633"/>
      <c r="X306" s="633"/>
    </row>
    <row r="307" spans="1:24" s="353" customFormat="1" ht="10.199999999999999" x14ac:dyDescent="0.2">
      <c r="A307" s="650" t="s">
        <v>179</v>
      </c>
      <c r="B307" s="633" t="str">
        <f>Cover!$G$25</f>
        <v>NL</v>
      </c>
      <c r="C307" s="633" t="s">
        <v>221</v>
      </c>
      <c r="D307" s="633" t="s">
        <v>216</v>
      </c>
      <c r="E307" s="634" t="s">
        <v>141</v>
      </c>
      <c r="F307" s="635">
        <f>IF(ISNUMBER(U307),U307,VLOOKUP(CONCATENATE($B307,"_",$C307,"_",F$2,"_",$D307,"_",$E307),Database!$F$2:$G$65536,2,))</f>
        <v>0</v>
      </c>
      <c r="G307" s="635">
        <f>IF(ISNUMBER(V307),V307,VLOOKUP(CONCATENATE($B307,"_",$C307,"_",G$2,"_",$D307,"_",$E307),Database!$F$2:$G$65536,2,))</f>
        <v>0</v>
      </c>
      <c r="H307" s="635" t="e">
        <f>IF(ISNUMBER(W307),W307,VLOOKUP(CONCATENATE($B307,"_",$C307,"_",H$2,"_",$D307,"_",$E307),Database!$F$2:$G$65536,2,))</f>
        <v>#N/A</v>
      </c>
      <c r="I307" s="635" t="e">
        <f>IF(ISNUMBER(X307),X307,VLOOKUP(CONCATENATE($B307,"_",$C307,"_",I$2,"_",$D307,"_",$E307),Database!$F$2:$G$65536,2,))</f>
        <v>#N/A</v>
      </c>
      <c r="J307" s="635" t="e">
        <f>VLOOKUP(CONCATENATE($B307,"_",$C307,"_",J$2,"_",$D307,"_",$E307),Database!$F$2:$G$65536,2,)</f>
        <v>#N/A</v>
      </c>
      <c r="K307" s="636">
        <f>VLOOKUP(CONCATENATE($B307,"_",$C307,"_",K$2,"_",$D307,"_",$E307),SentData!$F$2:$G$65536,2,)</f>
        <v>35325</v>
      </c>
      <c r="L307" s="636">
        <f>VLOOKUP(CONCATENATE($B307,"_",$C307,"_",L$2,"_",$D307,"_",$E307),SentData!$F$2:$G$65536,2,)</f>
        <v>28956</v>
      </c>
      <c r="M307" s="637"/>
      <c r="N307" s="638" t="str">
        <f t="shared" si="61"/>
        <v>!!</v>
      </c>
      <c r="O307" s="638" t="str">
        <f t="shared" si="62"/>
        <v>!!</v>
      </c>
      <c r="P307" s="638" t="str">
        <f t="shared" si="63"/>
        <v>!!</v>
      </c>
      <c r="Q307" s="638" t="str">
        <f t="shared" si="64"/>
        <v>!!</v>
      </c>
      <c r="R307" s="638" t="str">
        <f t="shared" si="65"/>
        <v>!!</v>
      </c>
      <c r="S307" s="638">
        <f t="shared" si="66"/>
        <v>0.81970276008492571</v>
      </c>
      <c r="T307" s="637"/>
      <c r="U307" s="633"/>
      <c r="V307" s="633"/>
      <c r="W307" s="633"/>
      <c r="X307" s="633"/>
    </row>
    <row r="308" spans="1:24" x14ac:dyDescent="0.2">
      <c r="A308" s="651" t="s">
        <v>178</v>
      </c>
      <c r="B308" s="639" t="str">
        <f>Cover!$G$25</f>
        <v>NL</v>
      </c>
      <c r="C308" s="639" t="s">
        <v>221</v>
      </c>
      <c r="D308" s="639" t="s">
        <v>362</v>
      </c>
      <c r="E308" s="640" t="s">
        <v>141</v>
      </c>
      <c r="F308" s="641" t="e">
        <f>IF(ISNUMBER(U308),U308,VLOOKUP(CONCATENATE($B308,"_",$C308,"_",F$2,"_","1000 NAC","_",$E308),Database!$F$2:$G$65536,2,)/VLOOKUP(CONCATENATE($B308,"_",$C308,"_",F$2,"_",$D308,"_",$E308),Database!$F$2:$G$65536,2,))</f>
        <v>#DIV/0!</v>
      </c>
      <c r="G308" s="641" t="e">
        <f>IF(ISNUMBER(V308),V308,VLOOKUP(CONCATENATE($B308,"_",$C308,"_",G$2,"_","1000 NAC","_",$E308),Database!$F$2:$G$65536,2,)/VLOOKUP(CONCATENATE($B308,"_",$C308,"_",G$2,"_",$D308,"_",$E308),Database!$F$2:$G$65536,2,))</f>
        <v>#DIV/0!</v>
      </c>
      <c r="H308" s="641" t="e">
        <f>IF(ISNUMBER(W308),W308,VLOOKUP(CONCATENATE($B308,"_",$C308,"_",H$2,"_","1000 NAC","_",$E308),Database!$F$2:$G$65536,2,)/VLOOKUP(CONCATENATE($B308,"_",$C308,"_",H$2,"_",$D308,"_",$E308),Database!$F$2:$G$65536,2,))</f>
        <v>#N/A</v>
      </c>
      <c r="I308" s="641" t="e">
        <f>IF(ISNUMBER(X308),X308,VLOOKUP(CONCATENATE($B308,"_",$C308,"_",I$2,"_","1000 NAC","_",$E308),Database!$F$2:$G$65536,2,)/VLOOKUP(CONCATENATE($B308,"_",$C308,"_",I$2,"_",$D308,"_",$E308),Database!$F$2:$G$65536,2,))</f>
        <v>#N/A</v>
      </c>
      <c r="J308" s="641" t="e">
        <f>VLOOKUP(CONCATENATE($B308,"_",$C308,"_",J$2,"_","1000 NAC","_",$E308),Database!$F$2:$G$65536,2,)/VLOOKUP(CONCATENATE($B308,"_",$C308,"_",J$2,"_",$D308,"_",$E308),Database!$F$2:$G$65536,2,)</f>
        <v>#N/A</v>
      </c>
      <c r="K308" s="642">
        <f>VLOOKUP(CONCATENATE($B308,"_",$C308,"_",K$2,"_","1000 NAC","_",$E308),SentData!$F$2:$G$65536,2,)/VLOOKUP(CONCATENATE($B308,"_",$C308,"_",K$2,"_",$D308,"_",$E308),SentData!$F$2:$G$65536,2,)</f>
        <v>902.7600306670073</v>
      </c>
      <c r="L308" s="642">
        <f>VLOOKUP(CONCATENATE($B308,"_",$C308,"_",L$2,"_","1000 NAC","_",$E308),SentData!$F$2:$G$65536,2,)/VLOOKUP(CONCATENATE($B308,"_",$C308,"_",L$2,"_",$D308,"_",$E308),SentData!$F$2:$G$65536,2,)</f>
        <v>931.24075384318519</v>
      </c>
      <c r="M308" s="643"/>
      <c r="N308" s="644" t="str">
        <f t="shared" si="61"/>
        <v>!!</v>
      </c>
      <c r="O308" s="644" t="str">
        <f t="shared" si="62"/>
        <v>!!</v>
      </c>
      <c r="P308" s="644" t="str">
        <f t="shared" si="63"/>
        <v>!!</v>
      </c>
      <c r="Q308" s="644" t="str">
        <f t="shared" si="64"/>
        <v>!!</v>
      </c>
      <c r="R308" s="644" t="str">
        <f t="shared" si="65"/>
        <v>!!</v>
      </c>
      <c r="S308" s="644">
        <f t="shared" si="66"/>
        <v>1.0315484981708094</v>
      </c>
      <c r="T308" s="643"/>
      <c r="U308" s="652" t="str">
        <f>IF(ISNUMBER(U306),IF(ISNUMBER(U307),U307/U306,F307/U306),IF(ISNUMBER(U307),U307/F306,""))</f>
        <v/>
      </c>
      <c r="V308" s="652"/>
      <c r="W308" s="652"/>
      <c r="X308" s="652"/>
    </row>
    <row r="309" spans="1:24" s="353" customFormat="1" ht="10.199999999999999" x14ac:dyDescent="0.2">
      <c r="A309" s="633" t="s">
        <v>180</v>
      </c>
      <c r="B309" s="633" t="str">
        <f>Cover!$G$25</f>
        <v>NL</v>
      </c>
      <c r="C309" s="633" t="s">
        <v>222</v>
      </c>
      <c r="D309" s="633" t="s">
        <v>362</v>
      </c>
      <c r="E309" s="634" t="s">
        <v>142</v>
      </c>
      <c r="F309" s="635">
        <f>IF(ISNUMBER(U309),U309,VLOOKUP(CONCATENATE($B309,"_",$C309,"_",F$2,"_",$D309,"_",$E309),Database!$F$2:$G$65536,2,))</f>
        <v>0</v>
      </c>
      <c r="G309" s="635">
        <f>IF(ISNUMBER(V309),V309,VLOOKUP(CONCATENATE($B309,"_",$C309,"_",G$2,"_",$D309,"_",$E309),Database!$F$2:$G$65536,2,))</f>
        <v>0</v>
      </c>
      <c r="H309" s="635" t="e">
        <f>IF(ISNUMBER(W309),W309,VLOOKUP(CONCATENATE($B309,"_",$C309,"_",H$2,"_",$D309,"_",$E309),Database!$F$2:$G$65536,2,))</f>
        <v>#N/A</v>
      </c>
      <c r="I309" s="635" t="e">
        <f>IF(ISNUMBER(X309),X309,VLOOKUP(CONCATENATE($B309,"_",$C309,"_",I$2,"_",$D309,"_",$E309),Database!$F$2:$G$65536,2,))</f>
        <v>#N/A</v>
      </c>
      <c r="J309" s="635" t="e">
        <f>VLOOKUP(CONCATENATE($B309,"_",$C309,"_",J$2,"_",$D309,"_",$E309),Database!$F$2:$G$65536,2,)</f>
        <v>#N/A</v>
      </c>
      <c r="K309" s="636">
        <f>VLOOKUP(CONCATENATE($B309,"_",$C309,"_",K$2,"_",$D309,"_",$E309),SentData!$F$2:$G$65536,2,)</f>
        <v>1.659</v>
      </c>
      <c r="L309" s="636">
        <f>VLOOKUP(CONCATENATE($B309,"_",$C309,"_",L$2,"_",$D309,"_",$E309),SentData!$F$2:$G$65536,2,)</f>
        <v>2.0499999999999998</v>
      </c>
      <c r="M309" s="637"/>
      <c r="N309" s="638" t="str">
        <f t="shared" si="61"/>
        <v>!!</v>
      </c>
      <c r="O309" s="638" t="str">
        <f t="shared" si="62"/>
        <v>!!</v>
      </c>
      <c r="P309" s="638" t="str">
        <f t="shared" si="63"/>
        <v>!!</v>
      </c>
      <c r="Q309" s="638" t="str">
        <f t="shared" si="64"/>
        <v>!!</v>
      </c>
      <c r="R309" s="638" t="str">
        <f t="shared" si="65"/>
        <v>!!</v>
      </c>
      <c r="S309" s="638">
        <f t="shared" si="66"/>
        <v>1.2356841470765521</v>
      </c>
      <c r="T309" s="637"/>
      <c r="U309" s="633"/>
      <c r="V309" s="633"/>
      <c r="W309" s="633"/>
      <c r="X309" s="633"/>
    </row>
    <row r="310" spans="1:24" s="353" customFormat="1" ht="10.199999999999999" x14ac:dyDescent="0.2">
      <c r="A310" s="650" t="s">
        <v>179</v>
      </c>
      <c r="B310" s="633" t="str">
        <f>Cover!$G$25</f>
        <v>NL</v>
      </c>
      <c r="C310" s="633" t="s">
        <v>222</v>
      </c>
      <c r="D310" s="633" t="s">
        <v>216</v>
      </c>
      <c r="E310" s="634" t="s">
        <v>142</v>
      </c>
      <c r="F310" s="635">
        <f>IF(ISNUMBER(U310),U310,VLOOKUP(CONCATENATE($B310,"_",$C310,"_",F$2,"_",$D310,"_",$E310),Database!$F$2:$G$65536,2,))</f>
        <v>0</v>
      </c>
      <c r="G310" s="635">
        <f>IF(ISNUMBER(V310),V310,VLOOKUP(CONCATENATE($B310,"_",$C310,"_",G$2,"_",$D310,"_",$E310),Database!$F$2:$G$65536,2,))</f>
        <v>0</v>
      </c>
      <c r="H310" s="635" t="e">
        <f>IF(ISNUMBER(W310),W310,VLOOKUP(CONCATENATE($B310,"_",$C310,"_",H$2,"_",$D310,"_",$E310),Database!$F$2:$G$65536,2,))</f>
        <v>#N/A</v>
      </c>
      <c r="I310" s="635" t="e">
        <f>IF(ISNUMBER(X310),X310,VLOOKUP(CONCATENATE($B310,"_",$C310,"_",I$2,"_",$D310,"_",$E310),Database!$F$2:$G$65536,2,))</f>
        <v>#N/A</v>
      </c>
      <c r="J310" s="635" t="e">
        <f>VLOOKUP(CONCATENATE($B310,"_",$C310,"_",J$2,"_",$D310,"_",$E310),Database!$F$2:$G$65536,2,)</f>
        <v>#N/A</v>
      </c>
      <c r="K310" s="636">
        <f>VLOOKUP(CONCATENATE($B310,"_",$C310,"_",K$2,"_",$D310,"_",$E310),SentData!$F$2:$G$65536,2,)</f>
        <v>8560</v>
      </c>
      <c r="L310" s="636">
        <f>VLOOKUP(CONCATENATE($B310,"_",$C310,"_",L$2,"_",$D310,"_",$E310),SentData!$F$2:$G$65536,2,)</f>
        <v>8846</v>
      </c>
      <c r="M310" s="637"/>
      <c r="N310" s="638" t="str">
        <f t="shared" si="61"/>
        <v>!!</v>
      </c>
      <c r="O310" s="638" t="str">
        <f t="shared" si="62"/>
        <v>!!</v>
      </c>
      <c r="P310" s="638" t="str">
        <f t="shared" si="63"/>
        <v>!!</v>
      </c>
      <c r="Q310" s="638" t="str">
        <f t="shared" si="64"/>
        <v>!!</v>
      </c>
      <c r="R310" s="638" t="str">
        <f t="shared" si="65"/>
        <v>!!</v>
      </c>
      <c r="S310" s="638">
        <f t="shared" si="66"/>
        <v>1.033411214953271</v>
      </c>
      <c r="T310" s="637"/>
      <c r="U310" s="633"/>
      <c r="V310" s="633"/>
      <c r="W310" s="633"/>
      <c r="X310" s="633"/>
    </row>
    <row r="311" spans="1:24" x14ac:dyDescent="0.2">
      <c r="A311" s="651" t="s">
        <v>178</v>
      </c>
      <c r="B311" s="639" t="str">
        <f>Cover!$G$25</f>
        <v>NL</v>
      </c>
      <c r="C311" s="639" t="s">
        <v>222</v>
      </c>
      <c r="D311" s="639" t="s">
        <v>362</v>
      </c>
      <c r="E311" s="640" t="s">
        <v>142</v>
      </c>
      <c r="F311" s="641" t="e">
        <f>IF(ISNUMBER(U311),U311,VLOOKUP(CONCATENATE($B311,"_",$C311,"_",F$2,"_","1000 NAC","_",$E311),Database!$F$2:$G$65536,2,)/VLOOKUP(CONCATENATE($B311,"_",$C311,"_",F$2,"_",$D311,"_",$E311),Database!$F$2:$G$65536,2,))</f>
        <v>#DIV/0!</v>
      </c>
      <c r="G311" s="641" t="e">
        <f>IF(ISNUMBER(V311),V311,VLOOKUP(CONCATENATE($B311,"_",$C311,"_",G$2,"_","1000 NAC","_",$E311),Database!$F$2:$G$65536,2,)/VLOOKUP(CONCATENATE($B311,"_",$C311,"_",G$2,"_",$D311,"_",$E311),Database!$F$2:$G$65536,2,))</f>
        <v>#DIV/0!</v>
      </c>
      <c r="H311" s="641" t="e">
        <f>IF(ISNUMBER(W311),W311,VLOOKUP(CONCATENATE($B311,"_",$C311,"_",H$2,"_","1000 NAC","_",$E311),Database!$F$2:$G$65536,2,)/VLOOKUP(CONCATENATE($B311,"_",$C311,"_",H$2,"_",$D311,"_",$E311),Database!$F$2:$G$65536,2,))</f>
        <v>#N/A</v>
      </c>
      <c r="I311" s="641" t="e">
        <f>IF(ISNUMBER(X311),X311,VLOOKUP(CONCATENATE($B311,"_",$C311,"_",I$2,"_","1000 NAC","_",$E311),Database!$F$2:$G$65536,2,)/VLOOKUP(CONCATENATE($B311,"_",$C311,"_",I$2,"_",$D311,"_",$E311),Database!$F$2:$G$65536,2,))</f>
        <v>#N/A</v>
      </c>
      <c r="J311" s="641" t="e">
        <f>VLOOKUP(CONCATENATE($B311,"_",$C311,"_",J$2,"_","1000 NAC","_",$E311),Database!$F$2:$G$65536,2,)/VLOOKUP(CONCATENATE($B311,"_",$C311,"_",J$2,"_",$D311,"_",$E311),Database!$F$2:$G$65536,2,)</f>
        <v>#N/A</v>
      </c>
      <c r="K311" s="642">
        <f>VLOOKUP(CONCATENATE($B311,"_",$C311,"_",K$2,"_","1000 NAC","_",$E311),SentData!$F$2:$G$65536,2,)/VLOOKUP(CONCATENATE($B311,"_",$C311,"_",K$2,"_",$D311,"_",$E311),SentData!$F$2:$G$65536,2,)</f>
        <v>5159.7347799879444</v>
      </c>
      <c r="L311" s="642">
        <f>VLOOKUP(CONCATENATE($B311,"_",$C311,"_",L$2,"_","1000 NAC","_",$E311),SentData!$F$2:$G$65536,2,)/VLOOKUP(CONCATENATE($B311,"_",$C311,"_",L$2,"_",$D311,"_",$E311),SentData!$F$2:$G$65536,2,)</f>
        <v>4315.121951219513</v>
      </c>
      <c r="M311" s="643"/>
      <c r="N311" s="644" t="str">
        <f t="shared" si="61"/>
        <v>!!</v>
      </c>
      <c r="O311" s="644" t="str">
        <f t="shared" si="62"/>
        <v>!!</v>
      </c>
      <c r="P311" s="644" t="str">
        <f t="shared" si="63"/>
        <v>!!</v>
      </c>
      <c r="Q311" s="644" t="str">
        <f t="shared" si="64"/>
        <v>!!</v>
      </c>
      <c r="R311" s="644" t="str">
        <f t="shared" si="65"/>
        <v>!!</v>
      </c>
      <c r="S311" s="644">
        <f t="shared" si="66"/>
        <v>0.83630692956462294</v>
      </c>
      <c r="T311" s="643"/>
      <c r="U311" s="652" t="str">
        <f>IF(ISNUMBER(U309),IF(ISNUMBER(U310),U310/U309,F310/U309),IF(ISNUMBER(U310),U310/F309,""))</f>
        <v/>
      </c>
      <c r="V311" s="652"/>
      <c r="W311" s="652"/>
      <c r="X311" s="652"/>
    </row>
    <row r="312" spans="1:24" s="353" customFormat="1" ht="10.199999999999999" x14ac:dyDescent="0.2">
      <c r="A312" s="633" t="s">
        <v>180</v>
      </c>
      <c r="B312" s="633" t="str">
        <f>Cover!$G$25</f>
        <v>NL</v>
      </c>
      <c r="C312" s="633" t="s">
        <v>221</v>
      </c>
      <c r="D312" s="633" t="s">
        <v>362</v>
      </c>
      <c r="E312" s="634" t="s">
        <v>142</v>
      </c>
      <c r="F312" s="635">
        <f>IF(ISNUMBER(U312),U312,VLOOKUP(CONCATENATE($B312,"_",$C312,"_",F$2,"_",$D312,"_",$E312),Database!$F$2:$G$65536,2,))</f>
        <v>0</v>
      </c>
      <c r="G312" s="635">
        <f>IF(ISNUMBER(V312),V312,VLOOKUP(CONCATENATE($B312,"_",$C312,"_",G$2,"_",$D312,"_",$E312),Database!$F$2:$G$65536,2,))</f>
        <v>0</v>
      </c>
      <c r="H312" s="635" t="e">
        <f>IF(ISNUMBER(W312),W312,VLOOKUP(CONCATENATE($B312,"_",$C312,"_",H$2,"_",$D312,"_",$E312),Database!$F$2:$G$65536,2,))</f>
        <v>#N/A</v>
      </c>
      <c r="I312" s="635" t="e">
        <f>IF(ISNUMBER(X312),X312,VLOOKUP(CONCATENATE($B312,"_",$C312,"_",I$2,"_",$D312,"_",$E312),Database!$F$2:$G$65536,2,))</f>
        <v>#N/A</v>
      </c>
      <c r="J312" s="635" t="e">
        <f>VLOOKUP(CONCATENATE($B312,"_",$C312,"_",J$2,"_",$D312,"_",$E312),Database!$F$2:$G$65536,2,)</f>
        <v>#N/A</v>
      </c>
      <c r="K312" s="636">
        <f>VLOOKUP(CONCATENATE($B312,"_",$C312,"_",K$2,"_",$D312,"_",$E312),SentData!$F$2:$G$65536,2,)</f>
        <v>82.46</v>
      </c>
      <c r="L312" s="636">
        <f>VLOOKUP(CONCATENATE($B312,"_",$C312,"_",L$2,"_",$D312,"_",$E312),SentData!$F$2:$G$65536,2,)</f>
        <v>86.6</v>
      </c>
      <c r="M312" s="637"/>
      <c r="N312" s="638" t="str">
        <f t="shared" si="61"/>
        <v>!!</v>
      </c>
      <c r="O312" s="638" t="str">
        <f t="shared" si="62"/>
        <v>!!</v>
      </c>
      <c r="P312" s="638" t="str">
        <f t="shared" si="63"/>
        <v>!!</v>
      </c>
      <c r="Q312" s="638" t="str">
        <f t="shared" si="64"/>
        <v>!!</v>
      </c>
      <c r="R312" s="638" t="str">
        <f t="shared" si="65"/>
        <v>!!</v>
      </c>
      <c r="S312" s="638">
        <f t="shared" si="66"/>
        <v>1.0502061605626971</v>
      </c>
      <c r="T312" s="637"/>
      <c r="U312" s="633"/>
      <c r="V312" s="633"/>
      <c r="W312" s="633"/>
      <c r="X312" s="633"/>
    </row>
    <row r="313" spans="1:24" s="353" customFormat="1" ht="10.199999999999999" x14ac:dyDescent="0.2">
      <c r="A313" s="650" t="s">
        <v>179</v>
      </c>
      <c r="B313" s="633" t="str">
        <f>Cover!$G$25</f>
        <v>NL</v>
      </c>
      <c r="C313" s="633" t="s">
        <v>221</v>
      </c>
      <c r="D313" s="633" t="s">
        <v>216</v>
      </c>
      <c r="E313" s="634" t="s">
        <v>142</v>
      </c>
      <c r="F313" s="635">
        <f>IF(ISNUMBER(U313),U313,VLOOKUP(CONCATENATE($B313,"_",$C313,"_",F$2,"_",$D313,"_",$E313),Database!$F$2:$G$65536,2,))</f>
        <v>0</v>
      </c>
      <c r="G313" s="635">
        <f>IF(ISNUMBER(V313),V313,VLOOKUP(CONCATENATE($B313,"_",$C313,"_",G$2,"_",$D313,"_",$E313),Database!$F$2:$G$65536,2,))</f>
        <v>0</v>
      </c>
      <c r="H313" s="635" t="e">
        <f>IF(ISNUMBER(W313),W313,VLOOKUP(CONCATENATE($B313,"_",$C313,"_",H$2,"_",$D313,"_",$E313),Database!$F$2:$G$65536,2,))</f>
        <v>#N/A</v>
      </c>
      <c r="I313" s="635" t="e">
        <f>IF(ISNUMBER(X313),X313,VLOOKUP(CONCATENATE($B313,"_",$C313,"_",I$2,"_",$D313,"_",$E313),Database!$F$2:$G$65536,2,))</f>
        <v>#N/A</v>
      </c>
      <c r="J313" s="635" t="e">
        <f>VLOOKUP(CONCATENATE($B313,"_",$C313,"_",J$2,"_",$D313,"_",$E313),Database!$F$2:$G$65536,2,)</f>
        <v>#N/A</v>
      </c>
      <c r="K313" s="636">
        <f>VLOOKUP(CONCATENATE($B313,"_",$C313,"_",K$2,"_",$D313,"_",$E313),SentData!$F$2:$G$65536,2,)</f>
        <v>85938</v>
      </c>
      <c r="L313" s="636">
        <f>VLOOKUP(CONCATENATE($B313,"_",$C313,"_",L$2,"_",$D313,"_",$E313),SentData!$F$2:$G$65536,2,)</f>
        <v>88146</v>
      </c>
      <c r="M313" s="637"/>
      <c r="N313" s="638" t="str">
        <f t="shared" si="61"/>
        <v>!!</v>
      </c>
      <c r="O313" s="638" t="str">
        <f t="shared" si="62"/>
        <v>!!</v>
      </c>
      <c r="P313" s="638" t="str">
        <f t="shared" si="63"/>
        <v>!!</v>
      </c>
      <c r="Q313" s="638" t="str">
        <f t="shared" si="64"/>
        <v>!!</v>
      </c>
      <c r="R313" s="638" t="str">
        <f t="shared" si="65"/>
        <v>!!</v>
      </c>
      <c r="S313" s="638">
        <f t="shared" si="66"/>
        <v>1.0256929414228864</v>
      </c>
      <c r="T313" s="637"/>
      <c r="U313" s="633"/>
      <c r="V313" s="633"/>
      <c r="W313" s="633"/>
      <c r="X313" s="633"/>
    </row>
    <row r="314" spans="1:24" x14ac:dyDescent="0.2">
      <c r="A314" s="651" t="s">
        <v>178</v>
      </c>
      <c r="B314" s="639" t="str">
        <f>Cover!$G$25</f>
        <v>NL</v>
      </c>
      <c r="C314" s="639" t="s">
        <v>221</v>
      </c>
      <c r="D314" s="639" t="s">
        <v>362</v>
      </c>
      <c r="E314" s="640" t="s">
        <v>142</v>
      </c>
      <c r="F314" s="641" t="e">
        <f>IF(ISNUMBER(U314),U314,VLOOKUP(CONCATENATE($B314,"_",$C314,"_",F$2,"_","1000 NAC","_",$E314),Database!$F$2:$G$65536,2,)/VLOOKUP(CONCATENATE($B314,"_",$C314,"_",F$2,"_",$D314,"_",$E314),Database!$F$2:$G$65536,2,))</f>
        <v>#DIV/0!</v>
      </c>
      <c r="G314" s="641" t="e">
        <f>IF(ISNUMBER(V314),V314,VLOOKUP(CONCATENATE($B314,"_",$C314,"_",G$2,"_","1000 NAC","_",$E314),Database!$F$2:$G$65536,2,)/VLOOKUP(CONCATENATE($B314,"_",$C314,"_",G$2,"_",$D314,"_",$E314),Database!$F$2:$G$65536,2,))</f>
        <v>#DIV/0!</v>
      </c>
      <c r="H314" s="641" t="e">
        <f>IF(ISNUMBER(W314),W314,VLOOKUP(CONCATENATE($B314,"_",$C314,"_",H$2,"_","1000 NAC","_",$E314),Database!$F$2:$G$65536,2,)/VLOOKUP(CONCATENATE($B314,"_",$C314,"_",H$2,"_",$D314,"_",$E314),Database!$F$2:$G$65536,2,))</f>
        <v>#N/A</v>
      </c>
      <c r="I314" s="641" t="e">
        <f>IF(ISNUMBER(X314),X314,VLOOKUP(CONCATENATE($B314,"_",$C314,"_",I$2,"_","1000 NAC","_",$E314),Database!$F$2:$G$65536,2,)/VLOOKUP(CONCATENATE($B314,"_",$C314,"_",I$2,"_",$D314,"_",$E314),Database!$F$2:$G$65536,2,))</f>
        <v>#N/A</v>
      </c>
      <c r="J314" s="641" t="e">
        <f>VLOOKUP(CONCATENATE($B314,"_",$C314,"_",J$2,"_","1000 NAC","_",$E314),Database!$F$2:$G$65536,2,)/VLOOKUP(CONCATENATE($B314,"_",$C314,"_",J$2,"_",$D314,"_",$E314),Database!$F$2:$G$65536,2,)</f>
        <v>#N/A</v>
      </c>
      <c r="K314" s="642">
        <f>VLOOKUP(CONCATENATE($B314,"_",$C314,"_",K$2,"_","1000 NAC","_",$E314),SentData!$F$2:$G$65536,2,)/VLOOKUP(CONCATENATE($B314,"_",$C314,"_",K$2,"_",$D314,"_",$E314),SentData!$F$2:$G$65536,2,)</f>
        <v>1042.1780257094349</v>
      </c>
      <c r="L314" s="642">
        <f>VLOOKUP(CONCATENATE($B314,"_",$C314,"_",L$2,"_","1000 NAC","_",$E314),SentData!$F$2:$G$65536,2,)/VLOOKUP(CONCATENATE($B314,"_",$C314,"_",L$2,"_",$D314,"_",$E314),SentData!$F$2:$G$65536,2,)</f>
        <v>1017.8521939953812</v>
      </c>
      <c r="M314" s="643"/>
      <c r="N314" s="644" t="str">
        <f t="shared" si="61"/>
        <v>!!</v>
      </c>
      <c r="O314" s="644" t="str">
        <f t="shared" si="62"/>
        <v>!!</v>
      </c>
      <c r="P314" s="644" t="str">
        <f t="shared" si="63"/>
        <v>!!</v>
      </c>
      <c r="Q314" s="644" t="str">
        <f t="shared" si="64"/>
        <v>!!</v>
      </c>
      <c r="R314" s="644" t="str">
        <f t="shared" si="65"/>
        <v>!!</v>
      </c>
      <c r="S314" s="644">
        <f t="shared" si="66"/>
        <v>0.97665865992761214</v>
      </c>
      <c r="T314" s="643"/>
      <c r="U314" s="652" t="str">
        <f>IF(ISNUMBER(U312),IF(ISNUMBER(U313),U313/U312,F313/U312),IF(ISNUMBER(U313),U313/F312,""))</f>
        <v/>
      </c>
      <c r="V314" s="652"/>
      <c r="W314" s="652"/>
      <c r="X314" s="652"/>
    </row>
    <row r="315" spans="1:24" s="353" customFormat="1" ht="10.199999999999999" x14ac:dyDescent="0.2">
      <c r="A315" s="633" t="s">
        <v>180</v>
      </c>
      <c r="B315" s="633" t="str">
        <f>Cover!$G$25</f>
        <v>NL</v>
      </c>
      <c r="C315" s="633" t="s">
        <v>222</v>
      </c>
      <c r="D315" s="633" t="s">
        <v>362</v>
      </c>
      <c r="E315" s="634" t="s">
        <v>143</v>
      </c>
      <c r="F315" s="635">
        <f>IF(ISNUMBER(U315),U315,VLOOKUP(CONCATENATE($B315,"_",$C315,"_",F$2,"_",$D315,"_",$E315),Database!$F$2:$G$65536,2,))</f>
        <v>0</v>
      </c>
      <c r="G315" s="635">
        <f>IF(ISNUMBER(V315),V315,VLOOKUP(CONCATENATE($B315,"_",$C315,"_",G$2,"_",$D315,"_",$E315),Database!$F$2:$G$65536,2,))</f>
        <v>0</v>
      </c>
      <c r="H315" s="635" t="e">
        <f>IF(ISNUMBER(W315),W315,VLOOKUP(CONCATENATE($B315,"_",$C315,"_",H$2,"_",$D315,"_",$E315),Database!$F$2:$G$65536,2,))</f>
        <v>#N/A</v>
      </c>
      <c r="I315" s="635" t="e">
        <f>IF(ISNUMBER(X315),X315,VLOOKUP(CONCATENATE($B315,"_",$C315,"_",I$2,"_",$D315,"_",$E315),Database!$F$2:$G$65536,2,))</f>
        <v>#N/A</v>
      </c>
      <c r="J315" s="635" t="e">
        <f>VLOOKUP(CONCATENATE($B315,"_",$C315,"_",J$2,"_",$D315,"_",$E315),Database!$F$2:$G$65536,2,)</f>
        <v>#N/A</v>
      </c>
      <c r="K315" s="636">
        <f>VLOOKUP(CONCATENATE($B315,"_",$C315,"_",K$2,"_",$D315,"_",$E315),SentData!$F$2:$G$65536,2,)</f>
        <v>2.423</v>
      </c>
      <c r="L315" s="636">
        <f>VLOOKUP(CONCATENATE($B315,"_",$C315,"_",L$2,"_",$D315,"_",$E315),SentData!$F$2:$G$65536,2,)</f>
        <v>2.6349999999999998</v>
      </c>
      <c r="M315" s="637"/>
      <c r="N315" s="638" t="str">
        <f t="shared" si="61"/>
        <v>!!</v>
      </c>
      <c r="O315" s="638" t="str">
        <f t="shared" si="62"/>
        <v>!!</v>
      </c>
      <c r="P315" s="638" t="str">
        <f t="shared" si="63"/>
        <v>!!</v>
      </c>
      <c r="Q315" s="638" t="str">
        <f t="shared" si="64"/>
        <v>!!</v>
      </c>
      <c r="R315" s="638" t="str">
        <f t="shared" si="65"/>
        <v>!!</v>
      </c>
      <c r="S315" s="638">
        <f t="shared" si="66"/>
        <v>1.0874948411060668</v>
      </c>
      <c r="T315" s="637"/>
      <c r="U315" s="633"/>
      <c r="V315" s="633"/>
      <c r="W315" s="633"/>
      <c r="X315" s="633"/>
    </row>
    <row r="316" spans="1:24" s="353" customFormat="1" ht="10.199999999999999" x14ac:dyDescent="0.2">
      <c r="A316" s="650" t="s">
        <v>179</v>
      </c>
      <c r="B316" s="633" t="str">
        <f>Cover!$G$25</f>
        <v>NL</v>
      </c>
      <c r="C316" s="633" t="s">
        <v>222</v>
      </c>
      <c r="D316" s="633" t="s">
        <v>216</v>
      </c>
      <c r="E316" s="634" t="s">
        <v>143</v>
      </c>
      <c r="F316" s="635">
        <f>IF(ISNUMBER(U316),U316,VLOOKUP(CONCATENATE($B316,"_",$C316,"_",F$2,"_",$D316,"_",$E316),Database!$F$2:$G$65536,2,))</f>
        <v>0</v>
      </c>
      <c r="G316" s="635">
        <f>IF(ISNUMBER(V316),V316,VLOOKUP(CONCATENATE($B316,"_",$C316,"_",G$2,"_",$D316,"_",$E316),Database!$F$2:$G$65536,2,))</f>
        <v>0</v>
      </c>
      <c r="H316" s="635" t="e">
        <f>IF(ISNUMBER(W316),W316,VLOOKUP(CONCATENATE($B316,"_",$C316,"_",H$2,"_",$D316,"_",$E316),Database!$F$2:$G$65536,2,))</f>
        <v>#N/A</v>
      </c>
      <c r="I316" s="635" t="e">
        <f>IF(ISNUMBER(X316),X316,VLOOKUP(CONCATENATE($B316,"_",$C316,"_",I$2,"_",$D316,"_",$E316),Database!$F$2:$G$65536,2,))</f>
        <v>#N/A</v>
      </c>
      <c r="J316" s="635" t="e">
        <f>VLOOKUP(CONCATENATE($B316,"_",$C316,"_",J$2,"_",$D316,"_",$E316),Database!$F$2:$G$65536,2,)</f>
        <v>#N/A</v>
      </c>
      <c r="K316" s="636">
        <f>VLOOKUP(CONCATENATE($B316,"_",$C316,"_",K$2,"_",$D316,"_",$E316),SentData!$F$2:$G$65536,2,)</f>
        <v>7577</v>
      </c>
      <c r="L316" s="636">
        <f>VLOOKUP(CONCATENATE($B316,"_",$C316,"_",L$2,"_",$D316,"_",$E316),SentData!$F$2:$G$65536,2,)</f>
        <v>7655</v>
      </c>
      <c r="M316" s="637"/>
      <c r="N316" s="638" t="str">
        <f t="shared" si="61"/>
        <v>!!</v>
      </c>
      <c r="O316" s="638" t="str">
        <f t="shared" si="62"/>
        <v>!!</v>
      </c>
      <c r="P316" s="638" t="str">
        <f t="shared" si="63"/>
        <v>!!</v>
      </c>
      <c r="Q316" s="638" t="str">
        <f t="shared" si="64"/>
        <v>!!</v>
      </c>
      <c r="R316" s="638" t="str">
        <f t="shared" si="65"/>
        <v>!!</v>
      </c>
      <c r="S316" s="638">
        <f t="shared" si="66"/>
        <v>1.0102943117328758</v>
      </c>
      <c r="T316" s="637"/>
      <c r="U316" s="633"/>
      <c r="V316" s="633"/>
      <c r="W316" s="633"/>
      <c r="X316" s="633"/>
    </row>
    <row r="317" spans="1:24" x14ac:dyDescent="0.2">
      <c r="A317" s="651" t="s">
        <v>178</v>
      </c>
      <c r="B317" s="639" t="str">
        <f>Cover!$G$25</f>
        <v>NL</v>
      </c>
      <c r="C317" s="639" t="s">
        <v>222</v>
      </c>
      <c r="D317" s="639" t="s">
        <v>362</v>
      </c>
      <c r="E317" s="640" t="s">
        <v>143</v>
      </c>
      <c r="F317" s="641" t="e">
        <f>IF(ISNUMBER(U317),U317,VLOOKUP(CONCATENATE($B317,"_",$C317,"_",F$2,"_","1000 NAC","_",$E317),Database!$F$2:$G$65536,2,)/VLOOKUP(CONCATENATE($B317,"_",$C317,"_",F$2,"_",$D317,"_",$E317),Database!$F$2:$G$65536,2,))</f>
        <v>#DIV/0!</v>
      </c>
      <c r="G317" s="641" t="e">
        <f>IF(ISNUMBER(V317),V317,VLOOKUP(CONCATENATE($B317,"_",$C317,"_",G$2,"_","1000 NAC","_",$E317),Database!$F$2:$G$65536,2,)/VLOOKUP(CONCATENATE($B317,"_",$C317,"_",G$2,"_",$D317,"_",$E317),Database!$F$2:$G$65536,2,))</f>
        <v>#DIV/0!</v>
      </c>
      <c r="H317" s="641" t="e">
        <f>IF(ISNUMBER(W317),W317,VLOOKUP(CONCATENATE($B317,"_",$C317,"_",H$2,"_","1000 NAC","_",$E317),Database!$F$2:$G$65536,2,)/VLOOKUP(CONCATENATE($B317,"_",$C317,"_",H$2,"_",$D317,"_",$E317),Database!$F$2:$G$65536,2,))</f>
        <v>#N/A</v>
      </c>
      <c r="I317" s="641" t="e">
        <f>IF(ISNUMBER(X317),X317,VLOOKUP(CONCATENATE($B317,"_",$C317,"_",I$2,"_","1000 NAC","_",$E317),Database!$F$2:$G$65536,2,)/VLOOKUP(CONCATENATE($B317,"_",$C317,"_",I$2,"_",$D317,"_",$E317),Database!$F$2:$G$65536,2,))</f>
        <v>#N/A</v>
      </c>
      <c r="J317" s="641" t="e">
        <f>VLOOKUP(CONCATENATE($B317,"_",$C317,"_",J$2,"_","1000 NAC","_",$E317),Database!$F$2:$G$65536,2,)/VLOOKUP(CONCATENATE($B317,"_",$C317,"_",J$2,"_",$D317,"_",$E317),Database!$F$2:$G$65536,2,)</f>
        <v>#N/A</v>
      </c>
      <c r="K317" s="642">
        <f>VLOOKUP(CONCATENATE($B317,"_",$C317,"_",K$2,"_","1000 NAC","_",$E317),SentData!$F$2:$G$65536,2,)/VLOOKUP(CONCATENATE($B317,"_",$C317,"_",K$2,"_",$D317,"_",$E317),SentData!$F$2:$G$65536,2,)</f>
        <v>3127.1151465125877</v>
      </c>
      <c r="L317" s="642">
        <f>VLOOKUP(CONCATENATE($B317,"_",$C317,"_",L$2,"_","1000 NAC","_",$E317),SentData!$F$2:$G$65536,2,)/VLOOKUP(CONCATENATE($B317,"_",$C317,"_",L$2,"_",$D317,"_",$E317),SentData!$F$2:$G$65536,2,)</f>
        <v>2905.1233396584444</v>
      </c>
      <c r="M317" s="643"/>
      <c r="N317" s="644" t="str">
        <f t="shared" ref="N317:N350" si="67">IF(OR(ISERROR(F317),ISERROR(G317)),"!!",IF(F317=0,"!!",G317/F317))</f>
        <v>!!</v>
      </c>
      <c r="O317" s="644" t="str">
        <f t="shared" ref="O317:O350" si="68">IF(OR(ISERROR(G317),ISERROR(H317)),"!!",IF(G317=0,"!!",H317/G317))</f>
        <v>!!</v>
      </c>
      <c r="P317" s="644" t="str">
        <f t="shared" ref="P317:P350" si="69">IF(OR(ISERROR(H317),ISERROR(I317)),"!!",IF(H317=0,"!!",I317/H317))</f>
        <v>!!</v>
      </c>
      <c r="Q317" s="644" t="str">
        <f t="shared" ref="Q317:Q350" si="70">IF(OR(ISERROR(I317),ISERROR(J317)),"!!",IF(I317=0,"!!",J317/I317))</f>
        <v>!!</v>
      </c>
      <c r="R317" s="644" t="str">
        <f t="shared" ref="R317:R350" si="71">IF(OR(ISERROR(J317),ISERROR(K317)),"!!",IF(J317=0,"!!",K317/J317))</f>
        <v>!!</v>
      </c>
      <c r="S317" s="644">
        <f t="shared" ref="S317:S350" si="72">IF(OR(ISERROR(K317),ISERROR(L317)),"!!",IF(K317=0,"!!",L317/K317))</f>
        <v>0.92901067071300125</v>
      </c>
      <c r="T317" s="643"/>
      <c r="U317" s="652" t="str">
        <f>IF(ISNUMBER(U315),IF(ISNUMBER(U316),U316/U315,F316/U315),IF(ISNUMBER(U316),U316/F315,""))</f>
        <v/>
      </c>
      <c r="V317" s="652"/>
      <c r="W317" s="652"/>
      <c r="X317" s="652"/>
    </row>
    <row r="318" spans="1:24" s="353" customFormat="1" ht="10.199999999999999" x14ac:dyDescent="0.2">
      <c r="A318" s="633" t="s">
        <v>180</v>
      </c>
      <c r="B318" s="633" t="str">
        <f>Cover!$G$25</f>
        <v>NL</v>
      </c>
      <c r="C318" s="633" t="s">
        <v>221</v>
      </c>
      <c r="D318" s="633" t="s">
        <v>362</v>
      </c>
      <c r="E318" s="634" t="s">
        <v>143</v>
      </c>
      <c r="F318" s="635">
        <f>IF(ISNUMBER(U318),U318,VLOOKUP(CONCATENATE($B318,"_",$C318,"_",F$2,"_",$D318,"_",$E318),Database!$F$2:$G$65536,2,))</f>
        <v>0</v>
      </c>
      <c r="G318" s="635">
        <f>IF(ISNUMBER(V318),V318,VLOOKUP(CONCATENATE($B318,"_",$C318,"_",G$2,"_",$D318,"_",$E318),Database!$F$2:$G$65536,2,))</f>
        <v>0</v>
      </c>
      <c r="H318" s="635" t="e">
        <f>IF(ISNUMBER(W318),W318,VLOOKUP(CONCATENATE($B318,"_",$C318,"_",H$2,"_",$D318,"_",$E318),Database!$F$2:$G$65536,2,))</f>
        <v>#N/A</v>
      </c>
      <c r="I318" s="635" t="e">
        <f>IF(ISNUMBER(X318),X318,VLOOKUP(CONCATENATE($B318,"_",$C318,"_",I$2,"_",$D318,"_",$E318),Database!$F$2:$G$65536,2,))</f>
        <v>#N/A</v>
      </c>
      <c r="J318" s="635" t="e">
        <f>VLOOKUP(CONCATENATE($B318,"_",$C318,"_",J$2,"_",$D318,"_",$E318),Database!$F$2:$G$65536,2,)</f>
        <v>#N/A</v>
      </c>
      <c r="K318" s="636">
        <f>VLOOKUP(CONCATENATE($B318,"_",$C318,"_",K$2,"_",$D318,"_",$E318),SentData!$F$2:$G$65536,2,)</f>
        <v>1.9139999999999999</v>
      </c>
      <c r="L318" s="636">
        <f>VLOOKUP(CONCATENATE($B318,"_",$C318,"_",L$2,"_",$D318,"_",$E318),SentData!$F$2:$G$65536,2,)</f>
        <v>1.8839999999999999</v>
      </c>
      <c r="M318" s="637"/>
      <c r="N318" s="638" t="str">
        <f t="shared" si="67"/>
        <v>!!</v>
      </c>
      <c r="O318" s="638" t="str">
        <f t="shared" si="68"/>
        <v>!!</v>
      </c>
      <c r="P318" s="638" t="str">
        <f t="shared" si="69"/>
        <v>!!</v>
      </c>
      <c r="Q318" s="638" t="str">
        <f t="shared" si="70"/>
        <v>!!</v>
      </c>
      <c r="R318" s="638" t="str">
        <f t="shared" si="71"/>
        <v>!!</v>
      </c>
      <c r="S318" s="638">
        <f t="shared" si="72"/>
        <v>0.98432601880877746</v>
      </c>
      <c r="T318" s="637"/>
      <c r="U318" s="633"/>
      <c r="V318" s="633"/>
      <c r="W318" s="633"/>
      <c r="X318" s="633"/>
    </row>
    <row r="319" spans="1:24" s="353" customFormat="1" ht="10.199999999999999" x14ac:dyDescent="0.2">
      <c r="A319" s="650" t="s">
        <v>179</v>
      </c>
      <c r="B319" s="633" t="str">
        <f>Cover!$G$25</f>
        <v>NL</v>
      </c>
      <c r="C319" s="633" t="s">
        <v>221</v>
      </c>
      <c r="D319" s="633" t="s">
        <v>216</v>
      </c>
      <c r="E319" s="634" t="s">
        <v>143</v>
      </c>
      <c r="F319" s="635">
        <f>IF(ISNUMBER(U319),U319,VLOOKUP(CONCATENATE($B319,"_",$C319,"_",F$2,"_",$D319,"_",$E319),Database!$F$2:$G$65536,2,))</f>
        <v>0</v>
      </c>
      <c r="G319" s="635">
        <f>IF(ISNUMBER(V319),V319,VLOOKUP(CONCATENATE($B319,"_",$C319,"_",G$2,"_",$D319,"_",$E319),Database!$F$2:$G$65536,2,))</f>
        <v>0</v>
      </c>
      <c r="H319" s="635" t="e">
        <f>IF(ISNUMBER(W319),W319,VLOOKUP(CONCATENATE($B319,"_",$C319,"_",H$2,"_",$D319,"_",$E319),Database!$F$2:$G$65536,2,))</f>
        <v>#N/A</v>
      </c>
      <c r="I319" s="635" t="e">
        <f>IF(ISNUMBER(X319),X319,VLOOKUP(CONCATENATE($B319,"_",$C319,"_",I$2,"_",$D319,"_",$E319),Database!$F$2:$G$65536,2,))</f>
        <v>#N/A</v>
      </c>
      <c r="J319" s="635" t="e">
        <f>VLOOKUP(CONCATENATE($B319,"_",$C319,"_",J$2,"_",$D319,"_",$E319),Database!$F$2:$G$65536,2,)</f>
        <v>#N/A</v>
      </c>
      <c r="K319" s="636">
        <f>VLOOKUP(CONCATENATE($B319,"_",$C319,"_",K$2,"_",$D319,"_",$E319),SentData!$F$2:$G$65536,2,)</f>
        <v>4159</v>
      </c>
      <c r="L319" s="636">
        <f>VLOOKUP(CONCATENATE($B319,"_",$C319,"_",L$2,"_",$D319,"_",$E319),SentData!$F$2:$G$65536,2,)</f>
        <v>4855</v>
      </c>
      <c r="M319" s="637"/>
      <c r="N319" s="638" t="str">
        <f t="shared" si="67"/>
        <v>!!</v>
      </c>
      <c r="O319" s="638" t="str">
        <f t="shared" si="68"/>
        <v>!!</v>
      </c>
      <c r="P319" s="638" t="str">
        <f t="shared" si="69"/>
        <v>!!</v>
      </c>
      <c r="Q319" s="638" t="str">
        <f t="shared" si="70"/>
        <v>!!</v>
      </c>
      <c r="R319" s="638" t="str">
        <f t="shared" si="71"/>
        <v>!!</v>
      </c>
      <c r="S319" s="638">
        <f t="shared" si="72"/>
        <v>1.1673479201731185</v>
      </c>
      <c r="T319" s="637"/>
      <c r="U319" s="633"/>
      <c r="V319" s="633"/>
      <c r="W319" s="633"/>
      <c r="X319" s="633"/>
    </row>
    <row r="320" spans="1:24" x14ac:dyDescent="0.2">
      <c r="A320" s="651" t="s">
        <v>178</v>
      </c>
      <c r="B320" s="639" t="str">
        <f>Cover!$G$25</f>
        <v>NL</v>
      </c>
      <c r="C320" s="639" t="s">
        <v>221</v>
      </c>
      <c r="D320" s="639" t="s">
        <v>362</v>
      </c>
      <c r="E320" s="640" t="s">
        <v>143</v>
      </c>
      <c r="F320" s="641" t="e">
        <f>IF(ISNUMBER(U320),U320,VLOOKUP(CONCATENATE($B320,"_",$C320,"_",F$2,"_","1000 NAC","_",$E320),Database!$F$2:$G$65536,2,)/VLOOKUP(CONCATENATE($B320,"_",$C320,"_",F$2,"_",$D320,"_",$E320),Database!$F$2:$G$65536,2,))</f>
        <v>#DIV/0!</v>
      </c>
      <c r="G320" s="641" t="e">
        <f>IF(ISNUMBER(V320),V320,VLOOKUP(CONCATENATE($B320,"_",$C320,"_",G$2,"_","1000 NAC","_",$E320),Database!$F$2:$G$65536,2,)/VLOOKUP(CONCATENATE($B320,"_",$C320,"_",G$2,"_",$D320,"_",$E320),Database!$F$2:$G$65536,2,))</f>
        <v>#DIV/0!</v>
      </c>
      <c r="H320" s="641" t="e">
        <f>IF(ISNUMBER(W320),W320,VLOOKUP(CONCATENATE($B320,"_",$C320,"_",H$2,"_","1000 NAC","_",$E320),Database!$F$2:$G$65536,2,)/VLOOKUP(CONCATENATE($B320,"_",$C320,"_",H$2,"_",$D320,"_",$E320),Database!$F$2:$G$65536,2,))</f>
        <v>#N/A</v>
      </c>
      <c r="I320" s="641" t="e">
        <f>IF(ISNUMBER(X320),X320,VLOOKUP(CONCATENATE($B320,"_",$C320,"_",I$2,"_","1000 NAC","_",$E320),Database!$F$2:$G$65536,2,)/VLOOKUP(CONCATENATE($B320,"_",$C320,"_",I$2,"_",$D320,"_",$E320),Database!$F$2:$G$65536,2,))</f>
        <v>#N/A</v>
      </c>
      <c r="J320" s="641" t="e">
        <f>VLOOKUP(CONCATENATE($B320,"_",$C320,"_",J$2,"_","1000 NAC","_",$E320),Database!$F$2:$G$65536,2,)/VLOOKUP(CONCATENATE($B320,"_",$C320,"_",J$2,"_",$D320,"_",$E320),Database!$F$2:$G$65536,2,)</f>
        <v>#N/A</v>
      </c>
      <c r="K320" s="642">
        <f>VLOOKUP(CONCATENATE($B320,"_",$C320,"_",K$2,"_","1000 NAC","_",$E320),SentData!$F$2:$G$65536,2,)/VLOOKUP(CONCATENATE($B320,"_",$C320,"_",K$2,"_",$D320,"_",$E320),SentData!$F$2:$G$65536,2,)</f>
        <v>2172.9362591431559</v>
      </c>
      <c r="L320" s="642">
        <f>VLOOKUP(CONCATENATE($B320,"_",$C320,"_",L$2,"_","1000 NAC","_",$E320),SentData!$F$2:$G$65536,2,)/VLOOKUP(CONCATENATE($B320,"_",$C320,"_",L$2,"_",$D320,"_",$E320),SentData!$F$2:$G$65536,2,)</f>
        <v>2576.963906581741</v>
      </c>
      <c r="M320" s="643"/>
      <c r="N320" s="644" t="str">
        <f t="shared" si="67"/>
        <v>!!</v>
      </c>
      <c r="O320" s="644" t="str">
        <f t="shared" si="68"/>
        <v>!!</v>
      </c>
      <c r="P320" s="644" t="str">
        <f t="shared" si="69"/>
        <v>!!</v>
      </c>
      <c r="Q320" s="644" t="str">
        <f t="shared" si="70"/>
        <v>!!</v>
      </c>
      <c r="R320" s="644" t="str">
        <f t="shared" si="71"/>
        <v>!!</v>
      </c>
      <c r="S320" s="644">
        <f t="shared" si="72"/>
        <v>1.1859362628510344</v>
      </c>
      <c r="T320" s="643"/>
      <c r="U320" s="652" t="str">
        <f>IF(ISNUMBER(U318),IF(ISNUMBER(U319),U319/U318,F319/U318),IF(ISNUMBER(U319),U319/F318,""))</f>
        <v/>
      </c>
      <c r="V320" s="652"/>
      <c r="W320" s="652"/>
      <c r="X320" s="652"/>
    </row>
    <row r="321" spans="1:24" s="353" customFormat="1" ht="10.199999999999999" x14ac:dyDescent="0.2">
      <c r="A321" s="633" t="s">
        <v>180</v>
      </c>
      <c r="B321" s="633" t="str">
        <f>Cover!$G$25</f>
        <v>NL</v>
      </c>
      <c r="C321" s="633" t="s">
        <v>222</v>
      </c>
      <c r="D321" s="633" t="s">
        <v>362</v>
      </c>
      <c r="E321" s="634" t="s">
        <v>144</v>
      </c>
      <c r="F321" s="635">
        <f>IF(ISNUMBER(U321),U321,VLOOKUP(CONCATENATE($B321,"_",$C321,"_",F$2,"_",$D321,"_",$E321),Database!$F$2:$G$65536,2,))</f>
        <v>0</v>
      </c>
      <c r="G321" s="635">
        <f>IF(ISNUMBER(V321),V321,VLOOKUP(CONCATENATE($B321,"_",$C321,"_",G$2,"_",$D321,"_",$E321),Database!$F$2:$G$65536,2,))</f>
        <v>0</v>
      </c>
      <c r="H321" s="635" t="e">
        <f>IF(ISNUMBER(W321),W321,VLOOKUP(CONCATENATE($B321,"_",$C321,"_",H$2,"_",$D321,"_",$E321),Database!$F$2:$G$65536,2,))</f>
        <v>#N/A</v>
      </c>
      <c r="I321" s="635" t="e">
        <f>IF(ISNUMBER(X321),X321,VLOOKUP(CONCATENATE($B321,"_",$C321,"_",I$2,"_",$D321,"_",$E321),Database!$F$2:$G$65536,2,))</f>
        <v>#N/A</v>
      </c>
      <c r="J321" s="635" t="e">
        <f>VLOOKUP(CONCATENATE($B321,"_",$C321,"_",J$2,"_",$D321,"_",$E321),Database!$F$2:$G$65536,2,)</f>
        <v>#N/A</v>
      </c>
      <c r="K321" s="636">
        <f>VLOOKUP(CONCATENATE($B321,"_",$C321,"_",K$2,"_",$D321,"_",$E321),SentData!$F$2:$G$65536,2,)</f>
        <v>173.05199999999999</v>
      </c>
      <c r="L321" s="636">
        <f>VLOOKUP(CONCATENATE($B321,"_",$C321,"_",L$2,"_",$D321,"_",$E321),SentData!$F$2:$G$65536,2,)</f>
        <v>167.089</v>
      </c>
      <c r="M321" s="637"/>
      <c r="N321" s="638" t="str">
        <f t="shared" si="67"/>
        <v>!!</v>
      </c>
      <c r="O321" s="638" t="str">
        <f t="shared" si="68"/>
        <v>!!</v>
      </c>
      <c r="P321" s="638" t="str">
        <f t="shared" si="69"/>
        <v>!!</v>
      </c>
      <c r="Q321" s="638" t="str">
        <f t="shared" si="70"/>
        <v>!!</v>
      </c>
      <c r="R321" s="638" t="str">
        <f t="shared" si="71"/>
        <v>!!</v>
      </c>
      <c r="S321" s="638">
        <f t="shared" si="72"/>
        <v>0.96554214918059311</v>
      </c>
      <c r="T321" s="637"/>
      <c r="U321" s="633"/>
      <c r="V321" s="633"/>
      <c r="W321" s="633"/>
      <c r="X321" s="633"/>
    </row>
    <row r="322" spans="1:24" s="353" customFormat="1" ht="10.199999999999999" x14ac:dyDescent="0.2">
      <c r="A322" s="650" t="s">
        <v>179</v>
      </c>
      <c r="B322" s="633" t="str">
        <f>Cover!$G$25</f>
        <v>NL</v>
      </c>
      <c r="C322" s="633" t="s">
        <v>222</v>
      </c>
      <c r="D322" s="633" t="s">
        <v>216</v>
      </c>
      <c r="E322" s="634" t="s">
        <v>144</v>
      </c>
      <c r="F322" s="635">
        <f>IF(ISNUMBER(U322),U322,VLOOKUP(CONCATENATE($B322,"_",$C322,"_",F$2,"_",$D322,"_",$E322),Database!$F$2:$G$65536,2,))</f>
        <v>0</v>
      </c>
      <c r="G322" s="635">
        <f>IF(ISNUMBER(V322),V322,VLOOKUP(CONCATENATE($B322,"_",$C322,"_",G$2,"_",$D322,"_",$E322),Database!$F$2:$G$65536,2,))</f>
        <v>0</v>
      </c>
      <c r="H322" s="635" t="e">
        <f>IF(ISNUMBER(W322),W322,VLOOKUP(CONCATENATE($B322,"_",$C322,"_",H$2,"_",$D322,"_",$E322),Database!$F$2:$G$65536,2,))</f>
        <v>#N/A</v>
      </c>
      <c r="I322" s="635" t="e">
        <f>IF(ISNUMBER(X322),X322,VLOOKUP(CONCATENATE($B322,"_",$C322,"_",I$2,"_",$D322,"_",$E322),Database!$F$2:$G$65536,2,))</f>
        <v>#N/A</v>
      </c>
      <c r="J322" s="635" t="e">
        <f>VLOOKUP(CONCATENATE($B322,"_",$C322,"_",J$2,"_",$D322,"_",$E322),Database!$F$2:$G$65536,2,)</f>
        <v>#N/A</v>
      </c>
      <c r="K322" s="636">
        <f>VLOOKUP(CONCATENATE($B322,"_",$C322,"_",K$2,"_",$D322,"_",$E322),SentData!$F$2:$G$65536,2,)</f>
        <v>132121</v>
      </c>
      <c r="L322" s="636">
        <f>VLOOKUP(CONCATENATE($B322,"_",$C322,"_",L$2,"_",$D322,"_",$E322),SentData!$F$2:$G$65536,2,)</f>
        <v>141130</v>
      </c>
      <c r="M322" s="637"/>
      <c r="N322" s="638" t="str">
        <f t="shared" si="67"/>
        <v>!!</v>
      </c>
      <c r="O322" s="638" t="str">
        <f t="shared" si="68"/>
        <v>!!</v>
      </c>
      <c r="P322" s="638" t="str">
        <f t="shared" si="69"/>
        <v>!!</v>
      </c>
      <c r="Q322" s="638" t="str">
        <f t="shared" si="70"/>
        <v>!!</v>
      </c>
      <c r="R322" s="638" t="str">
        <f t="shared" si="71"/>
        <v>!!</v>
      </c>
      <c r="S322" s="638">
        <f t="shared" si="72"/>
        <v>1.0681874947964367</v>
      </c>
      <c r="T322" s="637"/>
      <c r="U322" s="633"/>
      <c r="V322" s="633"/>
      <c r="W322" s="633"/>
      <c r="X322" s="633"/>
    </row>
    <row r="323" spans="1:24" x14ac:dyDescent="0.2">
      <c r="A323" s="651" t="s">
        <v>178</v>
      </c>
      <c r="B323" s="639" t="str">
        <f>Cover!$G$25</f>
        <v>NL</v>
      </c>
      <c r="C323" s="639" t="s">
        <v>222</v>
      </c>
      <c r="D323" s="639" t="s">
        <v>362</v>
      </c>
      <c r="E323" s="640" t="s">
        <v>144</v>
      </c>
      <c r="F323" s="641" t="e">
        <f>IF(ISNUMBER(U323),U323,VLOOKUP(CONCATENATE($B323,"_",$C323,"_",F$2,"_","1000 NAC","_",$E323),Database!$F$2:$G$65536,2,)/VLOOKUP(CONCATENATE($B323,"_",$C323,"_",F$2,"_",$D323,"_",$E323),Database!$F$2:$G$65536,2,))</f>
        <v>#DIV/0!</v>
      </c>
      <c r="G323" s="641" t="e">
        <f>IF(ISNUMBER(V323),V323,VLOOKUP(CONCATENATE($B323,"_",$C323,"_",G$2,"_","1000 NAC","_",$E323),Database!$F$2:$G$65536,2,)/VLOOKUP(CONCATENATE($B323,"_",$C323,"_",G$2,"_",$D323,"_",$E323),Database!$F$2:$G$65536,2,))</f>
        <v>#DIV/0!</v>
      </c>
      <c r="H323" s="641" t="e">
        <f>IF(ISNUMBER(W323),W323,VLOOKUP(CONCATENATE($B323,"_",$C323,"_",H$2,"_","1000 NAC","_",$E323),Database!$F$2:$G$65536,2,)/VLOOKUP(CONCATENATE($B323,"_",$C323,"_",H$2,"_",$D323,"_",$E323),Database!$F$2:$G$65536,2,))</f>
        <v>#N/A</v>
      </c>
      <c r="I323" s="641" t="e">
        <f>IF(ISNUMBER(X323),X323,VLOOKUP(CONCATENATE($B323,"_",$C323,"_",I$2,"_","1000 NAC","_",$E323),Database!$F$2:$G$65536,2,)/VLOOKUP(CONCATENATE($B323,"_",$C323,"_",I$2,"_",$D323,"_",$E323),Database!$F$2:$G$65536,2,))</f>
        <v>#N/A</v>
      </c>
      <c r="J323" s="641" t="e">
        <f>VLOOKUP(CONCATENATE($B323,"_",$C323,"_",J$2,"_","1000 NAC","_",$E323),Database!$F$2:$G$65536,2,)/VLOOKUP(CONCATENATE($B323,"_",$C323,"_",J$2,"_",$D323,"_",$E323),Database!$F$2:$G$65536,2,)</f>
        <v>#N/A</v>
      </c>
      <c r="K323" s="642">
        <f>VLOOKUP(CONCATENATE($B323,"_",$C323,"_",K$2,"_","1000 NAC","_",$E323),SentData!$F$2:$G$65536,2,)/VLOOKUP(CONCATENATE($B323,"_",$C323,"_",K$2,"_",$D323,"_",$E323),SentData!$F$2:$G$65536,2,)</f>
        <v>763.47571828121033</v>
      </c>
      <c r="L323" s="642">
        <f>VLOOKUP(CONCATENATE($B323,"_",$C323,"_",L$2,"_","1000 NAC","_",$E323),SentData!$F$2:$G$65536,2,)/VLOOKUP(CONCATENATE($B323,"_",$C323,"_",L$2,"_",$D323,"_",$E323),SentData!$F$2:$G$65536,2,)</f>
        <v>844.63968304316859</v>
      </c>
      <c r="M323" s="643"/>
      <c r="N323" s="644" t="str">
        <f t="shared" si="67"/>
        <v>!!</v>
      </c>
      <c r="O323" s="644" t="str">
        <f t="shared" si="68"/>
        <v>!!</v>
      </c>
      <c r="P323" s="644" t="str">
        <f t="shared" si="69"/>
        <v>!!</v>
      </c>
      <c r="Q323" s="644" t="str">
        <f t="shared" si="70"/>
        <v>!!</v>
      </c>
      <c r="R323" s="644" t="str">
        <f t="shared" si="71"/>
        <v>!!</v>
      </c>
      <c r="S323" s="644">
        <f t="shared" si="72"/>
        <v>1.1063085083369517</v>
      </c>
      <c r="T323" s="643"/>
      <c r="U323" s="652" t="str">
        <f>IF(ISNUMBER(U321),IF(ISNUMBER(U322),U322/U321,F322/U321),IF(ISNUMBER(U322),U322/F321,""))</f>
        <v/>
      </c>
      <c r="V323" s="652"/>
      <c r="W323" s="652"/>
      <c r="X323" s="652"/>
    </row>
    <row r="324" spans="1:24" s="353" customFormat="1" ht="10.199999999999999" x14ac:dyDescent="0.2">
      <c r="A324" s="633" t="s">
        <v>180</v>
      </c>
      <c r="B324" s="633" t="str">
        <f>Cover!$G$25</f>
        <v>NL</v>
      </c>
      <c r="C324" s="633" t="s">
        <v>221</v>
      </c>
      <c r="D324" s="633" t="s">
        <v>362</v>
      </c>
      <c r="E324" s="634" t="s">
        <v>144</v>
      </c>
      <c r="F324" s="635">
        <f>IF(ISNUMBER(U324),U324,VLOOKUP(CONCATENATE($B324,"_",$C324,"_",F$2,"_",$D324,"_",$E324),Database!$F$2:$G$65536,2,))</f>
        <v>0</v>
      </c>
      <c r="G324" s="635">
        <f>IF(ISNUMBER(V324),V324,VLOOKUP(CONCATENATE($B324,"_",$C324,"_",G$2,"_",$D324,"_",$E324),Database!$F$2:$G$65536,2,))</f>
        <v>0</v>
      </c>
      <c r="H324" s="635" t="e">
        <f>IF(ISNUMBER(W324),W324,VLOOKUP(CONCATENATE($B324,"_",$C324,"_",H$2,"_",$D324,"_",$E324),Database!$F$2:$G$65536,2,))</f>
        <v>#N/A</v>
      </c>
      <c r="I324" s="635" t="e">
        <f>IF(ISNUMBER(X324),X324,VLOOKUP(CONCATENATE($B324,"_",$C324,"_",I$2,"_",$D324,"_",$E324),Database!$F$2:$G$65536,2,))</f>
        <v>#N/A</v>
      </c>
      <c r="J324" s="635" t="e">
        <f>VLOOKUP(CONCATENATE($B324,"_",$C324,"_",J$2,"_",$D324,"_",$E324),Database!$F$2:$G$65536,2,)</f>
        <v>#N/A</v>
      </c>
      <c r="K324" s="636">
        <f>VLOOKUP(CONCATENATE($B324,"_",$C324,"_",K$2,"_",$D324,"_",$E324),SentData!$F$2:$G$65536,2,)</f>
        <v>186.505</v>
      </c>
      <c r="L324" s="636">
        <f>VLOOKUP(CONCATENATE($B324,"_",$C324,"_",L$2,"_",$D324,"_",$E324),SentData!$F$2:$G$65536,2,)</f>
        <v>242.05100000000002</v>
      </c>
      <c r="M324" s="637"/>
      <c r="N324" s="638" t="str">
        <f t="shared" si="67"/>
        <v>!!</v>
      </c>
      <c r="O324" s="638" t="str">
        <f t="shared" si="68"/>
        <v>!!</v>
      </c>
      <c r="P324" s="638" t="str">
        <f t="shared" si="69"/>
        <v>!!</v>
      </c>
      <c r="Q324" s="638" t="str">
        <f t="shared" si="70"/>
        <v>!!</v>
      </c>
      <c r="R324" s="638" t="str">
        <f t="shared" si="71"/>
        <v>!!</v>
      </c>
      <c r="S324" s="638">
        <f t="shared" si="72"/>
        <v>1.2978257955550792</v>
      </c>
      <c r="T324" s="637"/>
      <c r="U324" s="633"/>
      <c r="V324" s="633"/>
      <c r="W324" s="633"/>
      <c r="X324" s="633"/>
    </row>
    <row r="325" spans="1:24" s="353" customFormat="1" ht="10.199999999999999" x14ac:dyDescent="0.2">
      <c r="A325" s="650" t="s">
        <v>179</v>
      </c>
      <c r="B325" s="633" t="str">
        <f>Cover!$G$25</f>
        <v>NL</v>
      </c>
      <c r="C325" s="633" t="s">
        <v>221</v>
      </c>
      <c r="D325" s="633" t="s">
        <v>216</v>
      </c>
      <c r="E325" s="634" t="s">
        <v>144</v>
      </c>
      <c r="F325" s="635">
        <f>IF(ISNUMBER(U325),U325,VLOOKUP(CONCATENATE($B325,"_",$C325,"_",F$2,"_",$D325,"_",$E325),Database!$F$2:$G$65536,2,))</f>
        <v>0</v>
      </c>
      <c r="G325" s="635">
        <f>IF(ISNUMBER(V325),V325,VLOOKUP(CONCATENATE($B325,"_",$C325,"_",G$2,"_",$D325,"_",$E325),Database!$F$2:$G$65536,2,))</f>
        <v>0</v>
      </c>
      <c r="H325" s="635" t="e">
        <f>IF(ISNUMBER(W325),W325,VLOOKUP(CONCATENATE($B325,"_",$C325,"_",H$2,"_",$D325,"_",$E325),Database!$F$2:$G$65536,2,))</f>
        <v>#N/A</v>
      </c>
      <c r="I325" s="635" t="e">
        <f>IF(ISNUMBER(X325),X325,VLOOKUP(CONCATENATE($B325,"_",$C325,"_",I$2,"_",$D325,"_",$E325),Database!$F$2:$G$65536,2,))</f>
        <v>#N/A</v>
      </c>
      <c r="J325" s="635" t="e">
        <f>VLOOKUP(CONCATENATE($B325,"_",$C325,"_",J$2,"_",$D325,"_",$E325),Database!$F$2:$G$65536,2,)</f>
        <v>#N/A</v>
      </c>
      <c r="K325" s="636">
        <f>VLOOKUP(CONCATENATE($B325,"_",$C325,"_",K$2,"_",$D325,"_",$E325),SentData!$F$2:$G$65536,2,)</f>
        <v>167617</v>
      </c>
      <c r="L325" s="636">
        <f>VLOOKUP(CONCATENATE($B325,"_",$C325,"_",L$2,"_",$D325,"_",$E325),SentData!$F$2:$G$65536,2,)</f>
        <v>191862</v>
      </c>
      <c r="M325" s="637"/>
      <c r="N325" s="638" t="str">
        <f t="shared" si="67"/>
        <v>!!</v>
      </c>
      <c r="O325" s="638" t="str">
        <f t="shared" si="68"/>
        <v>!!</v>
      </c>
      <c r="P325" s="638" t="str">
        <f t="shared" si="69"/>
        <v>!!</v>
      </c>
      <c r="Q325" s="638" t="str">
        <f t="shared" si="70"/>
        <v>!!</v>
      </c>
      <c r="R325" s="638" t="str">
        <f t="shared" si="71"/>
        <v>!!</v>
      </c>
      <c r="S325" s="638">
        <f t="shared" si="72"/>
        <v>1.1446452328821062</v>
      </c>
      <c r="T325" s="637"/>
      <c r="U325" s="633"/>
      <c r="V325" s="633"/>
      <c r="W325" s="633"/>
      <c r="X325" s="633"/>
    </row>
    <row r="326" spans="1:24" x14ac:dyDescent="0.2">
      <c r="A326" s="651" t="s">
        <v>178</v>
      </c>
      <c r="B326" s="639" t="str">
        <f>Cover!$G$25</f>
        <v>NL</v>
      </c>
      <c r="C326" s="639" t="s">
        <v>221</v>
      </c>
      <c r="D326" s="639" t="s">
        <v>362</v>
      </c>
      <c r="E326" s="640" t="s">
        <v>144</v>
      </c>
      <c r="F326" s="641" t="e">
        <f>IF(ISNUMBER(U326),U326,VLOOKUP(CONCATENATE($B326,"_",$C326,"_",F$2,"_","1000 NAC","_",$E326),Database!$F$2:$G$65536,2,)/VLOOKUP(CONCATENATE($B326,"_",$C326,"_",F$2,"_",$D326,"_",$E326),Database!$F$2:$G$65536,2,))</f>
        <v>#DIV/0!</v>
      </c>
      <c r="G326" s="641" t="e">
        <f>IF(ISNUMBER(V326),V326,VLOOKUP(CONCATENATE($B326,"_",$C326,"_",G$2,"_","1000 NAC","_",$E326),Database!$F$2:$G$65536,2,)/VLOOKUP(CONCATENATE($B326,"_",$C326,"_",G$2,"_",$D326,"_",$E326),Database!$F$2:$G$65536,2,))</f>
        <v>#DIV/0!</v>
      </c>
      <c r="H326" s="641" t="e">
        <f>IF(ISNUMBER(W326),W326,VLOOKUP(CONCATENATE($B326,"_",$C326,"_",H$2,"_","1000 NAC","_",$E326),Database!$F$2:$G$65536,2,)/VLOOKUP(CONCATENATE($B326,"_",$C326,"_",H$2,"_",$D326,"_",$E326),Database!$F$2:$G$65536,2,))</f>
        <v>#N/A</v>
      </c>
      <c r="I326" s="641" t="e">
        <f>IF(ISNUMBER(X326),X326,VLOOKUP(CONCATENATE($B326,"_",$C326,"_",I$2,"_","1000 NAC","_",$E326),Database!$F$2:$G$65536,2,)/VLOOKUP(CONCATENATE($B326,"_",$C326,"_",I$2,"_",$D326,"_",$E326),Database!$F$2:$G$65536,2,))</f>
        <v>#N/A</v>
      </c>
      <c r="J326" s="641" t="e">
        <f>VLOOKUP(CONCATENATE($B326,"_",$C326,"_",J$2,"_","1000 NAC","_",$E326),Database!$F$2:$G$65536,2,)/VLOOKUP(CONCATENATE($B326,"_",$C326,"_",J$2,"_",$D326,"_",$E326),Database!$F$2:$G$65536,2,)</f>
        <v>#N/A</v>
      </c>
      <c r="K326" s="642">
        <f>VLOOKUP(CONCATENATE($B326,"_",$C326,"_",K$2,"_","1000 NAC","_",$E326),SentData!$F$2:$G$65536,2,)/VLOOKUP(CONCATENATE($B326,"_",$C326,"_",K$2,"_",$D326,"_",$E326),SentData!$F$2:$G$65536,2,)</f>
        <v>898.72657569502155</v>
      </c>
      <c r="L326" s="642">
        <f>VLOOKUP(CONCATENATE($B326,"_",$C326,"_",L$2,"_","1000 NAC","_",$E326),SentData!$F$2:$G$65536,2,)/VLOOKUP(CONCATENATE($B326,"_",$C326,"_",L$2,"_",$D326,"_",$E326),SentData!$F$2:$G$65536,2,)</f>
        <v>792.6511355045011</v>
      </c>
      <c r="M326" s="643"/>
      <c r="N326" s="644" t="str">
        <f t="shared" si="67"/>
        <v>!!</v>
      </c>
      <c r="O326" s="644" t="str">
        <f t="shared" si="68"/>
        <v>!!</v>
      </c>
      <c r="P326" s="644" t="str">
        <f t="shared" si="69"/>
        <v>!!</v>
      </c>
      <c r="Q326" s="644" t="str">
        <f t="shared" si="70"/>
        <v>!!</v>
      </c>
      <c r="R326" s="644" t="str">
        <f t="shared" si="71"/>
        <v>!!</v>
      </c>
      <c r="S326" s="644">
        <f t="shared" si="72"/>
        <v>0.88197139924510626</v>
      </c>
      <c r="T326" s="643"/>
      <c r="U326" s="652" t="str">
        <f>IF(ISNUMBER(U324),IF(ISNUMBER(U325),U325/U324,F325/U324),IF(ISNUMBER(U325),U325/F324,""))</f>
        <v/>
      </c>
      <c r="V326" s="652"/>
      <c r="W326" s="652"/>
      <c r="X326" s="652"/>
    </row>
    <row r="327" spans="1:24" s="353" customFormat="1" ht="10.199999999999999" x14ac:dyDescent="0.2">
      <c r="A327" s="633" t="s">
        <v>180</v>
      </c>
      <c r="B327" s="633" t="str">
        <f>Cover!$G$25</f>
        <v>NL</v>
      </c>
      <c r="C327" s="633" t="s">
        <v>222</v>
      </c>
      <c r="D327" s="633" t="s">
        <v>362</v>
      </c>
      <c r="E327" s="634" t="s">
        <v>145</v>
      </c>
      <c r="F327" s="635">
        <f>IF(ISNUMBER(U327),U327,VLOOKUP(CONCATENATE($B327,"_",$C327,"_",F$2,"_",$D327,"_",$E327),Database!$F$2:$G$65536,2,))</f>
        <v>0</v>
      </c>
      <c r="G327" s="635">
        <f>IF(ISNUMBER(V327),V327,VLOOKUP(CONCATENATE($B327,"_",$C327,"_",G$2,"_",$D327,"_",$E327),Database!$F$2:$G$65536,2,))</f>
        <v>0</v>
      </c>
      <c r="H327" s="635" t="e">
        <f>IF(ISNUMBER(W327),W327,VLOOKUP(CONCATENATE($B327,"_",$C327,"_",H$2,"_",$D327,"_",$E327),Database!$F$2:$G$65536,2,))</f>
        <v>#N/A</v>
      </c>
      <c r="I327" s="635" t="e">
        <f>IF(ISNUMBER(X327),X327,VLOOKUP(CONCATENATE($B327,"_",$C327,"_",I$2,"_",$D327,"_",$E327),Database!$F$2:$G$65536,2,))</f>
        <v>#N/A</v>
      </c>
      <c r="J327" s="635" t="e">
        <f>VLOOKUP(CONCATENATE($B327,"_",$C327,"_",J$2,"_",$D327,"_",$E327),Database!$F$2:$G$65536,2,)</f>
        <v>#N/A</v>
      </c>
      <c r="K327" s="636">
        <f>VLOOKUP(CONCATENATE($B327,"_",$C327,"_",K$2,"_",$D327,"_",$E327),SentData!$F$2:$G$65536,2,)</f>
        <v>21.459</v>
      </c>
      <c r="L327" s="636">
        <f>VLOOKUP(CONCATENATE($B327,"_",$C327,"_",L$2,"_",$D327,"_",$E327),SentData!$F$2:$G$65536,2,)</f>
        <v>18.628</v>
      </c>
      <c r="M327" s="637"/>
      <c r="N327" s="638" t="str">
        <f t="shared" si="67"/>
        <v>!!</v>
      </c>
      <c r="O327" s="638" t="str">
        <f t="shared" si="68"/>
        <v>!!</v>
      </c>
      <c r="P327" s="638" t="str">
        <f t="shared" si="69"/>
        <v>!!</v>
      </c>
      <c r="Q327" s="638" t="str">
        <f t="shared" si="70"/>
        <v>!!</v>
      </c>
      <c r="R327" s="638" t="str">
        <f t="shared" si="71"/>
        <v>!!</v>
      </c>
      <c r="S327" s="638">
        <f t="shared" si="72"/>
        <v>0.86807400158441683</v>
      </c>
      <c r="T327" s="637"/>
      <c r="U327" s="633"/>
      <c r="V327" s="633"/>
      <c r="W327" s="633"/>
      <c r="X327" s="633"/>
    </row>
    <row r="328" spans="1:24" s="353" customFormat="1" ht="10.199999999999999" x14ac:dyDescent="0.2">
      <c r="A328" s="650" t="s">
        <v>179</v>
      </c>
      <c r="B328" s="633" t="str">
        <f>Cover!$G$25</f>
        <v>NL</v>
      </c>
      <c r="C328" s="633" t="s">
        <v>222</v>
      </c>
      <c r="D328" s="633" t="s">
        <v>216</v>
      </c>
      <c r="E328" s="634" t="s">
        <v>145</v>
      </c>
      <c r="F328" s="635">
        <f>IF(ISNUMBER(U328),U328,VLOOKUP(CONCATENATE($B328,"_",$C328,"_",F$2,"_",$D328,"_",$E328),Database!$F$2:$G$65536,2,))</f>
        <v>0</v>
      </c>
      <c r="G328" s="635">
        <f>IF(ISNUMBER(V328),V328,VLOOKUP(CONCATENATE($B328,"_",$C328,"_",G$2,"_",$D328,"_",$E328),Database!$F$2:$G$65536,2,))</f>
        <v>0</v>
      </c>
      <c r="H328" s="635" t="e">
        <f>IF(ISNUMBER(W328),W328,VLOOKUP(CONCATENATE($B328,"_",$C328,"_",H$2,"_",$D328,"_",$E328),Database!$F$2:$G$65536,2,))</f>
        <v>#N/A</v>
      </c>
      <c r="I328" s="635" t="e">
        <f>IF(ISNUMBER(X328),X328,VLOOKUP(CONCATENATE($B328,"_",$C328,"_",I$2,"_",$D328,"_",$E328),Database!$F$2:$G$65536,2,))</f>
        <v>#N/A</v>
      </c>
      <c r="J328" s="635" t="e">
        <f>VLOOKUP(CONCATENATE($B328,"_",$C328,"_",J$2,"_",$D328,"_",$E328),Database!$F$2:$G$65536,2,)</f>
        <v>#N/A</v>
      </c>
      <c r="K328" s="636">
        <f>VLOOKUP(CONCATENATE($B328,"_",$C328,"_",K$2,"_",$D328,"_",$E328),SentData!$F$2:$G$65536,2,)</f>
        <v>13249</v>
      </c>
      <c r="L328" s="636">
        <f>VLOOKUP(CONCATENATE($B328,"_",$C328,"_",L$2,"_",$D328,"_",$E328),SentData!$F$2:$G$65536,2,)</f>
        <v>10370</v>
      </c>
      <c r="M328" s="637"/>
      <c r="N328" s="638" t="str">
        <f t="shared" si="67"/>
        <v>!!</v>
      </c>
      <c r="O328" s="638" t="str">
        <f t="shared" si="68"/>
        <v>!!</v>
      </c>
      <c r="P328" s="638" t="str">
        <f t="shared" si="69"/>
        <v>!!</v>
      </c>
      <c r="Q328" s="638" t="str">
        <f t="shared" si="70"/>
        <v>!!</v>
      </c>
      <c r="R328" s="638" t="str">
        <f t="shared" si="71"/>
        <v>!!</v>
      </c>
      <c r="S328" s="638">
        <f t="shared" si="72"/>
        <v>0.78270058117593777</v>
      </c>
      <c r="T328" s="637"/>
      <c r="U328" s="633"/>
      <c r="V328" s="633"/>
      <c r="W328" s="633"/>
      <c r="X328" s="633"/>
    </row>
    <row r="329" spans="1:24" x14ac:dyDescent="0.2">
      <c r="A329" s="651" t="s">
        <v>178</v>
      </c>
      <c r="B329" s="639" t="str">
        <f>Cover!$G$25</f>
        <v>NL</v>
      </c>
      <c r="C329" s="639" t="s">
        <v>222</v>
      </c>
      <c r="D329" s="639" t="s">
        <v>362</v>
      </c>
      <c r="E329" s="640" t="s">
        <v>145</v>
      </c>
      <c r="F329" s="641" t="e">
        <f>IF(ISNUMBER(U329),U329,VLOOKUP(CONCATENATE($B329,"_",$C329,"_",F$2,"_","1000 NAC","_",$E329),Database!$F$2:$G$65536,2,)/VLOOKUP(CONCATENATE($B329,"_",$C329,"_",F$2,"_",$D329,"_",$E329),Database!$F$2:$G$65536,2,))</f>
        <v>#DIV/0!</v>
      </c>
      <c r="G329" s="641" t="e">
        <f>IF(ISNUMBER(V329),V329,VLOOKUP(CONCATENATE($B329,"_",$C329,"_",G$2,"_","1000 NAC","_",$E329),Database!$F$2:$G$65536,2,)/VLOOKUP(CONCATENATE($B329,"_",$C329,"_",G$2,"_",$D329,"_",$E329),Database!$F$2:$G$65536,2,))</f>
        <v>#DIV/0!</v>
      </c>
      <c r="H329" s="641" t="e">
        <f>IF(ISNUMBER(W329),W329,VLOOKUP(CONCATENATE($B329,"_",$C329,"_",H$2,"_","1000 NAC","_",$E329),Database!$F$2:$G$65536,2,)/VLOOKUP(CONCATENATE($B329,"_",$C329,"_",H$2,"_",$D329,"_",$E329),Database!$F$2:$G$65536,2,))</f>
        <v>#N/A</v>
      </c>
      <c r="I329" s="641" t="e">
        <f>IF(ISNUMBER(X329),X329,VLOOKUP(CONCATENATE($B329,"_",$C329,"_",I$2,"_","1000 NAC","_",$E329),Database!$F$2:$G$65536,2,)/VLOOKUP(CONCATENATE($B329,"_",$C329,"_",I$2,"_",$D329,"_",$E329),Database!$F$2:$G$65536,2,))</f>
        <v>#N/A</v>
      </c>
      <c r="J329" s="641" t="e">
        <f>VLOOKUP(CONCATENATE($B329,"_",$C329,"_",J$2,"_","1000 NAC","_",$E329),Database!$F$2:$G$65536,2,)/VLOOKUP(CONCATENATE($B329,"_",$C329,"_",J$2,"_",$D329,"_",$E329),Database!$F$2:$G$65536,2,)</f>
        <v>#N/A</v>
      </c>
      <c r="K329" s="642">
        <f>VLOOKUP(CONCATENATE($B329,"_",$C329,"_",K$2,"_","1000 NAC","_",$E329),SentData!$F$2:$G$65536,2,)/VLOOKUP(CONCATENATE($B329,"_",$C329,"_",K$2,"_",$D329,"_",$E329),SentData!$F$2:$G$65536,2,)</f>
        <v>617.40994454541215</v>
      </c>
      <c r="L329" s="642">
        <f>VLOOKUP(CONCATENATE($B329,"_",$C329,"_",L$2,"_","1000 NAC","_",$E329),SentData!$F$2:$G$65536,2,)/VLOOKUP(CONCATENATE($B329,"_",$C329,"_",L$2,"_",$D329,"_",$E329),SentData!$F$2:$G$65536,2,)</f>
        <v>556.68885548636456</v>
      </c>
      <c r="M329" s="643"/>
      <c r="N329" s="644" t="str">
        <f t="shared" si="67"/>
        <v>!!</v>
      </c>
      <c r="O329" s="644" t="str">
        <f t="shared" si="68"/>
        <v>!!</v>
      </c>
      <c r="P329" s="644" t="str">
        <f t="shared" si="69"/>
        <v>!!</v>
      </c>
      <c r="Q329" s="644" t="str">
        <f t="shared" si="70"/>
        <v>!!</v>
      </c>
      <c r="R329" s="644" t="str">
        <f t="shared" si="71"/>
        <v>!!</v>
      </c>
      <c r="S329" s="644">
        <f t="shared" si="72"/>
        <v>0.9016519095691673</v>
      </c>
      <c r="T329" s="643"/>
      <c r="U329" s="652" t="str">
        <f>IF(ISNUMBER(U327),IF(ISNUMBER(U328),U328/U327,F328/U327),IF(ISNUMBER(U328),U328/F327,""))</f>
        <v/>
      </c>
      <c r="V329" s="652"/>
      <c r="W329" s="652"/>
      <c r="X329" s="652"/>
    </row>
    <row r="330" spans="1:24" s="353" customFormat="1" ht="10.199999999999999" x14ac:dyDescent="0.2">
      <c r="A330" s="633" t="s">
        <v>180</v>
      </c>
      <c r="B330" s="633" t="str">
        <f>Cover!$G$25</f>
        <v>NL</v>
      </c>
      <c r="C330" s="633" t="s">
        <v>221</v>
      </c>
      <c r="D330" s="633" t="s">
        <v>362</v>
      </c>
      <c r="E330" s="634" t="s">
        <v>145</v>
      </c>
      <c r="F330" s="635">
        <f>IF(ISNUMBER(U330),U330,VLOOKUP(CONCATENATE($B330,"_",$C330,"_",F$2,"_",$D330,"_",$E330),Database!$F$2:$G$65536,2,))</f>
        <v>0</v>
      </c>
      <c r="G330" s="635">
        <f>IF(ISNUMBER(V330),V330,VLOOKUP(CONCATENATE($B330,"_",$C330,"_",G$2,"_",$D330,"_",$E330),Database!$F$2:$G$65536,2,))</f>
        <v>0</v>
      </c>
      <c r="H330" s="635" t="e">
        <f>IF(ISNUMBER(W330),W330,VLOOKUP(CONCATENATE($B330,"_",$C330,"_",H$2,"_",$D330,"_",$E330),Database!$F$2:$G$65536,2,))</f>
        <v>#N/A</v>
      </c>
      <c r="I330" s="635" t="e">
        <f>IF(ISNUMBER(X330),X330,VLOOKUP(CONCATENATE($B330,"_",$C330,"_",I$2,"_",$D330,"_",$E330),Database!$F$2:$G$65536,2,))</f>
        <v>#N/A</v>
      </c>
      <c r="J330" s="635" t="e">
        <f>VLOOKUP(CONCATENATE($B330,"_",$C330,"_",J$2,"_",$D330,"_",$E330),Database!$F$2:$G$65536,2,)</f>
        <v>#N/A</v>
      </c>
      <c r="K330" s="636">
        <f>VLOOKUP(CONCATENATE($B330,"_",$C330,"_",K$2,"_",$D330,"_",$E330),SentData!$F$2:$G$65536,2,)</f>
        <v>105.149</v>
      </c>
      <c r="L330" s="636">
        <f>VLOOKUP(CONCATENATE($B330,"_",$C330,"_",L$2,"_",$D330,"_",$E330),SentData!$F$2:$G$65536,2,)</f>
        <v>157.86000000000001</v>
      </c>
      <c r="M330" s="637"/>
      <c r="N330" s="638" t="str">
        <f t="shared" si="67"/>
        <v>!!</v>
      </c>
      <c r="O330" s="638" t="str">
        <f t="shared" si="68"/>
        <v>!!</v>
      </c>
      <c r="P330" s="638" t="str">
        <f t="shared" si="69"/>
        <v>!!</v>
      </c>
      <c r="Q330" s="638" t="str">
        <f t="shared" si="70"/>
        <v>!!</v>
      </c>
      <c r="R330" s="638" t="str">
        <f t="shared" si="71"/>
        <v>!!</v>
      </c>
      <c r="S330" s="638">
        <f t="shared" si="72"/>
        <v>1.5012981578521909</v>
      </c>
      <c r="T330" s="637"/>
      <c r="U330" s="633"/>
      <c r="V330" s="633"/>
      <c r="W330" s="633"/>
      <c r="X330" s="633"/>
    </row>
    <row r="331" spans="1:24" s="353" customFormat="1" ht="10.199999999999999" x14ac:dyDescent="0.2">
      <c r="A331" s="650" t="s">
        <v>179</v>
      </c>
      <c r="B331" s="633" t="str">
        <f>Cover!$G$25</f>
        <v>NL</v>
      </c>
      <c r="C331" s="633" t="s">
        <v>221</v>
      </c>
      <c r="D331" s="633" t="s">
        <v>216</v>
      </c>
      <c r="E331" s="634" t="s">
        <v>145</v>
      </c>
      <c r="F331" s="635">
        <f>IF(ISNUMBER(U331),U331,VLOOKUP(CONCATENATE($B331,"_",$C331,"_",F$2,"_",$D331,"_",$E331),Database!$F$2:$G$65536,2,))</f>
        <v>0</v>
      </c>
      <c r="G331" s="635">
        <f>IF(ISNUMBER(V331),V331,VLOOKUP(CONCATENATE($B331,"_",$C331,"_",G$2,"_",$D331,"_",$E331),Database!$F$2:$G$65536,2,))</f>
        <v>0</v>
      </c>
      <c r="H331" s="635" t="e">
        <f>IF(ISNUMBER(W331),W331,VLOOKUP(CONCATENATE($B331,"_",$C331,"_",H$2,"_",$D331,"_",$E331),Database!$F$2:$G$65536,2,))</f>
        <v>#N/A</v>
      </c>
      <c r="I331" s="635" t="e">
        <f>IF(ISNUMBER(X331),X331,VLOOKUP(CONCATENATE($B331,"_",$C331,"_",I$2,"_",$D331,"_",$E331),Database!$F$2:$G$65536,2,))</f>
        <v>#N/A</v>
      </c>
      <c r="J331" s="635" t="e">
        <f>VLOOKUP(CONCATENATE($B331,"_",$C331,"_",J$2,"_",$D331,"_",$E331),Database!$F$2:$G$65536,2,)</f>
        <v>#N/A</v>
      </c>
      <c r="K331" s="636">
        <f>VLOOKUP(CONCATENATE($B331,"_",$C331,"_",K$2,"_",$D331,"_",$E331),SentData!$F$2:$G$65536,2,)</f>
        <v>61227</v>
      </c>
      <c r="L331" s="636">
        <f>VLOOKUP(CONCATENATE($B331,"_",$C331,"_",L$2,"_",$D331,"_",$E331),SentData!$F$2:$G$65536,2,)</f>
        <v>77403</v>
      </c>
      <c r="M331" s="637"/>
      <c r="N331" s="638" t="str">
        <f t="shared" si="67"/>
        <v>!!</v>
      </c>
      <c r="O331" s="638" t="str">
        <f t="shared" si="68"/>
        <v>!!</v>
      </c>
      <c r="P331" s="638" t="str">
        <f t="shared" si="69"/>
        <v>!!</v>
      </c>
      <c r="Q331" s="638" t="str">
        <f t="shared" si="70"/>
        <v>!!</v>
      </c>
      <c r="R331" s="638" t="str">
        <f t="shared" si="71"/>
        <v>!!</v>
      </c>
      <c r="S331" s="638">
        <f t="shared" si="72"/>
        <v>1.2641971679161155</v>
      </c>
      <c r="T331" s="637"/>
      <c r="U331" s="633"/>
      <c r="V331" s="633"/>
      <c r="W331" s="633"/>
      <c r="X331" s="633"/>
    </row>
    <row r="332" spans="1:24" x14ac:dyDescent="0.2">
      <c r="A332" s="651" t="s">
        <v>178</v>
      </c>
      <c r="B332" s="639" t="str">
        <f>Cover!$G$25</f>
        <v>NL</v>
      </c>
      <c r="C332" s="639" t="s">
        <v>221</v>
      </c>
      <c r="D332" s="639" t="s">
        <v>362</v>
      </c>
      <c r="E332" s="640" t="s">
        <v>145</v>
      </c>
      <c r="F332" s="641" t="e">
        <f>IF(ISNUMBER(U332),U332,VLOOKUP(CONCATENATE($B332,"_",$C332,"_",F$2,"_","1000 NAC","_",$E332),Database!$F$2:$G$65536,2,)/VLOOKUP(CONCATENATE($B332,"_",$C332,"_",F$2,"_",$D332,"_",$E332),Database!$F$2:$G$65536,2,))</f>
        <v>#DIV/0!</v>
      </c>
      <c r="G332" s="641" t="e">
        <f>IF(ISNUMBER(V332),V332,VLOOKUP(CONCATENATE($B332,"_",$C332,"_",G$2,"_","1000 NAC","_",$E332),Database!$F$2:$G$65536,2,)/VLOOKUP(CONCATENATE($B332,"_",$C332,"_",G$2,"_",$D332,"_",$E332),Database!$F$2:$G$65536,2,))</f>
        <v>#DIV/0!</v>
      </c>
      <c r="H332" s="641" t="e">
        <f>IF(ISNUMBER(W332),W332,VLOOKUP(CONCATENATE($B332,"_",$C332,"_",H$2,"_","1000 NAC","_",$E332),Database!$F$2:$G$65536,2,)/VLOOKUP(CONCATENATE($B332,"_",$C332,"_",H$2,"_",$D332,"_",$E332),Database!$F$2:$G$65536,2,))</f>
        <v>#N/A</v>
      </c>
      <c r="I332" s="641" t="e">
        <f>IF(ISNUMBER(X332),X332,VLOOKUP(CONCATENATE($B332,"_",$C332,"_",I$2,"_","1000 NAC","_",$E332),Database!$F$2:$G$65536,2,)/VLOOKUP(CONCATENATE($B332,"_",$C332,"_",I$2,"_",$D332,"_",$E332),Database!$F$2:$G$65536,2,))</f>
        <v>#N/A</v>
      </c>
      <c r="J332" s="641" t="e">
        <f>VLOOKUP(CONCATENATE($B332,"_",$C332,"_",J$2,"_","1000 NAC","_",$E332),Database!$F$2:$G$65536,2,)/VLOOKUP(CONCATENATE($B332,"_",$C332,"_",J$2,"_",$D332,"_",$E332),Database!$F$2:$G$65536,2,)</f>
        <v>#N/A</v>
      </c>
      <c r="K332" s="642">
        <f>VLOOKUP(CONCATENATE($B332,"_",$C332,"_",K$2,"_","1000 NAC","_",$E332),SentData!$F$2:$G$65536,2,)/VLOOKUP(CONCATENATE($B332,"_",$C332,"_",K$2,"_",$D332,"_",$E332),SentData!$F$2:$G$65536,2,)</f>
        <v>582.28799132659367</v>
      </c>
      <c r="L332" s="642">
        <f>VLOOKUP(CONCATENATE($B332,"_",$C332,"_",L$2,"_","1000 NAC","_",$E332),SentData!$F$2:$G$65536,2,)/VLOOKUP(CONCATENATE($B332,"_",$C332,"_",L$2,"_",$D332,"_",$E332),SentData!$F$2:$G$65536,2,)</f>
        <v>490.32687191182055</v>
      </c>
      <c r="M332" s="643"/>
      <c r="N332" s="644" t="str">
        <f t="shared" si="67"/>
        <v>!!</v>
      </c>
      <c r="O332" s="644" t="str">
        <f t="shared" si="68"/>
        <v>!!</v>
      </c>
      <c r="P332" s="644" t="str">
        <f t="shared" si="69"/>
        <v>!!</v>
      </c>
      <c r="Q332" s="644" t="str">
        <f t="shared" si="70"/>
        <v>!!</v>
      </c>
      <c r="R332" s="644" t="str">
        <f t="shared" si="71"/>
        <v>!!</v>
      </c>
      <c r="S332" s="644">
        <f t="shared" si="72"/>
        <v>0.84206935264925642</v>
      </c>
      <c r="T332" s="643"/>
      <c r="U332" s="652" t="str">
        <f>IF(ISNUMBER(U330),IF(ISNUMBER(U331),U331/U330,F331/U330),IF(ISNUMBER(U331),U331/F330,""))</f>
        <v/>
      </c>
      <c r="V332" s="652"/>
      <c r="W332" s="652"/>
      <c r="X332" s="652"/>
    </row>
    <row r="333" spans="1:24" s="353" customFormat="1" ht="10.199999999999999" x14ac:dyDescent="0.2">
      <c r="A333" s="633" t="s">
        <v>180</v>
      </c>
      <c r="B333" s="633" t="str">
        <f>Cover!$G$25</f>
        <v>NL</v>
      </c>
      <c r="C333" s="633" t="s">
        <v>222</v>
      </c>
      <c r="D333" s="633" t="s">
        <v>362</v>
      </c>
      <c r="E333" s="634" t="s">
        <v>146</v>
      </c>
      <c r="F333" s="635">
        <f>IF(ISNUMBER(U333),U333,VLOOKUP(CONCATENATE($B333,"_",$C333,"_",F$2,"_",$D333,"_",$E333),Database!$F$2:$G$65536,2,))</f>
        <v>0</v>
      </c>
      <c r="G333" s="635">
        <f>IF(ISNUMBER(V333),V333,VLOOKUP(CONCATENATE($B333,"_",$C333,"_",G$2,"_",$D333,"_",$E333),Database!$F$2:$G$65536,2,))</f>
        <v>0</v>
      </c>
      <c r="H333" s="635" t="e">
        <f>IF(ISNUMBER(W333),W333,VLOOKUP(CONCATENATE($B333,"_",$C333,"_",H$2,"_",$D333,"_",$E333),Database!$F$2:$G$65536,2,))</f>
        <v>#N/A</v>
      </c>
      <c r="I333" s="635" t="e">
        <f>IF(ISNUMBER(X333),X333,VLOOKUP(CONCATENATE($B333,"_",$C333,"_",I$2,"_",$D333,"_",$E333),Database!$F$2:$G$65536,2,))</f>
        <v>#N/A</v>
      </c>
      <c r="J333" s="635" t="e">
        <f>VLOOKUP(CONCATENATE($B333,"_",$C333,"_",J$2,"_",$D333,"_",$E333),Database!$F$2:$G$65536,2,)</f>
        <v>#N/A</v>
      </c>
      <c r="K333" s="636">
        <f>VLOOKUP(CONCATENATE($B333,"_",$C333,"_",K$2,"_",$D333,"_",$E333),SentData!$F$2:$G$65536,2,)</f>
        <v>115.848</v>
      </c>
      <c r="L333" s="636">
        <f>VLOOKUP(CONCATENATE($B333,"_",$C333,"_",L$2,"_",$D333,"_",$E333),SentData!$F$2:$G$65536,2,)</f>
        <v>124.07899999999999</v>
      </c>
      <c r="M333" s="637"/>
      <c r="N333" s="638" t="str">
        <f t="shared" si="67"/>
        <v>!!</v>
      </c>
      <c r="O333" s="638" t="str">
        <f t="shared" si="68"/>
        <v>!!</v>
      </c>
      <c r="P333" s="638" t="str">
        <f t="shared" si="69"/>
        <v>!!</v>
      </c>
      <c r="Q333" s="638" t="str">
        <f t="shared" si="70"/>
        <v>!!</v>
      </c>
      <c r="R333" s="638" t="str">
        <f t="shared" si="71"/>
        <v>!!</v>
      </c>
      <c r="S333" s="638">
        <f t="shared" si="72"/>
        <v>1.0710499965471998</v>
      </c>
      <c r="T333" s="637"/>
      <c r="U333" s="633"/>
      <c r="V333" s="633"/>
      <c r="W333" s="633"/>
      <c r="X333" s="633"/>
    </row>
    <row r="334" spans="1:24" s="353" customFormat="1" ht="10.199999999999999" x14ac:dyDescent="0.2">
      <c r="A334" s="650" t="s">
        <v>179</v>
      </c>
      <c r="B334" s="633" t="str">
        <f>Cover!$G$25</f>
        <v>NL</v>
      </c>
      <c r="C334" s="633" t="s">
        <v>222</v>
      </c>
      <c r="D334" s="633" t="s">
        <v>216</v>
      </c>
      <c r="E334" s="634" t="s">
        <v>146</v>
      </c>
      <c r="F334" s="635">
        <f>IF(ISNUMBER(U334),U334,VLOOKUP(CONCATENATE($B334,"_",$C334,"_",F$2,"_",$D334,"_",$E334),Database!$F$2:$G$65536,2,))</f>
        <v>0</v>
      </c>
      <c r="G334" s="635">
        <f>IF(ISNUMBER(V334),V334,VLOOKUP(CONCATENATE($B334,"_",$C334,"_",G$2,"_",$D334,"_",$E334),Database!$F$2:$G$65536,2,))</f>
        <v>0</v>
      </c>
      <c r="H334" s="635" t="e">
        <f>IF(ISNUMBER(W334),W334,VLOOKUP(CONCATENATE($B334,"_",$C334,"_",H$2,"_",$D334,"_",$E334),Database!$F$2:$G$65536,2,))</f>
        <v>#N/A</v>
      </c>
      <c r="I334" s="635" t="e">
        <f>IF(ISNUMBER(X334),X334,VLOOKUP(CONCATENATE($B334,"_",$C334,"_",I$2,"_",$D334,"_",$E334),Database!$F$2:$G$65536,2,))</f>
        <v>#N/A</v>
      </c>
      <c r="J334" s="635" t="e">
        <f>VLOOKUP(CONCATENATE($B334,"_",$C334,"_",J$2,"_",$D334,"_",$E334),Database!$F$2:$G$65536,2,)</f>
        <v>#N/A</v>
      </c>
      <c r="K334" s="636">
        <f>VLOOKUP(CONCATENATE($B334,"_",$C334,"_",K$2,"_",$D334,"_",$E334),SentData!$F$2:$G$65536,2,)</f>
        <v>85398</v>
      </c>
      <c r="L334" s="636">
        <f>VLOOKUP(CONCATENATE($B334,"_",$C334,"_",L$2,"_",$D334,"_",$E334),SentData!$F$2:$G$65536,2,)</f>
        <v>105993</v>
      </c>
      <c r="M334" s="637"/>
      <c r="N334" s="638" t="str">
        <f t="shared" si="67"/>
        <v>!!</v>
      </c>
      <c r="O334" s="638" t="str">
        <f t="shared" si="68"/>
        <v>!!</v>
      </c>
      <c r="P334" s="638" t="str">
        <f t="shared" si="69"/>
        <v>!!</v>
      </c>
      <c r="Q334" s="638" t="str">
        <f t="shared" si="70"/>
        <v>!!</v>
      </c>
      <c r="R334" s="638" t="str">
        <f t="shared" si="71"/>
        <v>!!</v>
      </c>
      <c r="S334" s="638">
        <f t="shared" si="72"/>
        <v>1.241164898475374</v>
      </c>
      <c r="T334" s="637"/>
      <c r="U334" s="633"/>
      <c r="V334" s="633"/>
      <c r="W334" s="633"/>
      <c r="X334" s="633"/>
    </row>
    <row r="335" spans="1:24" x14ac:dyDescent="0.2">
      <c r="A335" s="651" t="s">
        <v>178</v>
      </c>
      <c r="B335" s="639" t="str">
        <f>Cover!$G$25</f>
        <v>NL</v>
      </c>
      <c r="C335" s="639" t="s">
        <v>222</v>
      </c>
      <c r="D335" s="639" t="s">
        <v>362</v>
      </c>
      <c r="E335" s="640" t="s">
        <v>146</v>
      </c>
      <c r="F335" s="641" t="e">
        <f>IF(ISNUMBER(U335),U335,VLOOKUP(CONCATENATE($B335,"_",$C335,"_",F$2,"_","1000 NAC","_",$E335),Database!$F$2:$G$65536,2,)/VLOOKUP(CONCATENATE($B335,"_",$C335,"_",F$2,"_",$D335,"_",$E335),Database!$F$2:$G$65536,2,))</f>
        <v>#DIV/0!</v>
      </c>
      <c r="G335" s="641" t="e">
        <f>IF(ISNUMBER(V335),V335,VLOOKUP(CONCATENATE($B335,"_",$C335,"_",G$2,"_","1000 NAC","_",$E335),Database!$F$2:$G$65536,2,)/VLOOKUP(CONCATENATE($B335,"_",$C335,"_",G$2,"_",$D335,"_",$E335),Database!$F$2:$G$65536,2,))</f>
        <v>#DIV/0!</v>
      </c>
      <c r="H335" s="641" t="e">
        <f>IF(ISNUMBER(W335),W335,VLOOKUP(CONCATENATE($B335,"_",$C335,"_",H$2,"_","1000 NAC","_",$E335),Database!$F$2:$G$65536,2,)/VLOOKUP(CONCATENATE($B335,"_",$C335,"_",H$2,"_",$D335,"_",$E335),Database!$F$2:$G$65536,2,))</f>
        <v>#N/A</v>
      </c>
      <c r="I335" s="641" t="e">
        <f>IF(ISNUMBER(X335),X335,VLOOKUP(CONCATENATE($B335,"_",$C335,"_",I$2,"_","1000 NAC","_",$E335),Database!$F$2:$G$65536,2,)/VLOOKUP(CONCATENATE($B335,"_",$C335,"_",I$2,"_",$D335,"_",$E335),Database!$F$2:$G$65536,2,))</f>
        <v>#N/A</v>
      </c>
      <c r="J335" s="641" t="e">
        <f>VLOOKUP(CONCATENATE($B335,"_",$C335,"_",J$2,"_","1000 NAC","_",$E335),Database!$F$2:$G$65536,2,)/VLOOKUP(CONCATENATE($B335,"_",$C335,"_",J$2,"_",$D335,"_",$E335),Database!$F$2:$G$65536,2,)</f>
        <v>#N/A</v>
      </c>
      <c r="K335" s="642">
        <f>VLOOKUP(CONCATENATE($B335,"_",$C335,"_",K$2,"_","1000 NAC","_",$E335),SentData!$F$2:$G$65536,2,)/VLOOKUP(CONCATENATE($B335,"_",$C335,"_",K$2,"_",$D335,"_",$E335),SentData!$F$2:$G$65536,2,)</f>
        <v>737.15558317795728</v>
      </c>
      <c r="L335" s="642">
        <f>VLOOKUP(CONCATENATE($B335,"_",$C335,"_",L$2,"_","1000 NAC","_",$E335),SentData!$F$2:$G$65536,2,)/VLOOKUP(CONCATENATE($B335,"_",$C335,"_",L$2,"_",$D335,"_",$E335),SentData!$F$2:$G$65536,2,)</f>
        <v>854.23802577390211</v>
      </c>
      <c r="M335" s="643"/>
      <c r="N335" s="644" t="str">
        <f t="shared" si="67"/>
        <v>!!</v>
      </c>
      <c r="O335" s="644" t="str">
        <f t="shared" si="68"/>
        <v>!!</v>
      </c>
      <c r="P335" s="644" t="str">
        <f t="shared" si="69"/>
        <v>!!</v>
      </c>
      <c r="Q335" s="644" t="str">
        <f t="shared" si="70"/>
        <v>!!</v>
      </c>
      <c r="R335" s="644" t="str">
        <f t="shared" si="71"/>
        <v>!!</v>
      </c>
      <c r="S335" s="644">
        <f t="shared" si="72"/>
        <v>1.1588300289216962</v>
      </c>
      <c r="T335" s="643"/>
      <c r="U335" s="652" t="str">
        <f>IF(ISNUMBER(U333),IF(ISNUMBER(U334),U334/U333,F334/U333),IF(ISNUMBER(U334),U334/F333,""))</f>
        <v/>
      </c>
      <c r="V335" s="652"/>
      <c r="W335" s="652"/>
      <c r="X335" s="652"/>
    </row>
    <row r="336" spans="1:24" s="353" customFormat="1" ht="10.199999999999999" x14ac:dyDescent="0.2">
      <c r="A336" s="633" t="s">
        <v>180</v>
      </c>
      <c r="B336" s="633" t="str">
        <f>Cover!$G$25</f>
        <v>NL</v>
      </c>
      <c r="C336" s="633" t="s">
        <v>221</v>
      </c>
      <c r="D336" s="633" t="s">
        <v>362</v>
      </c>
      <c r="E336" s="634" t="s">
        <v>146</v>
      </c>
      <c r="F336" s="635">
        <f>IF(ISNUMBER(U336),U336,VLOOKUP(CONCATENATE($B336,"_",$C336,"_",F$2,"_",$D336,"_",$E336),Database!$F$2:$G$65536,2,))</f>
        <v>0</v>
      </c>
      <c r="G336" s="635">
        <f>IF(ISNUMBER(V336),V336,VLOOKUP(CONCATENATE($B336,"_",$C336,"_",G$2,"_",$D336,"_",$E336),Database!$F$2:$G$65536,2,))</f>
        <v>0</v>
      </c>
      <c r="H336" s="635" t="e">
        <f>IF(ISNUMBER(W336),W336,VLOOKUP(CONCATENATE($B336,"_",$C336,"_",H$2,"_",$D336,"_",$E336),Database!$F$2:$G$65536,2,))</f>
        <v>#N/A</v>
      </c>
      <c r="I336" s="635" t="e">
        <f>IF(ISNUMBER(X336),X336,VLOOKUP(CONCATENATE($B336,"_",$C336,"_",I$2,"_",$D336,"_",$E336),Database!$F$2:$G$65536,2,))</f>
        <v>#N/A</v>
      </c>
      <c r="J336" s="635" t="e">
        <f>VLOOKUP(CONCATENATE($B336,"_",$C336,"_",J$2,"_",$D336,"_",$E336),Database!$F$2:$G$65536,2,)</f>
        <v>#N/A</v>
      </c>
      <c r="K336" s="636">
        <f>VLOOKUP(CONCATENATE($B336,"_",$C336,"_",K$2,"_",$D336,"_",$E336),SentData!$F$2:$G$65536,2,)</f>
        <v>46.591999999999999</v>
      </c>
      <c r="L336" s="636">
        <f>VLOOKUP(CONCATENATE($B336,"_",$C336,"_",L$2,"_",$D336,"_",$E336),SentData!$F$2:$G$65536,2,)</f>
        <v>50.570999999999998</v>
      </c>
      <c r="M336" s="637"/>
      <c r="N336" s="638" t="str">
        <f t="shared" si="67"/>
        <v>!!</v>
      </c>
      <c r="O336" s="638" t="str">
        <f t="shared" si="68"/>
        <v>!!</v>
      </c>
      <c r="P336" s="638" t="str">
        <f t="shared" si="69"/>
        <v>!!</v>
      </c>
      <c r="Q336" s="638" t="str">
        <f t="shared" si="70"/>
        <v>!!</v>
      </c>
      <c r="R336" s="638" t="str">
        <f t="shared" si="71"/>
        <v>!!</v>
      </c>
      <c r="S336" s="638">
        <f t="shared" si="72"/>
        <v>1.0854009271978022</v>
      </c>
      <c r="T336" s="637"/>
      <c r="U336" s="633"/>
      <c r="V336" s="633"/>
      <c r="W336" s="633"/>
      <c r="X336" s="633"/>
    </row>
    <row r="337" spans="1:24" s="353" customFormat="1" ht="10.199999999999999" x14ac:dyDescent="0.2">
      <c r="A337" s="650" t="s">
        <v>179</v>
      </c>
      <c r="B337" s="633" t="str">
        <f>Cover!$G$25</f>
        <v>NL</v>
      </c>
      <c r="C337" s="633" t="s">
        <v>221</v>
      </c>
      <c r="D337" s="633" t="s">
        <v>216</v>
      </c>
      <c r="E337" s="634" t="s">
        <v>146</v>
      </c>
      <c r="F337" s="635">
        <f>IF(ISNUMBER(U337),U337,VLOOKUP(CONCATENATE($B337,"_",$C337,"_",F$2,"_",$D337,"_",$E337),Database!$F$2:$G$65536,2,))</f>
        <v>0</v>
      </c>
      <c r="G337" s="635">
        <f>IF(ISNUMBER(V337),V337,VLOOKUP(CONCATENATE($B337,"_",$C337,"_",G$2,"_",$D337,"_",$E337),Database!$F$2:$G$65536,2,))</f>
        <v>0</v>
      </c>
      <c r="H337" s="635" t="e">
        <f>IF(ISNUMBER(W337),W337,VLOOKUP(CONCATENATE($B337,"_",$C337,"_",H$2,"_",$D337,"_",$E337),Database!$F$2:$G$65536,2,))</f>
        <v>#N/A</v>
      </c>
      <c r="I337" s="635" t="e">
        <f>IF(ISNUMBER(X337),X337,VLOOKUP(CONCATENATE($B337,"_",$C337,"_",I$2,"_",$D337,"_",$E337),Database!$F$2:$G$65536,2,))</f>
        <v>#N/A</v>
      </c>
      <c r="J337" s="635" t="e">
        <f>VLOOKUP(CONCATENATE($B337,"_",$C337,"_",J$2,"_",$D337,"_",$E337),Database!$F$2:$G$65536,2,)</f>
        <v>#N/A</v>
      </c>
      <c r="K337" s="636">
        <f>VLOOKUP(CONCATENATE($B337,"_",$C337,"_",K$2,"_",$D337,"_",$E337),SentData!$F$2:$G$65536,2,)</f>
        <v>66229</v>
      </c>
      <c r="L337" s="636">
        <f>VLOOKUP(CONCATENATE($B337,"_",$C337,"_",L$2,"_",$D337,"_",$E337),SentData!$F$2:$G$65536,2,)</f>
        <v>73745</v>
      </c>
      <c r="M337" s="637"/>
      <c r="N337" s="638" t="str">
        <f t="shared" si="67"/>
        <v>!!</v>
      </c>
      <c r="O337" s="638" t="str">
        <f t="shared" si="68"/>
        <v>!!</v>
      </c>
      <c r="P337" s="638" t="str">
        <f t="shared" si="69"/>
        <v>!!</v>
      </c>
      <c r="Q337" s="638" t="str">
        <f t="shared" si="70"/>
        <v>!!</v>
      </c>
      <c r="R337" s="638" t="str">
        <f t="shared" si="71"/>
        <v>!!</v>
      </c>
      <c r="S337" s="638">
        <f t="shared" si="72"/>
        <v>1.1134850292168084</v>
      </c>
      <c r="T337" s="637"/>
      <c r="U337" s="633"/>
      <c r="V337" s="633"/>
      <c r="W337" s="633"/>
      <c r="X337" s="633"/>
    </row>
    <row r="338" spans="1:24" x14ac:dyDescent="0.2">
      <c r="A338" s="651" t="s">
        <v>178</v>
      </c>
      <c r="B338" s="639" t="str">
        <f>Cover!$G$25</f>
        <v>NL</v>
      </c>
      <c r="C338" s="639" t="s">
        <v>221</v>
      </c>
      <c r="D338" s="639" t="s">
        <v>362</v>
      </c>
      <c r="E338" s="640" t="s">
        <v>146</v>
      </c>
      <c r="F338" s="641" t="e">
        <f>IF(ISNUMBER(U338),U338,VLOOKUP(CONCATENATE($B338,"_",$C338,"_",F$2,"_","1000 NAC","_",$E338),Database!$F$2:$G$65536,2,)/VLOOKUP(CONCATENATE($B338,"_",$C338,"_",F$2,"_",$D338,"_",$E338),Database!$F$2:$G$65536,2,))</f>
        <v>#DIV/0!</v>
      </c>
      <c r="G338" s="641" t="e">
        <f>IF(ISNUMBER(V338),V338,VLOOKUP(CONCATENATE($B338,"_",$C338,"_",G$2,"_","1000 NAC","_",$E338),Database!$F$2:$G$65536,2,)/VLOOKUP(CONCATENATE($B338,"_",$C338,"_",G$2,"_",$D338,"_",$E338),Database!$F$2:$G$65536,2,))</f>
        <v>#DIV/0!</v>
      </c>
      <c r="H338" s="641" t="e">
        <f>IF(ISNUMBER(W338),W338,VLOOKUP(CONCATENATE($B338,"_",$C338,"_",H$2,"_","1000 NAC","_",$E338),Database!$F$2:$G$65536,2,)/VLOOKUP(CONCATENATE($B338,"_",$C338,"_",H$2,"_",$D338,"_",$E338),Database!$F$2:$G$65536,2,))</f>
        <v>#N/A</v>
      </c>
      <c r="I338" s="641" t="e">
        <f>IF(ISNUMBER(X338),X338,VLOOKUP(CONCATENATE($B338,"_",$C338,"_",I$2,"_","1000 NAC","_",$E338),Database!$F$2:$G$65536,2,)/VLOOKUP(CONCATENATE($B338,"_",$C338,"_",I$2,"_",$D338,"_",$E338),Database!$F$2:$G$65536,2,))</f>
        <v>#N/A</v>
      </c>
      <c r="J338" s="641" t="e">
        <f>VLOOKUP(CONCATENATE($B338,"_",$C338,"_",J$2,"_","1000 NAC","_",$E338),Database!$F$2:$G$65536,2,)/VLOOKUP(CONCATENATE($B338,"_",$C338,"_",J$2,"_",$D338,"_",$E338),Database!$F$2:$G$65536,2,)</f>
        <v>#N/A</v>
      </c>
      <c r="K338" s="642">
        <f>VLOOKUP(CONCATENATE($B338,"_",$C338,"_",K$2,"_","1000 NAC","_",$E338),SentData!$F$2:$G$65536,2,)/VLOOKUP(CONCATENATE($B338,"_",$C338,"_",K$2,"_",$D338,"_",$E338),SentData!$F$2:$G$65536,2,)</f>
        <v>1421.4672046703297</v>
      </c>
      <c r="L338" s="642">
        <f>VLOOKUP(CONCATENATE($B338,"_",$C338,"_",L$2,"_","1000 NAC","_",$E338),SentData!$F$2:$G$65536,2,)/VLOOKUP(CONCATENATE($B338,"_",$C338,"_",L$2,"_",$D338,"_",$E338),SentData!$F$2:$G$65536,2,)</f>
        <v>1458.2468213007455</v>
      </c>
      <c r="M338" s="643"/>
      <c r="N338" s="644" t="str">
        <f t="shared" si="67"/>
        <v>!!</v>
      </c>
      <c r="O338" s="644" t="str">
        <f t="shared" si="68"/>
        <v>!!</v>
      </c>
      <c r="P338" s="644" t="str">
        <f t="shared" si="69"/>
        <v>!!</v>
      </c>
      <c r="Q338" s="644" t="str">
        <f t="shared" si="70"/>
        <v>!!</v>
      </c>
      <c r="R338" s="644" t="str">
        <f t="shared" si="71"/>
        <v>!!</v>
      </c>
      <c r="S338" s="644">
        <f t="shared" si="72"/>
        <v>1.0258744039324819</v>
      </c>
      <c r="T338" s="643"/>
      <c r="U338" s="652" t="str">
        <f>IF(ISNUMBER(U336),IF(ISNUMBER(U337),U337/U336,F337/U336),IF(ISNUMBER(U337),U337/F336,""))</f>
        <v/>
      </c>
      <c r="V338" s="652"/>
      <c r="W338" s="652"/>
      <c r="X338" s="652"/>
    </row>
    <row r="339" spans="1:24" s="353" customFormat="1" ht="10.199999999999999" x14ac:dyDescent="0.2">
      <c r="A339" s="633" t="s">
        <v>180</v>
      </c>
      <c r="B339" s="633" t="str">
        <f>Cover!$G$25</f>
        <v>NL</v>
      </c>
      <c r="C339" s="633" t="s">
        <v>222</v>
      </c>
      <c r="D339" s="633" t="s">
        <v>362</v>
      </c>
      <c r="E339" s="634" t="s">
        <v>147</v>
      </c>
      <c r="F339" s="635">
        <f>IF(ISNUMBER(U339),U339,VLOOKUP(CONCATENATE($B339,"_",$C339,"_",F$2,"_",$D339,"_",$E339),Database!$F$2:$G$65536,2,))</f>
        <v>0</v>
      </c>
      <c r="G339" s="635">
        <f>IF(ISNUMBER(V339),V339,VLOOKUP(CONCATENATE($B339,"_",$C339,"_",G$2,"_",$D339,"_",$E339),Database!$F$2:$G$65536,2,))</f>
        <v>0</v>
      </c>
      <c r="H339" s="635" t="e">
        <f>IF(ISNUMBER(W339),W339,VLOOKUP(CONCATENATE($B339,"_",$C339,"_",H$2,"_",$D339,"_",$E339),Database!$F$2:$G$65536,2,))</f>
        <v>#N/A</v>
      </c>
      <c r="I339" s="635" t="e">
        <f>IF(ISNUMBER(X339),X339,VLOOKUP(CONCATENATE($B339,"_",$C339,"_",I$2,"_",$D339,"_",$E339),Database!$F$2:$G$65536,2,))</f>
        <v>#N/A</v>
      </c>
      <c r="J339" s="635" t="e">
        <f>VLOOKUP(CONCATENATE($B339,"_",$C339,"_",J$2,"_",$D339,"_",$E339),Database!$F$2:$G$65536,2,)</f>
        <v>#N/A</v>
      </c>
      <c r="K339" s="636">
        <f>VLOOKUP(CONCATENATE($B339,"_",$C339,"_",K$2,"_",$D339,"_",$E339),SentData!$F$2:$G$65536,2,)</f>
        <v>35.31</v>
      </c>
      <c r="L339" s="636">
        <f>VLOOKUP(CONCATENATE($B339,"_",$C339,"_",L$2,"_",$D339,"_",$E339),SentData!$F$2:$G$65536,2,)</f>
        <v>23.899000000000001</v>
      </c>
      <c r="M339" s="637"/>
      <c r="N339" s="638" t="str">
        <f t="shared" si="67"/>
        <v>!!</v>
      </c>
      <c r="O339" s="638" t="str">
        <f t="shared" si="68"/>
        <v>!!</v>
      </c>
      <c r="P339" s="638" t="str">
        <f t="shared" si="69"/>
        <v>!!</v>
      </c>
      <c r="Q339" s="638" t="str">
        <f t="shared" si="70"/>
        <v>!!</v>
      </c>
      <c r="R339" s="638" t="str">
        <f t="shared" si="71"/>
        <v>!!</v>
      </c>
      <c r="S339" s="638">
        <f t="shared" si="72"/>
        <v>0.67683375814216928</v>
      </c>
      <c r="T339" s="637"/>
      <c r="U339" s="633"/>
      <c r="V339" s="633"/>
      <c r="W339" s="633"/>
      <c r="X339" s="633"/>
    </row>
    <row r="340" spans="1:24" s="353" customFormat="1" ht="10.199999999999999" x14ac:dyDescent="0.2">
      <c r="A340" s="650" t="s">
        <v>179</v>
      </c>
      <c r="B340" s="633" t="str">
        <f>Cover!$G$25</f>
        <v>NL</v>
      </c>
      <c r="C340" s="633" t="s">
        <v>222</v>
      </c>
      <c r="D340" s="633" t="s">
        <v>216</v>
      </c>
      <c r="E340" s="634" t="s">
        <v>147</v>
      </c>
      <c r="F340" s="635">
        <f>IF(ISNUMBER(U340),U340,VLOOKUP(CONCATENATE($B340,"_",$C340,"_",F$2,"_",$D340,"_",$E340),Database!$F$2:$G$65536,2,))</f>
        <v>0</v>
      </c>
      <c r="G340" s="635">
        <f>IF(ISNUMBER(V340),V340,VLOOKUP(CONCATENATE($B340,"_",$C340,"_",G$2,"_",$D340,"_",$E340),Database!$F$2:$G$65536,2,))</f>
        <v>0</v>
      </c>
      <c r="H340" s="635" t="e">
        <f>IF(ISNUMBER(W340),W340,VLOOKUP(CONCATENATE($B340,"_",$C340,"_",H$2,"_",$D340,"_",$E340),Database!$F$2:$G$65536,2,))</f>
        <v>#N/A</v>
      </c>
      <c r="I340" s="635" t="e">
        <f>IF(ISNUMBER(X340),X340,VLOOKUP(CONCATENATE($B340,"_",$C340,"_",I$2,"_",$D340,"_",$E340),Database!$F$2:$G$65536,2,))</f>
        <v>#N/A</v>
      </c>
      <c r="J340" s="635" t="e">
        <f>VLOOKUP(CONCATENATE($B340,"_",$C340,"_",J$2,"_",$D340,"_",$E340),Database!$F$2:$G$65536,2,)</f>
        <v>#N/A</v>
      </c>
      <c r="K340" s="636">
        <f>VLOOKUP(CONCATENATE($B340,"_",$C340,"_",K$2,"_",$D340,"_",$E340),SentData!$F$2:$G$65536,2,)</f>
        <v>32901</v>
      </c>
      <c r="L340" s="636">
        <f>VLOOKUP(CONCATENATE($B340,"_",$C340,"_",L$2,"_",$D340,"_",$E340),SentData!$F$2:$G$65536,2,)</f>
        <v>24213</v>
      </c>
      <c r="M340" s="637"/>
      <c r="N340" s="638" t="str">
        <f t="shared" si="67"/>
        <v>!!</v>
      </c>
      <c r="O340" s="638" t="str">
        <f t="shared" si="68"/>
        <v>!!</v>
      </c>
      <c r="P340" s="638" t="str">
        <f t="shared" si="69"/>
        <v>!!</v>
      </c>
      <c r="Q340" s="638" t="str">
        <f t="shared" si="70"/>
        <v>!!</v>
      </c>
      <c r="R340" s="638" t="str">
        <f t="shared" si="71"/>
        <v>!!</v>
      </c>
      <c r="S340" s="638">
        <f t="shared" si="72"/>
        <v>0.7359350779611562</v>
      </c>
      <c r="T340" s="637"/>
      <c r="U340" s="633"/>
      <c r="V340" s="633"/>
      <c r="W340" s="633"/>
      <c r="X340" s="633"/>
    </row>
    <row r="341" spans="1:24" x14ac:dyDescent="0.2">
      <c r="A341" s="651" t="s">
        <v>178</v>
      </c>
      <c r="B341" s="639" t="str">
        <f>Cover!$G$25</f>
        <v>NL</v>
      </c>
      <c r="C341" s="639" t="s">
        <v>222</v>
      </c>
      <c r="D341" s="639" t="s">
        <v>362</v>
      </c>
      <c r="E341" s="640" t="s">
        <v>147</v>
      </c>
      <c r="F341" s="641" t="e">
        <f>IF(ISNUMBER(U341),U341,VLOOKUP(CONCATENATE($B341,"_",$C341,"_",F$2,"_","1000 NAC","_",$E341),Database!$F$2:$G$65536,2,)/VLOOKUP(CONCATENATE($B341,"_",$C341,"_",F$2,"_",$D341,"_",$E341),Database!$F$2:$G$65536,2,))</f>
        <v>#DIV/0!</v>
      </c>
      <c r="G341" s="641" t="e">
        <f>IF(ISNUMBER(V341),V341,VLOOKUP(CONCATENATE($B341,"_",$C341,"_",G$2,"_","1000 NAC","_",$E341),Database!$F$2:$G$65536,2,)/VLOOKUP(CONCATENATE($B341,"_",$C341,"_",G$2,"_",$D341,"_",$E341),Database!$F$2:$G$65536,2,))</f>
        <v>#DIV/0!</v>
      </c>
      <c r="H341" s="641" t="e">
        <f>IF(ISNUMBER(W341),W341,VLOOKUP(CONCATENATE($B341,"_",$C341,"_",H$2,"_","1000 NAC","_",$E341),Database!$F$2:$G$65536,2,)/VLOOKUP(CONCATENATE($B341,"_",$C341,"_",H$2,"_",$D341,"_",$E341),Database!$F$2:$G$65536,2,))</f>
        <v>#N/A</v>
      </c>
      <c r="I341" s="641" t="e">
        <f>IF(ISNUMBER(X341),X341,VLOOKUP(CONCATENATE($B341,"_",$C341,"_",I$2,"_","1000 NAC","_",$E341),Database!$F$2:$G$65536,2,)/VLOOKUP(CONCATENATE($B341,"_",$C341,"_",I$2,"_",$D341,"_",$E341),Database!$F$2:$G$65536,2,))</f>
        <v>#N/A</v>
      </c>
      <c r="J341" s="641" t="e">
        <f>VLOOKUP(CONCATENATE($B341,"_",$C341,"_",J$2,"_","1000 NAC","_",$E341),Database!$F$2:$G$65536,2,)/VLOOKUP(CONCATENATE($B341,"_",$C341,"_",J$2,"_",$D341,"_",$E341),Database!$F$2:$G$65536,2,)</f>
        <v>#N/A</v>
      </c>
      <c r="K341" s="642">
        <f>VLOOKUP(CONCATENATE($B341,"_",$C341,"_",K$2,"_","1000 NAC","_",$E341),SentData!$F$2:$G$65536,2,)/VLOOKUP(CONCATENATE($B341,"_",$C341,"_",K$2,"_",$D341,"_",$E341),SentData!$F$2:$G$65536,2,)</f>
        <v>931.77570093457939</v>
      </c>
      <c r="L341" s="642">
        <f>VLOOKUP(CONCATENATE($B341,"_",$C341,"_",L$2,"_","1000 NAC","_",$E341),SentData!$F$2:$G$65536,2,)/VLOOKUP(CONCATENATE($B341,"_",$C341,"_",L$2,"_",$D341,"_",$E341),SentData!$F$2:$G$65536,2,)</f>
        <v>1013.1386250470731</v>
      </c>
      <c r="M341" s="643"/>
      <c r="N341" s="644" t="str">
        <f t="shared" si="67"/>
        <v>!!</v>
      </c>
      <c r="O341" s="644" t="str">
        <f t="shared" si="68"/>
        <v>!!</v>
      </c>
      <c r="P341" s="644" t="str">
        <f t="shared" si="69"/>
        <v>!!</v>
      </c>
      <c r="Q341" s="644" t="str">
        <f t="shared" si="70"/>
        <v>!!</v>
      </c>
      <c r="R341" s="644" t="str">
        <f t="shared" si="71"/>
        <v>!!</v>
      </c>
      <c r="S341" s="644">
        <f t="shared" si="72"/>
        <v>1.0873202896693763</v>
      </c>
      <c r="T341" s="643"/>
      <c r="U341" s="652" t="str">
        <f>IF(ISNUMBER(U339),IF(ISNUMBER(U340),U340/U339,F340/U339),IF(ISNUMBER(U340),U340/F339,""))</f>
        <v/>
      </c>
      <c r="V341" s="652"/>
      <c r="W341" s="652"/>
      <c r="X341" s="652"/>
    </row>
    <row r="342" spans="1:24" s="353" customFormat="1" ht="10.199999999999999" x14ac:dyDescent="0.2">
      <c r="A342" s="633" t="s">
        <v>180</v>
      </c>
      <c r="B342" s="633" t="str">
        <f>Cover!$G$25</f>
        <v>NL</v>
      </c>
      <c r="C342" s="633" t="s">
        <v>221</v>
      </c>
      <c r="D342" s="633" t="s">
        <v>362</v>
      </c>
      <c r="E342" s="634" t="s">
        <v>147</v>
      </c>
      <c r="F342" s="635">
        <f>IF(ISNUMBER(U342),U342,VLOOKUP(CONCATENATE($B342,"_",$C342,"_",F$2,"_",$D342,"_",$E342),Database!$F$2:$G$65536,2,))</f>
        <v>0</v>
      </c>
      <c r="G342" s="635">
        <f>IF(ISNUMBER(V342),V342,VLOOKUP(CONCATENATE($B342,"_",$C342,"_",G$2,"_",$D342,"_",$E342),Database!$F$2:$G$65536,2,))</f>
        <v>0</v>
      </c>
      <c r="H342" s="635" t="e">
        <f>IF(ISNUMBER(W342),W342,VLOOKUP(CONCATENATE($B342,"_",$C342,"_",H$2,"_",$D342,"_",$E342),Database!$F$2:$G$65536,2,))</f>
        <v>#N/A</v>
      </c>
      <c r="I342" s="635" t="e">
        <f>IF(ISNUMBER(X342),X342,VLOOKUP(CONCATENATE($B342,"_",$C342,"_",I$2,"_",$D342,"_",$E342),Database!$F$2:$G$65536,2,))</f>
        <v>#N/A</v>
      </c>
      <c r="J342" s="635" t="e">
        <f>VLOOKUP(CONCATENATE($B342,"_",$C342,"_",J$2,"_",$D342,"_",$E342),Database!$F$2:$G$65536,2,)</f>
        <v>#N/A</v>
      </c>
      <c r="K342" s="636">
        <f>VLOOKUP(CONCATENATE($B342,"_",$C342,"_",K$2,"_",$D342,"_",$E342),SentData!$F$2:$G$65536,2,)</f>
        <v>28.309000000000001</v>
      </c>
      <c r="L342" s="636">
        <f>VLOOKUP(CONCATENATE($B342,"_",$C342,"_",L$2,"_",$D342,"_",$E342),SentData!$F$2:$G$65536,2,)</f>
        <v>25.841000000000001</v>
      </c>
      <c r="M342" s="637"/>
      <c r="N342" s="638" t="str">
        <f t="shared" si="67"/>
        <v>!!</v>
      </c>
      <c r="O342" s="638" t="str">
        <f t="shared" si="68"/>
        <v>!!</v>
      </c>
      <c r="P342" s="638" t="str">
        <f t="shared" si="69"/>
        <v>!!</v>
      </c>
      <c r="Q342" s="638" t="str">
        <f t="shared" si="70"/>
        <v>!!</v>
      </c>
      <c r="R342" s="638" t="str">
        <f t="shared" si="71"/>
        <v>!!</v>
      </c>
      <c r="S342" s="638">
        <f t="shared" si="72"/>
        <v>0.91281924476314957</v>
      </c>
      <c r="T342" s="637"/>
      <c r="U342" s="633"/>
      <c r="V342" s="633"/>
      <c r="W342" s="633"/>
      <c r="X342" s="633"/>
    </row>
    <row r="343" spans="1:24" s="353" customFormat="1" ht="10.199999999999999" x14ac:dyDescent="0.2">
      <c r="A343" s="650" t="s">
        <v>179</v>
      </c>
      <c r="B343" s="633" t="str">
        <f>Cover!$G$25</f>
        <v>NL</v>
      </c>
      <c r="C343" s="633" t="s">
        <v>221</v>
      </c>
      <c r="D343" s="633" t="s">
        <v>216</v>
      </c>
      <c r="E343" s="634" t="s">
        <v>147</v>
      </c>
      <c r="F343" s="635">
        <f>IF(ISNUMBER(U343),U343,VLOOKUP(CONCATENATE($B343,"_",$C343,"_",F$2,"_",$D343,"_",$E343),Database!$F$2:$G$65536,2,))</f>
        <v>0</v>
      </c>
      <c r="G343" s="635">
        <f>IF(ISNUMBER(V343),V343,VLOOKUP(CONCATENATE($B343,"_",$C343,"_",G$2,"_",$D343,"_",$E343),Database!$F$2:$G$65536,2,))</f>
        <v>0</v>
      </c>
      <c r="H343" s="635" t="e">
        <f>IF(ISNUMBER(W343),W343,VLOOKUP(CONCATENATE($B343,"_",$C343,"_",H$2,"_",$D343,"_",$E343),Database!$F$2:$G$65536,2,))</f>
        <v>#N/A</v>
      </c>
      <c r="I343" s="635" t="e">
        <f>IF(ISNUMBER(X343),X343,VLOOKUP(CONCATENATE($B343,"_",$C343,"_",I$2,"_",$D343,"_",$E343),Database!$F$2:$G$65536,2,))</f>
        <v>#N/A</v>
      </c>
      <c r="J343" s="635" t="e">
        <f>VLOOKUP(CONCATENATE($B343,"_",$C343,"_",J$2,"_",$D343,"_",$E343),Database!$F$2:$G$65536,2,)</f>
        <v>#N/A</v>
      </c>
      <c r="K343" s="636">
        <f>VLOOKUP(CONCATENATE($B343,"_",$C343,"_",K$2,"_",$D343,"_",$E343),SentData!$F$2:$G$65536,2,)</f>
        <v>36785</v>
      </c>
      <c r="L343" s="636">
        <f>VLOOKUP(CONCATENATE($B343,"_",$C343,"_",L$2,"_",$D343,"_",$E343),SentData!$F$2:$G$65536,2,)</f>
        <v>36633</v>
      </c>
      <c r="M343" s="637"/>
      <c r="N343" s="638" t="str">
        <f t="shared" si="67"/>
        <v>!!</v>
      </c>
      <c r="O343" s="638" t="str">
        <f t="shared" si="68"/>
        <v>!!</v>
      </c>
      <c r="P343" s="638" t="str">
        <f t="shared" si="69"/>
        <v>!!</v>
      </c>
      <c r="Q343" s="638" t="str">
        <f t="shared" si="70"/>
        <v>!!</v>
      </c>
      <c r="R343" s="638" t="str">
        <f t="shared" si="71"/>
        <v>!!</v>
      </c>
      <c r="S343" s="638">
        <f t="shared" si="72"/>
        <v>0.99586788092972678</v>
      </c>
      <c r="T343" s="637"/>
      <c r="U343" s="633"/>
      <c r="V343" s="633"/>
      <c r="W343" s="633"/>
      <c r="X343" s="633"/>
    </row>
    <row r="344" spans="1:24" x14ac:dyDescent="0.2">
      <c r="A344" s="651" t="s">
        <v>178</v>
      </c>
      <c r="B344" s="639" t="str">
        <f>Cover!$G$25</f>
        <v>NL</v>
      </c>
      <c r="C344" s="639" t="s">
        <v>221</v>
      </c>
      <c r="D344" s="639" t="s">
        <v>362</v>
      </c>
      <c r="E344" s="640" t="s">
        <v>147</v>
      </c>
      <c r="F344" s="641" t="e">
        <f>IF(ISNUMBER(U344),U344,VLOOKUP(CONCATENATE($B344,"_",$C344,"_",F$2,"_","1000 NAC","_",$E344),Database!$F$2:$G$65536,2,)/VLOOKUP(CONCATENATE($B344,"_",$C344,"_",F$2,"_",$D344,"_",$E344),Database!$F$2:$G$65536,2,))</f>
        <v>#DIV/0!</v>
      </c>
      <c r="G344" s="641" t="e">
        <f>IF(ISNUMBER(V344),V344,VLOOKUP(CONCATENATE($B344,"_",$C344,"_",G$2,"_","1000 NAC","_",$E344),Database!$F$2:$G$65536,2,)/VLOOKUP(CONCATENATE($B344,"_",$C344,"_",G$2,"_",$D344,"_",$E344),Database!$F$2:$G$65536,2,))</f>
        <v>#DIV/0!</v>
      </c>
      <c r="H344" s="641" t="e">
        <f>IF(ISNUMBER(W344),W344,VLOOKUP(CONCATENATE($B344,"_",$C344,"_",H$2,"_","1000 NAC","_",$E344),Database!$F$2:$G$65536,2,)/VLOOKUP(CONCATENATE($B344,"_",$C344,"_",H$2,"_",$D344,"_",$E344),Database!$F$2:$G$65536,2,))</f>
        <v>#N/A</v>
      </c>
      <c r="I344" s="641" t="e">
        <f>IF(ISNUMBER(X344),X344,VLOOKUP(CONCATENATE($B344,"_",$C344,"_",I$2,"_","1000 NAC","_",$E344),Database!$F$2:$G$65536,2,)/VLOOKUP(CONCATENATE($B344,"_",$C344,"_",I$2,"_",$D344,"_",$E344),Database!$F$2:$G$65536,2,))</f>
        <v>#N/A</v>
      </c>
      <c r="J344" s="641" t="e">
        <f>VLOOKUP(CONCATENATE($B344,"_",$C344,"_",J$2,"_","1000 NAC","_",$E344),Database!$F$2:$G$65536,2,)/VLOOKUP(CONCATENATE($B344,"_",$C344,"_",J$2,"_",$D344,"_",$E344),Database!$F$2:$G$65536,2,)</f>
        <v>#N/A</v>
      </c>
      <c r="K344" s="642">
        <f>VLOOKUP(CONCATENATE($B344,"_",$C344,"_",K$2,"_","1000 NAC","_",$E344),SentData!$F$2:$G$65536,2,)/VLOOKUP(CONCATENATE($B344,"_",$C344,"_",K$2,"_",$D344,"_",$E344),SentData!$F$2:$G$65536,2,)</f>
        <v>1299.4100815994914</v>
      </c>
      <c r="L344" s="642">
        <f>VLOOKUP(CONCATENATE($B344,"_",$C344,"_",L$2,"_","1000 NAC","_",$E344),SentData!$F$2:$G$65536,2,)/VLOOKUP(CONCATENATE($B344,"_",$C344,"_",L$2,"_",$D344,"_",$E344),SentData!$F$2:$G$65536,2,)</f>
        <v>1417.6308966371271</v>
      </c>
      <c r="M344" s="643"/>
      <c r="N344" s="644" t="str">
        <f t="shared" si="67"/>
        <v>!!</v>
      </c>
      <c r="O344" s="644" t="str">
        <f t="shared" si="68"/>
        <v>!!</v>
      </c>
      <c r="P344" s="644" t="str">
        <f t="shared" si="69"/>
        <v>!!</v>
      </c>
      <c r="Q344" s="644" t="str">
        <f t="shared" si="70"/>
        <v>!!</v>
      </c>
      <c r="R344" s="644" t="str">
        <f t="shared" si="71"/>
        <v>!!</v>
      </c>
      <c r="S344" s="644">
        <f t="shared" si="72"/>
        <v>1.0909803738725141</v>
      </c>
      <c r="T344" s="643"/>
      <c r="U344" s="652" t="str">
        <f>IF(ISNUMBER(U342),IF(ISNUMBER(U343),U343/U342,F343/U342),IF(ISNUMBER(U343),U343/F342,""))</f>
        <v/>
      </c>
      <c r="V344" s="652"/>
      <c r="W344" s="652"/>
      <c r="X344" s="652"/>
    </row>
    <row r="345" spans="1:24" s="353" customFormat="1" ht="10.199999999999999" x14ac:dyDescent="0.2">
      <c r="A345" s="633" t="s">
        <v>180</v>
      </c>
      <c r="B345" s="633" t="str">
        <f>Cover!$G$25</f>
        <v>NL</v>
      </c>
      <c r="C345" s="633" t="s">
        <v>222</v>
      </c>
      <c r="D345" s="633" t="s">
        <v>362</v>
      </c>
      <c r="E345" s="634" t="s">
        <v>148</v>
      </c>
      <c r="F345" s="635">
        <f>IF(ISNUMBER(U345),U345,VLOOKUP(CONCATENATE($B345,"_",$C345,"_",F$2,"_",$D345,"_",$E345),Database!$F$2:$G$65536,2,))</f>
        <v>0</v>
      </c>
      <c r="G345" s="635">
        <f>IF(ISNUMBER(V345),V345,VLOOKUP(CONCATENATE($B345,"_",$C345,"_",G$2,"_",$D345,"_",$E345),Database!$F$2:$G$65536,2,))</f>
        <v>0</v>
      </c>
      <c r="H345" s="635" t="e">
        <f>IF(ISNUMBER(W345),W345,VLOOKUP(CONCATENATE($B345,"_",$C345,"_",H$2,"_",$D345,"_",$E345),Database!$F$2:$G$65536,2,))</f>
        <v>#N/A</v>
      </c>
      <c r="I345" s="635" t="e">
        <f>IF(ISNUMBER(X345),X345,VLOOKUP(CONCATENATE($B345,"_",$C345,"_",I$2,"_",$D345,"_",$E345),Database!$F$2:$G$65536,2,))</f>
        <v>#N/A</v>
      </c>
      <c r="J345" s="635" t="e">
        <f>VLOOKUP(CONCATENATE($B345,"_",$C345,"_",J$2,"_",$D345,"_",$E345),Database!$F$2:$G$65536,2,)</f>
        <v>#N/A</v>
      </c>
      <c r="K345" s="636">
        <f>VLOOKUP(CONCATENATE($B345,"_",$C345,"_",K$2,"_",$D345,"_",$E345),SentData!$F$2:$G$65536,2,)</f>
        <v>0.435</v>
      </c>
      <c r="L345" s="636">
        <f>VLOOKUP(CONCATENATE($B345,"_",$C345,"_",L$2,"_",$D345,"_",$E345),SentData!$F$2:$G$65536,2,)</f>
        <v>0.48299999999999998</v>
      </c>
      <c r="M345" s="637"/>
      <c r="N345" s="638" t="str">
        <f t="shared" si="67"/>
        <v>!!</v>
      </c>
      <c r="O345" s="638" t="str">
        <f t="shared" si="68"/>
        <v>!!</v>
      </c>
      <c r="P345" s="638" t="str">
        <f t="shared" si="69"/>
        <v>!!</v>
      </c>
      <c r="Q345" s="638" t="str">
        <f t="shared" si="70"/>
        <v>!!</v>
      </c>
      <c r="R345" s="638" t="str">
        <f t="shared" si="71"/>
        <v>!!</v>
      </c>
      <c r="S345" s="638">
        <f t="shared" si="72"/>
        <v>1.1103448275862069</v>
      </c>
      <c r="T345" s="637"/>
      <c r="U345" s="633"/>
      <c r="V345" s="633"/>
      <c r="W345" s="633"/>
      <c r="X345" s="633"/>
    </row>
    <row r="346" spans="1:24" s="353" customFormat="1" ht="10.199999999999999" x14ac:dyDescent="0.2">
      <c r="A346" s="650" t="s">
        <v>179</v>
      </c>
      <c r="B346" s="633" t="str">
        <f>Cover!$G$25</f>
        <v>NL</v>
      </c>
      <c r="C346" s="633" t="s">
        <v>222</v>
      </c>
      <c r="D346" s="633" t="s">
        <v>216</v>
      </c>
      <c r="E346" s="634" t="s">
        <v>148</v>
      </c>
      <c r="F346" s="635">
        <f>IF(ISNUMBER(U346),U346,VLOOKUP(CONCATENATE($B346,"_",$C346,"_",F$2,"_",$D346,"_",$E346),Database!$F$2:$G$65536,2,))</f>
        <v>0</v>
      </c>
      <c r="G346" s="635">
        <f>IF(ISNUMBER(V346),V346,VLOOKUP(CONCATENATE($B346,"_",$C346,"_",G$2,"_",$D346,"_",$E346),Database!$F$2:$G$65536,2,))</f>
        <v>0</v>
      </c>
      <c r="H346" s="635" t="e">
        <f>IF(ISNUMBER(W346),W346,VLOOKUP(CONCATENATE($B346,"_",$C346,"_",H$2,"_",$D346,"_",$E346),Database!$F$2:$G$65536,2,))</f>
        <v>#N/A</v>
      </c>
      <c r="I346" s="635" t="e">
        <f>IF(ISNUMBER(X346),X346,VLOOKUP(CONCATENATE($B346,"_",$C346,"_",I$2,"_",$D346,"_",$E346),Database!$F$2:$G$65536,2,))</f>
        <v>#N/A</v>
      </c>
      <c r="J346" s="635" t="e">
        <f>VLOOKUP(CONCATENATE($B346,"_",$C346,"_",J$2,"_",$D346,"_",$E346),Database!$F$2:$G$65536,2,)</f>
        <v>#N/A</v>
      </c>
      <c r="K346" s="636">
        <f>VLOOKUP(CONCATENATE($B346,"_",$C346,"_",K$2,"_",$D346,"_",$E346),SentData!$F$2:$G$65536,2,)</f>
        <v>573</v>
      </c>
      <c r="L346" s="636">
        <f>VLOOKUP(CONCATENATE($B346,"_",$C346,"_",L$2,"_",$D346,"_",$E346),SentData!$F$2:$G$65536,2,)</f>
        <v>554</v>
      </c>
      <c r="M346" s="637"/>
      <c r="N346" s="638" t="str">
        <f t="shared" si="67"/>
        <v>!!</v>
      </c>
      <c r="O346" s="638" t="str">
        <f t="shared" si="68"/>
        <v>!!</v>
      </c>
      <c r="P346" s="638" t="str">
        <f t="shared" si="69"/>
        <v>!!</v>
      </c>
      <c r="Q346" s="638" t="str">
        <f t="shared" si="70"/>
        <v>!!</v>
      </c>
      <c r="R346" s="638" t="str">
        <f t="shared" si="71"/>
        <v>!!</v>
      </c>
      <c r="S346" s="638">
        <f t="shared" si="72"/>
        <v>0.96684118673647468</v>
      </c>
      <c r="T346" s="637"/>
      <c r="U346" s="633"/>
      <c r="V346" s="633"/>
      <c r="W346" s="633"/>
      <c r="X346" s="633"/>
    </row>
    <row r="347" spans="1:24" x14ac:dyDescent="0.2">
      <c r="A347" s="651" t="s">
        <v>178</v>
      </c>
      <c r="B347" s="639" t="str">
        <f>Cover!$G$25</f>
        <v>NL</v>
      </c>
      <c r="C347" s="639" t="s">
        <v>222</v>
      </c>
      <c r="D347" s="639" t="s">
        <v>362</v>
      </c>
      <c r="E347" s="640" t="s">
        <v>148</v>
      </c>
      <c r="F347" s="641" t="e">
        <f>IF(ISNUMBER(U347),U347,VLOOKUP(CONCATENATE($B347,"_",$C347,"_",F$2,"_","1000 NAC","_",$E347),Database!$F$2:$G$65536,2,)/VLOOKUP(CONCATENATE($B347,"_",$C347,"_",F$2,"_",$D347,"_",$E347),Database!$F$2:$G$65536,2,))</f>
        <v>#DIV/0!</v>
      </c>
      <c r="G347" s="641" t="e">
        <f>IF(ISNUMBER(V347),V347,VLOOKUP(CONCATENATE($B347,"_",$C347,"_",G$2,"_","1000 NAC","_",$E347),Database!$F$2:$G$65536,2,)/VLOOKUP(CONCATENATE($B347,"_",$C347,"_",G$2,"_",$D347,"_",$E347),Database!$F$2:$G$65536,2,))</f>
        <v>#DIV/0!</v>
      </c>
      <c r="H347" s="641" t="e">
        <f>IF(ISNUMBER(W347),W347,VLOOKUP(CONCATENATE($B347,"_",$C347,"_",H$2,"_","1000 NAC","_",$E347),Database!$F$2:$G$65536,2,)/VLOOKUP(CONCATENATE($B347,"_",$C347,"_",H$2,"_",$D347,"_",$E347),Database!$F$2:$G$65536,2,))</f>
        <v>#N/A</v>
      </c>
      <c r="I347" s="641" t="e">
        <f>IF(ISNUMBER(X347),X347,VLOOKUP(CONCATENATE($B347,"_",$C347,"_",I$2,"_","1000 NAC","_",$E347),Database!$F$2:$G$65536,2,)/VLOOKUP(CONCATENATE($B347,"_",$C347,"_",I$2,"_",$D347,"_",$E347),Database!$F$2:$G$65536,2,))</f>
        <v>#N/A</v>
      </c>
      <c r="J347" s="641" t="e">
        <f>VLOOKUP(CONCATENATE($B347,"_",$C347,"_",J$2,"_","1000 NAC","_",$E347),Database!$F$2:$G$65536,2,)/VLOOKUP(CONCATENATE($B347,"_",$C347,"_",J$2,"_",$D347,"_",$E347),Database!$F$2:$G$65536,2,)</f>
        <v>#N/A</v>
      </c>
      <c r="K347" s="642">
        <f>VLOOKUP(CONCATENATE($B347,"_",$C347,"_",K$2,"_","1000 NAC","_",$E347),SentData!$F$2:$G$65536,2,)/VLOOKUP(CONCATENATE($B347,"_",$C347,"_",K$2,"_",$D347,"_",$E347),SentData!$F$2:$G$65536,2,)</f>
        <v>1317.2413793103449</v>
      </c>
      <c r="L347" s="642">
        <f>VLOOKUP(CONCATENATE($B347,"_",$C347,"_",L$2,"_","1000 NAC","_",$E347),SentData!$F$2:$G$65536,2,)/VLOOKUP(CONCATENATE($B347,"_",$C347,"_",L$2,"_",$D347,"_",$E347),SentData!$F$2:$G$65536,2,)</f>
        <v>1146.9979296066253</v>
      </c>
      <c r="M347" s="643"/>
      <c r="N347" s="644" t="str">
        <f t="shared" si="67"/>
        <v>!!</v>
      </c>
      <c r="O347" s="644" t="str">
        <f t="shared" si="68"/>
        <v>!!</v>
      </c>
      <c r="P347" s="644" t="str">
        <f t="shared" si="69"/>
        <v>!!</v>
      </c>
      <c r="Q347" s="644" t="str">
        <f t="shared" si="70"/>
        <v>!!</v>
      </c>
      <c r="R347" s="644" t="str">
        <f t="shared" si="71"/>
        <v>!!</v>
      </c>
      <c r="S347" s="644">
        <f t="shared" si="72"/>
        <v>0.8707575905390611</v>
      </c>
      <c r="T347" s="643"/>
      <c r="U347" s="652" t="str">
        <f>IF(ISNUMBER(U345),IF(ISNUMBER(U346),U346/U345,F346/U345),IF(ISNUMBER(U346),U346/F345,""))</f>
        <v/>
      </c>
      <c r="V347" s="652"/>
      <c r="W347" s="652"/>
      <c r="X347" s="652"/>
    </row>
    <row r="348" spans="1:24" s="353" customFormat="1" ht="10.199999999999999" x14ac:dyDescent="0.2">
      <c r="A348" s="633" t="s">
        <v>180</v>
      </c>
      <c r="B348" s="633" t="str">
        <f>Cover!$G$25</f>
        <v>NL</v>
      </c>
      <c r="C348" s="633" t="s">
        <v>221</v>
      </c>
      <c r="D348" s="633" t="s">
        <v>362</v>
      </c>
      <c r="E348" s="634" t="s">
        <v>148</v>
      </c>
      <c r="F348" s="635">
        <f>IF(ISNUMBER(U348),U348,VLOOKUP(CONCATENATE($B348,"_",$C348,"_",F$2,"_",$D348,"_",$E348),Database!$F$2:$G$65536,2,))</f>
        <v>0</v>
      </c>
      <c r="G348" s="635">
        <f>IF(ISNUMBER(V348),V348,VLOOKUP(CONCATENATE($B348,"_",$C348,"_",G$2,"_",$D348,"_",$E348),Database!$F$2:$G$65536,2,))</f>
        <v>0</v>
      </c>
      <c r="H348" s="635" t="e">
        <f>IF(ISNUMBER(W348),W348,VLOOKUP(CONCATENATE($B348,"_",$C348,"_",H$2,"_",$D348,"_",$E348),Database!$F$2:$G$65536,2,))</f>
        <v>#N/A</v>
      </c>
      <c r="I348" s="635" t="e">
        <f>IF(ISNUMBER(X348),X348,VLOOKUP(CONCATENATE($B348,"_",$C348,"_",I$2,"_",$D348,"_",$E348),Database!$F$2:$G$65536,2,))</f>
        <v>#N/A</v>
      </c>
      <c r="J348" s="635" t="e">
        <f>VLOOKUP(CONCATENATE($B348,"_",$C348,"_",J$2,"_",$D348,"_",$E348),Database!$F$2:$G$65536,2,)</f>
        <v>#N/A</v>
      </c>
      <c r="K348" s="636">
        <f>VLOOKUP(CONCATENATE($B348,"_",$C348,"_",K$2,"_",$D348,"_",$E348),SentData!$F$2:$G$65536,2,)</f>
        <v>6.4550000000000001</v>
      </c>
      <c r="L348" s="636">
        <f>VLOOKUP(CONCATENATE($B348,"_",$C348,"_",L$2,"_",$D348,"_",$E348),SentData!$F$2:$G$65536,2,)</f>
        <v>7.7789999999999999</v>
      </c>
      <c r="M348" s="637"/>
      <c r="N348" s="638" t="str">
        <f t="shared" si="67"/>
        <v>!!</v>
      </c>
      <c r="O348" s="638" t="str">
        <f t="shared" si="68"/>
        <v>!!</v>
      </c>
      <c r="P348" s="638" t="str">
        <f t="shared" si="69"/>
        <v>!!</v>
      </c>
      <c r="Q348" s="638" t="str">
        <f t="shared" si="70"/>
        <v>!!</v>
      </c>
      <c r="R348" s="638" t="str">
        <f t="shared" si="71"/>
        <v>!!</v>
      </c>
      <c r="S348" s="638">
        <f t="shared" si="72"/>
        <v>1.205112316034082</v>
      </c>
      <c r="T348" s="637"/>
      <c r="U348" s="633"/>
      <c r="V348" s="633"/>
      <c r="W348" s="633"/>
      <c r="X348" s="633"/>
    </row>
    <row r="349" spans="1:24" s="353" customFormat="1" ht="10.199999999999999" x14ac:dyDescent="0.2">
      <c r="A349" s="650" t="s">
        <v>179</v>
      </c>
      <c r="B349" s="633" t="str">
        <f>Cover!$G$25</f>
        <v>NL</v>
      </c>
      <c r="C349" s="633" t="s">
        <v>221</v>
      </c>
      <c r="D349" s="633" t="s">
        <v>216</v>
      </c>
      <c r="E349" s="634" t="s">
        <v>148</v>
      </c>
      <c r="F349" s="635">
        <f>IF(ISNUMBER(U349),U349,VLOOKUP(CONCATENATE($B349,"_",$C349,"_",F$2,"_",$D349,"_",$E349),Database!$F$2:$G$65536,2,))</f>
        <v>0</v>
      </c>
      <c r="G349" s="635">
        <f>IF(ISNUMBER(V349),V349,VLOOKUP(CONCATENATE($B349,"_",$C349,"_",G$2,"_",$D349,"_",$E349),Database!$F$2:$G$65536,2,))</f>
        <v>0</v>
      </c>
      <c r="H349" s="635" t="e">
        <f>IF(ISNUMBER(W349),W349,VLOOKUP(CONCATENATE($B349,"_",$C349,"_",H$2,"_",$D349,"_",$E349),Database!$F$2:$G$65536,2,))</f>
        <v>#N/A</v>
      </c>
      <c r="I349" s="635" t="e">
        <f>IF(ISNUMBER(X349),X349,VLOOKUP(CONCATENATE($B349,"_",$C349,"_",I$2,"_",$D349,"_",$E349),Database!$F$2:$G$65536,2,))</f>
        <v>#N/A</v>
      </c>
      <c r="J349" s="635" t="e">
        <f>VLOOKUP(CONCATENATE($B349,"_",$C349,"_",J$2,"_",$D349,"_",$E349),Database!$F$2:$G$65536,2,)</f>
        <v>#N/A</v>
      </c>
      <c r="K349" s="636">
        <f>VLOOKUP(CONCATENATE($B349,"_",$C349,"_",K$2,"_",$D349,"_",$E349),SentData!$F$2:$G$65536,2,)</f>
        <v>3376</v>
      </c>
      <c r="L349" s="636">
        <f>VLOOKUP(CONCATENATE($B349,"_",$C349,"_",L$2,"_",$D349,"_",$E349),SentData!$F$2:$G$65536,2,)</f>
        <v>4081</v>
      </c>
      <c r="M349" s="637"/>
      <c r="N349" s="638" t="str">
        <f t="shared" si="67"/>
        <v>!!</v>
      </c>
      <c r="O349" s="638" t="str">
        <f t="shared" si="68"/>
        <v>!!</v>
      </c>
      <c r="P349" s="638" t="str">
        <f t="shared" si="69"/>
        <v>!!</v>
      </c>
      <c r="Q349" s="638" t="str">
        <f t="shared" si="70"/>
        <v>!!</v>
      </c>
      <c r="R349" s="638" t="str">
        <f t="shared" si="71"/>
        <v>!!</v>
      </c>
      <c r="S349" s="638">
        <f t="shared" si="72"/>
        <v>1.2088270142180095</v>
      </c>
      <c r="T349" s="637"/>
      <c r="U349" s="633"/>
      <c r="V349" s="633"/>
      <c r="W349" s="633"/>
      <c r="X349" s="633"/>
    </row>
    <row r="350" spans="1:24" x14ac:dyDescent="0.2">
      <c r="A350" s="651" t="s">
        <v>178</v>
      </c>
      <c r="B350" s="639" t="str">
        <f>Cover!$G$25</f>
        <v>NL</v>
      </c>
      <c r="C350" s="639" t="s">
        <v>221</v>
      </c>
      <c r="D350" s="639" t="s">
        <v>362</v>
      </c>
      <c r="E350" s="640" t="s">
        <v>148</v>
      </c>
      <c r="F350" s="641" t="e">
        <f>IF(ISNUMBER(U350),U350,VLOOKUP(CONCATENATE($B350,"_",$C350,"_",F$2,"_","1000 NAC","_",$E350),Database!$F$2:$G$65536,2,)/VLOOKUP(CONCATENATE($B350,"_",$C350,"_",F$2,"_",$D350,"_",$E350),Database!$F$2:$G$65536,2,))</f>
        <v>#DIV/0!</v>
      </c>
      <c r="G350" s="641" t="e">
        <f>IF(ISNUMBER(V350),V350,VLOOKUP(CONCATENATE($B350,"_",$C350,"_",G$2,"_","1000 NAC","_",$E350),Database!$F$2:$G$65536,2,)/VLOOKUP(CONCATENATE($B350,"_",$C350,"_",G$2,"_",$D350,"_",$E350),Database!$F$2:$G$65536,2,))</f>
        <v>#DIV/0!</v>
      </c>
      <c r="H350" s="641" t="e">
        <f>IF(ISNUMBER(W350),W350,VLOOKUP(CONCATENATE($B350,"_",$C350,"_",H$2,"_","1000 NAC","_",$E350),Database!$F$2:$G$65536,2,)/VLOOKUP(CONCATENATE($B350,"_",$C350,"_",H$2,"_",$D350,"_",$E350),Database!$F$2:$G$65536,2,))</f>
        <v>#N/A</v>
      </c>
      <c r="I350" s="641" t="e">
        <f>IF(ISNUMBER(X350),X350,VLOOKUP(CONCATENATE($B350,"_",$C350,"_",I$2,"_","1000 NAC","_",$E350),Database!$F$2:$G$65536,2,)/VLOOKUP(CONCATENATE($B350,"_",$C350,"_",I$2,"_",$D350,"_",$E350),Database!$F$2:$G$65536,2,))</f>
        <v>#N/A</v>
      </c>
      <c r="J350" s="641" t="e">
        <f>VLOOKUP(CONCATENATE($B350,"_",$C350,"_",J$2,"_","1000 NAC","_",$E350),Database!$F$2:$G$65536,2,)/VLOOKUP(CONCATENATE($B350,"_",$C350,"_",J$2,"_",$D350,"_",$E350),Database!$F$2:$G$65536,2,)</f>
        <v>#N/A</v>
      </c>
      <c r="K350" s="642">
        <f>VLOOKUP(CONCATENATE($B350,"_",$C350,"_",K$2,"_","1000 NAC","_",$E350),SentData!$F$2:$G$65536,2,)/VLOOKUP(CONCATENATE($B350,"_",$C350,"_",K$2,"_",$D350,"_",$E350),SentData!$F$2:$G$65536,2,)</f>
        <v>523.00542215336952</v>
      </c>
      <c r="L350" s="642">
        <f>VLOOKUP(CONCATENATE($B350,"_",$C350,"_",L$2,"_","1000 NAC","_",$E350),SentData!$F$2:$G$65536,2,)/VLOOKUP(CONCATENATE($B350,"_",$C350,"_",L$2,"_",$D350,"_",$E350),SentData!$F$2:$G$65536,2,)</f>
        <v>524.61756009769897</v>
      </c>
      <c r="M350" s="643"/>
      <c r="N350" s="644" t="str">
        <f t="shared" si="67"/>
        <v>!!</v>
      </c>
      <c r="O350" s="644" t="str">
        <f t="shared" si="68"/>
        <v>!!</v>
      </c>
      <c r="P350" s="644" t="str">
        <f t="shared" si="69"/>
        <v>!!</v>
      </c>
      <c r="Q350" s="644" t="str">
        <f t="shared" si="70"/>
        <v>!!</v>
      </c>
      <c r="R350" s="644" t="str">
        <f t="shared" si="71"/>
        <v>!!</v>
      </c>
      <c r="S350" s="644">
        <f t="shared" si="72"/>
        <v>1.0030824497721109</v>
      </c>
      <c r="T350" s="643"/>
      <c r="U350" s="652" t="str">
        <f>IF(ISNUMBER(U348),IF(ISNUMBER(U349),U349/U348,F349/U348),IF(ISNUMBER(U349),U349/F348,""))</f>
        <v/>
      </c>
      <c r="V350" s="652"/>
      <c r="W350" s="652"/>
      <c r="X350" s="652"/>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3" customFormat="1" ht="10.199999999999999" x14ac:dyDescent="0.2">
      <c r="A1" s="363" t="s">
        <v>177</v>
      </c>
      <c r="B1" s="358" t="s">
        <v>175</v>
      </c>
      <c r="C1" s="660">
        <v>0.8</v>
      </c>
      <c r="D1" s="359" t="s">
        <v>176</v>
      </c>
      <c r="E1" s="660">
        <v>1.2</v>
      </c>
      <c r="J1" s="360"/>
      <c r="K1" s="360"/>
      <c r="L1" s="357"/>
      <c r="S1" s="357"/>
      <c r="U1" s="1958" t="s">
        <v>55</v>
      </c>
      <c r="V1" s="1958"/>
      <c r="W1" s="1958"/>
      <c r="X1" s="1958"/>
      <c r="Y1" s="646"/>
    </row>
    <row r="2" spans="1:25" s="353" customFormat="1" ht="10.199999999999999" x14ac:dyDescent="0.2">
      <c r="A2" s="353" t="s">
        <v>3</v>
      </c>
      <c r="B2" s="353" t="s">
        <v>288</v>
      </c>
      <c r="C2" s="353" t="s">
        <v>289</v>
      </c>
      <c r="D2" s="353" t="s">
        <v>306</v>
      </c>
      <c r="E2" s="354" t="s">
        <v>313</v>
      </c>
      <c r="F2" s="661">
        <f>$L$2-5</f>
        <v>2014</v>
      </c>
      <c r="G2" s="661">
        <f>$L$2-4</f>
        <v>2015</v>
      </c>
      <c r="H2" s="661">
        <f>$L$2-3</f>
        <v>2016</v>
      </c>
      <c r="I2" s="661">
        <f>$L$2-2</f>
        <v>2017</v>
      </c>
      <c r="J2" s="369">
        <f>$L$2-1</f>
        <v>2018</v>
      </c>
      <c r="K2" s="361">
        <f>$L$2-1</f>
        <v>2018</v>
      </c>
      <c r="L2" s="361">
        <f>Cover!G27</f>
        <v>2019</v>
      </c>
      <c r="M2" s="355"/>
      <c r="N2" s="661" t="str">
        <f t="shared" ref="N2:S2" si="0">CONCATENATE(RIGHT((F2),2),"/",RIGHT((G2),2))</f>
        <v>14/15</v>
      </c>
      <c r="O2" s="661" t="str">
        <f t="shared" si="0"/>
        <v>15/16</v>
      </c>
      <c r="P2" s="661" t="str">
        <f t="shared" si="0"/>
        <v>16/17</v>
      </c>
      <c r="Q2" s="661" t="str">
        <f t="shared" si="0"/>
        <v>17/18</v>
      </c>
      <c r="R2" s="369" t="str">
        <f t="shared" si="0"/>
        <v>18/18</v>
      </c>
      <c r="S2" s="362" t="str">
        <f t="shared" si="0"/>
        <v>18/19</v>
      </c>
      <c r="T2" s="355"/>
      <c r="U2" s="661">
        <f>$L$2-5</f>
        <v>2014</v>
      </c>
      <c r="V2" s="661">
        <f>$L$2-4</f>
        <v>2015</v>
      </c>
      <c r="W2" s="661">
        <f>$L$2-3</f>
        <v>2016</v>
      </c>
      <c r="X2" s="661">
        <f>$L$2-2</f>
        <v>2017</v>
      </c>
      <c r="Y2" s="645"/>
    </row>
    <row r="3" spans="1:25" s="353" customFormat="1" ht="10.199999999999999" x14ac:dyDescent="0.2">
      <c r="B3" s="353" t="str">
        <f>Cover!$G$25</f>
        <v>NL</v>
      </c>
      <c r="C3" s="353" t="s">
        <v>295</v>
      </c>
      <c r="D3" s="353" t="s">
        <v>293</v>
      </c>
      <c r="E3" s="354" t="s">
        <v>229</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53">
        <f>VLOOKUP(CONCATENATE($B3,"_",$C3,"_",K$2,"_",$D3,"_",$E3),SentData!$F$2:$G$65536,2,)</f>
        <v>1307.7999999999997</v>
      </c>
      <c r="L3" s="353">
        <f>VLOOKUP(CONCATENATE($B3,"_",$C3,"_",L$2,"_",$D3,"_",$E3),SentData!$F$2:$G$65536,2,)</f>
        <v>1283.6600000000001</v>
      </c>
      <c r="M3" s="355"/>
      <c r="N3" s="356" t="str">
        <f t="shared" ref="N3:N14" si="1">IF(OR(ISERROR(F3),ISERROR(G3)),"!!",IF(F3=0,"!!",G3/F3))</f>
        <v>!!</v>
      </c>
      <c r="O3" s="356" t="str">
        <f t="shared" ref="O3:O14" si="2">IF(OR(ISERROR(G3),ISERROR(H3)),"!!",IF(G3=0,"!!",H3/G3))</f>
        <v>!!</v>
      </c>
      <c r="P3" s="356" t="str">
        <f t="shared" ref="P3:P14" si="3">IF(OR(ISERROR(H3),ISERROR(I3)),"!!",IF(H3=0,"!!",I3/H3))</f>
        <v>!!</v>
      </c>
      <c r="Q3" s="356" t="str">
        <f t="shared" ref="Q3:Q14" si="4">IF(OR(ISERROR(I3),ISERROR(J3)),"!!",IF(I3=0,"!!",J3/I3))</f>
        <v>!!</v>
      </c>
      <c r="R3" s="356" t="str">
        <f t="shared" ref="R3:R14" si="5">IF(OR(ISERROR(J3),ISERROR(K3)),"!!",IF(J3=0,"!!",K3/J3))</f>
        <v>!!</v>
      </c>
      <c r="S3" s="356">
        <f t="shared" ref="S3:S14" si="6">IF(OR(ISERROR(K3),ISERROR(L3)),"!!",IF(K3=0,"!!",L3/K3))</f>
        <v>0.98154152011010887</v>
      </c>
      <c r="T3" s="355"/>
    </row>
    <row r="4" spans="1:25" s="353" customFormat="1" ht="10.199999999999999" x14ac:dyDescent="0.2">
      <c r="B4" s="353" t="str">
        <f>Cover!$G$25</f>
        <v>NL</v>
      </c>
      <c r="C4" s="353" t="s">
        <v>295</v>
      </c>
      <c r="D4" s="353" t="s">
        <v>293</v>
      </c>
      <c r="E4" s="354" t="s">
        <v>230</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53">
        <f>VLOOKUP(CONCATENATE($B4,"_",$C4,"_",K$2,"_",$D4,"_",$E4),SentData!$F$2:$G$65536,2,)</f>
        <v>590.59999999999991</v>
      </c>
      <c r="L4" s="353">
        <f>VLOOKUP(CONCATENATE($B4,"_",$C4,"_",L$2,"_",$D4,"_",$E4),SentData!$F$2:$G$65536,2,)</f>
        <v>573.69200000000001</v>
      </c>
      <c r="M4" s="355"/>
      <c r="N4" s="356" t="str">
        <f t="shared" si="1"/>
        <v>!!</v>
      </c>
      <c r="O4" s="356" t="str">
        <f t="shared" si="2"/>
        <v>!!</v>
      </c>
      <c r="P4" s="356" t="str">
        <f t="shared" si="3"/>
        <v>!!</v>
      </c>
      <c r="Q4" s="356" t="str">
        <f t="shared" si="4"/>
        <v>!!</v>
      </c>
      <c r="R4" s="356" t="str">
        <f t="shared" si="5"/>
        <v>!!</v>
      </c>
      <c r="S4" s="356">
        <f t="shared" si="6"/>
        <v>0.9713714866237726</v>
      </c>
      <c r="T4" s="355"/>
    </row>
    <row r="5" spans="1:25" s="353" customFormat="1" ht="10.199999999999999" x14ac:dyDescent="0.2">
      <c r="B5" s="353" t="str">
        <f>Cover!$G$25</f>
        <v>NL</v>
      </c>
      <c r="C5" s="353" t="s">
        <v>295</v>
      </c>
      <c r="D5" s="353" t="s">
        <v>293</v>
      </c>
      <c r="E5" s="354" t="s">
        <v>231</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53">
        <f>VLOOKUP(CONCATENATE($B5,"_",$C5,"_",K$2,"_",$D5,"_",$E5),SentData!$F$2:$G$65536,2,)</f>
        <v>717.19999999999993</v>
      </c>
      <c r="L5" s="353">
        <f>VLOOKUP(CONCATENATE($B5,"_",$C5,"_",L$2,"_",$D5,"_",$E5),SentData!$F$2:$G$65536,2,)</f>
        <v>709.96800000000007</v>
      </c>
      <c r="M5" s="355"/>
      <c r="N5" s="356" t="str">
        <f t="shared" si="1"/>
        <v>!!</v>
      </c>
      <c r="O5" s="356" t="str">
        <f t="shared" si="2"/>
        <v>!!</v>
      </c>
      <c r="P5" s="356" t="str">
        <f t="shared" si="3"/>
        <v>!!</v>
      </c>
      <c r="Q5" s="356" t="str">
        <f t="shared" si="4"/>
        <v>!!</v>
      </c>
      <c r="R5" s="356" t="str">
        <f t="shared" si="5"/>
        <v>!!</v>
      </c>
      <c r="S5" s="356">
        <f t="shared" si="6"/>
        <v>0.98991634132738449</v>
      </c>
      <c r="T5" s="355"/>
    </row>
    <row r="6" spans="1:25" s="353" customFormat="1" ht="10.199999999999999" x14ac:dyDescent="0.2">
      <c r="B6" s="353" t="str">
        <f>Cover!$G$25</f>
        <v>NL</v>
      </c>
      <c r="C6" s="353" t="s">
        <v>295</v>
      </c>
      <c r="D6" s="353" t="s">
        <v>293</v>
      </c>
      <c r="E6" s="354" t="s">
        <v>232</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53">
        <f>VLOOKUP(CONCATENATE($B6,"_",$C6,"_",K$2,"_",$D6,"_",$E6),SentData!$F$2:$G$65536,2,)</f>
        <v>510</v>
      </c>
      <c r="L6" s="353">
        <f>VLOOKUP(CONCATENATE($B6,"_",$C6,"_",L$2,"_",$D6,"_",$E6),SentData!$F$2:$G$65536,2,)</f>
        <v>500.62740000000002</v>
      </c>
      <c r="M6" s="355"/>
      <c r="N6" s="356" t="str">
        <f t="shared" si="1"/>
        <v>!!</v>
      </c>
      <c r="O6" s="356" t="str">
        <f t="shared" si="2"/>
        <v>!!</v>
      </c>
      <c r="P6" s="356" t="str">
        <f t="shared" si="3"/>
        <v>!!</v>
      </c>
      <c r="Q6" s="356" t="str">
        <f t="shared" si="4"/>
        <v>!!</v>
      </c>
      <c r="R6" s="356" t="str">
        <f t="shared" si="5"/>
        <v>!!</v>
      </c>
      <c r="S6" s="356">
        <f t="shared" si="6"/>
        <v>0.9816223529411765</v>
      </c>
      <c r="T6" s="355"/>
    </row>
    <row r="7" spans="1:25" s="353" customFormat="1" ht="10.199999999999999" x14ac:dyDescent="0.2">
      <c r="B7" s="353" t="str">
        <f>Cover!$G$25</f>
        <v>NL</v>
      </c>
      <c r="C7" s="353" t="s">
        <v>295</v>
      </c>
      <c r="D7" s="353" t="s">
        <v>293</v>
      </c>
      <c r="E7" s="354" t="s">
        <v>233</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53">
        <f>VLOOKUP(CONCATENATE($B7,"_",$C7,"_",K$2,"_",$D7,"_",$E7),SentData!$F$2:$G$65536,2,)</f>
        <v>230.3</v>
      </c>
      <c r="L7" s="353">
        <f>VLOOKUP(CONCATENATE($B7,"_",$C7,"_",L$2,"_",$D7,"_",$E7),SentData!$F$2:$G$65536,2,)</f>
        <v>223.73987999999997</v>
      </c>
      <c r="M7" s="355"/>
      <c r="N7" s="356" t="str">
        <f t="shared" si="1"/>
        <v>!!</v>
      </c>
      <c r="O7" s="356" t="str">
        <f t="shared" si="2"/>
        <v>!!</v>
      </c>
      <c r="P7" s="356" t="str">
        <f t="shared" si="3"/>
        <v>!!</v>
      </c>
      <c r="Q7" s="356" t="str">
        <f t="shared" si="4"/>
        <v>!!</v>
      </c>
      <c r="R7" s="356" t="str">
        <f t="shared" si="5"/>
        <v>!!</v>
      </c>
      <c r="S7" s="356">
        <f t="shared" si="6"/>
        <v>0.97151489361702115</v>
      </c>
      <c r="T7" s="355"/>
    </row>
    <row r="8" spans="1:25" s="353" customFormat="1" ht="10.199999999999999" x14ac:dyDescent="0.2">
      <c r="B8" s="353" t="str">
        <f>Cover!$G$25</f>
        <v>NL</v>
      </c>
      <c r="C8" s="353" t="s">
        <v>295</v>
      </c>
      <c r="D8" s="353" t="s">
        <v>293</v>
      </c>
      <c r="E8" s="354" t="s">
        <v>234</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53">
        <f>VLOOKUP(CONCATENATE($B8,"_",$C8,"_",K$2,"_",$D8,"_",$E8),SentData!$F$2:$G$65536,2,)</f>
        <v>279.7</v>
      </c>
      <c r="L8" s="353">
        <f>VLOOKUP(CONCATENATE($B8,"_",$C8,"_",L$2,"_",$D8,"_",$E8),SentData!$F$2:$G$65536,2,)</f>
        <v>276.88752000000005</v>
      </c>
      <c r="M8" s="355"/>
      <c r="N8" s="356" t="str">
        <f t="shared" si="1"/>
        <v>!!</v>
      </c>
      <c r="O8" s="356" t="str">
        <f t="shared" si="2"/>
        <v>!!</v>
      </c>
      <c r="P8" s="356" t="str">
        <f t="shared" si="3"/>
        <v>!!</v>
      </c>
      <c r="Q8" s="356" t="str">
        <f t="shared" si="4"/>
        <v>!!</v>
      </c>
      <c r="R8" s="356" t="str">
        <f t="shared" si="5"/>
        <v>!!</v>
      </c>
      <c r="S8" s="356">
        <f t="shared" si="6"/>
        <v>0.98994465498748685</v>
      </c>
      <c r="T8" s="355"/>
    </row>
    <row r="9" spans="1:25" s="353" customFormat="1" ht="10.199999999999999" x14ac:dyDescent="0.2">
      <c r="B9" s="353" t="str">
        <f>Cover!$G$25</f>
        <v>NL</v>
      </c>
      <c r="C9" s="353" t="s">
        <v>295</v>
      </c>
      <c r="D9" s="353" t="s">
        <v>293</v>
      </c>
      <c r="E9" s="354" t="s">
        <v>235</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53">
        <f>VLOOKUP(CONCATENATE($B9,"_",$C9,"_",K$2,"_",$D9,"_",$E9),SentData!$F$2:$G$65536,2,)</f>
        <v>196.2</v>
      </c>
      <c r="L9" s="353">
        <f>VLOOKUP(CONCATENATE($B9,"_",$C9,"_",L$2,"_",$D9,"_",$E9),SentData!$F$2:$G$65536,2,)</f>
        <v>192.54900000000001</v>
      </c>
      <c r="M9" s="355"/>
      <c r="N9" s="356" t="str">
        <f t="shared" si="1"/>
        <v>!!</v>
      </c>
      <c r="O9" s="356" t="str">
        <f t="shared" si="2"/>
        <v>!!</v>
      </c>
      <c r="P9" s="356" t="str">
        <f t="shared" si="3"/>
        <v>!!</v>
      </c>
      <c r="Q9" s="356" t="str">
        <f t="shared" si="4"/>
        <v>!!</v>
      </c>
      <c r="R9" s="356" t="str">
        <f t="shared" si="5"/>
        <v>!!</v>
      </c>
      <c r="S9" s="356">
        <f t="shared" si="6"/>
        <v>0.98139143730886857</v>
      </c>
      <c r="T9" s="355"/>
    </row>
    <row r="10" spans="1:25" s="353" customFormat="1" ht="10.199999999999999" x14ac:dyDescent="0.2">
      <c r="B10" s="353" t="str">
        <f>Cover!$G$25</f>
        <v>NL</v>
      </c>
      <c r="C10" s="353" t="s">
        <v>295</v>
      </c>
      <c r="D10" s="353" t="s">
        <v>293</v>
      </c>
      <c r="E10" s="354" t="s">
        <v>236</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53">
        <f>VLOOKUP(CONCATENATE($B10,"_",$C10,"_",K$2,"_",$D10,"_",$E10),SentData!$F$2:$G$65536,2,)</f>
        <v>88.6</v>
      </c>
      <c r="L10" s="353">
        <f>VLOOKUP(CONCATENATE($B10,"_",$C10,"_",L$2,"_",$D10,"_",$E10),SentData!$F$2:$G$65536,2,)</f>
        <v>86.053799999999995</v>
      </c>
      <c r="M10" s="355"/>
      <c r="N10" s="356" t="str">
        <f t="shared" si="1"/>
        <v>!!</v>
      </c>
      <c r="O10" s="356" t="str">
        <f t="shared" si="2"/>
        <v>!!</v>
      </c>
      <c r="P10" s="356" t="str">
        <f t="shared" si="3"/>
        <v>!!</v>
      </c>
      <c r="Q10" s="356" t="str">
        <f t="shared" si="4"/>
        <v>!!</v>
      </c>
      <c r="R10" s="356" t="str">
        <f t="shared" si="5"/>
        <v>!!</v>
      </c>
      <c r="S10" s="356">
        <f t="shared" si="6"/>
        <v>0.97126185101580131</v>
      </c>
      <c r="T10" s="355"/>
    </row>
    <row r="11" spans="1:25" s="353" customFormat="1" ht="10.199999999999999" x14ac:dyDescent="0.2">
      <c r="B11" s="353" t="str">
        <f>Cover!$G$25</f>
        <v>NL</v>
      </c>
      <c r="C11" s="353" t="s">
        <v>295</v>
      </c>
      <c r="D11" s="353" t="s">
        <v>293</v>
      </c>
      <c r="E11" s="354" t="s">
        <v>237</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53">
        <f>VLOOKUP(CONCATENATE($B11,"_",$C11,"_",K$2,"_",$D11,"_",$E11),SentData!$F$2:$G$65536,2,)</f>
        <v>107.6</v>
      </c>
      <c r="L11" s="353">
        <f>VLOOKUP(CONCATENATE($B11,"_",$C11,"_",L$2,"_",$D11,"_",$E11),SentData!$F$2:$G$65536,2,)</f>
        <v>106.49520000000001</v>
      </c>
      <c r="M11" s="355"/>
      <c r="N11" s="356" t="str">
        <f t="shared" si="1"/>
        <v>!!</v>
      </c>
      <c r="O11" s="356" t="str">
        <f t="shared" si="2"/>
        <v>!!</v>
      </c>
      <c r="P11" s="356" t="str">
        <f t="shared" si="3"/>
        <v>!!</v>
      </c>
      <c r="Q11" s="356" t="str">
        <f t="shared" si="4"/>
        <v>!!</v>
      </c>
      <c r="R11" s="356" t="str">
        <f t="shared" si="5"/>
        <v>!!</v>
      </c>
      <c r="S11" s="356">
        <f t="shared" si="6"/>
        <v>0.9897323420074351</v>
      </c>
      <c r="T11" s="355"/>
    </row>
    <row r="12" spans="1:25" s="353" customFormat="1" ht="10.199999999999999" x14ac:dyDescent="0.2">
      <c r="B12" s="353" t="str">
        <f>Cover!$G$25</f>
        <v>NL</v>
      </c>
      <c r="C12" s="353" t="s">
        <v>295</v>
      </c>
      <c r="D12" s="353" t="s">
        <v>293</v>
      </c>
      <c r="E12" s="354" t="s">
        <v>238</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53">
        <f>VLOOKUP(CONCATENATE($B12,"_",$C12,"_",K$2,"_",$D12,"_",$E12),SentData!$F$2:$G$65536,2,)</f>
        <v>601.59999999999991</v>
      </c>
      <c r="L12" s="353">
        <f>VLOOKUP(CONCATENATE($B12,"_",$C12,"_",L$2,"_",$D12,"_",$E12),SentData!$F$2:$G$65536,2,)</f>
        <v>590.48360000000002</v>
      </c>
      <c r="M12" s="355"/>
      <c r="N12" s="356" t="str">
        <f t="shared" si="1"/>
        <v>!!</v>
      </c>
      <c r="O12" s="356" t="str">
        <f t="shared" si="2"/>
        <v>!!</v>
      </c>
      <c r="P12" s="356" t="str">
        <f t="shared" si="3"/>
        <v>!!</v>
      </c>
      <c r="Q12" s="356" t="str">
        <f t="shared" si="4"/>
        <v>!!</v>
      </c>
      <c r="R12" s="356" t="str">
        <f t="shared" si="5"/>
        <v>!!</v>
      </c>
      <c r="S12" s="356">
        <f t="shared" si="6"/>
        <v>0.98152194148936189</v>
      </c>
      <c r="T12" s="355"/>
    </row>
    <row r="13" spans="1:25" s="353" customFormat="1" ht="10.199999999999999" x14ac:dyDescent="0.2">
      <c r="B13" s="353" t="str">
        <f>Cover!$G$25</f>
        <v>NL</v>
      </c>
      <c r="C13" s="353" t="s">
        <v>295</v>
      </c>
      <c r="D13" s="353" t="s">
        <v>293</v>
      </c>
      <c r="E13" s="354" t="s">
        <v>239</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53">
        <f>VLOOKUP(CONCATENATE($B13,"_",$C13,"_",K$2,"_",$D13,"_",$E13),SentData!$F$2:$G$65536,2,)</f>
        <v>271.7</v>
      </c>
      <c r="L13" s="353">
        <f>VLOOKUP(CONCATENATE($B13,"_",$C13,"_",L$2,"_",$D13,"_",$E13),SentData!$F$2:$G$65536,2,)</f>
        <v>263.89831999999996</v>
      </c>
      <c r="M13" s="355"/>
      <c r="N13" s="356" t="str">
        <f t="shared" si="1"/>
        <v>!!</v>
      </c>
      <c r="O13" s="356" t="str">
        <f t="shared" si="2"/>
        <v>!!</v>
      </c>
      <c r="P13" s="356" t="str">
        <f t="shared" si="3"/>
        <v>!!</v>
      </c>
      <c r="Q13" s="356" t="str">
        <f t="shared" si="4"/>
        <v>!!</v>
      </c>
      <c r="R13" s="356" t="str">
        <f t="shared" si="5"/>
        <v>!!</v>
      </c>
      <c r="S13" s="356">
        <f t="shared" si="6"/>
        <v>0.97128568273831417</v>
      </c>
      <c r="T13" s="355"/>
    </row>
    <row r="14" spans="1:25" s="353" customFormat="1" ht="10.199999999999999" x14ac:dyDescent="0.2">
      <c r="B14" s="353" t="str">
        <f>Cover!$G$25</f>
        <v>NL</v>
      </c>
      <c r="C14" s="353" t="s">
        <v>295</v>
      </c>
      <c r="D14" s="353" t="s">
        <v>293</v>
      </c>
      <c r="E14" s="354" t="s">
        <v>240</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53">
        <f>VLOOKUP(CONCATENATE($B14,"_",$C14,"_",K$2,"_",$D14,"_",$E14),SentData!$F$2:$G$65536,2,)</f>
        <v>329.9</v>
      </c>
      <c r="L14" s="353">
        <f>VLOOKUP(CONCATENATE($B14,"_",$C14,"_",L$2,"_",$D14,"_",$E14),SentData!$F$2:$G$65536,2,)</f>
        <v>326.58528000000007</v>
      </c>
      <c r="M14" s="355"/>
      <c r="N14" s="356" t="str">
        <f t="shared" si="1"/>
        <v>!!</v>
      </c>
      <c r="O14" s="356" t="str">
        <f t="shared" si="2"/>
        <v>!!</v>
      </c>
      <c r="P14" s="356" t="str">
        <f t="shared" si="3"/>
        <v>!!</v>
      </c>
      <c r="Q14" s="356" t="str">
        <f t="shared" si="4"/>
        <v>!!</v>
      </c>
      <c r="R14" s="356" t="str">
        <f t="shared" si="5"/>
        <v>!!</v>
      </c>
      <c r="S14" s="356">
        <f t="shared" si="6"/>
        <v>0.98995234919672659</v>
      </c>
      <c r="T14" s="355"/>
    </row>
    <row r="24" spans="9:9" x14ac:dyDescent="0.2">
      <c r="I24" s="354"/>
    </row>
    <row r="25" spans="9:9" x14ac:dyDescent="0.2">
      <c r="I25" s="354"/>
    </row>
    <row r="26" spans="9:9" x14ac:dyDescent="0.2">
      <c r="I26" s="354"/>
    </row>
    <row r="27" spans="9:9" x14ac:dyDescent="0.2">
      <c r="I27" s="354"/>
    </row>
    <row r="28" spans="9:9" x14ac:dyDescent="0.2">
      <c r="I28" s="354"/>
    </row>
    <row r="29" spans="9:9" x14ac:dyDescent="0.2">
      <c r="I29" s="354"/>
    </row>
    <row r="30" spans="9:9" x14ac:dyDescent="0.2">
      <c r="I30" s="354"/>
    </row>
    <row r="31" spans="9:9" x14ac:dyDescent="0.2">
      <c r="I31" s="354"/>
    </row>
    <row r="32" spans="9:9" x14ac:dyDescent="0.2">
      <c r="I32" s="354"/>
    </row>
    <row r="33" spans="9:9" x14ac:dyDescent="0.2">
      <c r="I33" s="354"/>
    </row>
    <row r="34" spans="9:9" x14ac:dyDescent="0.2">
      <c r="I34" s="354"/>
    </row>
    <row r="35" spans="9:9" x14ac:dyDescent="0.2">
      <c r="I35" s="354"/>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topLeftCell="A61" zoomScale="70" zoomScaleNormal="70" zoomScaleSheetLayoutView="75" workbookViewId="0">
      <selection activeCell="A79" sqref="A79"/>
    </sheetView>
  </sheetViews>
  <sheetFormatPr defaultColWidth="9" defaultRowHeight="15.6" x14ac:dyDescent="0.3"/>
  <cols>
    <col min="1" max="1" width="10.6640625" style="1142" customWidth="1"/>
    <col min="2" max="2" width="44.33203125" style="1142" customWidth="1"/>
    <col min="3" max="3" width="43.109375" style="1142" customWidth="1"/>
    <col min="4" max="4" width="44.33203125" style="1142" customWidth="1"/>
    <col min="5" max="5" width="39.6640625" style="1142" customWidth="1"/>
    <col min="6" max="6" width="9" style="1142" customWidth="1"/>
    <col min="7" max="7" width="0.77734375" style="1142" customWidth="1"/>
    <col min="8" max="9" width="9" style="1142" hidden="1" customWidth="1"/>
    <col min="10" max="16384" width="9" style="1142"/>
  </cols>
  <sheetData>
    <row r="1" spans="1:5" ht="16.2" thickBot="1" x14ac:dyDescent="0.35">
      <c r="A1" s="1140" t="s">
        <v>297</v>
      </c>
      <c r="B1" s="1141"/>
    </row>
    <row r="2" spans="1:5" x14ac:dyDescent="0.3">
      <c r="A2" s="1143"/>
      <c r="B2" s="1144" t="s">
        <v>297</v>
      </c>
      <c r="C2" s="1145"/>
      <c r="D2" s="1145"/>
      <c r="E2" s="1146"/>
    </row>
    <row r="3" spans="1:5" x14ac:dyDescent="0.3">
      <c r="A3" s="1147"/>
      <c r="B3" s="1148" t="s">
        <v>297</v>
      </c>
      <c r="C3" s="1149"/>
      <c r="D3" s="1149"/>
      <c r="E3" s="1150"/>
    </row>
    <row r="4" spans="1:5" ht="18" customHeight="1" x14ac:dyDescent="0.3">
      <c r="A4" s="1147"/>
      <c r="B4" s="1148" t="s">
        <v>297</v>
      </c>
      <c r="C4" s="1961" t="s">
        <v>621</v>
      </c>
      <c r="D4" s="1962"/>
      <c r="E4" s="1963"/>
    </row>
    <row r="5" spans="1:5" ht="18" customHeight="1" x14ac:dyDescent="0.3">
      <c r="A5" s="1147"/>
      <c r="B5" s="1148"/>
      <c r="C5" s="1964"/>
      <c r="D5" s="1964"/>
      <c r="E5" s="1963"/>
    </row>
    <row r="6" spans="1:5" s="1152" customFormat="1" ht="18" x14ac:dyDescent="0.35">
      <c r="A6" s="1151"/>
      <c r="B6" s="70"/>
      <c r="C6" s="1970" t="s">
        <v>437</v>
      </c>
      <c r="D6" s="1970"/>
      <c r="E6" s="1971"/>
    </row>
    <row r="7" spans="1:5" ht="18" customHeight="1" x14ac:dyDescent="0.35">
      <c r="A7" s="1147"/>
      <c r="B7" s="1153" t="s">
        <v>297</v>
      </c>
      <c r="C7" s="1970" t="s">
        <v>346</v>
      </c>
      <c r="D7" s="1970"/>
      <c r="E7" s="1971"/>
    </row>
    <row r="8" spans="1:5" ht="18" customHeight="1" x14ac:dyDescent="0.35">
      <c r="A8" s="1147"/>
      <c r="B8" s="1148"/>
      <c r="C8" s="1972" t="s">
        <v>622</v>
      </c>
      <c r="D8" s="1972"/>
      <c r="E8" s="1971"/>
    </row>
    <row r="9" spans="1:5" x14ac:dyDescent="0.3">
      <c r="A9" s="1154"/>
      <c r="B9" s="1155"/>
      <c r="C9" s="1155"/>
      <c r="D9" s="1155"/>
      <c r="E9" s="1156"/>
    </row>
    <row r="10" spans="1:5" x14ac:dyDescent="0.3">
      <c r="A10" s="1157" t="s">
        <v>297</v>
      </c>
      <c r="B10" s="849"/>
      <c r="C10" s="1973" t="s">
        <v>217</v>
      </c>
      <c r="D10" s="1974"/>
      <c r="E10" s="1975"/>
    </row>
    <row r="11" spans="1:5" ht="18" customHeight="1" x14ac:dyDescent="0.3">
      <c r="A11" s="1158" t="s">
        <v>313</v>
      </c>
      <c r="B11" s="1159" t="s">
        <v>313</v>
      </c>
      <c r="C11" s="1976"/>
      <c r="D11" s="1977"/>
      <c r="E11" s="1978"/>
    </row>
    <row r="12" spans="1:5" ht="15.75" customHeight="1" x14ac:dyDescent="0.3">
      <c r="A12" s="1160" t="s">
        <v>304</v>
      </c>
      <c r="B12" s="1159"/>
      <c r="C12" s="1979" t="s">
        <v>548</v>
      </c>
      <c r="D12" s="1979" t="s">
        <v>374</v>
      </c>
      <c r="E12" s="1981" t="s">
        <v>623</v>
      </c>
    </row>
    <row r="13" spans="1:5" s="1163" customFormat="1" ht="15.6" customHeight="1" x14ac:dyDescent="0.3">
      <c r="A13" s="1161" t="s">
        <v>297</v>
      </c>
      <c r="B13" s="1162"/>
      <c r="C13" s="1980"/>
      <c r="D13" s="1980"/>
      <c r="E13" s="1982"/>
    </row>
    <row r="14" spans="1:5" ht="20.100000000000001" customHeight="1" x14ac:dyDescent="0.3">
      <c r="A14" s="1164">
        <v>1</v>
      </c>
      <c r="B14" s="1165" t="s">
        <v>402</v>
      </c>
      <c r="C14" s="1166" t="s">
        <v>619</v>
      </c>
      <c r="D14" s="1166" t="s">
        <v>624</v>
      </c>
      <c r="E14" s="1167" t="s">
        <v>625</v>
      </c>
    </row>
    <row r="15" spans="1:5" ht="39.9" customHeight="1" x14ac:dyDescent="0.3">
      <c r="A15" s="1164">
        <v>1.1000000000000001</v>
      </c>
      <c r="B15" s="1139" t="s">
        <v>440</v>
      </c>
      <c r="C15" s="1166" t="s">
        <v>626</v>
      </c>
      <c r="D15" s="1166" t="s">
        <v>627</v>
      </c>
      <c r="E15" s="1168">
        <v>245.01</v>
      </c>
    </row>
    <row r="16" spans="1:5" ht="20.100000000000001" customHeight="1" x14ac:dyDescent="0.3">
      <c r="A16" s="1164" t="s">
        <v>319</v>
      </c>
      <c r="B16" s="1169" t="s">
        <v>300</v>
      </c>
      <c r="C16" s="1170">
        <v>4401.1099999999997</v>
      </c>
      <c r="D16" s="1171" t="s">
        <v>628</v>
      </c>
      <c r="E16" s="1172" t="s">
        <v>629</v>
      </c>
    </row>
    <row r="17" spans="1:5" ht="20.100000000000001" customHeight="1" x14ac:dyDescent="0.3">
      <c r="A17" s="1164" t="s">
        <v>357</v>
      </c>
      <c r="B17" s="1173" t="s">
        <v>301</v>
      </c>
      <c r="C17" s="1174">
        <v>4401.12</v>
      </c>
      <c r="D17" s="1171" t="s">
        <v>628</v>
      </c>
      <c r="E17" s="1172" t="s">
        <v>629</v>
      </c>
    </row>
    <row r="18" spans="1:5" ht="20.100000000000001" customHeight="1" x14ac:dyDescent="0.3">
      <c r="A18" s="1164">
        <v>1.2</v>
      </c>
      <c r="B18" s="1175" t="s">
        <v>441</v>
      </c>
      <c r="C18" s="1174">
        <v>44.03</v>
      </c>
      <c r="D18" s="1174">
        <v>44.03</v>
      </c>
      <c r="E18" s="1176">
        <v>247</v>
      </c>
    </row>
    <row r="19" spans="1:5" ht="20.100000000000001" customHeight="1" x14ac:dyDescent="0.3">
      <c r="A19" s="1164" t="s">
        <v>320</v>
      </c>
      <c r="B19" s="1169" t="s">
        <v>300</v>
      </c>
      <c r="C19" s="1166" t="s">
        <v>550</v>
      </c>
      <c r="D19" s="1177" t="s">
        <v>630</v>
      </c>
      <c r="E19" s="1178" t="s">
        <v>631</v>
      </c>
    </row>
    <row r="20" spans="1:5" s="1181" customFormat="1" ht="20.100000000000001" customHeight="1" x14ac:dyDescent="0.2">
      <c r="A20" s="1164" t="s">
        <v>358</v>
      </c>
      <c r="B20" s="1169" t="s">
        <v>301</v>
      </c>
      <c r="C20" s="1179" t="s">
        <v>620</v>
      </c>
      <c r="D20" s="1180" t="s">
        <v>632</v>
      </c>
      <c r="E20" s="1178" t="s">
        <v>633</v>
      </c>
    </row>
    <row r="21" spans="1:5" s="1181" customFormat="1" ht="20.100000000000001" customHeight="1" x14ac:dyDescent="0.2">
      <c r="A21" s="1164" t="s">
        <v>9</v>
      </c>
      <c r="B21" s="1182" t="s">
        <v>364</v>
      </c>
      <c r="C21" s="1183" t="s">
        <v>634</v>
      </c>
      <c r="D21" s="1183" t="s">
        <v>635</v>
      </c>
      <c r="E21" s="1178" t="s">
        <v>636</v>
      </c>
    </row>
    <row r="22" spans="1:5" s="1181" customFormat="1" ht="20.100000000000001" customHeight="1" x14ac:dyDescent="0.2">
      <c r="A22" s="1184">
        <v>2</v>
      </c>
      <c r="B22" s="1185" t="s">
        <v>329</v>
      </c>
      <c r="C22" s="1186" t="s">
        <v>637</v>
      </c>
      <c r="D22" s="1186" t="s">
        <v>637</v>
      </c>
      <c r="E22" s="1187" t="s">
        <v>638</v>
      </c>
    </row>
    <row r="23" spans="1:5" s="1181" customFormat="1" ht="20.100000000000001" customHeight="1" x14ac:dyDescent="0.2">
      <c r="A23" s="1188">
        <v>3</v>
      </c>
      <c r="B23" s="1189" t="s">
        <v>443</v>
      </c>
      <c r="C23" s="1190" t="s">
        <v>639</v>
      </c>
      <c r="D23" s="1191" t="s">
        <v>640</v>
      </c>
      <c r="E23" s="1192" t="s">
        <v>641</v>
      </c>
    </row>
    <row r="24" spans="1:5" s="1181" customFormat="1" ht="20.100000000000001" customHeight="1" x14ac:dyDescent="0.2">
      <c r="A24" s="1164" t="s">
        <v>365</v>
      </c>
      <c r="B24" s="1193" t="s">
        <v>444</v>
      </c>
      <c r="C24" s="1194" t="s">
        <v>642</v>
      </c>
      <c r="D24" s="1194" t="s">
        <v>642</v>
      </c>
      <c r="E24" s="1195">
        <v>246.1</v>
      </c>
    </row>
    <row r="25" spans="1:5" s="1181" customFormat="1" ht="39.9" customHeight="1" x14ac:dyDescent="0.2">
      <c r="A25" s="1196" t="s">
        <v>366</v>
      </c>
      <c r="B25" s="1197" t="s">
        <v>445</v>
      </c>
      <c r="C25" s="1191" t="s">
        <v>643</v>
      </c>
      <c r="D25" s="1191" t="s">
        <v>644</v>
      </c>
      <c r="E25" s="1192" t="s">
        <v>645</v>
      </c>
    </row>
    <row r="26" spans="1:5" s="1181" customFormat="1" ht="20.100000000000001" customHeight="1" x14ac:dyDescent="0.2">
      <c r="A26" s="1164" t="s">
        <v>502</v>
      </c>
      <c r="B26" s="1198" t="s">
        <v>446</v>
      </c>
      <c r="C26" s="1191" t="s">
        <v>643</v>
      </c>
      <c r="D26" s="1191" t="s">
        <v>644</v>
      </c>
      <c r="E26" s="1192" t="s">
        <v>645</v>
      </c>
    </row>
    <row r="27" spans="1:5" s="1181" customFormat="1" ht="20.100000000000001" customHeight="1" x14ac:dyDescent="0.2">
      <c r="A27" s="1188" t="s">
        <v>447</v>
      </c>
      <c r="B27" s="1189" t="s">
        <v>367</v>
      </c>
      <c r="C27" s="1190" t="s">
        <v>646</v>
      </c>
      <c r="D27" s="1191" t="s">
        <v>647</v>
      </c>
      <c r="E27" s="1192" t="s">
        <v>645</v>
      </c>
    </row>
    <row r="28" spans="1:5" s="1181" customFormat="1" ht="20.100000000000001" customHeight="1" x14ac:dyDescent="0.2">
      <c r="A28" s="1164" t="s">
        <v>448</v>
      </c>
      <c r="B28" s="1193" t="s">
        <v>449</v>
      </c>
      <c r="C28" s="1190">
        <v>4401.3100000000004</v>
      </c>
      <c r="D28" s="1190">
        <v>4401.3100000000004</v>
      </c>
      <c r="E28" s="1192" t="s">
        <v>645</v>
      </c>
    </row>
    <row r="29" spans="1:5" s="1181" customFormat="1" ht="20.100000000000001" customHeight="1" x14ac:dyDescent="0.2">
      <c r="A29" s="1196" t="s">
        <v>450</v>
      </c>
      <c r="B29" s="1197" t="s">
        <v>451</v>
      </c>
      <c r="C29" s="1190">
        <v>4401.3900000000003</v>
      </c>
      <c r="D29" s="1191" t="s">
        <v>644</v>
      </c>
      <c r="E29" s="1192" t="s">
        <v>645</v>
      </c>
    </row>
    <row r="30" spans="1:5" s="1181" customFormat="1" ht="20.100000000000001" customHeight="1" x14ac:dyDescent="0.2">
      <c r="A30" s="1188" t="s">
        <v>452</v>
      </c>
      <c r="B30" s="1189" t="s">
        <v>453</v>
      </c>
      <c r="C30" s="1199" t="s">
        <v>648</v>
      </c>
      <c r="D30" s="1199" t="s">
        <v>648</v>
      </c>
      <c r="E30" s="1168" t="s">
        <v>649</v>
      </c>
    </row>
    <row r="31" spans="1:5" s="1181" customFormat="1" ht="20.100000000000001" customHeight="1" x14ac:dyDescent="0.2">
      <c r="A31" s="1164" t="s">
        <v>454</v>
      </c>
      <c r="B31" s="1193" t="s">
        <v>300</v>
      </c>
      <c r="C31" s="1200" t="s">
        <v>590</v>
      </c>
      <c r="D31" s="1201" t="s">
        <v>650</v>
      </c>
      <c r="E31" s="1202" t="s">
        <v>651</v>
      </c>
    </row>
    <row r="32" spans="1:5" s="1181" customFormat="1" ht="39.9" customHeight="1" x14ac:dyDescent="0.2">
      <c r="A32" s="1164" t="s">
        <v>455</v>
      </c>
      <c r="B32" s="1193" t="s">
        <v>301</v>
      </c>
      <c r="C32" s="1194" t="s">
        <v>597</v>
      </c>
      <c r="D32" s="1203" t="s">
        <v>652</v>
      </c>
      <c r="E32" s="1202" t="s">
        <v>653</v>
      </c>
    </row>
    <row r="33" spans="1:5" s="1181" customFormat="1" ht="28.8" x14ac:dyDescent="0.2">
      <c r="A33" s="1196" t="s">
        <v>456</v>
      </c>
      <c r="B33" s="1204" t="s">
        <v>364</v>
      </c>
      <c r="C33" s="1205" t="s">
        <v>654</v>
      </c>
      <c r="D33" s="1206" t="s">
        <v>655</v>
      </c>
      <c r="E33" s="1202" t="s">
        <v>656</v>
      </c>
    </row>
    <row r="34" spans="1:5" s="1181" customFormat="1" ht="20.100000000000001" customHeight="1" x14ac:dyDescent="0.2">
      <c r="A34" s="1164" t="s">
        <v>457</v>
      </c>
      <c r="B34" s="1198" t="s">
        <v>330</v>
      </c>
      <c r="C34" s="1190">
        <v>44.08</v>
      </c>
      <c r="D34" s="1190">
        <v>44.08</v>
      </c>
      <c r="E34" s="1168">
        <v>634.1</v>
      </c>
    </row>
    <row r="35" spans="1:5" s="1181" customFormat="1" ht="20.100000000000001" customHeight="1" x14ac:dyDescent="0.2">
      <c r="A35" s="1164" t="s">
        <v>458</v>
      </c>
      <c r="B35" s="1193" t="s">
        <v>300</v>
      </c>
      <c r="C35" s="1186" t="s">
        <v>657</v>
      </c>
      <c r="D35" s="1186" t="s">
        <v>657</v>
      </c>
      <c r="E35" s="1168">
        <v>634.11</v>
      </c>
    </row>
    <row r="36" spans="1:5" s="1181" customFormat="1" ht="20.100000000000001" customHeight="1" x14ac:dyDescent="0.2">
      <c r="A36" s="1164" t="s">
        <v>459</v>
      </c>
      <c r="B36" s="1193" t="s">
        <v>301</v>
      </c>
      <c r="C36" s="1194" t="s">
        <v>658</v>
      </c>
      <c r="D36" s="1194" t="s">
        <v>658</v>
      </c>
      <c r="E36" s="1176">
        <v>634.12</v>
      </c>
    </row>
    <row r="37" spans="1:5" s="1181" customFormat="1" ht="20.100000000000001" customHeight="1" x14ac:dyDescent="0.2">
      <c r="A37" s="1196" t="s">
        <v>460</v>
      </c>
      <c r="B37" s="1204" t="s">
        <v>364</v>
      </c>
      <c r="C37" s="1207" t="s">
        <v>536</v>
      </c>
      <c r="D37" s="1208" t="s">
        <v>659</v>
      </c>
      <c r="E37" s="1172" t="s">
        <v>660</v>
      </c>
    </row>
    <row r="38" spans="1:5" s="1181" customFormat="1" ht="20.100000000000001" customHeight="1" x14ac:dyDescent="0.2">
      <c r="A38" s="1164" t="s">
        <v>461</v>
      </c>
      <c r="B38" s="1209" t="s">
        <v>331</v>
      </c>
      <c r="C38" s="1190" t="s">
        <v>661</v>
      </c>
      <c r="D38" s="1190" t="s">
        <v>662</v>
      </c>
      <c r="E38" s="1167" t="s">
        <v>663</v>
      </c>
    </row>
    <row r="39" spans="1:5" s="1181" customFormat="1" ht="20.100000000000001" customHeight="1" x14ac:dyDescent="0.2">
      <c r="A39" s="1164" t="s">
        <v>79</v>
      </c>
      <c r="B39" s="1193" t="s">
        <v>333</v>
      </c>
      <c r="C39" s="1210" t="s">
        <v>664</v>
      </c>
      <c r="D39" s="1210" t="s">
        <v>665</v>
      </c>
      <c r="E39" s="1168" t="s">
        <v>666</v>
      </c>
    </row>
    <row r="40" spans="1:5" s="1181" customFormat="1" ht="20.100000000000001" customHeight="1" x14ac:dyDescent="0.2">
      <c r="A40" s="1164" t="s">
        <v>462</v>
      </c>
      <c r="B40" s="1169" t="s">
        <v>300</v>
      </c>
      <c r="C40" s="1211" t="s">
        <v>667</v>
      </c>
      <c r="D40" s="1211" t="s">
        <v>668</v>
      </c>
      <c r="E40" s="1212" t="s">
        <v>669</v>
      </c>
    </row>
    <row r="41" spans="1:5" s="1181" customFormat="1" ht="20.100000000000001" customHeight="1" x14ac:dyDescent="0.2">
      <c r="A41" s="1164" t="s">
        <v>463</v>
      </c>
      <c r="B41" s="1169" t="s">
        <v>301</v>
      </c>
      <c r="C41" s="1211" t="s">
        <v>670</v>
      </c>
      <c r="D41" s="1211" t="s">
        <v>671</v>
      </c>
      <c r="E41" s="1212" t="s">
        <v>669</v>
      </c>
    </row>
    <row r="42" spans="1:5" s="1181" customFormat="1" ht="20.100000000000001" customHeight="1" x14ac:dyDescent="0.2">
      <c r="A42" s="1213" t="s">
        <v>464</v>
      </c>
      <c r="B42" s="1214" t="s">
        <v>364</v>
      </c>
      <c r="C42" s="1215" t="s">
        <v>672</v>
      </c>
      <c r="D42" s="1215" t="s">
        <v>673</v>
      </c>
      <c r="E42" s="1212" t="s">
        <v>669</v>
      </c>
    </row>
    <row r="43" spans="1:5" s="1181" customFormat="1" ht="39.9" customHeight="1" x14ac:dyDescent="0.2">
      <c r="A43" s="1164" t="s">
        <v>80</v>
      </c>
      <c r="B43" s="1216" t="s">
        <v>674</v>
      </c>
      <c r="C43" s="1186" t="s">
        <v>218</v>
      </c>
      <c r="D43" s="1186" t="s">
        <v>218</v>
      </c>
      <c r="E43" s="1168" t="s">
        <v>675</v>
      </c>
    </row>
    <row r="44" spans="1:5" s="1181" customFormat="1" ht="39.9" customHeight="1" x14ac:dyDescent="0.2">
      <c r="A44" s="1164" t="s">
        <v>466</v>
      </c>
      <c r="B44" s="1173" t="s">
        <v>403</v>
      </c>
      <c r="C44" s="1217" t="s">
        <v>676</v>
      </c>
      <c r="D44" s="1217" t="s">
        <v>676</v>
      </c>
      <c r="E44" s="1212" t="s">
        <v>677</v>
      </c>
    </row>
    <row r="45" spans="1:5" s="1181" customFormat="1" ht="20.100000000000001" customHeight="1" x14ac:dyDescent="0.2">
      <c r="A45" s="1164" t="s">
        <v>467</v>
      </c>
      <c r="B45" s="1193" t="s">
        <v>334</v>
      </c>
      <c r="C45" s="1190">
        <v>44.11</v>
      </c>
      <c r="D45" s="1190">
        <v>44.11</v>
      </c>
      <c r="E45" s="1168">
        <v>634.5</v>
      </c>
    </row>
    <row r="46" spans="1:5" s="1181" customFormat="1" ht="20.100000000000001" customHeight="1" x14ac:dyDescent="0.2">
      <c r="A46" s="1164" t="s">
        <v>468</v>
      </c>
      <c r="B46" s="1169" t="s">
        <v>335</v>
      </c>
      <c r="C46" s="1217" t="s">
        <v>678</v>
      </c>
      <c r="D46" s="1217" t="s">
        <v>678</v>
      </c>
      <c r="E46" s="1212" t="s">
        <v>679</v>
      </c>
    </row>
    <row r="47" spans="1:5" s="1181" customFormat="1" ht="30.75" customHeight="1" x14ac:dyDescent="0.2">
      <c r="A47" s="1164" t="s">
        <v>469</v>
      </c>
      <c r="B47" s="1169" t="s">
        <v>470</v>
      </c>
      <c r="C47" s="1217" t="s">
        <v>890</v>
      </c>
      <c r="D47" s="1217" t="s">
        <v>890</v>
      </c>
      <c r="E47" s="1212" t="s">
        <v>679</v>
      </c>
    </row>
    <row r="48" spans="1:5" s="1181" customFormat="1" ht="20.100000000000001" customHeight="1" x14ac:dyDescent="0.2">
      <c r="A48" s="1196" t="s">
        <v>471</v>
      </c>
      <c r="B48" s="1204" t="s">
        <v>44</v>
      </c>
      <c r="C48" s="1218" t="s">
        <v>680</v>
      </c>
      <c r="D48" s="1218" t="s">
        <v>680</v>
      </c>
      <c r="E48" s="1212" t="s">
        <v>679</v>
      </c>
    </row>
    <row r="49" spans="1:5" s="1181" customFormat="1" ht="20.100000000000001" customHeight="1" x14ac:dyDescent="0.2">
      <c r="A49" s="1213" t="s">
        <v>472</v>
      </c>
      <c r="B49" s="1185" t="s">
        <v>336</v>
      </c>
      <c r="C49" s="1207" t="s">
        <v>681</v>
      </c>
      <c r="D49" s="1207" t="s">
        <v>681</v>
      </c>
      <c r="E49" s="1167" t="s">
        <v>682</v>
      </c>
    </row>
    <row r="50" spans="1:5" s="1181" customFormat="1" ht="39.9" customHeight="1" x14ac:dyDescent="0.2">
      <c r="A50" s="1213" t="s">
        <v>473</v>
      </c>
      <c r="B50" s="1197" t="s">
        <v>474</v>
      </c>
      <c r="C50" s="1190" t="s">
        <v>683</v>
      </c>
      <c r="D50" s="1190" t="s">
        <v>683</v>
      </c>
      <c r="E50" s="1168" t="s">
        <v>684</v>
      </c>
    </row>
    <row r="51" spans="1:5" s="1181" customFormat="1" ht="20.100000000000001" customHeight="1" x14ac:dyDescent="0.2">
      <c r="A51" s="1213" t="s">
        <v>475</v>
      </c>
      <c r="B51" s="1193" t="s">
        <v>476</v>
      </c>
      <c r="C51" s="1207" t="s">
        <v>219</v>
      </c>
      <c r="D51" s="1207" t="s">
        <v>219</v>
      </c>
      <c r="E51" s="1219" t="s">
        <v>685</v>
      </c>
    </row>
    <row r="52" spans="1:5" s="1181" customFormat="1" ht="20.100000000000001" customHeight="1" x14ac:dyDescent="0.2">
      <c r="A52" s="1213" t="s">
        <v>477</v>
      </c>
      <c r="B52" s="1169" t="s">
        <v>478</v>
      </c>
      <c r="C52" s="1190">
        <v>47.03</v>
      </c>
      <c r="D52" s="1190">
        <v>47.03</v>
      </c>
      <c r="E52" s="1168" t="s">
        <v>686</v>
      </c>
    </row>
    <row r="53" spans="1:5" s="1181" customFormat="1" ht="20.100000000000001" customHeight="1" x14ac:dyDescent="0.2">
      <c r="A53" s="1213" t="s">
        <v>479</v>
      </c>
      <c r="B53" s="1182" t="s">
        <v>480</v>
      </c>
      <c r="C53" s="1207" t="s">
        <v>687</v>
      </c>
      <c r="D53" s="1207" t="s">
        <v>687</v>
      </c>
      <c r="E53" s="1219">
        <v>251.5</v>
      </c>
    </row>
    <row r="54" spans="1:5" s="1181" customFormat="1" ht="20.100000000000001" customHeight="1" x14ac:dyDescent="0.2">
      <c r="A54" s="1213" t="s">
        <v>481</v>
      </c>
      <c r="B54" s="1204" t="s">
        <v>482</v>
      </c>
      <c r="C54" s="1190">
        <v>47.04</v>
      </c>
      <c r="D54" s="1190">
        <v>47.04</v>
      </c>
      <c r="E54" s="1168">
        <v>251.6</v>
      </c>
    </row>
    <row r="55" spans="1:5" s="1181" customFormat="1" ht="20.100000000000001" customHeight="1" x14ac:dyDescent="0.2">
      <c r="A55" s="1220" t="s">
        <v>483</v>
      </c>
      <c r="B55" s="1204" t="s">
        <v>337</v>
      </c>
      <c r="C55" s="1194">
        <v>47.02</v>
      </c>
      <c r="D55" s="1194">
        <v>47.02</v>
      </c>
      <c r="E55" s="1176">
        <v>251.3</v>
      </c>
    </row>
    <row r="56" spans="1:5" s="1181" customFormat="1" ht="20.100000000000001" customHeight="1" x14ac:dyDescent="0.2">
      <c r="A56" s="1221" t="s">
        <v>484</v>
      </c>
      <c r="B56" s="1189" t="s">
        <v>344</v>
      </c>
      <c r="C56" s="1190">
        <v>47.06</v>
      </c>
      <c r="D56" s="1190">
        <v>47.06</v>
      </c>
      <c r="E56" s="1167">
        <v>251.92</v>
      </c>
    </row>
    <row r="57" spans="1:5" s="1181" customFormat="1" ht="20.100000000000001" customHeight="1" x14ac:dyDescent="0.2">
      <c r="A57" s="1164" t="s">
        <v>81</v>
      </c>
      <c r="B57" s="1193" t="s">
        <v>355</v>
      </c>
      <c r="C57" s="1194" t="s">
        <v>688</v>
      </c>
      <c r="D57" s="1194" t="s">
        <v>688</v>
      </c>
      <c r="E57" s="1222" t="s">
        <v>689</v>
      </c>
    </row>
    <row r="58" spans="1:5" s="1181" customFormat="1" ht="20.100000000000001" customHeight="1" x14ac:dyDescent="0.2">
      <c r="A58" s="1196" t="s">
        <v>82</v>
      </c>
      <c r="B58" s="1197" t="s">
        <v>345</v>
      </c>
      <c r="C58" s="1200" t="s">
        <v>690</v>
      </c>
      <c r="D58" s="1200" t="s">
        <v>690</v>
      </c>
      <c r="E58" s="1222" t="s">
        <v>689</v>
      </c>
    </row>
    <row r="59" spans="1:5" s="1181" customFormat="1" ht="20.100000000000001" customHeight="1" x14ac:dyDescent="0.2">
      <c r="A59" s="1220" t="s">
        <v>485</v>
      </c>
      <c r="B59" s="1223" t="s">
        <v>338</v>
      </c>
      <c r="C59" s="1194">
        <v>47.07</v>
      </c>
      <c r="D59" s="1194">
        <v>47.07</v>
      </c>
      <c r="E59" s="1167">
        <v>251.1</v>
      </c>
    </row>
    <row r="60" spans="1:5" s="1181" customFormat="1" ht="54.75" customHeight="1" x14ac:dyDescent="0.2">
      <c r="A60" s="1213" t="s">
        <v>486</v>
      </c>
      <c r="B60" s="1185" t="s">
        <v>339</v>
      </c>
      <c r="C60" s="1194" t="s">
        <v>691</v>
      </c>
      <c r="D60" s="1194" t="s">
        <v>691</v>
      </c>
      <c r="E60" s="1167" t="s">
        <v>692</v>
      </c>
    </row>
    <row r="61" spans="1:5" s="1181" customFormat="1" ht="39.9" customHeight="1" x14ac:dyDescent="0.2">
      <c r="A61" s="1213" t="s">
        <v>487</v>
      </c>
      <c r="B61" s="1224" t="s">
        <v>347</v>
      </c>
      <c r="C61" s="1194" t="s">
        <v>693</v>
      </c>
      <c r="D61" s="1194" t="s">
        <v>693</v>
      </c>
      <c r="E61" s="1167" t="s">
        <v>694</v>
      </c>
    </row>
    <row r="62" spans="1:5" s="1181" customFormat="1" ht="20.100000000000001" customHeight="1" x14ac:dyDescent="0.2">
      <c r="A62" s="1213" t="s">
        <v>488</v>
      </c>
      <c r="B62" s="1169" t="s">
        <v>340</v>
      </c>
      <c r="C62" s="1194">
        <v>48.01</v>
      </c>
      <c r="D62" s="1194">
        <v>48.01</v>
      </c>
      <c r="E62" s="1167">
        <v>641.1</v>
      </c>
    </row>
    <row r="63" spans="1:5" s="1181" customFormat="1" ht="20.100000000000001" customHeight="1" x14ac:dyDescent="0.2">
      <c r="A63" s="1213" t="s">
        <v>489</v>
      </c>
      <c r="B63" s="1225" t="s">
        <v>348</v>
      </c>
      <c r="C63" s="1194" t="s">
        <v>695</v>
      </c>
      <c r="D63" s="1194" t="s">
        <v>695</v>
      </c>
      <c r="E63" s="1167">
        <v>641.29</v>
      </c>
    </row>
    <row r="64" spans="1:5" s="1181" customFormat="1" ht="20.100000000000001" customHeight="1" x14ac:dyDescent="0.2">
      <c r="A64" s="1213" t="s">
        <v>490</v>
      </c>
      <c r="B64" s="1169" t="s">
        <v>349</v>
      </c>
      <c r="C64" s="1194" t="s">
        <v>696</v>
      </c>
      <c r="D64" s="1194" t="s">
        <v>696</v>
      </c>
      <c r="E64" s="1167" t="s">
        <v>697</v>
      </c>
    </row>
    <row r="65" spans="1:5" s="1181" customFormat="1" ht="20.100000000000001" customHeight="1" x14ac:dyDescent="0.2">
      <c r="A65" s="1213" t="s">
        <v>491</v>
      </c>
      <c r="B65" s="1204" t="s">
        <v>350</v>
      </c>
      <c r="C65" s="1194" t="s">
        <v>698</v>
      </c>
      <c r="D65" s="1194" t="s">
        <v>698</v>
      </c>
      <c r="E65" s="1167">
        <v>641.29999999999995</v>
      </c>
    </row>
    <row r="66" spans="1:5" s="1181" customFormat="1" ht="20.100000000000001" customHeight="1" x14ac:dyDescent="0.2">
      <c r="A66" s="1164">
        <v>12.2</v>
      </c>
      <c r="B66" s="1226" t="s">
        <v>492</v>
      </c>
      <c r="C66" s="1194">
        <v>48.03</v>
      </c>
      <c r="D66" s="1194">
        <v>48.03</v>
      </c>
      <c r="E66" s="1167">
        <v>641.63</v>
      </c>
    </row>
    <row r="67" spans="1:5" s="1181" customFormat="1" ht="60" customHeight="1" x14ac:dyDescent="0.2">
      <c r="A67" s="1213">
        <v>12.3</v>
      </c>
      <c r="B67" s="1224" t="s">
        <v>351</v>
      </c>
      <c r="C67" s="1194" t="s">
        <v>699</v>
      </c>
      <c r="D67" s="1194" t="s">
        <v>699</v>
      </c>
      <c r="E67" s="1167" t="s">
        <v>700</v>
      </c>
    </row>
    <row r="68" spans="1:5" s="1181" customFormat="1" ht="20.100000000000001" customHeight="1" x14ac:dyDescent="0.2">
      <c r="A68" s="1213" t="s">
        <v>493</v>
      </c>
      <c r="B68" s="1169" t="s">
        <v>352</v>
      </c>
      <c r="C68" s="1194" t="s">
        <v>701</v>
      </c>
      <c r="D68" s="1194" t="s">
        <v>701</v>
      </c>
      <c r="E68" s="1167" t="s">
        <v>702</v>
      </c>
    </row>
    <row r="69" spans="1:5" s="1181" customFormat="1" ht="39.9" customHeight="1" x14ac:dyDescent="0.2">
      <c r="A69" s="1213" t="s">
        <v>494</v>
      </c>
      <c r="B69" s="1169" t="s">
        <v>45</v>
      </c>
      <c r="C69" s="1194" t="s">
        <v>703</v>
      </c>
      <c r="D69" s="1194" t="s">
        <v>703</v>
      </c>
      <c r="E69" s="1227" t="s">
        <v>704</v>
      </c>
    </row>
    <row r="70" spans="1:5" s="1181" customFormat="1" ht="39.9" customHeight="1" x14ac:dyDescent="0.2">
      <c r="A70" s="1213" t="s">
        <v>495</v>
      </c>
      <c r="B70" s="1169" t="s">
        <v>353</v>
      </c>
      <c r="C70" s="1194" t="s">
        <v>705</v>
      </c>
      <c r="D70" s="1194" t="s">
        <v>705</v>
      </c>
      <c r="E70" s="1167" t="s">
        <v>706</v>
      </c>
    </row>
    <row r="71" spans="1:5" s="1181" customFormat="1" ht="39.9" customHeight="1" x14ac:dyDescent="0.2">
      <c r="A71" s="1213" t="s">
        <v>496</v>
      </c>
      <c r="B71" s="1204" t="s">
        <v>354</v>
      </c>
      <c r="C71" s="1194">
        <v>4805.93</v>
      </c>
      <c r="D71" s="1194">
        <v>4805.93</v>
      </c>
      <c r="E71" s="1222" t="s">
        <v>707</v>
      </c>
    </row>
    <row r="72" spans="1:5" s="1181" customFormat="1" ht="39.9" customHeight="1" thickBot="1" x14ac:dyDescent="0.25">
      <c r="A72" s="1228">
        <v>12.4</v>
      </c>
      <c r="B72" s="1229" t="s">
        <v>8</v>
      </c>
      <c r="C72" s="1230" t="s">
        <v>708</v>
      </c>
      <c r="D72" s="1230" t="s">
        <v>708</v>
      </c>
      <c r="E72" s="1231" t="s">
        <v>709</v>
      </c>
    </row>
    <row r="73" spans="1:5" ht="18" customHeight="1" x14ac:dyDescent="0.3">
      <c r="A73" s="1232"/>
      <c r="B73" s="1233"/>
      <c r="C73" s="1232"/>
      <c r="D73" s="1232"/>
      <c r="E73" s="1234"/>
    </row>
    <row r="74" spans="1:5" ht="18" customHeight="1" x14ac:dyDescent="0.3">
      <c r="A74" s="1235" t="s">
        <v>710</v>
      </c>
      <c r="B74" s="1233"/>
      <c r="C74" s="1232"/>
      <c r="D74" s="1232"/>
      <c r="E74" s="1234"/>
    </row>
    <row r="75" spans="1:5" ht="18" x14ac:dyDescent="0.3">
      <c r="A75" s="1965" t="s">
        <v>711</v>
      </c>
      <c r="B75" s="1966"/>
      <c r="C75" s="1966"/>
      <c r="D75" s="1966"/>
      <c r="E75" s="1966"/>
    </row>
    <row r="76" spans="1:5" ht="39.9" customHeight="1" x14ac:dyDescent="0.3">
      <c r="A76" s="1967" t="s">
        <v>712</v>
      </c>
      <c r="B76" s="1968"/>
      <c r="C76" s="1968"/>
      <c r="D76" s="1968"/>
      <c r="E76" s="1968"/>
    </row>
    <row r="77" spans="1:5" s="1236" customFormat="1" ht="18" x14ac:dyDescent="0.2">
      <c r="A77" s="1969" t="s">
        <v>713</v>
      </c>
      <c r="B77" s="1960"/>
      <c r="C77" s="1960"/>
      <c r="D77" s="1960"/>
      <c r="E77" s="1960"/>
    </row>
    <row r="78" spans="1:5" ht="39.9" customHeight="1" x14ac:dyDescent="0.3">
      <c r="A78" s="1959" t="s">
        <v>891</v>
      </c>
      <c r="B78" s="1960"/>
      <c r="C78" s="1960"/>
      <c r="D78" s="1960"/>
      <c r="E78" s="1960"/>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42" customWidth="1"/>
    <col min="2" max="2" width="37.6640625" style="1142" customWidth="1"/>
    <col min="3" max="5" width="29.6640625" style="1142" customWidth="1"/>
    <col min="6" max="16384" width="9" style="1142"/>
  </cols>
  <sheetData>
    <row r="1" spans="1:7" ht="16.2" thickBot="1" x14ac:dyDescent="0.35">
      <c r="A1" s="1237"/>
      <c r="B1" s="1141"/>
    </row>
    <row r="2" spans="1:7" x14ac:dyDescent="0.3">
      <c r="A2" s="1143"/>
      <c r="B2" s="1144" t="s">
        <v>297</v>
      </c>
      <c r="C2" s="1145"/>
      <c r="D2" s="1145"/>
      <c r="E2" s="1146"/>
      <c r="G2" s="1181"/>
    </row>
    <row r="3" spans="1:7" x14ac:dyDescent="0.3">
      <c r="A3" s="1147"/>
      <c r="B3" s="1148" t="s">
        <v>297</v>
      </c>
      <c r="C3" s="1149"/>
      <c r="D3" s="1149"/>
      <c r="E3" s="1150"/>
      <c r="G3" s="1181"/>
    </row>
    <row r="4" spans="1:7" x14ac:dyDescent="0.3">
      <c r="A4" s="1147"/>
      <c r="B4" s="1148" t="s">
        <v>297</v>
      </c>
      <c r="C4" s="1961" t="s">
        <v>714</v>
      </c>
      <c r="D4" s="1962"/>
      <c r="E4" s="1963"/>
      <c r="G4" s="1181"/>
    </row>
    <row r="5" spans="1:7" ht="25.5" customHeight="1" x14ac:dyDescent="0.3">
      <c r="A5" s="1147"/>
      <c r="B5" s="1148"/>
      <c r="C5" s="1964"/>
      <c r="D5" s="1964"/>
      <c r="E5" s="1963"/>
      <c r="G5" s="1181"/>
    </row>
    <row r="6" spans="1:7" ht="20.25" customHeight="1" x14ac:dyDescent="0.35">
      <c r="A6" s="1147"/>
      <c r="B6" s="1153" t="s">
        <v>297</v>
      </c>
      <c r="C6" s="1970" t="s">
        <v>504</v>
      </c>
      <c r="D6" s="1970"/>
      <c r="E6" s="1971"/>
      <c r="G6" s="1181"/>
    </row>
    <row r="7" spans="1:7" ht="18" x14ac:dyDescent="0.35">
      <c r="A7" s="1147"/>
      <c r="B7" s="1148"/>
      <c r="C7" s="1970" t="s">
        <v>346</v>
      </c>
      <c r="D7" s="1970"/>
      <c r="E7" s="1983"/>
      <c r="G7" s="1181"/>
    </row>
    <row r="8" spans="1:7" ht="18" x14ac:dyDescent="0.35">
      <c r="A8" s="1147"/>
      <c r="B8" s="1148"/>
      <c r="C8" s="1972" t="s">
        <v>622</v>
      </c>
      <c r="D8" s="1972"/>
      <c r="E8" s="1983"/>
      <c r="G8" s="1181"/>
    </row>
    <row r="9" spans="1:7" ht="16.2" thickBot="1" x14ac:dyDescent="0.35">
      <c r="A9" s="1147"/>
      <c r="B9" s="1238"/>
      <c r="C9" s="1238"/>
      <c r="D9" s="1238"/>
      <c r="E9" s="1150"/>
      <c r="G9" s="1181"/>
    </row>
    <row r="10" spans="1:7" x14ac:dyDescent="0.3">
      <c r="A10" s="1239" t="s">
        <v>297</v>
      </c>
      <c r="B10" s="1240" t="s">
        <v>297</v>
      </c>
      <c r="C10" s="1984" t="s">
        <v>220</v>
      </c>
      <c r="D10" s="1985"/>
      <c r="E10" s="1986"/>
      <c r="G10" s="1181"/>
    </row>
    <row r="11" spans="1:7" ht="18" customHeight="1" x14ac:dyDescent="0.3">
      <c r="A11" s="1158" t="s">
        <v>313</v>
      </c>
      <c r="B11" s="1159" t="s">
        <v>313</v>
      </c>
      <c r="C11" s="1976"/>
      <c r="D11" s="1977"/>
      <c r="E11" s="1978"/>
      <c r="G11" s="1181"/>
    </row>
    <row r="12" spans="1:7" x14ac:dyDescent="0.3">
      <c r="A12" s="1160" t="s">
        <v>304</v>
      </c>
      <c r="B12" s="1159"/>
      <c r="C12" s="1979" t="s">
        <v>548</v>
      </c>
      <c r="D12" s="1979" t="s">
        <v>374</v>
      </c>
      <c r="E12" s="1987" t="s">
        <v>623</v>
      </c>
      <c r="G12" s="1181"/>
    </row>
    <row r="13" spans="1:7" x14ac:dyDescent="0.3">
      <c r="A13" s="1241" t="s">
        <v>297</v>
      </c>
      <c r="B13" s="1242"/>
      <c r="C13" s="1980"/>
      <c r="D13" s="1980"/>
      <c r="E13" s="1988"/>
      <c r="G13" s="1181"/>
    </row>
    <row r="14" spans="1:7" s="1244" customFormat="1" ht="39.9" customHeight="1" x14ac:dyDescent="0.3">
      <c r="A14" s="1243">
        <v>13</v>
      </c>
      <c r="B14" s="1989" t="s">
        <v>505</v>
      </c>
      <c r="C14" s="1990"/>
      <c r="D14" s="1990"/>
      <c r="E14" s="1991"/>
      <c r="G14" s="1245"/>
    </row>
    <row r="15" spans="1:7" ht="39.9" customHeight="1" x14ac:dyDescent="0.3">
      <c r="A15" s="941">
        <v>13.1</v>
      </c>
      <c r="B15" s="1198" t="s">
        <v>506</v>
      </c>
      <c r="C15" s="1246" t="s">
        <v>715</v>
      </c>
      <c r="D15" s="1246" t="s">
        <v>716</v>
      </c>
      <c r="E15" s="1247" t="s">
        <v>717</v>
      </c>
      <c r="G15" s="1181"/>
    </row>
    <row r="16" spans="1:7" ht="39.9" customHeight="1" x14ac:dyDescent="0.3">
      <c r="A16" s="941" t="s">
        <v>507</v>
      </c>
      <c r="B16" s="1193" t="s">
        <v>300</v>
      </c>
      <c r="C16" s="1248" t="s">
        <v>718</v>
      </c>
      <c r="D16" s="1248" t="s">
        <v>718</v>
      </c>
      <c r="E16" s="1249" t="s">
        <v>719</v>
      </c>
      <c r="G16" s="1181"/>
    </row>
    <row r="17" spans="1:7" ht="39.9" customHeight="1" x14ac:dyDescent="0.3">
      <c r="A17" s="941" t="s">
        <v>508</v>
      </c>
      <c r="B17" s="1193" t="s">
        <v>6</v>
      </c>
      <c r="C17" s="1250" t="s">
        <v>720</v>
      </c>
      <c r="D17" s="1250" t="s">
        <v>721</v>
      </c>
      <c r="E17" s="1251" t="s">
        <v>722</v>
      </c>
      <c r="G17" s="1181"/>
    </row>
    <row r="18" spans="1:7" ht="39.9" customHeight="1" x14ac:dyDescent="0.3">
      <c r="A18" s="955" t="s">
        <v>509</v>
      </c>
      <c r="B18" s="1204" t="s">
        <v>364</v>
      </c>
      <c r="C18" s="1252" t="s">
        <v>723</v>
      </c>
      <c r="D18" s="1253" t="s">
        <v>724</v>
      </c>
      <c r="E18" s="1254" t="s">
        <v>725</v>
      </c>
      <c r="G18" s="1181"/>
    </row>
    <row r="19" spans="1:7" s="1181" customFormat="1" ht="39.9" customHeight="1" x14ac:dyDescent="0.2">
      <c r="A19" s="941">
        <v>13.2</v>
      </c>
      <c r="B19" s="1255" t="s">
        <v>510</v>
      </c>
      <c r="C19" s="1250" t="s">
        <v>726</v>
      </c>
      <c r="D19" s="1250" t="s">
        <v>726</v>
      </c>
      <c r="E19" s="1247" t="s">
        <v>727</v>
      </c>
    </row>
    <row r="20" spans="1:7" s="1181" customFormat="1" ht="39.9" customHeight="1" x14ac:dyDescent="0.2">
      <c r="A20" s="941">
        <v>13.3</v>
      </c>
      <c r="B20" s="1255" t="s">
        <v>511</v>
      </c>
      <c r="C20" s="1248" t="s">
        <v>728</v>
      </c>
      <c r="D20" s="1248" t="s">
        <v>729</v>
      </c>
      <c r="E20" s="1249" t="s">
        <v>730</v>
      </c>
    </row>
    <row r="21" spans="1:7" s="1181" customFormat="1" ht="39.9" customHeight="1" x14ac:dyDescent="0.2">
      <c r="A21" s="941">
        <v>13.4</v>
      </c>
      <c r="B21" s="1255" t="s">
        <v>512</v>
      </c>
      <c r="C21" s="1256" t="s">
        <v>731</v>
      </c>
      <c r="D21" s="1256" t="s">
        <v>732</v>
      </c>
      <c r="E21" s="1247" t="s">
        <v>733</v>
      </c>
    </row>
    <row r="22" spans="1:7" s="1181" customFormat="1" ht="39.9" customHeight="1" x14ac:dyDescent="0.2">
      <c r="A22" s="941">
        <v>13.5</v>
      </c>
      <c r="B22" s="1255" t="s">
        <v>513</v>
      </c>
      <c r="C22" s="1257" t="s">
        <v>734</v>
      </c>
      <c r="D22" s="1257" t="s">
        <v>734</v>
      </c>
      <c r="E22" s="1258" t="s">
        <v>735</v>
      </c>
    </row>
    <row r="23" spans="1:7" s="1181" customFormat="1" ht="39.9" customHeight="1" x14ac:dyDescent="0.2">
      <c r="A23" s="941">
        <v>13.6</v>
      </c>
      <c r="B23" s="1255" t="s">
        <v>514</v>
      </c>
      <c r="C23" s="1248" t="s">
        <v>736</v>
      </c>
      <c r="D23" s="1259" t="s">
        <v>737</v>
      </c>
      <c r="E23" s="1260" t="s">
        <v>738</v>
      </c>
    </row>
    <row r="24" spans="1:7" s="1181" customFormat="1" ht="39.9" customHeight="1" x14ac:dyDescent="0.2">
      <c r="A24" s="941">
        <v>13.7</v>
      </c>
      <c r="B24" s="1261" t="s">
        <v>515</v>
      </c>
      <c r="C24" s="1248" t="s">
        <v>739</v>
      </c>
      <c r="D24" s="1248" t="s">
        <v>740</v>
      </c>
      <c r="E24" s="1249" t="s">
        <v>741</v>
      </c>
    </row>
    <row r="25" spans="1:7" s="1245" customFormat="1" ht="39.9" customHeight="1" x14ac:dyDescent="0.2">
      <c r="A25" s="1243">
        <v>14</v>
      </c>
      <c r="B25" s="1989" t="s">
        <v>516</v>
      </c>
      <c r="C25" s="1990"/>
      <c r="D25" s="1990"/>
      <c r="E25" s="1991"/>
    </row>
    <row r="26" spans="1:7" s="1181" customFormat="1" ht="39.9" customHeight="1" x14ac:dyDescent="0.2">
      <c r="A26" s="941">
        <v>14.1</v>
      </c>
      <c r="B26" s="1209" t="s">
        <v>517</v>
      </c>
      <c r="C26" s="1194">
        <v>48.07</v>
      </c>
      <c r="D26" s="1194">
        <v>48.07</v>
      </c>
      <c r="E26" s="1176">
        <v>641.91999999999996</v>
      </c>
    </row>
    <row r="27" spans="1:7" s="1181" customFormat="1" ht="39.9" customHeight="1" x14ac:dyDescent="0.2">
      <c r="A27" s="941">
        <v>14.2</v>
      </c>
      <c r="B27" s="1209" t="s">
        <v>518</v>
      </c>
      <c r="C27" s="1194" t="s">
        <v>742</v>
      </c>
      <c r="D27" s="1194" t="s">
        <v>742</v>
      </c>
      <c r="E27" s="1176" t="s">
        <v>743</v>
      </c>
    </row>
    <row r="28" spans="1:7" s="1181" customFormat="1" ht="39.9" customHeight="1" x14ac:dyDescent="0.2">
      <c r="A28" s="941">
        <v>14.3</v>
      </c>
      <c r="B28" s="1209" t="s">
        <v>519</v>
      </c>
      <c r="C28" s="1210">
        <v>48.18</v>
      </c>
      <c r="D28" s="1210">
        <v>48.18</v>
      </c>
      <c r="E28" s="1167" t="s">
        <v>744</v>
      </c>
    </row>
    <row r="29" spans="1:7" s="1181" customFormat="1" ht="39.9" customHeight="1" x14ac:dyDescent="0.2">
      <c r="A29" s="941">
        <v>14.4</v>
      </c>
      <c r="B29" s="1223" t="s">
        <v>520</v>
      </c>
      <c r="C29" s="1190">
        <v>48.19</v>
      </c>
      <c r="D29" s="1190">
        <v>48.19</v>
      </c>
      <c r="E29" s="1168">
        <v>642.1</v>
      </c>
    </row>
    <row r="30" spans="1:7" s="1181" customFormat="1" ht="39.9" customHeight="1" x14ac:dyDescent="0.2">
      <c r="A30" s="941">
        <v>14.5</v>
      </c>
      <c r="B30" s="1198" t="s">
        <v>521</v>
      </c>
      <c r="C30" s="1190" t="s">
        <v>745</v>
      </c>
      <c r="D30" s="1190" t="s">
        <v>745</v>
      </c>
      <c r="E30" s="1168" t="s">
        <v>746</v>
      </c>
    </row>
    <row r="31" spans="1:7" s="1181" customFormat="1" ht="39.9" customHeight="1" x14ac:dyDescent="0.2">
      <c r="A31" s="941" t="s">
        <v>522</v>
      </c>
      <c r="B31" s="1193" t="s">
        <v>523</v>
      </c>
      <c r="C31" s="1262" t="s">
        <v>747</v>
      </c>
      <c r="D31" s="1262" t="s">
        <v>747</v>
      </c>
      <c r="E31" s="1172" t="s">
        <v>748</v>
      </c>
    </row>
    <row r="32" spans="1:7" s="1181" customFormat="1" ht="39.9" customHeight="1" x14ac:dyDescent="0.2">
      <c r="A32" s="941" t="s">
        <v>524</v>
      </c>
      <c r="B32" s="1193" t="s">
        <v>525</v>
      </c>
      <c r="C32" s="1263" t="s">
        <v>749</v>
      </c>
      <c r="D32" s="1263" t="s">
        <v>749</v>
      </c>
      <c r="E32" s="1264" t="s">
        <v>748</v>
      </c>
    </row>
    <row r="33" spans="1:5" s="1181" customFormat="1" ht="39.9" customHeight="1" thickBot="1" x14ac:dyDescent="0.25">
      <c r="A33" s="1265" t="s">
        <v>526</v>
      </c>
      <c r="B33" s="1266" t="s">
        <v>527</v>
      </c>
      <c r="C33" s="1267" t="s">
        <v>750</v>
      </c>
      <c r="D33" s="1267" t="s">
        <v>750</v>
      </c>
      <c r="E33" s="1231">
        <v>642.45000000000005</v>
      </c>
    </row>
    <row r="34" spans="1:5" ht="18" customHeight="1" x14ac:dyDescent="0.3">
      <c r="A34" s="1232"/>
      <c r="B34" s="1268"/>
      <c r="C34" s="1232"/>
      <c r="D34" s="1232"/>
      <c r="E34" s="1234"/>
    </row>
    <row r="35" spans="1:5" ht="18" customHeight="1" x14ac:dyDescent="0.3">
      <c r="A35" s="1235" t="s">
        <v>710</v>
      </c>
      <c r="B35" s="1268"/>
      <c r="C35" s="1232"/>
      <c r="D35" s="1232"/>
      <c r="E35" s="1234"/>
    </row>
    <row r="36" spans="1:5" s="1181" customFormat="1" ht="39.9" customHeight="1" x14ac:dyDescent="0.2">
      <c r="A36" s="1965" t="s">
        <v>751</v>
      </c>
      <c r="B36" s="1966"/>
      <c r="C36" s="1966"/>
      <c r="D36" s="1966"/>
      <c r="E36" s="1966"/>
    </row>
    <row r="37" spans="1:5" s="1181" customFormat="1" ht="39.9" customHeight="1" x14ac:dyDescent="0.2">
      <c r="A37" s="1965" t="s">
        <v>752</v>
      </c>
      <c r="B37" s="1960"/>
      <c r="C37" s="1960"/>
      <c r="D37" s="1960"/>
      <c r="E37" s="1960"/>
    </row>
    <row r="38" spans="1:5" s="1181" customFormat="1" ht="39.9" customHeight="1" x14ac:dyDescent="0.2">
      <c r="A38" s="1969" t="s">
        <v>753</v>
      </c>
      <c r="B38" s="1960"/>
      <c r="C38" s="1960"/>
      <c r="D38" s="1960"/>
      <c r="E38" s="1960"/>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3" bestFit="1" customWidth="1"/>
    <col min="2" max="2" width="4.21875" style="323" bestFit="1" customWidth="1"/>
    <col min="3" max="3" width="7.109375" style="323" bestFit="1" customWidth="1"/>
    <col min="4" max="4" width="8.88671875" style="323" bestFit="1" customWidth="1"/>
    <col min="5" max="5" width="9.88671875" style="324" bestFit="1" customWidth="1"/>
    <col min="6" max="6" width="28.6640625" style="372" bestFit="1" customWidth="1"/>
    <col min="7" max="7" width="8.33203125" style="323" bestFit="1" customWidth="1"/>
    <col min="8" max="16384" width="9" style="323"/>
  </cols>
  <sheetData>
    <row r="1" spans="1:8" ht="13.8" thickBot="1" x14ac:dyDescent="0.3">
      <c r="A1" s="337" t="s">
        <v>288</v>
      </c>
      <c r="B1" s="338" t="s">
        <v>289</v>
      </c>
      <c r="C1" s="338" t="s">
        <v>290</v>
      </c>
      <c r="D1" s="338" t="s">
        <v>306</v>
      </c>
      <c r="E1" s="339" t="s">
        <v>313</v>
      </c>
      <c r="F1" s="370" t="s">
        <v>269</v>
      </c>
      <c r="G1" s="340" t="s">
        <v>291</v>
      </c>
    </row>
    <row r="2" spans="1:8" ht="13.8" thickBot="1" x14ac:dyDescent="0.3">
      <c r="A2" s="326" t="str">
        <f>Cover!$G$25</f>
        <v>NL</v>
      </c>
      <c r="B2" s="327" t="s">
        <v>295</v>
      </c>
      <c r="C2" s="327">
        <f>'JQ1 Production'!$D$10</f>
        <v>2018</v>
      </c>
      <c r="D2" s="341" t="s">
        <v>293</v>
      </c>
      <c r="E2" s="341" t="s">
        <v>294</v>
      </c>
      <c r="F2" s="371" t="str">
        <f>CONCATENATE(A2,"_",B2,"_",C2,"_",D2,"_",E2)</f>
        <v>NL_P_2018_1000 m3_1</v>
      </c>
      <c r="G2" s="328">
        <f>'JQ1 Production'!D13</f>
        <v>3144.4059999999999</v>
      </c>
      <c r="H2" s="323" t="s">
        <v>327</v>
      </c>
    </row>
    <row r="3" spans="1:8" ht="13.8" thickBot="1" x14ac:dyDescent="0.3">
      <c r="A3" s="329" t="str">
        <f>Cover!$G$25</f>
        <v>NL</v>
      </c>
      <c r="B3" s="325" t="s">
        <v>295</v>
      </c>
      <c r="C3" s="325">
        <f>'JQ1 Production'!$D$10</f>
        <v>2018</v>
      </c>
      <c r="D3" s="334" t="s">
        <v>293</v>
      </c>
      <c r="E3" s="334" t="s">
        <v>92</v>
      </c>
      <c r="F3" s="371" t="str">
        <f t="shared" ref="F3:F70" si="0">CONCATENATE(A3,"_",B3,"_",C3,"_",D3,"_",E3)</f>
        <v>NL_P_2018_1000 m3_1_C</v>
      </c>
      <c r="G3" s="330">
        <f>'JQ1 Production'!D14</f>
        <v>2378</v>
      </c>
    </row>
    <row r="4" spans="1:8" ht="13.8" thickBot="1" x14ac:dyDescent="0.3">
      <c r="A4" s="329" t="str">
        <f>Cover!$G$25</f>
        <v>NL</v>
      </c>
      <c r="B4" s="325" t="s">
        <v>295</v>
      </c>
      <c r="C4" s="325">
        <f>'JQ1 Production'!$D$10</f>
        <v>2018</v>
      </c>
      <c r="D4" s="334" t="s">
        <v>293</v>
      </c>
      <c r="E4" s="334" t="s">
        <v>93</v>
      </c>
      <c r="F4" s="371" t="str">
        <f t="shared" si="0"/>
        <v>NL_P_2018_1000 m3_1_NC</v>
      </c>
      <c r="G4" s="330">
        <f>'JQ1 Production'!D15</f>
        <v>434</v>
      </c>
    </row>
    <row r="5" spans="1:8" ht="13.8" thickBot="1" x14ac:dyDescent="0.3">
      <c r="A5" s="329" t="str">
        <f>Cover!$G$25</f>
        <v>NL</v>
      </c>
      <c r="B5" s="325" t="s">
        <v>295</v>
      </c>
      <c r="C5" s="325">
        <f>'JQ1 Production'!$D$10</f>
        <v>2018</v>
      </c>
      <c r="D5" s="334" t="s">
        <v>293</v>
      </c>
      <c r="E5" s="334" t="s">
        <v>94</v>
      </c>
      <c r="F5" s="371" t="str">
        <f t="shared" si="0"/>
        <v>NL_P_2018_1000 m3_1_1</v>
      </c>
      <c r="G5" s="330">
        <f>'JQ1 Production'!D16</f>
        <v>1944</v>
      </c>
    </row>
    <row r="6" spans="1:8" ht="13.8" thickBot="1" x14ac:dyDescent="0.3">
      <c r="A6" s="329" t="str">
        <f>Cover!$G$25</f>
        <v>NL</v>
      </c>
      <c r="B6" s="325" t="s">
        <v>295</v>
      </c>
      <c r="C6" s="325">
        <f>'JQ1 Production'!$D$10</f>
        <v>2018</v>
      </c>
      <c r="D6" s="334" t="s">
        <v>293</v>
      </c>
      <c r="E6" s="334" t="s">
        <v>95</v>
      </c>
      <c r="F6" s="371" t="str">
        <f t="shared" si="0"/>
        <v>NL_P_2018_1000 m3_1_1_C</v>
      </c>
      <c r="G6" s="330">
        <f>'JQ1 Production'!D17</f>
        <v>766.40600000000006</v>
      </c>
    </row>
    <row r="7" spans="1:8" ht="13.8" thickBot="1" x14ac:dyDescent="0.3">
      <c r="A7" s="329" t="str">
        <f>Cover!$G$25</f>
        <v>NL</v>
      </c>
      <c r="B7" s="325" t="s">
        <v>295</v>
      </c>
      <c r="C7" s="325">
        <f>'JQ1 Production'!$D$10</f>
        <v>2018</v>
      </c>
      <c r="D7" s="334" t="s">
        <v>293</v>
      </c>
      <c r="E7" s="334" t="s">
        <v>96</v>
      </c>
      <c r="F7" s="371" t="str">
        <f t="shared" si="0"/>
        <v>NL_P_2018_1000 m3_1_1_NC</v>
      </c>
      <c r="G7" s="330">
        <f>'JQ1 Production'!D18</f>
        <v>467.91300000000001</v>
      </c>
    </row>
    <row r="8" spans="1:8" ht="13.8" thickBot="1" x14ac:dyDescent="0.3">
      <c r="A8" s="329" t="str">
        <f>Cover!$G$25</f>
        <v>NL</v>
      </c>
      <c r="B8" s="325" t="s">
        <v>295</v>
      </c>
      <c r="C8" s="325">
        <f>'JQ1 Production'!$D$10</f>
        <v>2018</v>
      </c>
      <c r="D8" s="334" t="s">
        <v>293</v>
      </c>
      <c r="E8" s="334" t="s">
        <v>97</v>
      </c>
      <c r="F8" s="371" t="str">
        <f t="shared" si="0"/>
        <v>NL_P_2018_1000 m3_1_2</v>
      </c>
      <c r="G8" s="330">
        <f>'JQ1 Production'!D19</f>
        <v>298.49299999999994</v>
      </c>
    </row>
    <row r="9" spans="1:8" ht="13.8" thickBot="1" x14ac:dyDescent="0.3">
      <c r="A9" s="329" t="str">
        <f>Cover!$G$25</f>
        <v>NL</v>
      </c>
      <c r="B9" s="325" t="s">
        <v>295</v>
      </c>
      <c r="C9" s="325">
        <f>'JQ1 Production'!$D$10</f>
        <v>2018</v>
      </c>
      <c r="D9" s="334" t="s">
        <v>293</v>
      </c>
      <c r="E9" s="334" t="s">
        <v>98</v>
      </c>
      <c r="F9" s="371" t="str">
        <f t="shared" si="0"/>
        <v>NL_P_2018_1000 m3_1_2_C</v>
      </c>
      <c r="G9" s="330">
        <f>'JQ1 Production'!D20</f>
        <v>0</v>
      </c>
    </row>
    <row r="10" spans="1:8" ht="13.8" thickBot="1" x14ac:dyDescent="0.3">
      <c r="A10" s="329" t="str">
        <f>Cover!$G$25</f>
        <v>NL</v>
      </c>
      <c r="B10" s="325" t="s">
        <v>295</v>
      </c>
      <c r="C10" s="325">
        <f>'JQ1 Production'!$D$10</f>
        <v>2018</v>
      </c>
      <c r="D10" s="334" t="s">
        <v>293</v>
      </c>
      <c r="E10" s="334" t="s">
        <v>99</v>
      </c>
      <c r="F10" s="371" t="str">
        <f t="shared" si="0"/>
        <v>NL_P_2018_1000 m3_1_2_NC</v>
      </c>
      <c r="G10" s="330">
        <f>'JQ1 Production'!D21</f>
        <v>285.392</v>
      </c>
    </row>
    <row r="11" spans="1:8" ht="13.8" thickBot="1" x14ac:dyDescent="0.3">
      <c r="A11" s="329" t="str">
        <f>Cover!$G$25</f>
        <v>NL</v>
      </c>
      <c r="B11" s="325" t="s">
        <v>295</v>
      </c>
      <c r="C11" s="325">
        <f>'JQ1 Production'!$D$10</f>
        <v>2018</v>
      </c>
      <c r="D11" s="334" t="s">
        <v>293</v>
      </c>
      <c r="E11" s="334" t="s">
        <v>101</v>
      </c>
      <c r="F11" s="371" t="str">
        <f t="shared" si="0"/>
        <v>NL_P_2018_1000 m3_1_2_1</v>
      </c>
      <c r="G11" s="330">
        <f>'JQ1 Production'!D22</f>
        <v>181.52199999999999</v>
      </c>
    </row>
    <row r="12" spans="1:8" ht="13.8" thickBot="1" x14ac:dyDescent="0.3">
      <c r="A12" s="329" t="str">
        <f>Cover!$G$25</f>
        <v>NL</v>
      </c>
      <c r="B12" s="325" t="s">
        <v>295</v>
      </c>
      <c r="C12" s="325">
        <f>'JQ1 Production'!$D$10</f>
        <v>2018</v>
      </c>
      <c r="D12" s="334" t="s">
        <v>293</v>
      </c>
      <c r="E12" s="334" t="s">
        <v>102</v>
      </c>
      <c r="F12" s="371" t="str">
        <f t="shared" si="0"/>
        <v>NL_P_2018_1000 m3_1_2_1_C</v>
      </c>
      <c r="G12" s="330">
        <f>'JQ1 Production'!D23</f>
        <v>103.87</v>
      </c>
    </row>
    <row r="13" spans="1:8" ht="13.8" thickBot="1" x14ac:dyDescent="0.3">
      <c r="A13" s="329" t="str">
        <f>Cover!$G$25</f>
        <v>NL</v>
      </c>
      <c r="B13" s="325" t="s">
        <v>295</v>
      </c>
      <c r="C13" s="325">
        <f>'JQ1 Production'!$D$10</f>
        <v>2018</v>
      </c>
      <c r="D13" s="334" t="s">
        <v>293</v>
      </c>
      <c r="E13" s="334" t="s">
        <v>103</v>
      </c>
      <c r="F13" s="371" t="str">
        <f t="shared" si="0"/>
        <v>NL_P_2018_1000 m3_1_2_1_NC</v>
      </c>
      <c r="G13" s="330">
        <f>'JQ1 Production'!D24</f>
        <v>458.22900000000004</v>
      </c>
    </row>
    <row r="14" spans="1:8" ht="13.8" thickBot="1" x14ac:dyDescent="0.3">
      <c r="A14" s="329" t="str">
        <f>Cover!$G$25</f>
        <v>NL</v>
      </c>
      <c r="B14" s="325" t="s">
        <v>295</v>
      </c>
      <c r="C14" s="325">
        <f>'JQ1 Production'!$D$10</f>
        <v>2018</v>
      </c>
      <c r="D14" s="334" t="s">
        <v>293</v>
      </c>
      <c r="E14" s="334" t="s">
        <v>104</v>
      </c>
      <c r="F14" s="371" t="str">
        <f t="shared" si="0"/>
        <v>NL_P_2018_1000 m3_1_2_2</v>
      </c>
      <c r="G14" s="330">
        <f>'JQ1 Production'!D25</f>
        <v>270.11200000000002</v>
      </c>
    </row>
    <row r="15" spans="1:8" ht="13.8" thickBot="1" x14ac:dyDescent="0.3">
      <c r="A15" s="329" t="str">
        <f>Cover!$G$25</f>
        <v>NL</v>
      </c>
      <c r="B15" s="325" t="s">
        <v>295</v>
      </c>
      <c r="C15" s="325">
        <f>'JQ1 Production'!$D$10</f>
        <v>2018</v>
      </c>
      <c r="D15" s="334" t="s">
        <v>293</v>
      </c>
      <c r="E15" s="334" t="s">
        <v>105</v>
      </c>
      <c r="F15" s="371" t="str">
        <f t="shared" si="0"/>
        <v>NL_P_2018_1000 m3_1_2_2_C</v>
      </c>
      <c r="G15" s="330">
        <f>'JQ1 Production'!D26</f>
        <v>188.11699999999999</v>
      </c>
    </row>
    <row r="16" spans="1:8" ht="13.8" thickBot="1" x14ac:dyDescent="0.3">
      <c r="A16" s="329" t="str">
        <f>Cover!$G$25</f>
        <v>NL</v>
      </c>
      <c r="B16" s="325" t="s">
        <v>295</v>
      </c>
      <c r="C16" s="325">
        <f>'JQ1 Production'!$D$10</f>
        <v>2018</v>
      </c>
      <c r="D16" s="334" t="s">
        <v>293</v>
      </c>
      <c r="E16" s="334" t="s">
        <v>106</v>
      </c>
      <c r="F16" s="371" t="str">
        <f t="shared" si="0"/>
        <v>NL_P_2018_1000 m3_1_2_2_NC</v>
      </c>
      <c r="G16" s="330">
        <f>'JQ1 Production'!D27</f>
        <v>22.785</v>
      </c>
    </row>
    <row r="17" spans="1:7" ht="13.8" thickBot="1" x14ac:dyDescent="0.3">
      <c r="A17" s="329" t="str">
        <f>Cover!$G$25</f>
        <v>NL</v>
      </c>
      <c r="B17" s="325" t="s">
        <v>295</v>
      </c>
      <c r="C17" s="325">
        <f>'JQ1 Production'!$D$10</f>
        <v>2018</v>
      </c>
      <c r="D17" s="334" t="s">
        <v>293</v>
      </c>
      <c r="E17" s="334" t="s">
        <v>107</v>
      </c>
      <c r="F17" s="371" t="str">
        <f t="shared" si="0"/>
        <v>NL_P_2018_1000 m3_1_2_3</v>
      </c>
      <c r="G17" s="330">
        <f>'JQ1 Production'!D28</f>
        <v>16.279</v>
      </c>
    </row>
    <row r="18" spans="1:7" ht="13.8" thickBot="1" x14ac:dyDescent="0.3">
      <c r="A18" s="329" t="str">
        <f>Cover!$G$25</f>
        <v>NL</v>
      </c>
      <c r="B18" s="325" t="s">
        <v>295</v>
      </c>
      <c r="C18" s="325">
        <f>'JQ1 Production'!$D$10</f>
        <v>2018</v>
      </c>
      <c r="D18" s="334" t="s">
        <v>293</v>
      </c>
      <c r="E18" s="334" t="s">
        <v>108</v>
      </c>
      <c r="F18" s="371" t="str">
        <f t="shared" si="0"/>
        <v>NL_P_2018_1000 m3_1_2_3_C</v>
      </c>
      <c r="G18" s="330">
        <f>'JQ1 Production'!D29</f>
        <v>6.5060000000000002</v>
      </c>
    </row>
    <row r="19" spans="1:7" ht="13.8" thickBot="1" x14ac:dyDescent="0.3">
      <c r="A19" s="329" t="str">
        <f>Cover!$G$25</f>
        <v>NL</v>
      </c>
      <c r="B19" s="325" t="s">
        <v>295</v>
      </c>
      <c r="C19" s="325">
        <f>'JQ1 Production'!$D$10</f>
        <v>2018</v>
      </c>
      <c r="D19" s="334" t="s">
        <v>293</v>
      </c>
      <c r="E19" s="334" t="s">
        <v>109</v>
      </c>
      <c r="F19" s="371" t="str">
        <f t="shared" si="0"/>
        <v>NL_P_2018_1000 m3_1_2_3_NC</v>
      </c>
      <c r="G19" s="330">
        <f>'JQ1 Production'!D30</f>
        <v>0</v>
      </c>
    </row>
    <row r="20" spans="1:7" ht="13.8" thickBot="1" x14ac:dyDescent="0.3">
      <c r="A20" s="329" t="str">
        <f>Cover!$G$25</f>
        <v>NL</v>
      </c>
      <c r="B20" s="325" t="s">
        <v>295</v>
      </c>
      <c r="C20" s="325">
        <f>'JQ1 Production'!$D$10</f>
        <v>2018</v>
      </c>
      <c r="D20" s="325" t="s">
        <v>362</v>
      </c>
      <c r="E20" s="334">
        <v>2</v>
      </c>
      <c r="F20" s="371" t="str">
        <f t="shared" si="0"/>
        <v>NL_P_2018_1000 mt_2</v>
      </c>
      <c r="G20" s="330">
        <f>'JQ1 Production'!D32</f>
        <v>981</v>
      </c>
    </row>
    <row r="21" spans="1:7" ht="13.8" thickBot="1" x14ac:dyDescent="0.3">
      <c r="A21" s="329" t="str">
        <f>Cover!$G$25</f>
        <v>NL</v>
      </c>
      <c r="B21" s="325" t="s">
        <v>295</v>
      </c>
      <c r="C21" s="325">
        <f>'JQ1 Production'!$D$10</f>
        <v>2018</v>
      </c>
      <c r="D21" s="334" t="s">
        <v>293</v>
      </c>
      <c r="E21" s="334">
        <v>3</v>
      </c>
      <c r="F21" s="371" t="str">
        <f t="shared" si="0"/>
        <v>NL_P_2018_1000 m3_3</v>
      </c>
      <c r="G21" s="330">
        <f>'JQ1 Production'!D33</f>
        <v>79</v>
      </c>
    </row>
    <row r="22" spans="1:7" ht="13.8" thickBot="1" x14ac:dyDescent="0.3">
      <c r="A22" s="329" t="str">
        <f>Cover!$G$25</f>
        <v>NL</v>
      </c>
      <c r="B22" s="325" t="s">
        <v>295</v>
      </c>
      <c r="C22" s="325">
        <f>'JQ1 Production'!$D$10</f>
        <v>2018</v>
      </c>
      <c r="D22" s="334" t="s">
        <v>293</v>
      </c>
      <c r="E22" s="334" t="s">
        <v>381</v>
      </c>
      <c r="F22" s="371" t="str">
        <f t="shared" si="0"/>
        <v>NL_P_2018_1000 m3_3_1</v>
      </c>
      <c r="G22" s="330">
        <f>'JQ1 Production'!D34</f>
        <v>902</v>
      </c>
    </row>
    <row r="23" spans="1:7" ht="13.8" thickBot="1" x14ac:dyDescent="0.3">
      <c r="A23" s="329" t="str">
        <f>Cover!$G$25</f>
        <v>NL</v>
      </c>
      <c r="B23" s="325" t="s">
        <v>295</v>
      </c>
      <c r="C23" s="325">
        <f>'JQ1 Production'!$D$10</f>
        <v>2018</v>
      </c>
      <c r="D23" s="334" t="s">
        <v>293</v>
      </c>
      <c r="E23" s="334" t="s">
        <v>382</v>
      </c>
      <c r="F23" s="371" t="str">
        <f t="shared" si="0"/>
        <v>NL_P_2018_1000 m3_3_2</v>
      </c>
      <c r="G23" s="330">
        <f>'JQ1 Production'!D35</f>
        <v>1560</v>
      </c>
    </row>
    <row r="24" spans="1:7" ht="13.8" thickBot="1" x14ac:dyDescent="0.3">
      <c r="A24" s="329" t="str">
        <f>Cover!$G$25</f>
        <v>NL</v>
      </c>
      <c r="B24" s="325" t="s">
        <v>295</v>
      </c>
      <c r="C24" s="325">
        <f>'JQ1 Production'!$D$10</f>
        <v>2018</v>
      </c>
      <c r="D24" s="325" t="s">
        <v>362</v>
      </c>
      <c r="E24" s="334">
        <v>4</v>
      </c>
      <c r="F24" s="371" t="str">
        <f t="shared" si="0"/>
        <v>NL_P_2018_1000 mt_4</v>
      </c>
      <c r="G24" s="330">
        <f>'JQ1 Production'!D36</f>
        <v>320</v>
      </c>
    </row>
    <row r="25" spans="1:7" ht="13.8" thickBot="1" x14ac:dyDescent="0.3">
      <c r="A25" s="329" t="str">
        <f>Cover!$G$25</f>
        <v>NL</v>
      </c>
      <c r="B25" s="325" t="s">
        <v>295</v>
      </c>
      <c r="C25" s="325">
        <f>'JQ1 Production'!$D$10</f>
        <v>2018</v>
      </c>
      <c r="D25" s="325" t="s">
        <v>362</v>
      </c>
      <c r="E25" s="334" t="s">
        <v>383</v>
      </c>
      <c r="F25" s="371" t="str">
        <f t="shared" si="0"/>
        <v>NL_P_2018_1000 mt_4_1</v>
      </c>
      <c r="G25" s="330">
        <f>'JQ1 Production'!D37</f>
        <v>298</v>
      </c>
    </row>
    <row r="26" spans="1:7" ht="13.8" thickBot="1" x14ac:dyDescent="0.3">
      <c r="A26" s="329" t="str">
        <f>Cover!$G$25</f>
        <v>NL</v>
      </c>
      <c r="B26" s="325" t="s">
        <v>295</v>
      </c>
      <c r="C26" s="325">
        <f>'JQ1 Production'!$D$10</f>
        <v>2018</v>
      </c>
      <c r="D26" s="325" t="s">
        <v>362</v>
      </c>
      <c r="E26" s="334" t="s">
        <v>384</v>
      </c>
      <c r="F26" s="371" t="str">
        <f t="shared" si="0"/>
        <v>NL_P_2018_1000 mt_4_2</v>
      </c>
      <c r="G26" s="330">
        <f>'JQ1 Production'!D38</f>
        <v>22</v>
      </c>
    </row>
    <row r="27" spans="1:7" ht="13.8" thickBot="1" x14ac:dyDescent="0.3">
      <c r="A27" s="329" t="str">
        <f>Cover!$G$25</f>
        <v>NL</v>
      </c>
      <c r="B27" s="325" t="s">
        <v>295</v>
      </c>
      <c r="C27" s="325">
        <f>'JQ1 Production'!$D$10</f>
        <v>2018</v>
      </c>
      <c r="D27" s="334" t="s">
        <v>293</v>
      </c>
      <c r="E27" s="334">
        <v>5</v>
      </c>
      <c r="F27" s="371" t="str">
        <f t="shared" si="0"/>
        <v>NL_P_2018_1000 m3_5</v>
      </c>
      <c r="G27" s="330">
        <f>'JQ1 Production'!D39</f>
        <v>140</v>
      </c>
    </row>
    <row r="28" spans="1:7" ht="13.8" thickBot="1" x14ac:dyDescent="0.3">
      <c r="A28" s="329" t="str">
        <f>Cover!$G$25</f>
        <v>NL</v>
      </c>
      <c r="B28" s="325" t="s">
        <v>295</v>
      </c>
      <c r="C28" s="325">
        <f>'JQ1 Production'!$D$10</f>
        <v>2018</v>
      </c>
      <c r="D28" s="334" t="s">
        <v>293</v>
      </c>
      <c r="E28" s="334" t="s">
        <v>110</v>
      </c>
      <c r="F28" s="371" t="str">
        <f t="shared" si="0"/>
        <v>NL_P_2018_1000 m3_5_C</v>
      </c>
      <c r="G28" s="330">
        <f>'JQ1 Production'!D40</f>
        <v>82.423000000000002</v>
      </c>
    </row>
    <row r="29" spans="1:7" ht="13.8" thickBot="1" x14ac:dyDescent="0.3">
      <c r="A29" s="329" t="str">
        <f>Cover!$G$25</f>
        <v>NL</v>
      </c>
      <c r="B29" s="325" t="s">
        <v>295</v>
      </c>
      <c r="C29" s="325">
        <f>'JQ1 Production'!$D$10</f>
        <v>2018</v>
      </c>
      <c r="D29" s="334" t="s">
        <v>293</v>
      </c>
      <c r="E29" s="334" t="s">
        <v>111</v>
      </c>
      <c r="F29" s="371" t="str">
        <f t="shared" si="0"/>
        <v>NL_P_2018_1000 m3_5_NC</v>
      </c>
      <c r="G29" s="330">
        <f>'JQ1 Production'!D41</f>
        <v>57.808999999999997</v>
      </c>
    </row>
    <row r="30" spans="1:7" ht="13.8" thickBot="1" x14ac:dyDescent="0.3">
      <c r="A30" s="329" t="str">
        <f>Cover!$G$25</f>
        <v>NL</v>
      </c>
      <c r="B30" s="325" t="s">
        <v>295</v>
      </c>
      <c r="C30" s="325">
        <f>'JQ1 Production'!$D$10</f>
        <v>2018</v>
      </c>
      <c r="D30" s="334" t="s">
        <v>293</v>
      </c>
      <c r="E30" s="334" t="s">
        <v>112</v>
      </c>
      <c r="F30" s="371" t="str">
        <f t="shared" si="0"/>
        <v>NL_P_2018_1000 m3_5_NC_T</v>
      </c>
      <c r="G30" s="330">
        <f>'JQ1 Production'!D42</f>
        <v>6.7119999999999997</v>
      </c>
    </row>
    <row r="31" spans="1:7" ht="13.8" thickBot="1" x14ac:dyDescent="0.3">
      <c r="A31" s="329" t="str">
        <f>Cover!$G$25</f>
        <v>NL</v>
      </c>
      <c r="B31" s="325" t="s">
        <v>295</v>
      </c>
      <c r="C31" s="325">
        <f>'JQ1 Production'!$D$10</f>
        <v>2018</v>
      </c>
      <c r="D31" s="334" t="s">
        <v>293</v>
      </c>
      <c r="E31" s="334">
        <v>6</v>
      </c>
      <c r="F31" s="371" t="str">
        <f t="shared" si="0"/>
        <v>NL_P_2018_1000 m3_6</v>
      </c>
      <c r="G31" s="330">
        <f>'JQ1 Production'!D43</f>
        <v>0</v>
      </c>
    </row>
    <row r="32" spans="1:7" ht="13.8" thickBot="1" x14ac:dyDescent="0.3">
      <c r="A32" s="329" t="str">
        <f>Cover!$G$25</f>
        <v>NL</v>
      </c>
      <c r="B32" s="325" t="s">
        <v>295</v>
      </c>
      <c r="C32" s="325">
        <f>'JQ1 Production'!$D$10</f>
        <v>2018</v>
      </c>
      <c r="D32" s="334" t="s">
        <v>293</v>
      </c>
      <c r="E32" s="334" t="s">
        <v>113</v>
      </c>
      <c r="F32" s="371" t="str">
        <f t="shared" si="0"/>
        <v>NL_P_2018_1000 m3_6_1</v>
      </c>
      <c r="G32" s="330">
        <f>'JQ1 Production'!D44</f>
        <v>0</v>
      </c>
    </row>
    <row r="33" spans="1:7" ht="13.8" thickBot="1" x14ac:dyDescent="0.3">
      <c r="A33" s="329" t="str">
        <f>Cover!$G$25</f>
        <v>NL</v>
      </c>
      <c r="B33" s="325" t="s">
        <v>295</v>
      </c>
      <c r="C33" s="325">
        <f>'JQ1 Production'!$D$10</f>
        <v>2018</v>
      </c>
      <c r="D33" s="334" t="s">
        <v>293</v>
      </c>
      <c r="E33" s="334" t="s">
        <v>114</v>
      </c>
      <c r="F33" s="371" t="str">
        <f t="shared" si="0"/>
        <v>NL_P_2018_1000 m3_6_1_C</v>
      </c>
      <c r="G33" s="330">
        <f>'JQ1 Production'!D45</f>
        <v>0</v>
      </c>
    </row>
    <row r="34" spans="1:7" ht="13.8" thickBot="1" x14ac:dyDescent="0.3">
      <c r="A34" s="329" t="str">
        <f>Cover!$G$25</f>
        <v>NL</v>
      </c>
      <c r="B34" s="325" t="s">
        <v>295</v>
      </c>
      <c r="C34" s="325">
        <f>'JQ1 Production'!$D$10</f>
        <v>2018</v>
      </c>
      <c r="D34" s="334" t="s">
        <v>293</v>
      </c>
      <c r="E34" s="334" t="s">
        <v>115</v>
      </c>
      <c r="F34" s="371" t="str">
        <f t="shared" si="0"/>
        <v>NL_P_2018_1000 m3_6_1_NC</v>
      </c>
      <c r="G34" s="330">
        <f>'JQ1 Production'!D46</f>
        <v>0</v>
      </c>
    </row>
    <row r="35" spans="1:7" ht="13.8" thickBot="1" x14ac:dyDescent="0.3">
      <c r="A35" s="329" t="str">
        <f>Cover!$G$25</f>
        <v>NL</v>
      </c>
      <c r="B35" s="325" t="s">
        <v>295</v>
      </c>
      <c r="C35" s="325">
        <f>'JQ1 Production'!$D$10</f>
        <v>2018</v>
      </c>
      <c r="D35" s="334" t="s">
        <v>293</v>
      </c>
      <c r="E35" s="334" t="s">
        <v>116</v>
      </c>
      <c r="F35" s="371" t="str">
        <f t="shared" si="0"/>
        <v>NL_P_2018_1000 m3_6_1_NC_T</v>
      </c>
      <c r="G35" s="330">
        <f>'JQ1 Production'!D47</f>
        <v>29</v>
      </c>
    </row>
    <row r="36" spans="1:7" ht="13.8" thickBot="1" x14ac:dyDescent="0.3">
      <c r="A36" s="329" t="str">
        <f>Cover!$G$25</f>
        <v>NL</v>
      </c>
      <c r="B36" s="325" t="s">
        <v>295</v>
      </c>
      <c r="C36" s="325">
        <f>'JQ1 Production'!$D$10</f>
        <v>2018</v>
      </c>
      <c r="D36" s="334" t="s">
        <v>293</v>
      </c>
      <c r="E36" s="334" t="s">
        <v>117</v>
      </c>
      <c r="F36" s="371" t="str">
        <f t="shared" si="0"/>
        <v>NL_P_2018_1000 m3_6_2</v>
      </c>
      <c r="G36" s="330">
        <f>'JQ1 Production'!D48</f>
        <v>0</v>
      </c>
    </row>
    <row r="37" spans="1:7" ht="13.8" thickBot="1" x14ac:dyDescent="0.3">
      <c r="A37" s="329" t="str">
        <f>Cover!$G$25</f>
        <v>NL</v>
      </c>
      <c r="B37" s="325" t="s">
        <v>295</v>
      </c>
      <c r="C37" s="325">
        <f>'JQ1 Production'!$D$10</f>
        <v>2018</v>
      </c>
      <c r="D37" s="334" t="s">
        <v>293</v>
      </c>
      <c r="E37" s="334" t="s">
        <v>118</v>
      </c>
      <c r="F37" s="371" t="str">
        <f t="shared" si="0"/>
        <v>NL_P_2018_1000 m3_6_2_C</v>
      </c>
      <c r="G37" s="330">
        <f>'JQ1 Production'!D49</f>
        <v>0</v>
      </c>
    </row>
    <row r="38" spans="1:7" ht="13.8" thickBot="1" x14ac:dyDescent="0.3">
      <c r="A38" s="329" t="str">
        <f>Cover!$G$25</f>
        <v>NL</v>
      </c>
      <c r="B38" s="325" t="s">
        <v>295</v>
      </c>
      <c r="C38" s="325">
        <f>'JQ1 Production'!$D$10</f>
        <v>2018</v>
      </c>
      <c r="D38" s="334" t="s">
        <v>293</v>
      </c>
      <c r="E38" s="334" t="s">
        <v>119</v>
      </c>
      <c r="F38" s="371" t="str">
        <f t="shared" si="0"/>
        <v>NL_P_2018_1000 m3_6_2_NC</v>
      </c>
      <c r="G38" s="330">
        <f>'JQ1 Production'!D50</f>
        <v>0</v>
      </c>
    </row>
    <row r="39" spans="1:7" ht="13.8" thickBot="1" x14ac:dyDescent="0.3">
      <c r="A39" s="329" t="str">
        <f>Cover!$G$25</f>
        <v>NL</v>
      </c>
      <c r="B39" s="325" t="s">
        <v>295</v>
      </c>
      <c r="C39" s="325">
        <f>'JQ1 Production'!$D$10</f>
        <v>2018</v>
      </c>
      <c r="D39" s="334" t="s">
        <v>293</v>
      </c>
      <c r="E39" s="334" t="s">
        <v>120</v>
      </c>
      <c r="F39" s="371" t="str">
        <f t="shared" si="0"/>
        <v>NL_P_2018_1000 m3_6_2_NC_T</v>
      </c>
      <c r="G39" s="330">
        <f>'JQ1 Production'!D51</f>
        <v>0</v>
      </c>
    </row>
    <row r="40" spans="1:7" ht="13.8" thickBot="1" x14ac:dyDescent="0.3">
      <c r="A40" s="329" t="str">
        <f>Cover!$G$25</f>
        <v>NL</v>
      </c>
      <c r="B40" s="325" t="s">
        <v>295</v>
      </c>
      <c r="C40" s="325">
        <f>'JQ1 Production'!$D$10</f>
        <v>2018</v>
      </c>
      <c r="D40" s="334" t="s">
        <v>293</v>
      </c>
      <c r="E40" s="334" t="s">
        <v>121</v>
      </c>
      <c r="F40" s="371" t="str">
        <f t="shared" si="0"/>
        <v>NL_P_2018_1000 m3_6_3</v>
      </c>
      <c r="G40" s="330">
        <f>'JQ1 Production'!D52</f>
        <v>0</v>
      </c>
    </row>
    <row r="41" spans="1:7" ht="13.8" thickBot="1" x14ac:dyDescent="0.3">
      <c r="A41" s="329" t="str">
        <f>Cover!$G$25</f>
        <v>NL</v>
      </c>
      <c r="B41" s="325" t="s">
        <v>295</v>
      </c>
      <c r="C41" s="325">
        <f>'JQ1 Production'!$D$10</f>
        <v>2018</v>
      </c>
      <c r="D41" s="334" t="s">
        <v>293</v>
      </c>
      <c r="E41" s="334" t="s">
        <v>122</v>
      </c>
      <c r="F41" s="371" t="str">
        <f t="shared" si="0"/>
        <v>NL_P_2018_1000 m3_6_3_1</v>
      </c>
      <c r="G41" s="330">
        <f>'JQ1 Production'!D53</f>
        <v>0</v>
      </c>
    </row>
    <row r="42" spans="1:7" ht="13.8" thickBot="1" x14ac:dyDescent="0.3">
      <c r="A42" s="329" t="str">
        <f>Cover!$G$25</f>
        <v>NL</v>
      </c>
      <c r="B42" s="325" t="s">
        <v>295</v>
      </c>
      <c r="C42" s="325">
        <f>'JQ1 Production'!$D$10</f>
        <v>2018</v>
      </c>
      <c r="D42" s="334" t="s">
        <v>293</v>
      </c>
      <c r="E42" s="334" t="s">
        <v>123</v>
      </c>
      <c r="F42" s="371" t="str">
        <f t="shared" si="0"/>
        <v>NL_P_2018_1000 m3_6_4</v>
      </c>
      <c r="G42" s="330">
        <f>'JQ1 Production'!D54</f>
        <v>29</v>
      </c>
    </row>
    <row r="43" spans="1:7" ht="13.8" thickBot="1" x14ac:dyDescent="0.3">
      <c r="A43" s="329" t="str">
        <f>Cover!$G$25</f>
        <v>NL</v>
      </c>
      <c r="B43" s="325" t="s">
        <v>295</v>
      </c>
      <c r="C43" s="325">
        <f>'JQ1 Production'!$D$10</f>
        <v>2018</v>
      </c>
      <c r="D43" s="334" t="s">
        <v>293</v>
      </c>
      <c r="E43" s="334" t="s">
        <v>124</v>
      </c>
      <c r="F43" s="371" t="str">
        <f t="shared" si="0"/>
        <v>NL_P_2018_1000 m3_6_4_1</v>
      </c>
      <c r="G43" s="330">
        <f>'JQ1 Production'!D55</f>
        <v>0</v>
      </c>
    </row>
    <row r="44" spans="1:7" ht="13.8" thickBot="1" x14ac:dyDescent="0.3">
      <c r="A44" s="329" t="str">
        <f>Cover!$G$25</f>
        <v>NL</v>
      </c>
      <c r="B44" s="325" t="s">
        <v>295</v>
      </c>
      <c r="C44" s="325">
        <f>'JQ1 Production'!$D$10</f>
        <v>2018</v>
      </c>
      <c r="D44" s="334" t="s">
        <v>293</v>
      </c>
      <c r="E44" s="334" t="s">
        <v>125</v>
      </c>
      <c r="F44" s="371" t="str">
        <f t="shared" si="0"/>
        <v>NL_P_2018_1000 m3_6_4_2</v>
      </c>
      <c r="G44" s="330">
        <f>'JQ1 Production'!D56</f>
        <v>0</v>
      </c>
    </row>
    <row r="45" spans="1:7" ht="13.8" thickBot="1" x14ac:dyDescent="0.3">
      <c r="A45" s="329" t="str">
        <f>Cover!$G$25</f>
        <v>NL</v>
      </c>
      <c r="B45" s="325" t="s">
        <v>295</v>
      </c>
      <c r="C45" s="325">
        <f>'JQ1 Production'!$D$10</f>
        <v>2018</v>
      </c>
      <c r="D45" s="334" t="s">
        <v>293</v>
      </c>
      <c r="E45" s="334" t="s">
        <v>126</v>
      </c>
      <c r="F45" s="371" t="str">
        <f t="shared" si="0"/>
        <v>NL_P_2018_1000 m3_6_4_3</v>
      </c>
      <c r="G45" s="330">
        <f>'JQ1 Production'!D57</f>
        <v>29</v>
      </c>
    </row>
    <row r="46" spans="1:7" ht="13.8" thickBot="1" x14ac:dyDescent="0.3">
      <c r="A46" s="329" t="str">
        <f>Cover!$G$25</f>
        <v>NL</v>
      </c>
      <c r="B46" s="325" t="s">
        <v>295</v>
      </c>
      <c r="C46" s="325">
        <f>'JQ1 Production'!$D$10</f>
        <v>2018</v>
      </c>
      <c r="D46" s="325" t="s">
        <v>362</v>
      </c>
      <c r="E46" s="334">
        <v>7</v>
      </c>
      <c r="F46" s="371" t="str">
        <f t="shared" si="0"/>
        <v>NL_P_2018_1000 mt_7</v>
      </c>
      <c r="G46" s="330">
        <f>'JQ1 Production'!D58</f>
        <v>37</v>
      </c>
    </row>
    <row r="47" spans="1:7" ht="13.8" thickBot="1" x14ac:dyDescent="0.3">
      <c r="A47" s="329" t="str">
        <f>Cover!$G$25</f>
        <v>NL</v>
      </c>
      <c r="B47" s="325" t="s">
        <v>295</v>
      </c>
      <c r="C47" s="325">
        <f>'JQ1 Production'!$D$10</f>
        <v>2018</v>
      </c>
      <c r="D47" s="325" t="s">
        <v>362</v>
      </c>
      <c r="E47" s="334" t="s">
        <v>127</v>
      </c>
      <c r="F47" s="371" t="str">
        <f t="shared" si="0"/>
        <v>NL_P_2018_1000 mt_7_1</v>
      </c>
      <c r="G47" s="330">
        <f>'JQ1 Production'!D59</f>
        <v>37</v>
      </c>
    </row>
    <row r="48" spans="1:7" ht="13.8" thickBot="1" x14ac:dyDescent="0.3">
      <c r="A48" s="329" t="str">
        <f>Cover!$G$25</f>
        <v>NL</v>
      </c>
      <c r="B48" s="325" t="s">
        <v>295</v>
      </c>
      <c r="C48" s="325">
        <f>'JQ1 Production'!$D$10</f>
        <v>2018</v>
      </c>
      <c r="D48" s="325" t="s">
        <v>362</v>
      </c>
      <c r="E48" s="334" t="s">
        <v>128</v>
      </c>
      <c r="F48" s="371" t="str">
        <f t="shared" si="0"/>
        <v>NL_P_2018_1000 mt_7_2</v>
      </c>
      <c r="G48" s="330">
        <f>'JQ1 Production'!D60</f>
        <v>0</v>
      </c>
    </row>
    <row r="49" spans="1:7" ht="13.8" thickBot="1" x14ac:dyDescent="0.3">
      <c r="A49" s="329" t="str">
        <f>Cover!$G$25</f>
        <v>NL</v>
      </c>
      <c r="B49" s="325" t="s">
        <v>295</v>
      </c>
      <c r="C49" s="325">
        <f>'JQ1 Production'!$D$10</f>
        <v>2018</v>
      </c>
      <c r="D49" s="325" t="s">
        <v>362</v>
      </c>
      <c r="E49" s="334" t="s">
        <v>129</v>
      </c>
      <c r="F49" s="371" t="str">
        <f t="shared" si="0"/>
        <v>NL_P_2018_1000 mt_7_3</v>
      </c>
      <c r="G49" s="330">
        <f>'JQ1 Production'!D61</f>
        <v>0</v>
      </c>
    </row>
    <row r="50" spans="1:7" ht="13.8" thickBot="1" x14ac:dyDescent="0.3">
      <c r="A50" s="329" t="str">
        <f>Cover!$G$25</f>
        <v>NL</v>
      </c>
      <c r="B50" s="325" t="s">
        <v>295</v>
      </c>
      <c r="C50" s="325">
        <f>'JQ1 Production'!$D$10</f>
        <v>2018</v>
      </c>
      <c r="D50" s="325" t="s">
        <v>362</v>
      </c>
      <c r="E50" s="334" t="s">
        <v>130</v>
      </c>
      <c r="F50" s="371" t="str">
        <f t="shared" si="0"/>
        <v>NL_P_2018_1000 mt_7_3_1</v>
      </c>
      <c r="G50" s="330">
        <f>'JQ1 Production'!D62</f>
        <v>0</v>
      </c>
    </row>
    <row r="51" spans="1:7" ht="13.8" thickBot="1" x14ac:dyDescent="0.3">
      <c r="A51" s="329" t="str">
        <f>Cover!$G$25</f>
        <v>NL</v>
      </c>
      <c r="B51" s="325" t="s">
        <v>295</v>
      </c>
      <c r="C51" s="325">
        <f>'JQ1 Production'!$D$10</f>
        <v>2018</v>
      </c>
      <c r="D51" s="325" t="s">
        <v>362</v>
      </c>
      <c r="E51" s="334" t="s">
        <v>131</v>
      </c>
      <c r="F51" s="371" t="str">
        <f t="shared" si="0"/>
        <v>NL_P_2018_1000 mt_7_3_2</v>
      </c>
      <c r="G51" s="330">
        <f>'JQ1 Production'!D63</f>
        <v>0</v>
      </c>
    </row>
    <row r="52" spans="1:7" ht="13.8" thickBot="1" x14ac:dyDescent="0.3">
      <c r="A52" s="329" t="str">
        <f>Cover!$G$25</f>
        <v>NL</v>
      </c>
      <c r="B52" s="325" t="s">
        <v>295</v>
      </c>
      <c r="C52" s="325">
        <f>'JQ1 Production'!$D$10</f>
        <v>2018</v>
      </c>
      <c r="D52" s="325" t="s">
        <v>362</v>
      </c>
      <c r="E52" s="334" t="s">
        <v>132</v>
      </c>
      <c r="F52" s="371" t="str">
        <f t="shared" si="0"/>
        <v>NL_P_2018_1000 mt_7_3_3</v>
      </c>
      <c r="G52" s="330">
        <f>'JQ1 Production'!D64</f>
        <v>0</v>
      </c>
    </row>
    <row r="53" spans="1:7" ht="13.8" thickBot="1" x14ac:dyDescent="0.3">
      <c r="A53" s="329" t="str">
        <f>Cover!$G$25</f>
        <v>NL</v>
      </c>
      <c r="B53" s="325" t="s">
        <v>295</v>
      </c>
      <c r="C53" s="325">
        <f>'JQ1 Production'!$D$10</f>
        <v>2018</v>
      </c>
      <c r="D53" s="325" t="s">
        <v>362</v>
      </c>
      <c r="E53" s="334" t="s">
        <v>133</v>
      </c>
      <c r="F53" s="371" t="str">
        <f t="shared" si="0"/>
        <v>NL_P_2018_1000 mt_7_3_4</v>
      </c>
      <c r="G53" s="330">
        <f>'JQ1 Production'!D65</f>
        <v>0</v>
      </c>
    </row>
    <row r="54" spans="1:7" ht="13.8" thickBot="1" x14ac:dyDescent="0.3">
      <c r="A54" s="329" t="str">
        <f>Cover!$G$25</f>
        <v>NL</v>
      </c>
      <c r="B54" s="325" t="s">
        <v>295</v>
      </c>
      <c r="C54" s="325">
        <f>'JQ1 Production'!$D$10</f>
        <v>2018</v>
      </c>
      <c r="D54" s="325" t="s">
        <v>362</v>
      </c>
      <c r="E54" s="334" t="s">
        <v>134</v>
      </c>
      <c r="F54" s="371" t="str">
        <f t="shared" si="0"/>
        <v>NL_P_2018_1000 mt_7_4</v>
      </c>
      <c r="G54" s="330">
        <f>'JQ1 Production'!D66</f>
        <v>0</v>
      </c>
    </row>
    <row r="55" spans="1:7" ht="13.8" thickBot="1" x14ac:dyDescent="0.3">
      <c r="A55" s="329" t="str">
        <f>Cover!$G$25</f>
        <v>NL</v>
      </c>
      <c r="B55" s="325" t="s">
        <v>295</v>
      </c>
      <c r="C55" s="325">
        <f>'JQ1 Production'!$D$10</f>
        <v>2018</v>
      </c>
      <c r="D55" s="325" t="s">
        <v>362</v>
      </c>
      <c r="E55" s="334">
        <v>8</v>
      </c>
      <c r="F55" s="371" t="str">
        <f t="shared" si="0"/>
        <v>NL_P_2018_1000 mt_8</v>
      </c>
      <c r="G55" s="330">
        <f>'JQ1 Production'!D67</f>
        <v>1837.9469999999999</v>
      </c>
    </row>
    <row r="56" spans="1:7" ht="13.8" thickBot="1" x14ac:dyDescent="0.3">
      <c r="A56" s="329" t="str">
        <f>Cover!$G$25</f>
        <v>NL</v>
      </c>
      <c r="B56" s="325" t="s">
        <v>295</v>
      </c>
      <c r="C56" s="325">
        <f>'JQ1 Production'!$D$10</f>
        <v>2018</v>
      </c>
      <c r="D56" s="325" t="s">
        <v>362</v>
      </c>
      <c r="E56" s="334" t="s">
        <v>135</v>
      </c>
      <c r="F56" s="371" t="str">
        <f t="shared" si="0"/>
        <v>NL_P_2018_1000 mt_8_1</v>
      </c>
      <c r="G56" s="330">
        <f>'JQ1 Production'!D68</f>
        <v>2493</v>
      </c>
    </row>
    <row r="57" spans="1:7" ht="13.8" thickBot="1" x14ac:dyDescent="0.3">
      <c r="A57" s="329" t="str">
        <f>Cover!$G$25</f>
        <v>NL</v>
      </c>
      <c r="B57" s="325" t="s">
        <v>295</v>
      </c>
      <c r="C57" s="325">
        <f>'JQ1 Production'!$D$10</f>
        <v>2018</v>
      </c>
      <c r="D57" s="325" t="s">
        <v>362</v>
      </c>
      <c r="E57" s="334" t="s">
        <v>136</v>
      </c>
      <c r="F57" s="371" t="str">
        <f t="shared" si="0"/>
        <v>NL_P_2018_1000 mt_8_2</v>
      </c>
      <c r="G57" s="330">
        <f>'JQ1 Production'!D69</f>
        <v>2980</v>
      </c>
    </row>
    <row r="58" spans="1:7" ht="13.8" thickBot="1" x14ac:dyDescent="0.3">
      <c r="A58" s="329" t="str">
        <f>Cover!$G$25</f>
        <v>NL</v>
      </c>
      <c r="B58" s="325" t="s">
        <v>295</v>
      </c>
      <c r="C58" s="325">
        <f>'JQ1 Production'!$D$10</f>
        <v>2018</v>
      </c>
      <c r="D58" s="325" t="s">
        <v>362</v>
      </c>
      <c r="E58" s="334">
        <v>9</v>
      </c>
      <c r="F58" s="371" t="str">
        <f t="shared" si="0"/>
        <v>NL_P_2018_1000 mt_9</v>
      </c>
      <c r="G58" s="330">
        <f>'JQ1 Production'!D70</f>
        <v>661</v>
      </c>
    </row>
    <row r="59" spans="1:7" ht="13.8" thickBot="1" x14ac:dyDescent="0.3">
      <c r="A59" s="329" t="str">
        <f>Cover!$G$25</f>
        <v>NL</v>
      </c>
      <c r="B59" s="325" t="s">
        <v>295</v>
      </c>
      <c r="C59" s="325">
        <f>'JQ1 Production'!$D$10</f>
        <v>2018</v>
      </c>
      <c r="D59" s="325" t="s">
        <v>362</v>
      </c>
      <c r="E59" s="334">
        <v>10</v>
      </c>
      <c r="F59" s="371" t="str">
        <f t="shared" si="0"/>
        <v>NL_P_2018_1000 mt_10</v>
      </c>
      <c r="G59" s="330">
        <f>'JQ1 Production'!D71</f>
        <v>0</v>
      </c>
    </row>
    <row r="60" spans="1:7" ht="13.8" thickBot="1" x14ac:dyDescent="0.3">
      <c r="A60" s="329" t="str">
        <f>Cover!$G$25</f>
        <v>NL</v>
      </c>
      <c r="B60" s="325" t="s">
        <v>295</v>
      </c>
      <c r="C60" s="325">
        <f>'JQ1 Production'!$D$10</f>
        <v>2018</v>
      </c>
      <c r="D60" s="325" t="s">
        <v>362</v>
      </c>
      <c r="E60" s="334" t="s">
        <v>137</v>
      </c>
      <c r="F60" s="371" t="str">
        <f t="shared" si="0"/>
        <v>NL_P_2018_1000 mt_10_1</v>
      </c>
      <c r="G60" s="330">
        <f>'JQ1 Production'!D72</f>
        <v>0</v>
      </c>
    </row>
    <row r="61" spans="1:7" ht="13.8" thickBot="1" x14ac:dyDescent="0.3">
      <c r="A61" s="329" t="str">
        <f>Cover!$G$25</f>
        <v>NL</v>
      </c>
      <c r="B61" s="325" t="s">
        <v>295</v>
      </c>
      <c r="C61" s="325">
        <f>'JQ1 Production'!$D$10</f>
        <v>2018</v>
      </c>
      <c r="D61" s="325" t="s">
        <v>362</v>
      </c>
      <c r="E61" s="334" t="s">
        <v>138</v>
      </c>
      <c r="F61" s="371" t="str">
        <f t="shared" si="0"/>
        <v>NL_P_2018_1000 mt_10_1_1</v>
      </c>
      <c r="G61" s="330">
        <f>'JQ1 Production'!D73</f>
        <v>0</v>
      </c>
    </row>
    <row r="62" spans="1:7" ht="13.8" thickBot="1" x14ac:dyDescent="0.3">
      <c r="A62" s="329" t="str">
        <f>Cover!$G$25</f>
        <v>NL</v>
      </c>
      <c r="B62" s="325" t="s">
        <v>295</v>
      </c>
      <c r="C62" s="325">
        <f>'JQ1 Production'!$D$10</f>
        <v>2018</v>
      </c>
      <c r="D62" s="325" t="s">
        <v>362</v>
      </c>
      <c r="E62" s="334" t="s">
        <v>139</v>
      </c>
      <c r="F62" s="371" t="str">
        <f t="shared" si="0"/>
        <v>NL_P_2018_1000 mt_10_1_2</v>
      </c>
      <c r="G62" s="330">
        <f>'JQ1 Production'!D74</f>
        <v>0</v>
      </c>
    </row>
    <row r="63" spans="1:7" ht="13.8" thickBot="1" x14ac:dyDescent="0.3">
      <c r="A63" s="329" t="str">
        <f>Cover!$G$25</f>
        <v>NL</v>
      </c>
      <c r="B63" s="325" t="s">
        <v>295</v>
      </c>
      <c r="C63" s="325">
        <f>'JQ1 Production'!$D$10</f>
        <v>2018</v>
      </c>
      <c r="D63" s="325" t="s">
        <v>362</v>
      </c>
      <c r="E63" s="334" t="s">
        <v>140</v>
      </c>
      <c r="F63" s="371" t="str">
        <f t="shared" si="0"/>
        <v>NL_P_2018_1000 mt_10_1_3</v>
      </c>
      <c r="G63" s="330">
        <f>'JQ1 Production'!D75</f>
        <v>110</v>
      </c>
    </row>
    <row r="64" spans="1:7" ht="13.8" thickBot="1" x14ac:dyDescent="0.3">
      <c r="A64" s="329" t="str">
        <f>Cover!$G$25</f>
        <v>NL</v>
      </c>
      <c r="B64" s="325" t="s">
        <v>295</v>
      </c>
      <c r="C64" s="325">
        <f>'JQ1 Production'!$D$10</f>
        <v>2018</v>
      </c>
      <c r="D64" s="325" t="s">
        <v>362</v>
      </c>
      <c r="E64" s="334" t="s">
        <v>141</v>
      </c>
      <c r="F64" s="371" t="str">
        <f t="shared" si="0"/>
        <v>NL_P_2018_1000 mt_10_1_4</v>
      </c>
      <c r="G64" s="330">
        <f>'JQ1 Production'!D76</f>
        <v>2209</v>
      </c>
    </row>
    <row r="65" spans="1:7" ht="13.8" thickBot="1" x14ac:dyDescent="0.3">
      <c r="A65" s="329" t="str">
        <f>Cover!$G$25</f>
        <v>NL</v>
      </c>
      <c r="B65" s="325" t="s">
        <v>295</v>
      </c>
      <c r="C65" s="325">
        <f>'JQ1 Production'!$D$10</f>
        <v>2018</v>
      </c>
      <c r="D65" s="325" t="s">
        <v>362</v>
      </c>
      <c r="E65" s="334" t="s">
        <v>142</v>
      </c>
      <c r="F65" s="371" t="str">
        <f t="shared" si="0"/>
        <v>NL_P_2018_1000 mt_10_2</v>
      </c>
      <c r="G65" s="330">
        <f>'JQ1 Production'!D77</f>
        <v>1310</v>
      </c>
    </row>
    <row r="66" spans="1:7" ht="13.8" thickBot="1" x14ac:dyDescent="0.3">
      <c r="A66" s="329" t="str">
        <f>Cover!$G$25</f>
        <v>NL</v>
      </c>
      <c r="B66" s="325" t="s">
        <v>295</v>
      </c>
      <c r="C66" s="325">
        <f>'JQ1 Production'!$D$10</f>
        <v>2018</v>
      </c>
      <c r="D66" s="325" t="s">
        <v>362</v>
      </c>
      <c r="E66" s="334" t="s">
        <v>143</v>
      </c>
      <c r="F66" s="371" t="str">
        <f t="shared" si="0"/>
        <v>NL_P_2018_1000 mt_10_3</v>
      </c>
      <c r="G66" s="330">
        <f>'JQ1 Production'!D78</f>
        <v>0</v>
      </c>
    </row>
    <row r="67" spans="1:7" ht="13.8" thickBot="1" x14ac:dyDescent="0.3">
      <c r="A67" s="329" t="str">
        <f>Cover!$G$25</f>
        <v>NL</v>
      </c>
      <c r="B67" s="325" t="s">
        <v>295</v>
      </c>
      <c r="C67" s="325">
        <f>'JQ1 Production'!$D$10</f>
        <v>2018</v>
      </c>
      <c r="D67" s="325" t="s">
        <v>362</v>
      </c>
      <c r="E67" s="334" t="s">
        <v>144</v>
      </c>
      <c r="F67" s="371" t="str">
        <f t="shared" si="0"/>
        <v>NL_P_2018_1000 mt_10_3_1</v>
      </c>
      <c r="G67" s="330">
        <f>'JQ1 Production'!D79</f>
        <v>0</v>
      </c>
    </row>
    <row r="68" spans="1:7" ht="13.8" thickBot="1" x14ac:dyDescent="0.3">
      <c r="A68" s="329" t="str">
        <f>Cover!$G$25</f>
        <v>NL</v>
      </c>
      <c r="B68" s="325" t="s">
        <v>295</v>
      </c>
      <c r="C68" s="325">
        <f>'JQ1 Production'!$D$10</f>
        <v>2018</v>
      </c>
      <c r="D68" s="325" t="s">
        <v>362</v>
      </c>
      <c r="E68" s="334" t="s">
        <v>145</v>
      </c>
      <c r="F68" s="371" t="str">
        <f t="shared" si="0"/>
        <v>NL_P_2018_1000 mt_10_3_2</v>
      </c>
      <c r="G68" s="330">
        <f>'JQ1 Production'!D80</f>
        <v>0</v>
      </c>
    </row>
    <row r="69" spans="1:7" ht="13.8" thickBot="1" x14ac:dyDescent="0.3">
      <c r="A69" s="329" t="str">
        <f>Cover!$G$25</f>
        <v>NL</v>
      </c>
      <c r="B69" s="325" t="s">
        <v>295</v>
      </c>
      <c r="C69" s="325">
        <f>'JQ1 Production'!$D$10</f>
        <v>2018</v>
      </c>
      <c r="D69" s="325" t="s">
        <v>362</v>
      </c>
      <c r="E69" s="334" t="s">
        <v>146</v>
      </c>
      <c r="F69" s="371" t="str">
        <f t="shared" si="0"/>
        <v>NL_P_2018_1000 mt_10_3_3</v>
      </c>
      <c r="G69" s="330">
        <f>'JQ1 Production'!D81</f>
        <v>0</v>
      </c>
    </row>
    <row r="70" spans="1:7" ht="13.8" thickBot="1" x14ac:dyDescent="0.3">
      <c r="A70" s="329" t="str">
        <f>Cover!$G$25</f>
        <v>NL</v>
      </c>
      <c r="B70" s="325" t="s">
        <v>295</v>
      </c>
      <c r="C70" s="325">
        <f>'JQ1 Production'!$D$10</f>
        <v>2018</v>
      </c>
      <c r="D70" s="325" t="s">
        <v>362</v>
      </c>
      <c r="E70" s="334" t="s">
        <v>147</v>
      </c>
      <c r="F70" s="371" t="str">
        <f t="shared" si="0"/>
        <v>NL_P_2018_1000 mt_10_3_4</v>
      </c>
      <c r="G70" s="330">
        <f>'JQ1 Production'!D82</f>
        <v>0</v>
      </c>
    </row>
    <row r="71" spans="1:7" ht="13.8" thickBot="1" x14ac:dyDescent="0.3">
      <c r="A71" s="331" t="str">
        <f>Cover!$G$25</f>
        <v>NL</v>
      </c>
      <c r="B71" s="332" t="s">
        <v>295</v>
      </c>
      <c r="C71" s="332">
        <f>'JQ1 Production'!$D$10</f>
        <v>2018</v>
      </c>
      <c r="D71" s="332" t="s">
        <v>362</v>
      </c>
      <c r="E71" s="342" t="s">
        <v>148</v>
      </c>
      <c r="F71" s="371" t="str">
        <f t="shared" ref="F71:F138" si="1">CONCATENATE(A71,"_",B71,"_",C71,"_",D71,"_",E71)</f>
        <v>NL_P_2018_1000 mt_10_4</v>
      </c>
      <c r="G71" s="333">
        <f>'JQ1 Production'!D83</f>
        <v>0</v>
      </c>
    </row>
    <row r="72" spans="1:7" ht="13.8" thickBot="1" x14ac:dyDescent="0.3">
      <c r="A72" s="326" t="str">
        <f>Cover!$G$25</f>
        <v>NL</v>
      </c>
      <c r="B72" s="327" t="s">
        <v>295</v>
      </c>
      <c r="C72" s="327">
        <f>'JQ1 Production'!$E$10</f>
        <v>2019</v>
      </c>
      <c r="D72" s="327" t="s">
        <v>293</v>
      </c>
      <c r="E72" s="341" t="s">
        <v>294</v>
      </c>
      <c r="F72" s="371" t="str">
        <f t="shared" si="1"/>
        <v>NL_P_2019_1000 m3_1</v>
      </c>
      <c r="G72" s="328">
        <f>'JQ1 Production'!E13</f>
        <v>2805</v>
      </c>
    </row>
    <row r="73" spans="1:7" ht="13.8" thickBot="1" x14ac:dyDescent="0.3">
      <c r="A73" s="329" t="str">
        <f>Cover!$G$25</f>
        <v>NL</v>
      </c>
      <c r="B73" s="325" t="s">
        <v>295</v>
      </c>
      <c r="C73" s="325">
        <f>'JQ1 Production'!$E$10</f>
        <v>2019</v>
      </c>
      <c r="D73" s="325" t="s">
        <v>293</v>
      </c>
      <c r="E73" s="334" t="s">
        <v>92</v>
      </c>
      <c r="F73" s="371" t="str">
        <f t="shared" si="1"/>
        <v>NL_P_2019_1000 m3_1_C</v>
      </c>
      <c r="G73" s="330">
        <f>'JQ1 Production'!E14</f>
        <v>2063</v>
      </c>
    </row>
    <row r="74" spans="1:7" ht="13.8" thickBot="1" x14ac:dyDescent="0.3">
      <c r="A74" s="329" t="str">
        <f>Cover!$G$25</f>
        <v>NL</v>
      </c>
      <c r="B74" s="325" t="s">
        <v>295</v>
      </c>
      <c r="C74" s="325">
        <f>'JQ1 Production'!$E$10</f>
        <v>2019</v>
      </c>
      <c r="D74" s="325" t="s">
        <v>293</v>
      </c>
      <c r="E74" s="334" t="s">
        <v>93</v>
      </c>
      <c r="F74" s="371" t="str">
        <f t="shared" si="1"/>
        <v>NL_P_2019_1000 m3_1_NC</v>
      </c>
      <c r="G74" s="330">
        <f>'JQ1 Production'!E15</f>
        <v>393</v>
      </c>
    </row>
    <row r="75" spans="1:7" ht="13.8" thickBot="1" x14ac:dyDescent="0.3">
      <c r="A75" s="329" t="str">
        <f>Cover!$G$25</f>
        <v>NL</v>
      </c>
      <c r="B75" s="325" t="s">
        <v>295</v>
      </c>
      <c r="C75" s="325">
        <f>'JQ1 Production'!$E$10</f>
        <v>2019</v>
      </c>
      <c r="D75" s="325" t="s">
        <v>293</v>
      </c>
      <c r="E75" s="334" t="s">
        <v>94</v>
      </c>
      <c r="F75" s="371" t="str">
        <f t="shared" si="1"/>
        <v>NL_P_2019_1000 m3_1_1</v>
      </c>
      <c r="G75" s="330">
        <f>'JQ1 Production'!E16</f>
        <v>1670</v>
      </c>
    </row>
    <row r="76" spans="1:7" ht="13.8" thickBot="1" x14ac:dyDescent="0.3">
      <c r="A76" s="329" t="str">
        <f>Cover!$G$25</f>
        <v>NL</v>
      </c>
      <c r="B76" s="325" t="s">
        <v>295</v>
      </c>
      <c r="C76" s="325">
        <f>'JQ1 Production'!$E$10</f>
        <v>2019</v>
      </c>
      <c r="D76" s="325" t="s">
        <v>293</v>
      </c>
      <c r="E76" s="334" t="s">
        <v>95</v>
      </c>
      <c r="F76" s="371" t="str">
        <f t="shared" si="1"/>
        <v>NL_P_2019_1000 m3_1_1_C</v>
      </c>
      <c r="G76" s="330">
        <f>'JQ1 Production'!E17</f>
        <v>742</v>
      </c>
    </row>
    <row r="77" spans="1:7" ht="13.8" thickBot="1" x14ac:dyDescent="0.3">
      <c r="A77" s="329" t="str">
        <f>Cover!$G$25</f>
        <v>NL</v>
      </c>
      <c r="B77" s="325" t="s">
        <v>295</v>
      </c>
      <c r="C77" s="325">
        <f>'JQ1 Production'!$E$10</f>
        <v>2019</v>
      </c>
      <c r="D77" s="325" t="s">
        <v>293</v>
      </c>
      <c r="E77" s="334" t="s">
        <v>96</v>
      </c>
      <c r="F77" s="371" t="str">
        <f t="shared" si="1"/>
        <v>NL_P_2019_1000 m3_1_1_NC</v>
      </c>
      <c r="G77" s="330">
        <f>'JQ1 Production'!E18</f>
        <v>482</v>
      </c>
    </row>
    <row r="78" spans="1:7" ht="13.8" thickBot="1" x14ac:dyDescent="0.3">
      <c r="A78" s="329" t="str">
        <f>Cover!$G$25</f>
        <v>NL</v>
      </c>
      <c r="B78" s="325" t="s">
        <v>295</v>
      </c>
      <c r="C78" s="325">
        <f>'JQ1 Production'!$E$10</f>
        <v>2019</v>
      </c>
      <c r="D78" s="325" t="s">
        <v>293</v>
      </c>
      <c r="E78" s="334" t="s">
        <v>97</v>
      </c>
      <c r="F78" s="371" t="str">
        <f t="shared" si="1"/>
        <v>NL_P_2019_1000 m3_1_2</v>
      </c>
      <c r="G78" s="330">
        <f>'JQ1 Production'!E19</f>
        <v>260</v>
      </c>
    </row>
    <row r="79" spans="1:7" ht="13.8" thickBot="1" x14ac:dyDescent="0.3">
      <c r="A79" s="329" t="str">
        <f>Cover!$G$25</f>
        <v>NL</v>
      </c>
      <c r="B79" s="325" t="s">
        <v>295</v>
      </c>
      <c r="C79" s="325">
        <f>'JQ1 Production'!$E$10</f>
        <v>2019</v>
      </c>
      <c r="D79" s="325" t="s">
        <v>293</v>
      </c>
      <c r="E79" s="334" t="s">
        <v>98</v>
      </c>
      <c r="F79" s="371" t="str">
        <f t="shared" si="1"/>
        <v>NL_P_2019_1000 m3_1_2_C</v>
      </c>
      <c r="G79" s="330">
        <f>'JQ1 Production'!E20</f>
        <v>0</v>
      </c>
    </row>
    <row r="80" spans="1:7" ht="13.8" thickBot="1" x14ac:dyDescent="0.3">
      <c r="A80" s="329" t="str">
        <f>Cover!$G$25</f>
        <v>NL</v>
      </c>
      <c r="B80" s="325" t="s">
        <v>295</v>
      </c>
      <c r="C80" s="325">
        <f>'JQ1 Production'!$E$10</f>
        <v>2019</v>
      </c>
      <c r="D80" s="325" t="s">
        <v>293</v>
      </c>
      <c r="E80" s="334" t="s">
        <v>99</v>
      </c>
      <c r="F80" s="371" t="str">
        <f t="shared" si="1"/>
        <v>NL_P_2019_1000 m3_1_2_NC</v>
      </c>
      <c r="G80" s="330">
        <f>'JQ1 Production'!E21</f>
        <v>246</v>
      </c>
    </row>
    <row r="81" spans="1:7" ht="13.8" thickBot="1" x14ac:dyDescent="0.3">
      <c r="A81" s="329" t="str">
        <f>Cover!$G$25</f>
        <v>NL</v>
      </c>
      <c r="B81" s="325" t="s">
        <v>295</v>
      </c>
      <c r="C81" s="325">
        <f>'JQ1 Production'!$E$10</f>
        <v>2019</v>
      </c>
      <c r="D81" s="325" t="s">
        <v>293</v>
      </c>
      <c r="E81" s="334" t="s">
        <v>101</v>
      </c>
      <c r="F81" s="371" t="str">
        <f t="shared" si="1"/>
        <v>NL_P_2019_1000 m3_1_2_1</v>
      </c>
      <c r="G81" s="330">
        <f>'JQ1 Production'!E22</f>
        <v>174</v>
      </c>
    </row>
    <row r="82" spans="1:7" ht="13.8" thickBot="1" x14ac:dyDescent="0.3">
      <c r="A82" s="329" t="str">
        <f>Cover!$G$25</f>
        <v>NL</v>
      </c>
      <c r="B82" s="325" t="s">
        <v>295</v>
      </c>
      <c r="C82" s="325">
        <f>'JQ1 Production'!$E$10</f>
        <v>2019</v>
      </c>
      <c r="D82" s="325" t="s">
        <v>293</v>
      </c>
      <c r="E82" s="334" t="s">
        <v>102</v>
      </c>
      <c r="F82" s="371" t="str">
        <f t="shared" si="1"/>
        <v>NL_P_2019_1000 m3_1_2_1_C</v>
      </c>
      <c r="G82" s="330">
        <f>'JQ1 Production'!E23</f>
        <v>72</v>
      </c>
    </row>
    <row r="83" spans="1:7" ht="13.8" thickBot="1" x14ac:dyDescent="0.3">
      <c r="A83" s="329" t="str">
        <f>Cover!$G$25</f>
        <v>NL</v>
      </c>
      <c r="B83" s="325" t="s">
        <v>295</v>
      </c>
      <c r="C83" s="325">
        <f>'JQ1 Production'!$E$10</f>
        <v>2019</v>
      </c>
      <c r="D83" s="325" t="s">
        <v>293</v>
      </c>
      <c r="E83" s="334" t="s">
        <v>103</v>
      </c>
      <c r="F83" s="371" t="str">
        <f t="shared" si="1"/>
        <v>NL_P_2019_1000 m3_1_2_1_NC</v>
      </c>
      <c r="G83" s="330">
        <f>'JQ1 Production'!E24</f>
        <v>444</v>
      </c>
    </row>
    <row r="84" spans="1:7" ht="13.8" thickBot="1" x14ac:dyDescent="0.3">
      <c r="A84" s="329" t="str">
        <f>Cover!$G$25</f>
        <v>NL</v>
      </c>
      <c r="B84" s="325" t="s">
        <v>295</v>
      </c>
      <c r="C84" s="325">
        <f>'JQ1 Production'!$E$10</f>
        <v>2019</v>
      </c>
      <c r="D84" s="325" t="s">
        <v>293</v>
      </c>
      <c r="E84" s="334" t="s">
        <v>104</v>
      </c>
      <c r="F84" s="371" t="str">
        <f t="shared" si="1"/>
        <v>NL_P_2019_1000 m3_1_2_2</v>
      </c>
      <c r="G84" s="330">
        <f>'JQ1 Production'!E25</f>
        <v>267</v>
      </c>
    </row>
    <row r="85" spans="1:7" ht="13.8" thickBot="1" x14ac:dyDescent="0.3">
      <c r="A85" s="329" t="str">
        <f>Cover!$G$25</f>
        <v>NL</v>
      </c>
      <c r="B85" s="325" t="s">
        <v>295</v>
      </c>
      <c r="C85" s="325">
        <f>'JQ1 Production'!$E$10</f>
        <v>2019</v>
      </c>
      <c r="D85" s="325" t="s">
        <v>293</v>
      </c>
      <c r="E85" s="334" t="s">
        <v>105</v>
      </c>
      <c r="F85" s="371" t="str">
        <f t="shared" si="1"/>
        <v>NL_P_2019_1000 m3_1_2_2_C</v>
      </c>
      <c r="G85" s="330">
        <f>'JQ1 Production'!E26</f>
        <v>177</v>
      </c>
    </row>
    <row r="86" spans="1:7" ht="13.8" thickBot="1" x14ac:dyDescent="0.3">
      <c r="A86" s="329" t="str">
        <f>Cover!$G$25</f>
        <v>NL</v>
      </c>
      <c r="B86" s="325" t="s">
        <v>295</v>
      </c>
      <c r="C86" s="325">
        <f>'JQ1 Production'!$E$10</f>
        <v>2019</v>
      </c>
      <c r="D86" s="325" t="s">
        <v>293</v>
      </c>
      <c r="E86" s="334" t="s">
        <v>106</v>
      </c>
      <c r="F86" s="371" t="str">
        <f t="shared" si="1"/>
        <v>NL_P_2019_1000 m3_1_2_2_NC</v>
      </c>
      <c r="G86" s="330">
        <f>'JQ1 Production'!E27</f>
        <v>52</v>
      </c>
    </row>
    <row r="87" spans="1:7" ht="13.8" thickBot="1" x14ac:dyDescent="0.3">
      <c r="A87" s="329" t="str">
        <f>Cover!$G$25</f>
        <v>NL</v>
      </c>
      <c r="B87" s="325" t="s">
        <v>295</v>
      </c>
      <c r="C87" s="325">
        <f>'JQ1 Production'!$E$10</f>
        <v>2019</v>
      </c>
      <c r="D87" s="325" t="s">
        <v>293</v>
      </c>
      <c r="E87" s="334" t="s">
        <v>107</v>
      </c>
      <c r="F87" s="371" t="str">
        <f t="shared" si="1"/>
        <v>NL_P_2019_1000 m3_1_2_3</v>
      </c>
      <c r="G87" s="330">
        <f>'JQ1 Production'!E28</f>
        <v>41</v>
      </c>
    </row>
    <row r="88" spans="1:7" ht="13.8" thickBot="1" x14ac:dyDescent="0.3">
      <c r="A88" s="329" t="str">
        <f>Cover!$G$25</f>
        <v>NL</v>
      </c>
      <c r="B88" s="325" t="s">
        <v>295</v>
      </c>
      <c r="C88" s="325">
        <f>'JQ1 Production'!$E$10</f>
        <v>2019</v>
      </c>
      <c r="D88" s="325" t="s">
        <v>293</v>
      </c>
      <c r="E88" s="334" t="s">
        <v>108</v>
      </c>
      <c r="F88" s="371" t="str">
        <f t="shared" si="1"/>
        <v>NL_P_2019_1000 m3_1_2_3_C</v>
      </c>
      <c r="G88" s="330">
        <f>'JQ1 Production'!E29</f>
        <v>11</v>
      </c>
    </row>
    <row r="89" spans="1:7" ht="13.8" thickBot="1" x14ac:dyDescent="0.3">
      <c r="A89" s="329" t="str">
        <f>Cover!$G$25</f>
        <v>NL</v>
      </c>
      <c r="B89" s="325" t="s">
        <v>295</v>
      </c>
      <c r="C89" s="325">
        <f>'JQ1 Production'!$E$10</f>
        <v>2019</v>
      </c>
      <c r="D89" s="325" t="s">
        <v>293</v>
      </c>
      <c r="E89" s="334" t="s">
        <v>109</v>
      </c>
      <c r="F89" s="371" t="str">
        <f t="shared" si="1"/>
        <v>NL_P_2019_1000 m3_1_2_3_NC</v>
      </c>
      <c r="G89" s="330">
        <f>'JQ1 Production'!E30</f>
        <v>0</v>
      </c>
    </row>
    <row r="90" spans="1:7" ht="13.8" thickBot="1" x14ac:dyDescent="0.3">
      <c r="A90" s="329" t="str">
        <f>Cover!$G$25</f>
        <v>NL</v>
      </c>
      <c r="B90" s="325" t="s">
        <v>295</v>
      </c>
      <c r="C90" s="325">
        <f>'JQ1 Production'!$E$10</f>
        <v>2019</v>
      </c>
      <c r="D90" s="325" t="s">
        <v>362</v>
      </c>
      <c r="E90" s="334">
        <v>2</v>
      </c>
      <c r="F90" s="371" t="str">
        <f t="shared" si="1"/>
        <v>NL_P_2019_1000 mt_2</v>
      </c>
      <c r="G90" s="330">
        <f>'JQ1 Production'!E32</f>
        <v>939</v>
      </c>
    </row>
    <row r="91" spans="1:7" ht="13.8" thickBot="1" x14ac:dyDescent="0.3">
      <c r="A91" s="329" t="str">
        <f>Cover!$G$25</f>
        <v>NL</v>
      </c>
      <c r="B91" s="325" t="s">
        <v>295</v>
      </c>
      <c r="C91" s="325">
        <f>'JQ1 Production'!$E$10</f>
        <v>2019</v>
      </c>
      <c r="D91" s="325" t="s">
        <v>293</v>
      </c>
      <c r="E91" s="334">
        <v>3</v>
      </c>
      <c r="F91" s="371" t="str">
        <f t="shared" si="1"/>
        <v>NL_P_2019_1000 m3_3</v>
      </c>
      <c r="G91" s="330">
        <f>'JQ1 Production'!E33</f>
        <v>82</v>
      </c>
    </row>
    <row r="92" spans="1:7" ht="13.8" thickBot="1" x14ac:dyDescent="0.3">
      <c r="A92" s="329" t="str">
        <f>Cover!$G$25</f>
        <v>NL</v>
      </c>
      <c r="B92" s="325" t="s">
        <v>295</v>
      </c>
      <c r="C92" s="325">
        <f>'JQ1 Production'!$E$10</f>
        <v>2019</v>
      </c>
      <c r="D92" s="325" t="s">
        <v>293</v>
      </c>
      <c r="E92" s="334" t="s">
        <v>381</v>
      </c>
      <c r="F92" s="371" t="str">
        <f t="shared" si="1"/>
        <v>NL_P_2019_1000 m3_3_1</v>
      </c>
      <c r="G92" s="330">
        <f>'JQ1 Production'!E34</f>
        <v>857</v>
      </c>
    </row>
    <row r="93" spans="1:7" ht="13.8" thickBot="1" x14ac:dyDescent="0.3">
      <c r="A93" s="329" t="str">
        <f>Cover!$G$25</f>
        <v>NL</v>
      </c>
      <c r="B93" s="325" t="s">
        <v>295</v>
      </c>
      <c r="C93" s="325">
        <f>'JQ1 Production'!$E$10</f>
        <v>2019</v>
      </c>
      <c r="D93" s="325" t="s">
        <v>293</v>
      </c>
      <c r="E93" s="334" t="s">
        <v>382</v>
      </c>
      <c r="F93" s="371" t="str">
        <f t="shared" si="1"/>
        <v>NL_P_2019_1000 m3_3_2</v>
      </c>
      <c r="G93" s="330">
        <f>'JQ1 Production'!E35</f>
        <v>1560</v>
      </c>
    </row>
    <row r="94" spans="1:7" ht="13.8" thickBot="1" x14ac:dyDescent="0.3">
      <c r="A94" s="329" t="str">
        <f>Cover!$G$25</f>
        <v>NL</v>
      </c>
      <c r="B94" s="325" t="s">
        <v>295</v>
      </c>
      <c r="C94" s="325">
        <f>'JQ1 Production'!$E$10</f>
        <v>2019</v>
      </c>
      <c r="D94" s="325" t="s">
        <v>362</v>
      </c>
      <c r="E94" s="334">
        <v>4</v>
      </c>
      <c r="F94" s="371" t="str">
        <f t="shared" si="1"/>
        <v>NL_P_2019_1000 mt_4</v>
      </c>
      <c r="G94" s="330">
        <f>'JQ1 Production'!E36</f>
        <v>325</v>
      </c>
    </row>
    <row r="95" spans="1:7" ht="13.8" thickBot="1" x14ac:dyDescent="0.3">
      <c r="A95" s="329" t="str">
        <f>Cover!$G$25</f>
        <v>NL</v>
      </c>
      <c r="B95" s="325" t="s">
        <v>295</v>
      </c>
      <c r="C95" s="325">
        <f>'JQ1 Production'!$E$10</f>
        <v>2019</v>
      </c>
      <c r="D95" s="325" t="s">
        <v>362</v>
      </c>
      <c r="E95" s="334" t="s">
        <v>383</v>
      </c>
      <c r="F95" s="371" t="str">
        <f t="shared" si="1"/>
        <v>NL_P_2019_1000 mt_4_1</v>
      </c>
      <c r="G95" s="330">
        <f>'JQ1 Production'!E37</f>
        <v>303</v>
      </c>
    </row>
    <row r="96" spans="1:7" ht="13.8" thickBot="1" x14ac:dyDescent="0.3">
      <c r="A96" s="329" t="str">
        <f>Cover!$G$25</f>
        <v>NL</v>
      </c>
      <c r="B96" s="325" t="s">
        <v>295</v>
      </c>
      <c r="C96" s="325">
        <f>'JQ1 Production'!$E$10</f>
        <v>2019</v>
      </c>
      <c r="D96" s="325" t="s">
        <v>362</v>
      </c>
      <c r="E96" s="334" t="s">
        <v>384</v>
      </c>
      <c r="F96" s="371" t="str">
        <f t="shared" si="1"/>
        <v>NL_P_2019_1000 mt_4_2</v>
      </c>
      <c r="G96" s="330">
        <f>'JQ1 Production'!E38</f>
        <v>22</v>
      </c>
    </row>
    <row r="97" spans="1:7" ht="13.8" thickBot="1" x14ac:dyDescent="0.3">
      <c r="A97" s="329" t="str">
        <f>Cover!$G$25</f>
        <v>NL</v>
      </c>
      <c r="B97" s="325" t="s">
        <v>295</v>
      </c>
      <c r="C97" s="325">
        <f>'JQ1 Production'!$E$10</f>
        <v>2019</v>
      </c>
      <c r="D97" s="325" t="s">
        <v>293</v>
      </c>
      <c r="E97" s="334">
        <v>5</v>
      </c>
      <c r="F97" s="371" t="str">
        <f t="shared" si="1"/>
        <v>NL_P_2019_1000 m3_5</v>
      </c>
      <c r="G97" s="330">
        <f>'JQ1 Production'!E39</f>
        <v>141</v>
      </c>
    </row>
    <row r="98" spans="1:7" ht="13.8" thickBot="1" x14ac:dyDescent="0.3">
      <c r="A98" s="329" t="str">
        <f>Cover!$G$25</f>
        <v>NL</v>
      </c>
      <c r="B98" s="325" t="s">
        <v>295</v>
      </c>
      <c r="C98" s="325">
        <f>'JQ1 Production'!$E$10</f>
        <v>2019</v>
      </c>
      <c r="D98" s="325" t="s">
        <v>293</v>
      </c>
      <c r="E98" s="334" t="s">
        <v>110</v>
      </c>
      <c r="F98" s="371" t="str">
        <f t="shared" si="1"/>
        <v>NL_P_2019_1000 m3_5_C</v>
      </c>
      <c r="G98" s="330">
        <f>'JQ1 Production'!E40</f>
        <v>90</v>
      </c>
    </row>
    <row r="99" spans="1:7" ht="13.8" thickBot="1" x14ac:dyDescent="0.3">
      <c r="A99" s="329" t="str">
        <f>Cover!$G$25</f>
        <v>NL</v>
      </c>
      <c r="B99" s="325" t="s">
        <v>295</v>
      </c>
      <c r="C99" s="325">
        <f>'JQ1 Production'!$E$10</f>
        <v>2019</v>
      </c>
      <c r="D99" s="325" t="s">
        <v>293</v>
      </c>
      <c r="E99" s="334" t="s">
        <v>111</v>
      </c>
      <c r="F99" s="371" t="str">
        <f t="shared" si="1"/>
        <v>NL_P_2019_1000 m3_5_NC</v>
      </c>
      <c r="G99" s="330">
        <f>'JQ1 Production'!E41</f>
        <v>51</v>
      </c>
    </row>
    <row r="100" spans="1:7" ht="13.8" thickBot="1" x14ac:dyDescent="0.3">
      <c r="A100" s="329" t="str">
        <f>Cover!$G$25</f>
        <v>NL</v>
      </c>
      <c r="B100" s="325" t="s">
        <v>295</v>
      </c>
      <c r="C100" s="325">
        <f>'JQ1 Production'!$E$10</f>
        <v>2019</v>
      </c>
      <c r="D100" s="325" t="s">
        <v>293</v>
      </c>
      <c r="E100" s="334" t="s">
        <v>112</v>
      </c>
      <c r="F100" s="371" t="str">
        <f t="shared" si="1"/>
        <v>NL_P_2019_1000 m3_5_NC_T</v>
      </c>
      <c r="G100" s="330">
        <f>'JQ1 Production'!E42</f>
        <v>5.8769999999999998</v>
      </c>
    </row>
    <row r="101" spans="1:7" ht="13.8" thickBot="1" x14ac:dyDescent="0.3">
      <c r="A101" s="329" t="str">
        <f>Cover!$G$25</f>
        <v>NL</v>
      </c>
      <c r="B101" s="325" t="s">
        <v>295</v>
      </c>
      <c r="C101" s="325">
        <f>'JQ1 Production'!$E$10</f>
        <v>2019</v>
      </c>
      <c r="D101" s="325" t="s">
        <v>293</v>
      </c>
      <c r="E101" s="334">
        <v>6</v>
      </c>
      <c r="F101" s="371" t="str">
        <f t="shared" si="1"/>
        <v>NL_P_2019_1000 m3_6</v>
      </c>
      <c r="G101" s="330">
        <f>'JQ1 Production'!E43</f>
        <v>0</v>
      </c>
    </row>
    <row r="102" spans="1:7" ht="13.8" thickBot="1" x14ac:dyDescent="0.3">
      <c r="A102" s="329" t="str">
        <f>Cover!$G$25</f>
        <v>NL</v>
      </c>
      <c r="B102" s="325" t="s">
        <v>295</v>
      </c>
      <c r="C102" s="325">
        <f>'JQ1 Production'!$E$10</f>
        <v>2019</v>
      </c>
      <c r="D102" s="325" t="s">
        <v>293</v>
      </c>
      <c r="E102" s="334" t="s">
        <v>113</v>
      </c>
      <c r="F102" s="371" t="str">
        <f t="shared" si="1"/>
        <v>NL_P_2019_1000 m3_6_1</v>
      </c>
      <c r="G102" s="330">
        <f>'JQ1 Production'!E44</f>
        <v>0</v>
      </c>
    </row>
    <row r="103" spans="1:7" ht="13.8" thickBot="1" x14ac:dyDescent="0.3">
      <c r="A103" s="329" t="str">
        <f>Cover!$G$25</f>
        <v>NL</v>
      </c>
      <c r="B103" s="325" t="s">
        <v>295</v>
      </c>
      <c r="C103" s="325">
        <f>'JQ1 Production'!$E$10</f>
        <v>2019</v>
      </c>
      <c r="D103" s="325" t="s">
        <v>293</v>
      </c>
      <c r="E103" s="334" t="s">
        <v>114</v>
      </c>
      <c r="F103" s="371" t="str">
        <f t="shared" si="1"/>
        <v>NL_P_2019_1000 m3_6_1_C</v>
      </c>
      <c r="G103" s="330">
        <f>'JQ1 Production'!E45</f>
        <v>0</v>
      </c>
    </row>
    <row r="104" spans="1:7" ht="13.8" thickBot="1" x14ac:dyDescent="0.3">
      <c r="A104" s="329" t="str">
        <f>Cover!$G$25</f>
        <v>NL</v>
      </c>
      <c r="B104" s="325" t="s">
        <v>295</v>
      </c>
      <c r="C104" s="325">
        <f>'JQ1 Production'!$E$10</f>
        <v>2019</v>
      </c>
      <c r="D104" s="325" t="s">
        <v>293</v>
      </c>
      <c r="E104" s="334" t="s">
        <v>115</v>
      </c>
      <c r="F104" s="371" t="str">
        <f t="shared" si="1"/>
        <v>NL_P_2019_1000 m3_6_1_NC</v>
      </c>
      <c r="G104" s="330">
        <f>'JQ1 Production'!E46</f>
        <v>0</v>
      </c>
    </row>
    <row r="105" spans="1:7" ht="13.8" thickBot="1" x14ac:dyDescent="0.3">
      <c r="A105" s="329" t="str">
        <f>Cover!$G$25</f>
        <v>NL</v>
      </c>
      <c r="B105" s="325" t="s">
        <v>295</v>
      </c>
      <c r="C105" s="325">
        <f>'JQ1 Production'!$E$10</f>
        <v>2019</v>
      </c>
      <c r="D105" s="325" t="s">
        <v>293</v>
      </c>
      <c r="E105" s="334" t="s">
        <v>116</v>
      </c>
      <c r="F105" s="371" t="str">
        <f t="shared" si="1"/>
        <v>NL_P_2019_1000 m3_6_1_NC_T</v>
      </c>
      <c r="G105" s="330">
        <f>'JQ1 Production'!E47</f>
        <v>28.751000000000001</v>
      </c>
    </row>
    <row r="106" spans="1:7" ht="13.8" thickBot="1" x14ac:dyDescent="0.3">
      <c r="A106" s="329" t="str">
        <f>Cover!$G$25</f>
        <v>NL</v>
      </c>
      <c r="B106" s="325" t="s">
        <v>295</v>
      </c>
      <c r="C106" s="325">
        <f>'JQ1 Production'!$E$10</f>
        <v>2019</v>
      </c>
      <c r="D106" s="325" t="s">
        <v>293</v>
      </c>
      <c r="E106" s="334" t="s">
        <v>117</v>
      </c>
      <c r="F106" s="371" t="str">
        <f t="shared" si="1"/>
        <v>NL_P_2019_1000 m3_6_2</v>
      </c>
      <c r="G106" s="330">
        <f>'JQ1 Production'!E48</f>
        <v>0</v>
      </c>
    </row>
    <row r="107" spans="1:7" ht="13.8" thickBot="1" x14ac:dyDescent="0.3">
      <c r="A107" s="329" t="str">
        <f>Cover!$G$25</f>
        <v>NL</v>
      </c>
      <c r="B107" s="325" t="s">
        <v>295</v>
      </c>
      <c r="C107" s="325">
        <f>'JQ1 Production'!$E$10</f>
        <v>2019</v>
      </c>
      <c r="D107" s="325" t="s">
        <v>293</v>
      </c>
      <c r="E107" s="334" t="s">
        <v>118</v>
      </c>
      <c r="F107" s="371" t="str">
        <f t="shared" si="1"/>
        <v>NL_P_2019_1000 m3_6_2_C</v>
      </c>
      <c r="G107" s="330">
        <f>'JQ1 Production'!E49</f>
        <v>0</v>
      </c>
    </row>
    <row r="108" spans="1:7" ht="13.8" thickBot="1" x14ac:dyDescent="0.3">
      <c r="A108" s="329" t="str">
        <f>Cover!$G$25</f>
        <v>NL</v>
      </c>
      <c r="B108" s="325" t="s">
        <v>295</v>
      </c>
      <c r="C108" s="325">
        <f>'JQ1 Production'!$E$10</f>
        <v>2019</v>
      </c>
      <c r="D108" s="325" t="s">
        <v>293</v>
      </c>
      <c r="E108" s="334" t="s">
        <v>119</v>
      </c>
      <c r="F108" s="371" t="str">
        <f t="shared" si="1"/>
        <v>NL_P_2019_1000 m3_6_2_NC</v>
      </c>
      <c r="G108" s="330">
        <f>'JQ1 Production'!E50</f>
        <v>0</v>
      </c>
    </row>
    <row r="109" spans="1:7" ht="13.8" thickBot="1" x14ac:dyDescent="0.3">
      <c r="A109" s="329" t="str">
        <f>Cover!$G$25</f>
        <v>NL</v>
      </c>
      <c r="B109" s="325" t="s">
        <v>295</v>
      </c>
      <c r="C109" s="325">
        <f>'JQ1 Production'!$E$10</f>
        <v>2019</v>
      </c>
      <c r="D109" s="325" t="s">
        <v>293</v>
      </c>
      <c r="E109" s="334" t="s">
        <v>120</v>
      </c>
      <c r="F109" s="371" t="str">
        <f t="shared" si="1"/>
        <v>NL_P_2019_1000 m3_6_2_NC_T</v>
      </c>
      <c r="G109" s="330">
        <f>'JQ1 Production'!E51</f>
        <v>0</v>
      </c>
    </row>
    <row r="110" spans="1:7" ht="13.8" thickBot="1" x14ac:dyDescent="0.3">
      <c r="A110" s="329" t="str">
        <f>Cover!$G$25</f>
        <v>NL</v>
      </c>
      <c r="B110" s="325" t="s">
        <v>295</v>
      </c>
      <c r="C110" s="325">
        <f>'JQ1 Production'!$E$10</f>
        <v>2019</v>
      </c>
      <c r="D110" s="325" t="s">
        <v>293</v>
      </c>
      <c r="E110" s="334" t="s">
        <v>121</v>
      </c>
      <c r="F110" s="371" t="str">
        <f t="shared" si="1"/>
        <v>NL_P_2019_1000 m3_6_3</v>
      </c>
      <c r="G110" s="330">
        <f>'JQ1 Production'!E52</f>
        <v>0</v>
      </c>
    </row>
    <row r="111" spans="1:7" ht="13.8" thickBot="1" x14ac:dyDescent="0.3">
      <c r="A111" s="329" t="str">
        <f>Cover!$G$25</f>
        <v>NL</v>
      </c>
      <c r="B111" s="325" t="s">
        <v>295</v>
      </c>
      <c r="C111" s="325">
        <f>'JQ1 Production'!$E$10</f>
        <v>2019</v>
      </c>
      <c r="D111" s="325" t="s">
        <v>293</v>
      </c>
      <c r="E111" s="334" t="s">
        <v>122</v>
      </c>
      <c r="F111" s="371" t="str">
        <f t="shared" si="1"/>
        <v>NL_P_2019_1000 m3_6_3_1</v>
      </c>
      <c r="G111" s="330">
        <f>'JQ1 Production'!E53</f>
        <v>0</v>
      </c>
    </row>
    <row r="112" spans="1:7" ht="13.8" thickBot="1" x14ac:dyDescent="0.3">
      <c r="A112" s="329" t="str">
        <f>Cover!$G$25</f>
        <v>NL</v>
      </c>
      <c r="B112" s="325" t="s">
        <v>295</v>
      </c>
      <c r="C112" s="325">
        <f>'JQ1 Production'!$E$10</f>
        <v>2019</v>
      </c>
      <c r="D112" s="325" t="s">
        <v>293</v>
      </c>
      <c r="E112" s="334" t="s">
        <v>123</v>
      </c>
      <c r="F112" s="371" t="str">
        <f t="shared" si="1"/>
        <v>NL_P_2019_1000 m3_6_4</v>
      </c>
      <c r="G112" s="330">
        <f>'JQ1 Production'!E54</f>
        <v>28.751000000000001</v>
      </c>
    </row>
    <row r="113" spans="1:7" ht="13.8" thickBot="1" x14ac:dyDescent="0.3">
      <c r="A113" s="329" t="str">
        <f>Cover!$G$25</f>
        <v>NL</v>
      </c>
      <c r="B113" s="325" t="s">
        <v>295</v>
      </c>
      <c r="C113" s="325">
        <f>'JQ1 Production'!$E$10</f>
        <v>2019</v>
      </c>
      <c r="D113" s="325" t="s">
        <v>293</v>
      </c>
      <c r="E113" s="334" t="s">
        <v>124</v>
      </c>
      <c r="F113" s="371" t="str">
        <f t="shared" si="1"/>
        <v>NL_P_2019_1000 m3_6_4_1</v>
      </c>
      <c r="G113" s="330">
        <f>'JQ1 Production'!E55</f>
        <v>0</v>
      </c>
    </row>
    <row r="114" spans="1:7" ht="13.8" thickBot="1" x14ac:dyDescent="0.3">
      <c r="A114" s="329" t="str">
        <f>Cover!$G$25</f>
        <v>NL</v>
      </c>
      <c r="B114" s="325" t="s">
        <v>295</v>
      </c>
      <c r="C114" s="325">
        <f>'JQ1 Production'!$E$10</f>
        <v>2019</v>
      </c>
      <c r="D114" s="325" t="s">
        <v>293</v>
      </c>
      <c r="E114" s="334" t="s">
        <v>125</v>
      </c>
      <c r="F114" s="371" t="str">
        <f t="shared" si="1"/>
        <v>NL_P_2019_1000 m3_6_4_2</v>
      </c>
      <c r="G114" s="330">
        <f>'JQ1 Production'!E56</f>
        <v>0</v>
      </c>
    </row>
    <row r="115" spans="1:7" ht="13.8" thickBot="1" x14ac:dyDescent="0.3">
      <c r="A115" s="329" t="str">
        <f>Cover!$G$25</f>
        <v>NL</v>
      </c>
      <c r="B115" s="325" t="s">
        <v>295</v>
      </c>
      <c r="C115" s="325">
        <f>'JQ1 Production'!$E$10</f>
        <v>2019</v>
      </c>
      <c r="D115" s="325" t="s">
        <v>293</v>
      </c>
      <c r="E115" s="334" t="s">
        <v>126</v>
      </c>
      <c r="F115" s="371" t="str">
        <f t="shared" si="1"/>
        <v>NL_P_2019_1000 m3_6_4_3</v>
      </c>
      <c r="G115" s="330">
        <f>'JQ1 Production'!E57</f>
        <v>28.751000000000001</v>
      </c>
    </row>
    <row r="116" spans="1:7" ht="13.8" thickBot="1" x14ac:dyDescent="0.3">
      <c r="A116" s="329" t="str">
        <f>Cover!$G$25</f>
        <v>NL</v>
      </c>
      <c r="B116" s="325" t="s">
        <v>295</v>
      </c>
      <c r="C116" s="325">
        <f>'JQ1 Production'!$E$10</f>
        <v>2019</v>
      </c>
      <c r="D116" s="325" t="s">
        <v>362</v>
      </c>
      <c r="E116" s="334">
        <v>7</v>
      </c>
      <c r="F116" s="371" t="str">
        <f t="shared" si="1"/>
        <v>NL_P_2019_1000 mt_7</v>
      </c>
      <c r="G116" s="330">
        <f>'JQ1 Production'!E58</f>
        <v>33.820999999999998</v>
      </c>
    </row>
    <row r="117" spans="1:7" ht="13.8" thickBot="1" x14ac:dyDescent="0.3">
      <c r="A117" s="329" t="str">
        <f>Cover!$G$25</f>
        <v>NL</v>
      </c>
      <c r="B117" s="325" t="s">
        <v>295</v>
      </c>
      <c r="C117" s="325">
        <f>'JQ1 Production'!$E$10</f>
        <v>2019</v>
      </c>
      <c r="D117" s="325" t="s">
        <v>362</v>
      </c>
      <c r="E117" s="334" t="s">
        <v>127</v>
      </c>
      <c r="F117" s="371" t="str">
        <f t="shared" si="1"/>
        <v>NL_P_2019_1000 mt_7_1</v>
      </c>
      <c r="G117" s="330">
        <f>'JQ1 Production'!E59</f>
        <v>33.820999999999998</v>
      </c>
    </row>
    <row r="118" spans="1:7" ht="13.8" thickBot="1" x14ac:dyDescent="0.3">
      <c r="A118" s="329" t="str">
        <f>Cover!$G$25</f>
        <v>NL</v>
      </c>
      <c r="B118" s="325" t="s">
        <v>295</v>
      </c>
      <c r="C118" s="325">
        <f>'JQ1 Production'!$E$10</f>
        <v>2019</v>
      </c>
      <c r="D118" s="325" t="s">
        <v>362</v>
      </c>
      <c r="E118" s="334" t="s">
        <v>128</v>
      </c>
      <c r="F118" s="371" t="str">
        <f t="shared" si="1"/>
        <v>NL_P_2019_1000 mt_7_2</v>
      </c>
      <c r="G118" s="330">
        <f>'JQ1 Production'!E60</f>
        <v>0</v>
      </c>
    </row>
    <row r="119" spans="1:7" ht="13.8" thickBot="1" x14ac:dyDescent="0.3">
      <c r="A119" s="329" t="str">
        <f>Cover!$G$25</f>
        <v>NL</v>
      </c>
      <c r="B119" s="325" t="s">
        <v>295</v>
      </c>
      <c r="C119" s="325">
        <f>'JQ1 Production'!$E$10</f>
        <v>2019</v>
      </c>
      <c r="D119" s="325" t="s">
        <v>362</v>
      </c>
      <c r="E119" s="334" t="s">
        <v>129</v>
      </c>
      <c r="F119" s="371" t="str">
        <f t="shared" si="1"/>
        <v>NL_P_2019_1000 mt_7_3</v>
      </c>
      <c r="G119" s="330">
        <f>'JQ1 Production'!E61</f>
        <v>0</v>
      </c>
    </row>
    <row r="120" spans="1:7" ht="13.8" thickBot="1" x14ac:dyDescent="0.3">
      <c r="A120" s="329" t="str">
        <f>Cover!$G$25</f>
        <v>NL</v>
      </c>
      <c r="B120" s="325" t="s">
        <v>295</v>
      </c>
      <c r="C120" s="325">
        <f>'JQ1 Production'!$E$10</f>
        <v>2019</v>
      </c>
      <c r="D120" s="325" t="s">
        <v>362</v>
      </c>
      <c r="E120" s="334" t="s">
        <v>130</v>
      </c>
      <c r="F120" s="371" t="str">
        <f t="shared" si="1"/>
        <v>NL_P_2019_1000 mt_7_3_1</v>
      </c>
      <c r="G120" s="330">
        <f>'JQ1 Production'!E62</f>
        <v>0</v>
      </c>
    </row>
    <row r="121" spans="1:7" ht="13.8" thickBot="1" x14ac:dyDescent="0.3">
      <c r="A121" s="329" t="str">
        <f>Cover!$G$25</f>
        <v>NL</v>
      </c>
      <c r="B121" s="325" t="s">
        <v>295</v>
      </c>
      <c r="C121" s="325">
        <f>'JQ1 Production'!$E$10</f>
        <v>2019</v>
      </c>
      <c r="D121" s="325" t="s">
        <v>362</v>
      </c>
      <c r="E121" s="334" t="s">
        <v>131</v>
      </c>
      <c r="F121" s="371" t="str">
        <f t="shared" si="1"/>
        <v>NL_P_2019_1000 mt_7_3_2</v>
      </c>
      <c r="G121" s="330">
        <f>'JQ1 Production'!E63</f>
        <v>0</v>
      </c>
    </row>
    <row r="122" spans="1:7" ht="13.8" thickBot="1" x14ac:dyDescent="0.3">
      <c r="A122" s="329" t="str">
        <f>Cover!$G$25</f>
        <v>NL</v>
      </c>
      <c r="B122" s="325" t="s">
        <v>295</v>
      </c>
      <c r="C122" s="325">
        <f>'JQ1 Production'!$E$10</f>
        <v>2019</v>
      </c>
      <c r="D122" s="325" t="s">
        <v>362</v>
      </c>
      <c r="E122" s="334" t="s">
        <v>132</v>
      </c>
      <c r="F122" s="371" t="str">
        <f t="shared" si="1"/>
        <v>NL_P_2019_1000 mt_7_3_3</v>
      </c>
      <c r="G122" s="330">
        <f>'JQ1 Production'!E64</f>
        <v>0</v>
      </c>
    </row>
    <row r="123" spans="1:7" ht="13.8" thickBot="1" x14ac:dyDescent="0.3">
      <c r="A123" s="329" t="str">
        <f>Cover!$G$25</f>
        <v>NL</v>
      </c>
      <c r="B123" s="325" t="s">
        <v>295</v>
      </c>
      <c r="C123" s="325">
        <f>'JQ1 Production'!$E$10</f>
        <v>2019</v>
      </c>
      <c r="D123" s="325" t="s">
        <v>362</v>
      </c>
      <c r="E123" s="334" t="s">
        <v>133</v>
      </c>
      <c r="F123" s="371" t="str">
        <f t="shared" si="1"/>
        <v>NL_P_2019_1000 mt_7_3_4</v>
      </c>
      <c r="G123" s="330">
        <f>'JQ1 Production'!E65</f>
        <v>0</v>
      </c>
    </row>
    <row r="124" spans="1:7" ht="13.8" thickBot="1" x14ac:dyDescent="0.3">
      <c r="A124" s="329" t="str">
        <f>Cover!$G$25</f>
        <v>NL</v>
      </c>
      <c r="B124" s="325" t="s">
        <v>295</v>
      </c>
      <c r="C124" s="325">
        <f>'JQ1 Production'!$E$10</f>
        <v>2019</v>
      </c>
      <c r="D124" s="325" t="s">
        <v>362</v>
      </c>
      <c r="E124" s="334" t="s">
        <v>134</v>
      </c>
      <c r="F124" s="371" t="str">
        <f t="shared" si="1"/>
        <v>NL_P_2019_1000 mt_7_4</v>
      </c>
      <c r="G124" s="330">
        <f>'JQ1 Production'!E66</f>
        <v>0</v>
      </c>
    </row>
    <row r="125" spans="1:7" ht="13.8" thickBot="1" x14ac:dyDescent="0.3">
      <c r="A125" s="329" t="str">
        <f>Cover!$G$25</f>
        <v>NL</v>
      </c>
      <c r="B125" s="325" t="s">
        <v>295</v>
      </c>
      <c r="C125" s="325">
        <f>'JQ1 Production'!$E$10</f>
        <v>2019</v>
      </c>
      <c r="D125" s="325" t="s">
        <v>362</v>
      </c>
      <c r="E125" s="334">
        <v>8</v>
      </c>
      <c r="F125" s="371" t="str">
        <f t="shared" si="1"/>
        <v>NL_P_2019_1000 mt_8</v>
      </c>
      <c r="G125" s="330">
        <f>'JQ1 Production'!E67</f>
        <v>1834.998</v>
      </c>
    </row>
    <row r="126" spans="1:7" ht="13.8" thickBot="1" x14ac:dyDescent="0.3">
      <c r="A126" s="329" t="str">
        <f>Cover!$G$25</f>
        <v>NL</v>
      </c>
      <c r="B126" s="325" t="s">
        <v>295</v>
      </c>
      <c r="C126" s="325">
        <f>'JQ1 Production'!$E$10</f>
        <v>2019</v>
      </c>
      <c r="D126" s="325" t="s">
        <v>362</v>
      </c>
      <c r="E126" s="334" t="s">
        <v>135</v>
      </c>
      <c r="F126" s="371" t="str">
        <f t="shared" si="1"/>
        <v>NL_P_2019_1000 mt_8_1</v>
      </c>
      <c r="G126" s="330">
        <f>'JQ1 Production'!E68</f>
        <v>2489</v>
      </c>
    </row>
    <row r="127" spans="1:7" ht="13.8" thickBot="1" x14ac:dyDescent="0.3">
      <c r="A127" s="329" t="str">
        <f>Cover!$G$25</f>
        <v>NL</v>
      </c>
      <c r="B127" s="325" t="s">
        <v>295</v>
      </c>
      <c r="C127" s="325">
        <f>'JQ1 Production'!$E$10</f>
        <v>2019</v>
      </c>
      <c r="D127" s="325" t="s">
        <v>362</v>
      </c>
      <c r="E127" s="334" t="s">
        <v>136</v>
      </c>
      <c r="F127" s="371" t="str">
        <f t="shared" si="1"/>
        <v>NL_P_2019_1000 mt_8_2</v>
      </c>
      <c r="G127" s="330">
        <f>'JQ1 Production'!E69</f>
        <v>2895</v>
      </c>
    </row>
    <row r="128" spans="1:7" ht="13.8" thickBot="1" x14ac:dyDescent="0.3">
      <c r="A128" s="329" t="str">
        <f>Cover!$G$25</f>
        <v>NL</v>
      </c>
      <c r="B128" s="325" t="s">
        <v>295</v>
      </c>
      <c r="C128" s="325">
        <f>'JQ1 Production'!$E$10</f>
        <v>2019</v>
      </c>
      <c r="D128" s="325" t="s">
        <v>362</v>
      </c>
      <c r="E128" s="334">
        <v>9</v>
      </c>
      <c r="F128" s="371" t="str">
        <f t="shared" si="1"/>
        <v>NL_P_2019_1000 mt_9</v>
      </c>
      <c r="G128" s="330">
        <f>'JQ1 Production'!E70</f>
        <v>606</v>
      </c>
    </row>
    <row r="129" spans="1:8" ht="13.8" thickBot="1" x14ac:dyDescent="0.3">
      <c r="A129" s="329" t="str">
        <f>Cover!$G$25</f>
        <v>NL</v>
      </c>
      <c r="B129" s="325" t="s">
        <v>295</v>
      </c>
      <c r="C129" s="325">
        <f>'JQ1 Production'!$E$10</f>
        <v>2019</v>
      </c>
      <c r="D129" s="325" t="s">
        <v>362</v>
      </c>
      <c r="E129" s="334">
        <v>10</v>
      </c>
      <c r="F129" s="371" t="str">
        <f t="shared" si="1"/>
        <v>NL_P_2019_1000 mt_10</v>
      </c>
      <c r="G129" s="330">
        <f>'JQ1 Production'!E71</f>
        <v>0</v>
      </c>
    </row>
    <row r="130" spans="1:8" ht="13.8" thickBot="1" x14ac:dyDescent="0.3">
      <c r="A130" s="329" t="str">
        <f>Cover!$G$25</f>
        <v>NL</v>
      </c>
      <c r="B130" s="325" t="s">
        <v>295</v>
      </c>
      <c r="C130" s="325">
        <f>'JQ1 Production'!$E$10</f>
        <v>2019</v>
      </c>
      <c r="D130" s="325" t="s">
        <v>362</v>
      </c>
      <c r="E130" s="334" t="s">
        <v>137</v>
      </c>
      <c r="F130" s="371" t="str">
        <f t="shared" si="1"/>
        <v>NL_P_2019_1000 mt_10_1</v>
      </c>
      <c r="G130" s="330">
        <f>'JQ1 Production'!E72</f>
        <v>0</v>
      </c>
    </row>
    <row r="131" spans="1:8" ht="13.8" thickBot="1" x14ac:dyDescent="0.3">
      <c r="A131" s="329" t="str">
        <f>Cover!$G$25</f>
        <v>NL</v>
      </c>
      <c r="B131" s="325" t="s">
        <v>295</v>
      </c>
      <c r="C131" s="325">
        <f>'JQ1 Production'!$E$10</f>
        <v>2019</v>
      </c>
      <c r="D131" s="325" t="s">
        <v>362</v>
      </c>
      <c r="E131" s="334" t="s">
        <v>138</v>
      </c>
      <c r="F131" s="371" t="str">
        <f t="shared" si="1"/>
        <v>NL_P_2019_1000 mt_10_1_1</v>
      </c>
      <c r="G131" s="330">
        <f>'JQ1 Production'!E73</f>
        <v>0</v>
      </c>
    </row>
    <row r="132" spans="1:8" ht="13.8" thickBot="1" x14ac:dyDescent="0.3">
      <c r="A132" s="329" t="str">
        <f>Cover!$G$25</f>
        <v>NL</v>
      </c>
      <c r="B132" s="325" t="s">
        <v>295</v>
      </c>
      <c r="C132" s="325">
        <f>'JQ1 Production'!$E$10</f>
        <v>2019</v>
      </c>
      <c r="D132" s="325" t="s">
        <v>362</v>
      </c>
      <c r="E132" s="334" t="s">
        <v>139</v>
      </c>
      <c r="F132" s="371" t="str">
        <f t="shared" si="1"/>
        <v>NL_P_2019_1000 mt_10_1_2</v>
      </c>
      <c r="G132" s="330">
        <f>'JQ1 Production'!E74</f>
        <v>0</v>
      </c>
    </row>
    <row r="133" spans="1:8" ht="13.8" thickBot="1" x14ac:dyDescent="0.3">
      <c r="A133" s="329" t="str">
        <f>Cover!$G$25</f>
        <v>NL</v>
      </c>
      <c r="B133" s="325" t="s">
        <v>295</v>
      </c>
      <c r="C133" s="325">
        <f>'JQ1 Production'!$E$10</f>
        <v>2019</v>
      </c>
      <c r="D133" s="325" t="s">
        <v>362</v>
      </c>
      <c r="E133" s="334" t="s">
        <v>140</v>
      </c>
      <c r="F133" s="371" t="str">
        <f t="shared" si="1"/>
        <v>NL_P_2019_1000 mt_10_1_3</v>
      </c>
      <c r="G133" s="330">
        <f>'JQ1 Production'!E75</f>
        <v>94</v>
      </c>
    </row>
    <row r="134" spans="1:8" ht="13.8" thickBot="1" x14ac:dyDescent="0.3">
      <c r="A134" s="329" t="str">
        <f>Cover!$G$25</f>
        <v>NL</v>
      </c>
      <c r="B134" s="325" t="s">
        <v>295</v>
      </c>
      <c r="C134" s="325">
        <f>'JQ1 Production'!$E$10</f>
        <v>2019</v>
      </c>
      <c r="D134" s="325" t="s">
        <v>362</v>
      </c>
      <c r="E134" s="334" t="s">
        <v>141</v>
      </c>
      <c r="F134" s="371" t="str">
        <f t="shared" si="1"/>
        <v>NL_P_2019_1000 mt_10_1_4</v>
      </c>
      <c r="G134" s="330">
        <f>'JQ1 Production'!E76</f>
        <v>2195</v>
      </c>
    </row>
    <row r="135" spans="1:8" ht="13.8" thickBot="1" x14ac:dyDescent="0.3">
      <c r="A135" s="329" t="str">
        <f>Cover!$G$25</f>
        <v>NL</v>
      </c>
      <c r="B135" s="325" t="s">
        <v>295</v>
      </c>
      <c r="C135" s="325">
        <f>'JQ1 Production'!$E$10</f>
        <v>2019</v>
      </c>
      <c r="D135" s="325" t="s">
        <v>362</v>
      </c>
      <c r="E135" s="334" t="s">
        <v>142</v>
      </c>
      <c r="F135" s="371" t="str">
        <f t="shared" si="1"/>
        <v>NL_P_2019_1000 mt_10_2</v>
      </c>
      <c r="G135" s="330">
        <f>'JQ1 Production'!E77</f>
        <v>1316</v>
      </c>
    </row>
    <row r="136" spans="1:8" ht="13.8" thickBot="1" x14ac:dyDescent="0.3">
      <c r="A136" s="329" t="str">
        <f>Cover!$G$25</f>
        <v>NL</v>
      </c>
      <c r="B136" s="325" t="s">
        <v>295</v>
      </c>
      <c r="C136" s="325">
        <f>'JQ1 Production'!$E$10</f>
        <v>2019</v>
      </c>
      <c r="D136" s="325" t="s">
        <v>362</v>
      </c>
      <c r="E136" s="334" t="s">
        <v>143</v>
      </c>
      <c r="F136" s="371" t="str">
        <f t="shared" si="1"/>
        <v>NL_P_2019_1000 mt_10_3</v>
      </c>
      <c r="G136" s="330">
        <f>'JQ1 Production'!E78</f>
        <v>0</v>
      </c>
    </row>
    <row r="137" spans="1:8" ht="13.8" thickBot="1" x14ac:dyDescent="0.3">
      <c r="A137" s="329" t="str">
        <f>Cover!$G$25</f>
        <v>NL</v>
      </c>
      <c r="B137" s="325" t="s">
        <v>295</v>
      </c>
      <c r="C137" s="325">
        <f>'JQ1 Production'!$E$10</f>
        <v>2019</v>
      </c>
      <c r="D137" s="325" t="s">
        <v>362</v>
      </c>
      <c r="E137" s="334" t="s">
        <v>144</v>
      </c>
      <c r="F137" s="371" t="str">
        <f t="shared" si="1"/>
        <v>NL_P_2019_1000 mt_10_3_1</v>
      </c>
      <c r="G137" s="330">
        <f>'JQ1 Production'!E79</f>
        <v>0</v>
      </c>
    </row>
    <row r="138" spans="1:8" ht="13.8" thickBot="1" x14ac:dyDescent="0.3">
      <c r="A138" s="329" t="str">
        <f>Cover!$G$25</f>
        <v>NL</v>
      </c>
      <c r="B138" s="325" t="s">
        <v>295</v>
      </c>
      <c r="C138" s="325">
        <f>'JQ1 Production'!$E$10</f>
        <v>2019</v>
      </c>
      <c r="D138" s="325" t="s">
        <v>362</v>
      </c>
      <c r="E138" s="334" t="s">
        <v>145</v>
      </c>
      <c r="F138" s="371" t="str">
        <f t="shared" si="1"/>
        <v>NL_P_2019_1000 mt_10_3_2</v>
      </c>
      <c r="G138" s="330">
        <f>'JQ1 Production'!E80</f>
        <v>0</v>
      </c>
    </row>
    <row r="139" spans="1:8" ht="13.8" thickBot="1" x14ac:dyDescent="0.3">
      <c r="A139" s="329" t="str">
        <f>Cover!$G$25</f>
        <v>NL</v>
      </c>
      <c r="B139" s="325" t="s">
        <v>295</v>
      </c>
      <c r="C139" s="325">
        <f>'JQ1 Production'!$E$10</f>
        <v>2019</v>
      </c>
      <c r="D139" s="325" t="s">
        <v>362</v>
      </c>
      <c r="E139" s="334" t="s">
        <v>146</v>
      </c>
      <c r="F139" s="371" t="str">
        <f t="shared" ref="F139:F206" si="2">CONCATENATE(A139,"_",B139,"_",C139,"_",D139,"_",E139)</f>
        <v>NL_P_2019_1000 mt_10_3_3</v>
      </c>
      <c r="G139" s="330">
        <f>'JQ1 Production'!E81</f>
        <v>0</v>
      </c>
    </row>
    <row r="140" spans="1:8" ht="13.8" thickBot="1" x14ac:dyDescent="0.3">
      <c r="A140" s="329" t="str">
        <f>Cover!$G$25</f>
        <v>NL</v>
      </c>
      <c r="B140" s="325" t="s">
        <v>295</v>
      </c>
      <c r="C140" s="325">
        <f>'JQ1 Production'!$E$10</f>
        <v>2019</v>
      </c>
      <c r="D140" s="325" t="s">
        <v>362</v>
      </c>
      <c r="E140" s="334" t="s">
        <v>147</v>
      </c>
      <c r="F140" s="371" t="str">
        <f t="shared" si="2"/>
        <v>NL_P_2019_1000 mt_10_3_4</v>
      </c>
      <c r="G140" s="330">
        <f>'JQ1 Production'!E82</f>
        <v>0</v>
      </c>
    </row>
    <row r="141" spans="1:8" ht="13.8" thickBot="1" x14ac:dyDescent="0.3">
      <c r="A141" s="331" t="str">
        <f>Cover!$G$25</f>
        <v>NL</v>
      </c>
      <c r="B141" s="332" t="s">
        <v>295</v>
      </c>
      <c r="C141" s="332">
        <f>'JQ1 Production'!$E$10</f>
        <v>2019</v>
      </c>
      <c r="D141" s="332" t="s">
        <v>362</v>
      </c>
      <c r="E141" s="342" t="s">
        <v>148</v>
      </c>
      <c r="F141" s="371" t="str">
        <f t="shared" si="2"/>
        <v>NL_P_2019_1000 mt_10_4</v>
      </c>
      <c r="G141" s="333">
        <f>'JQ1 Production'!E83</f>
        <v>0</v>
      </c>
    </row>
    <row r="142" spans="1:8" ht="13.8" thickBot="1" x14ac:dyDescent="0.3">
      <c r="A142" s="326" t="str">
        <f>Cover!$G$25</f>
        <v>NL</v>
      </c>
      <c r="B142" s="327" t="s">
        <v>292</v>
      </c>
      <c r="C142" s="327">
        <f>'JQ1 Production'!$D$10</f>
        <v>2018</v>
      </c>
      <c r="D142" s="327" t="s">
        <v>293</v>
      </c>
      <c r="E142" s="341">
        <v>1</v>
      </c>
      <c r="F142" s="371" t="str">
        <f t="shared" si="2"/>
        <v>NL_M_2018_1000 m3_1</v>
      </c>
      <c r="G142" s="328">
        <f>'JQ2 TTrade'!D11</f>
        <v>350.24200000000002</v>
      </c>
      <c r="H142" s="323" t="s">
        <v>315</v>
      </c>
    </row>
    <row r="143" spans="1:8" ht="13.8" thickBot="1" x14ac:dyDescent="0.3">
      <c r="A143" s="329" t="str">
        <f>Cover!$G$25</f>
        <v>NL</v>
      </c>
      <c r="B143" s="325" t="s">
        <v>292</v>
      </c>
      <c r="C143" s="325">
        <f>'JQ1 Production'!$D$10</f>
        <v>2018</v>
      </c>
      <c r="D143" s="325" t="s">
        <v>293</v>
      </c>
      <c r="E143" s="334" t="s">
        <v>94</v>
      </c>
      <c r="F143" s="371" t="str">
        <f t="shared" si="2"/>
        <v>NL_M_2018_1000 m3_1_1</v>
      </c>
      <c r="G143" s="330">
        <f>'JQ2 TTrade'!D12</f>
        <v>89.242000000000004</v>
      </c>
    </row>
    <row r="144" spans="1:8" ht="13.8" thickBot="1" x14ac:dyDescent="0.3">
      <c r="A144" s="329" t="str">
        <f>Cover!$G$25</f>
        <v>NL</v>
      </c>
      <c r="B144" s="325" t="s">
        <v>292</v>
      </c>
      <c r="C144" s="325">
        <f>'JQ1 Production'!$D$10</f>
        <v>2018</v>
      </c>
      <c r="D144" s="325" t="s">
        <v>293</v>
      </c>
      <c r="E144" s="334" t="s">
        <v>97</v>
      </c>
      <c r="F144" s="371" t="str">
        <f t="shared" si="2"/>
        <v>NL_M_2018_1000 m3_1_2</v>
      </c>
      <c r="G144" s="330">
        <f>'JQ2 TTrade'!D13</f>
        <v>72.942000000000007</v>
      </c>
    </row>
    <row r="145" spans="1:7" ht="13.8" thickBot="1" x14ac:dyDescent="0.3">
      <c r="A145" s="329" t="str">
        <f>Cover!$G$25</f>
        <v>NL</v>
      </c>
      <c r="B145" s="325" t="s">
        <v>292</v>
      </c>
      <c r="C145" s="325">
        <f>'JQ1 Production'!$D$10</f>
        <v>2018</v>
      </c>
      <c r="D145" s="325" t="s">
        <v>293</v>
      </c>
      <c r="E145" s="334" t="s">
        <v>98</v>
      </c>
      <c r="F145" s="371" t="str">
        <f t="shared" si="2"/>
        <v>NL_M_2018_1000 m3_1_2_C</v>
      </c>
      <c r="G145" s="330">
        <f>'JQ2 TTrade'!D14</f>
        <v>16.3</v>
      </c>
    </row>
    <row r="146" spans="1:7" ht="13.8" thickBot="1" x14ac:dyDescent="0.3">
      <c r="A146" s="329" t="str">
        <f>Cover!$G$25</f>
        <v>NL</v>
      </c>
      <c r="B146" s="325" t="s">
        <v>292</v>
      </c>
      <c r="C146" s="325">
        <f>'JQ1 Production'!$D$10</f>
        <v>2018</v>
      </c>
      <c r="D146" s="325" t="s">
        <v>293</v>
      </c>
      <c r="E146" s="334" t="s">
        <v>99</v>
      </c>
      <c r="F146" s="371" t="str">
        <f t="shared" si="2"/>
        <v>NL_M_2018_1000 m3_1_2_NC</v>
      </c>
      <c r="G146" s="330">
        <f>'JQ2 TTrade'!D15</f>
        <v>261</v>
      </c>
    </row>
    <row r="147" spans="1:7" ht="13.8" thickBot="1" x14ac:dyDescent="0.3">
      <c r="A147" s="329" t="str">
        <f>Cover!$G$25</f>
        <v>NL</v>
      </c>
      <c r="B147" s="325" t="s">
        <v>292</v>
      </c>
      <c r="C147" s="325">
        <f>'JQ1 Production'!$D$10</f>
        <v>2018</v>
      </c>
      <c r="D147" s="325" t="s">
        <v>293</v>
      </c>
      <c r="E147" s="334" t="s">
        <v>100</v>
      </c>
      <c r="F147" s="371" t="str">
        <f t="shared" si="2"/>
        <v>NL_M_2018_1000 m3_1_2_NC_T</v>
      </c>
      <c r="G147" s="330">
        <f>'JQ2 TTrade'!D16</f>
        <v>146</v>
      </c>
    </row>
    <row r="148" spans="1:7" ht="13.8" thickBot="1" x14ac:dyDescent="0.3">
      <c r="A148" s="329" t="str">
        <f>Cover!$G$25</f>
        <v>NL</v>
      </c>
      <c r="B148" s="325" t="s">
        <v>292</v>
      </c>
      <c r="C148" s="325">
        <f>'JQ1 Production'!$D$10</f>
        <v>2018</v>
      </c>
      <c r="D148" s="325" t="s">
        <v>362</v>
      </c>
      <c r="E148" s="334">
        <v>2</v>
      </c>
      <c r="F148" s="371" t="str">
        <f t="shared" si="2"/>
        <v>NL_M_2018_1000 mt_2</v>
      </c>
      <c r="G148" s="330">
        <f>'JQ2 TTrade'!D17</f>
        <v>115</v>
      </c>
    </row>
    <row r="149" spans="1:7" ht="13.8" thickBot="1" x14ac:dyDescent="0.3">
      <c r="A149" s="329" t="str">
        <f>Cover!$G$25</f>
        <v>NL</v>
      </c>
      <c r="B149" s="325" t="s">
        <v>292</v>
      </c>
      <c r="C149" s="325">
        <f>'JQ1 Production'!$D$10</f>
        <v>2018</v>
      </c>
      <c r="D149" s="325" t="s">
        <v>293</v>
      </c>
      <c r="E149" s="334">
        <v>3</v>
      </c>
      <c r="F149" s="371" t="str">
        <f t="shared" si="2"/>
        <v>NL_M_2018_1000 m3_3</v>
      </c>
      <c r="G149" s="330">
        <f>'JQ2 TTrade'!D18</f>
        <v>24.1</v>
      </c>
    </row>
    <row r="150" spans="1:7" ht="13.8" thickBot="1" x14ac:dyDescent="0.3">
      <c r="A150" s="329" t="str">
        <f>Cover!$G$25</f>
        <v>NL</v>
      </c>
      <c r="B150" s="325" t="s">
        <v>292</v>
      </c>
      <c r="C150" s="325">
        <f>'JQ1 Production'!$D$10</f>
        <v>2018</v>
      </c>
      <c r="D150" s="325" t="s">
        <v>293</v>
      </c>
      <c r="E150" s="334" t="s">
        <v>381</v>
      </c>
      <c r="F150" s="371" t="str">
        <f t="shared" si="2"/>
        <v>NL_M_2018_1000 m3_3_1</v>
      </c>
      <c r="G150" s="330">
        <f>'JQ2 TTrade'!D19</f>
        <v>72</v>
      </c>
    </row>
    <row r="151" spans="1:7" ht="13.8" thickBot="1" x14ac:dyDescent="0.3">
      <c r="A151" s="329" t="str">
        <f>Cover!$G$25</f>
        <v>NL</v>
      </c>
      <c r="B151" s="325" t="s">
        <v>292</v>
      </c>
      <c r="C151" s="325">
        <f>'JQ1 Production'!$D$10</f>
        <v>2018</v>
      </c>
      <c r="D151" s="325" t="s">
        <v>293</v>
      </c>
      <c r="E151" s="334" t="s">
        <v>382</v>
      </c>
      <c r="F151" s="371" t="str">
        <f t="shared" si="2"/>
        <v>NL_M_2018_1000 m3_3_2</v>
      </c>
      <c r="G151" s="330">
        <f>'JQ2 TTrade'!D20</f>
        <v>618.9</v>
      </c>
    </row>
    <row r="152" spans="1:7" ht="13.8" thickBot="1" x14ac:dyDescent="0.3">
      <c r="A152" s="329" t="str">
        <f>Cover!$G$25</f>
        <v>NL</v>
      </c>
      <c r="B152" s="325" t="s">
        <v>292</v>
      </c>
      <c r="C152" s="325">
        <f>'JQ1 Production'!$D$10</f>
        <v>2018</v>
      </c>
      <c r="D152" s="325" t="s">
        <v>362</v>
      </c>
      <c r="E152" s="334">
        <v>4</v>
      </c>
      <c r="F152" s="371" t="str">
        <f t="shared" si="2"/>
        <v>NL_M_2018_1000 mt_4</v>
      </c>
      <c r="G152" s="330">
        <f>'JQ2 TTrade'!D21</f>
        <v>320.89999999999998</v>
      </c>
    </row>
    <row r="153" spans="1:7" ht="13.8" thickBot="1" x14ac:dyDescent="0.3">
      <c r="A153" s="329" t="str">
        <f>Cover!$G$25</f>
        <v>NL</v>
      </c>
      <c r="B153" s="325" t="s">
        <v>292</v>
      </c>
      <c r="C153" s="325">
        <f>'JQ1 Production'!$D$10</f>
        <v>2018</v>
      </c>
      <c r="D153" s="325" t="s">
        <v>362</v>
      </c>
      <c r="E153" s="334" t="s">
        <v>383</v>
      </c>
      <c r="F153" s="371" t="str">
        <f t="shared" si="2"/>
        <v>NL_M_2018_1000 mt_4_1</v>
      </c>
      <c r="G153" s="330">
        <f>'JQ2 TTrade'!D22</f>
        <v>298</v>
      </c>
    </row>
    <row r="154" spans="1:7" ht="13.8" thickBot="1" x14ac:dyDescent="0.3">
      <c r="A154" s="329" t="str">
        <f>Cover!$G$25</f>
        <v>NL</v>
      </c>
      <c r="B154" s="325" t="s">
        <v>292</v>
      </c>
      <c r="C154" s="325">
        <f>'JQ1 Production'!$D$10</f>
        <v>2018</v>
      </c>
      <c r="D154" s="325" t="s">
        <v>362</v>
      </c>
      <c r="E154" s="334" t="s">
        <v>384</v>
      </c>
      <c r="F154" s="371" t="str">
        <f t="shared" si="2"/>
        <v>NL_M_2018_1000 mt_4_2</v>
      </c>
      <c r="G154" s="330">
        <f>'JQ2 TTrade'!D23</f>
        <v>517</v>
      </c>
    </row>
    <row r="155" spans="1:7" ht="13.8" thickBot="1" x14ac:dyDescent="0.3">
      <c r="A155" s="329" t="str">
        <f>Cover!$G$25</f>
        <v>NL</v>
      </c>
      <c r="B155" s="325" t="s">
        <v>292</v>
      </c>
      <c r="C155" s="325">
        <f>'JQ1 Production'!$D$10</f>
        <v>2018</v>
      </c>
      <c r="D155" s="325" t="s">
        <v>293</v>
      </c>
      <c r="E155" s="334">
        <v>5</v>
      </c>
      <c r="F155" s="371" t="str">
        <f t="shared" si="2"/>
        <v>NL_M_2018_1000 m3_5</v>
      </c>
      <c r="G155" s="330">
        <f>'JQ2 TTrade'!D24</f>
        <v>342.59999999999997</v>
      </c>
    </row>
    <row r="156" spans="1:7" ht="13.8" thickBot="1" x14ac:dyDescent="0.3">
      <c r="A156" s="329" t="str">
        <f>Cover!$G$25</f>
        <v>NL</v>
      </c>
      <c r="B156" s="325" t="s">
        <v>292</v>
      </c>
      <c r="C156" s="325">
        <f>'JQ1 Production'!$D$10</f>
        <v>2018</v>
      </c>
      <c r="D156" s="325" t="s">
        <v>293</v>
      </c>
      <c r="E156" s="334" t="s">
        <v>110</v>
      </c>
      <c r="F156" s="371" t="str">
        <f t="shared" si="2"/>
        <v>NL_M_2018_1000 m3_5_C</v>
      </c>
      <c r="G156" s="330">
        <f>'JQ2 TTrade'!D25</f>
        <v>326.89999999999998</v>
      </c>
    </row>
    <row r="157" spans="1:7" ht="13.8" thickBot="1" x14ac:dyDescent="0.3">
      <c r="A157" s="329" t="str">
        <f>Cover!$G$25</f>
        <v>NL</v>
      </c>
      <c r="B157" s="325" t="s">
        <v>292</v>
      </c>
      <c r="C157" s="325">
        <f>'JQ1 Production'!$D$10</f>
        <v>2018</v>
      </c>
      <c r="D157" s="325" t="s">
        <v>293</v>
      </c>
      <c r="E157" s="334" t="s">
        <v>111</v>
      </c>
      <c r="F157" s="371" t="str">
        <f t="shared" si="2"/>
        <v>NL_M_2018_1000 m3_5_NC</v>
      </c>
      <c r="G157" s="330">
        <f>'JQ2 TTrade'!D26</f>
        <v>15.7</v>
      </c>
    </row>
    <row r="158" spans="1:7" ht="13.8" thickBot="1" x14ac:dyDescent="0.3">
      <c r="A158" s="329" t="str">
        <f>Cover!$G$25</f>
        <v>NL</v>
      </c>
      <c r="B158" s="325" t="s">
        <v>292</v>
      </c>
      <c r="C158" s="325">
        <f>'JQ1 Production'!$D$10</f>
        <v>2018</v>
      </c>
      <c r="D158" s="325" t="s">
        <v>293</v>
      </c>
      <c r="E158" s="334" t="s">
        <v>112</v>
      </c>
      <c r="F158" s="371" t="str">
        <f t="shared" si="2"/>
        <v>NL_M_2018_1000 m3_5_NC_T</v>
      </c>
      <c r="G158" s="330">
        <f>'JQ2 TTrade'!D27</f>
        <v>3515.1</v>
      </c>
    </row>
    <row r="159" spans="1:7" ht="13.8" thickBot="1" x14ac:dyDescent="0.3">
      <c r="A159" s="329" t="str">
        <f>Cover!$G$25</f>
        <v>NL</v>
      </c>
      <c r="B159" s="325" t="s">
        <v>292</v>
      </c>
      <c r="C159" s="325">
        <f>'JQ1 Production'!$D$10</f>
        <v>2018</v>
      </c>
      <c r="D159" s="325" t="s">
        <v>293</v>
      </c>
      <c r="E159" s="334">
        <v>6</v>
      </c>
      <c r="F159" s="371" t="str">
        <f t="shared" si="2"/>
        <v>NL_M_2018_1000 m3_6</v>
      </c>
      <c r="G159" s="330">
        <f>'JQ2 TTrade'!D28</f>
        <v>3102.2</v>
      </c>
    </row>
    <row r="160" spans="1:7" ht="13.8" thickBot="1" x14ac:dyDescent="0.3">
      <c r="A160" s="329" t="str">
        <f>Cover!$G$25</f>
        <v>NL</v>
      </c>
      <c r="B160" s="325" t="s">
        <v>292</v>
      </c>
      <c r="C160" s="325">
        <f>'JQ1 Production'!$D$10</f>
        <v>2018</v>
      </c>
      <c r="D160" s="325" t="s">
        <v>293</v>
      </c>
      <c r="E160" s="334" t="s">
        <v>113</v>
      </c>
      <c r="F160" s="371" t="str">
        <f t="shared" si="2"/>
        <v>NL_M_2018_1000 m3_6_1</v>
      </c>
      <c r="G160" s="330">
        <f>'JQ2 TTrade'!D29</f>
        <v>412.9</v>
      </c>
    </row>
    <row r="161" spans="1:7" ht="13.8" thickBot="1" x14ac:dyDescent="0.3">
      <c r="A161" s="329" t="str">
        <f>Cover!$G$25</f>
        <v>NL</v>
      </c>
      <c r="B161" s="325" t="s">
        <v>292</v>
      </c>
      <c r="C161" s="325">
        <f>'JQ1 Production'!$D$10</f>
        <v>2018</v>
      </c>
      <c r="D161" s="325" t="s">
        <v>293</v>
      </c>
      <c r="E161" s="334" t="s">
        <v>114</v>
      </c>
      <c r="F161" s="371" t="str">
        <f t="shared" si="2"/>
        <v>NL_M_2018_1000 m3_6_1_C</v>
      </c>
      <c r="G161" s="330">
        <f>'JQ2 TTrade'!D30</f>
        <v>218</v>
      </c>
    </row>
    <row r="162" spans="1:7" ht="13.8" thickBot="1" x14ac:dyDescent="0.3">
      <c r="A162" s="329" t="str">
        <f>Cover!$G$25</f>
        <v>NL</v>
      </c>
      <c r="B162" s="325" t="s">
        <v>292</v>
      </c>
      <c r="C162" s="325">
        <f>'JQ1 Production'!$D$10</f>
        <v>2018</v>
      </c>
      <c r="D162" s="325" t="s">
        <v>293</v>
      </c>
      <c r="E162" s="334" t="s">
        <v>115</v>
      </c>
      <c r="F162" s="371" t="str">
        <f t="shared" si="2"/>
        <v>NL_M_2018_1000 m3_6_1_NC</v>
      </c>
      <c r="G162" s="330">
        <f>'JQ2 TTrade'!D31</f>
        <v>38.4</v>
      </c>
    </row>
    <row r="163" spans="1:7" ht="13.8" thickBot="1" x14ac:dyDescent="0.3">
      <c r="A163" s="329" t="str">
        <f>Cover!$G$25</f>
        <v>NL</v>
      </c>
      <c r="B163" s="325" t="s">
        <v>292</v>
      </c>
      <c r="C163" s="325">
        <f>'JQ1 Production'!$D$10</f>
        <v>2018</v>
      </c>
      <c r="D163" s="325" t="s">
        <v>293</v>
      </c>
      <c r="E163" s="334" t="s">
        <v>116</v>
      </c>
      <c r="F163" s="371" t="str">
        <f t="shared" si="2"/>
        <v>NL_M_2018_1000 m3_6_1_NC_T</v>
      </c>
      <c r="G163" s="330">
        <f>'JQ2 TTrade'!D32</f>
        <v>20.2</v>
      </c>
    </row>
    <row r="164" spans="1:7" ht="13.8" thickBot="1" x14ac:dyDescent="0.3">
      <c r="A164" s="329" t="str">
        <f>Cover!$G$25</f>
        <v>NL</v>
      </c>
      <c r="B164" s="325" t="s">
        <v>292</v>
      </c>
      <c r="C164" s="325">
        <f>'JQ1 Production'!$D$10</f>
        <v>2018</v>
      </c>
      <c r="D164" s="325" t="s">
        <v>293</v>
      </c>
      <c r="E164" s="334" t="s">
        <v>117</v>
      </c>
      <c r="F164" s="371" t="str">
        <f t="shared" si="2"/>
        <v>NL_M_2018_1000 m3_6_2</v>
      </c>
      <c r="G164" s="330">
        <f>'JQ2 TTrade'!D33</f>
        <v>18.2</v>
      </c>
    </row>
    <row r="165" spans="1:7" ht="13.8" thickBot="1" x14ac:dyDescent="0.3">
      <c r="A165" s="329" t="str">
        <f>Cover!$G$25</f>
        <v>NL</v>
      </c>
      <c r="B165" s="325" t="s">
        <v>292</v>
      </c>
      <c r="C165" s="325">
        <f>'JQ1 Production'!$D$10</f>
        <v>2018</v>
      </c>
      <c r="D165" s="325" t="s">
        <v>293</v>
      </c>
      <c r="E165" s="334" t="s">
        <v>118</v>
      </c>
      <c r="F165" s="371" t="str">
        <f t="shared" si="2"/>
        <v>NL_M_2018_1000 m3_6_2_C</v>
      </c>
      <c r="G165" s="330">
        <f>'JQ2 TTrade'!D34</f>
        <v>9.6999999999999993</v>
      </c>
    </row>
    <row r="166" spans="1:7" ht="13.8" thickBot="1" x14ac:dyDescent="0.3">
      <c r="A166" s="329" t="str">
        <f>Cover!$G$25</f>
        <v>NL</v>
      </c>
      <c r="B166" s="325" t="s">
        <v>292</v>
      </c>
      <c r="C166" s="325">
        <f>'JQ1 Production'!$D$10</f>
        <v>2018</v>
      </c>
      <c r="D166" s="325" t="s">
        <v>293</v>
      </c>
      <c r="E166" s="334" t="s">
        <v>119</v>
      </c>
      <c r="F166" s="371" t="str">
        <f t="shared" si="2"/>
        <v>NL_M_2018_1000 m3_6_2_NC</v>
      </c>
      <c r="G166" s="330">
        <f>'JQ2 TTrade'!D35</f>
        <v>1935.3000000000002</v>
      </c>
    </row>
    <row r="167" spans="1:7" ht="13.8" thickBot="1" x14ac:dyDescent="0.3">
      <c r="A167" s="329" t="str">
        <f>Cover!$G$25</f>
        <v>NL</v>
      </c>
      <c r="B167" s="325" t="s">
        <v>292</v>
      </c>
      <c r="C167" s="325">
        <f>'JQ1 Production'!$D$10</f>
        <v>2018</v>
      </c>
      <c r="D167" s="325" t="s">
        <v>293</v>
      </c>
      <c r="E167" s="334" t="s">
        <v>120</v>
      </c>
      <c r="F167" s="371" t="str">
        <f t="shared" si="2"/>
        <v>NL_M_2018_1000 m3_6_2_NC_T</v>
      </c>
      <c r="G167" s="330">
        <f>'JQ2 TTrade'!D36</f>
        <v>639.90000000000009</v>
      </c>
    </row>
    <row r="168" spans="1:7" ht="13.8" thickBot="1" x14ac:dyDescent="0.3">
      <c r="A168" s="329" t="str">
        <f>Cover!$G$25</f>
        <v>NL</v>
      </c>
      <c r="B168" s="325" t="s">
        <v>292</v>
      </c>
      <c r="C168" s="325">
        <f>'JQ1 Production'!$D$10</f>
        <v>2018</v>
      </c>
      <c r="D168" s="325" t="s">
        <v>293</v>
      </c>
      <c r="E168" s="334" t="s">
        <v>121</v>
      </c>
      <c r="F168" s="371" t="str">
        <f t="shared" si="2"/>
        <v>NL_M_2018_1000 m3_6_3</v>
      </c>
      <c r="G168" s="330">
        <f>'JQ2 TTrade'!D37</f>
        <v>335.3</v>
      </c>
    </row>
    <row r="169" spans="1:7" ht="13.8" thickBot="1" x14ac:dyDescent="0.3">
      <c r="A169" s="329" t="str">
        <f>Cover!$G$25</f>
        <v>NL</v>
      </c>
      <c r="B169" s="325" t="s">
        <v>292</v>
      </c>
      <c r="C169" s="325">
        <f>'JQ1 Production'!$D$10</f>
        <v>2018</v>
      </c>
      <c r="D169" s="325" t="s">
        <v>293</v>
      </c>
      <c r="E169" s="334" t="s">
        <v>122</v>
      </c>
      <c r="F169" s="371" t="str">
        <f t="shared" si="2"/>
        <v>NL_M_2018_1000 m3_6_3_1</v>
      </c>
      <c r="G169" s="330">
        <f>'JQ2 TTrade'!D38</f>
        <v>304.60000000000002</v>
      </c>
    </row>
    <row r="170" spans="1:7" ht="13.8" thickBot="1" x14ac:dyDescent="0.3">
      <c r="A170" s="329" t="str">
        <f>Cover!$G$25</f>
        <v>NL</v>
      </c>
      <c r="B170" s="325" t="s">
        <v>292</v>
      </c>
      <c r="C170" s="325">
        <f>'JQ1 Production'!$D$10</f>
        <v>2018</v>
      </c>
      <c r="D170" s="325" t="s">
        <v>293</v>
      </c>
      <c r="E170" s="334" t="s">
        <v>123</v>
      </c>
      <c r="F170" s="371" t="str">
        <f t="shared" si="2"/>
        <v>NL_M_2018_1000 m3_6_4</v>
      </c>
      <c r="G170" s="330">
        <f>'JQ2 TTrade'!D39</f>
        <v>100.6</v>
      </c>
    </row>
    <row r="171" spans="1:7" ht="13.8" thickBot="1" x14ac:dyDescent="0.3">
      <c r="A171" s="329" t="str">
        <f>Cover!$G$25</f>
        <v>NL</v>
      </c>
      <c r="B171" s="325" t="s">
        <v>292</v>
      </c>
      <c r="C171" s="325">
        <f>'JQ1 Production'!$D$10</f>
        <v>2018</v>
      </c>
      <c r="D171" s="325" t="s">
        <v>293</v>
      </c>
      <c r="E171" s="334" t="s">
        <v>124</v>
      </c>
      <c r="F171" s="371" t="str">
        <f t="shared" si="2"/>
        <v>NL_M_2018_1000 m3_6_4_1</v>
      </c>
      <c r="G171" s="330">
        <f>'JQ2 TTrade'!D40</f>
        <v>689.3</v>
      </c>
    </row>
    <row r="172" spans="1:7" ht="13.8" thickBot="1" x14ac:dyDescent="0.3">
      <c r="A172" s="329" t="str">
        <f>Cover!$G$25</f>
        <v>NL</v>
      </c>
      <c r="B172" s="325" t="s">
        <v>292</v>
      </c>
      <c r="C172" s="325">
        <f>'JQ1 Production'!$D$10</f>
        <v>2018</v>
      </c>
      <c r="D172" s="325" t="s">
        <v>293</v>
      </c>
      <c r="E172" s="334" t="s">
        <v>125</v>
      </c>
      <c r="F172" s="371" t="str">
        <f t="shared" si="2"/>
        <v>NL_M_2018_1000 m3_6_4_2</v>
      </c>
      <c r="G172" s="330">
        <f>'JQ2 TTrade'!D41</f>
        <v>157.6</v>
      </c>
    </row>
    <row r="173" spans="1:7" ht="13.8" thickBot="1" x14ac:dyDescent="0.3">
      <c r="A173" s="329" t="str">
        <f>Cover!$G$25</f>
        <v>NL</v>
      </c>
      <c r="B173" s="325" t="s">
        <v>292</v>
      </c>
      <c r="C173" s="325">
        <f>'JQ1 Production'!$D$10</f>
        <v>2018</v>
      </c>
      <c r="D173" s="325" t="s">
        <v>293</v>
      </c>
      <c r="E173" s="334" t="s">
        <v>126</v>
      </c>
      <c r="F173" s="371" t="str">
        <f t="shared" si="2"/>
        <v>NL_M_2018_1000 m3_6_4_3</v>
      </c>
      <c r="G173" s="330">
        <f>'JQ2 TTrade'!D42</f>
        <v>606.1</v>
      </c>
    </row>
    <row r="174" spans="1:7" ht="13.8" thickBot="1" x14ac:dyDescent="0.3">
      <c r="A174" s="329" t="str">
        <f>Cover!$G$25</f>
        <v>NL</v>
      </c>
      <c r="B174" s="325" t="s">
        <v>292</v>
      </c>
      <c r="C174" s="325">
        <f>'JQ1 Production'!$D$10</f>
        <v>2018</v>
      </c>
      <c r="D174" s="325" t="s">
        <v>362</v>
      </c>
      <c r="E174" s="334">
        <v>7</v>
      </c>
      <c r="F174" s="371" t="str">
        <f t="shared" si="2"/>
        <v>NL_M_2018_1000 mt_7</v>
      </c>
      <c r="G174" s="330">
        <f>'JQ2 TTrade'!D43</f>
        <v>73.2</v>
      </c>
    </row>
    <row r="175" spans="1:7" ht="13.8" thickBot="1" x14ac:dyDescent="0.3">
      <c r="A175" s="329" t="str">
        <f>Cover!$G$25</f>
        <v>NL</v>
      </c>
      <c r="B175" s="325" t="s">
        <v>292</v>
      </c>
      <c r="C175" s="325">
        <f>'JQ1 Production'!$D$10</f>
        <v>2018</v>
      </c>
      <c r="D175" s="325" t="s">
        <v>362</v>
      </c>
      <c r="E175" s="334" t="s">
        <v>127</v>
      </c>
      <c r="F175" s="371" t="str">
        <f t="shared" si="2"/>
        <v>NL_M_2018_1000 mt_7_1</v>
      </c>
      <c r="G175" s="330">
        <f>'JQ2 TTrade'!D44</f>
        <v>462.5</v>
      </c>
    </row>
    <row r="176" spans="1:7" ht="13.8" thickBot="1" x14ac:dyDescent="0.3">
      <c r="A176" s="329" t="str">
        <f>Cover!$G$25</f>
        <v>NL</v>
      </c>
      <c r="B176" s="325" t="s">
        <v>292</v>
      </c>
      <c r="C176" s="325">
        <f>'JQ1 Production'!$D$10</f>
        <v>2018</v>
      </c>
      <c r="D176" s="325" t="s">
        <v>362</v>
      </c>
      <c r="E176" s="334" t="s">
        <v>128</v>
      </c>
      <c r="F176" s="371" t="str">
        <f t="shared" si="2"/>
        <v>NL_M_2018_1000 mt_7_2</v>
      </c>
      <c r="G176" s="330">
        <f>'JQ2 TTrade'!D45</f>
        <v>70.400000000000006</v>
      </c>
    </row>
    <row r="177" spans="1:7" ht="13.8" thickBot="1" x14ac:dyDescent="0.3">
      <c r="A177" s="329" t="str">
        <f>Cover!$G$25</f>
        <v>NL</v>
      </c>
      <c r="B177" s="325" t="s">
        <v>292</v>
      </c>
      <c r="C177" s="325">
        <f>'JQ1 Production'!$D$10</f>
        <v>2018</v>
      </c>
      <c r="D177" s="325" t="s">
        <v>362</v>
      </c>
      <c r="E177" s="334" t="s">
        <v>129</v>
      </c>
      <c r="F177" s="371" t="str">
        <f t="shared" si="2"/>
        <v>NL_M_2018_1000 mt_7_3</v>
      </c>
      <c r="G177" s="330">
        <f>'JQ2 TTrade'!D46</f>
        <v>1676.0000000000002</v>
      </c>
    </row>
    <row r="178" spans="1:7" ht="13.8" thickBot="1" x14ac:dyDescent="0.3">
      <c r="A178" s="329" t="str">
        <f>Cover!$G$25</f>
        <v>NL</v>
      </c>
      <c r="B178" s="325" t="s">
        <v>292</v>
      </c>
      <c r="C178" s="325">
        <f>'JQ1 Production'!$D$10</f>
        <v>2018</v>
      </c>
      <c r="D178" s="325" t="s">
        <v>362</v>
      </c>
      <c r="E178" s="334" t="s">
        <v>130</v>
      </c>
      <c r="F178" s="371" t="str">
        <f t="shared" si="2"/>
        <v>NL_M_2018_1000 mt_7_3_1</v>
      </c>
      <c r="G178" s="330">
        <f>'JQ2 TTrade'!D47</f>
        <v>189.2</v>
      </c>
    </row>
    <row r="179" spans="1:7" ht="13.8" thickBot="1" x14ac:dyDescent="0.3">
      <c r="A179" s="329" t="str">
        <f>Cover!$G$25</f>
        <v>NL</v>
      </c>
      <c r="B179" s="325" t="s">
        <v>292</v>
      </c>
      <c r="C179" s="325">
        <f>'JQ1 Production'!$D$10</f>
        <v>2018</v>
      </c>
      <c r="D179" s="325" t="s">
        <v>362</v>
      </c>
      <c r="E179" s="334" t="s">
        <v>131</v>
      </c>
      <c r="F179" s="371" t="str">
        <f t="shared" si="2"/>
        <v>NL_M_2018_1000 mt_7_3_2</v>
      </c>
      <c r="G179" s="330">
        <f>'JQ2 TTrade'!D48</f>
        <v>1469.3000000000002</v>
      </c>
    </row>
    <row r="180" spans="1:7" ht="13.8" thickBot="1" x14ac:dyDescent="0.3">
      <c r="A180" s="329" t="str">
        <f>Cover!$G$25</f>
        <v>NL</v>
      </c>
      <c r="B180" s="325" t="s">
        <v>292</v>
      </c>
      <c r="C180" s="325">
        <f>'JQ1 Production'!$D$10</f>
        <v>2018</v>
      </c>
      <c r="D180" s="325" t="s">
        <v>362</v>
      </c>
      <c r="E180" s="334" t="s">
        <v>132</v>
      </c>
      <c r="F180" s="371" t="str">
        <f t="shared" si="2"/>
        <v>NL_M_2018_1000 mt_7_3_3</v>
      </c>
      <c r="G180" s="330">
        <f>'JQ2 TTrade'!D49</f>
        <v>1467.9</v>
      </c>
    </row>
    <row r="181" spans="1:7" ht="13.8" thickBot="1" x14ac:dyDescent="0.3">
      <c r="A181" s="329" t="str">
        <f>Cover!$G$25</f>
        <v>NL</v>
      </c>
      <c r="B181" s="325" t="s">
        <v>292</v>
      </c>
      <c r="C181" s="325">
        <f>'JQ1 Production'!$D$10</f>
        <v>2018</v>
      </c>
      <c r="D181" s="325" t="s">
        <v>362</v>
      </c>
      <c r="E181" s="334" t="s">
        <v>133</v>
      </c>
      <c r="F181" s="371" t="str">
        <f t="shared" si="2"/>
        <v>NL_M_2018_1000 mt_7_3_4</v>
      </c>
      <c r="G181" s="330">
        <f>'JQ2 TTrade'!D50</f>
        <v>1464</v>
      </c>
    </row>
    <row r="182" spans="1:7" ht="13.8" thickBot="1" x14ac:dyDescent="0.3">
      <c r="A182" s="329" t="str">
        <f>Cover!$G$25</f>
        <v>NL</v>
      </c>
      <c r="B182" s="325" t="s">
        <v>292</v>
      </c>
      <c r="C182" s="325">
        <f>'JQ1 Production'!$D$10</f>
        <v>2018</v>
      </c>
      <c r="D182" s="325" t="s">
        <v>362</v>
      </c>
      <c r="E182" s="334" t="s">
        <v>134</v>
      </c>
      <c r="F182" s="371" t="str">
        <f t="shared" si="2"/>
        <v>NL_M_2018_1000 mt_7_4</v>
      </c>
      <c r="G182" s="330">
        <f>'JQ2 TTrade'!D51</f>
        <v>1.4</v>
      </c>
    </row>
    <row r="183" spans="1:7" ht="13.8" thickBot="1" x14ac:dyDescent="0.3">
      <c r="A183" s="329" t="str">
        <f>Cover!$G$25</f>
        <v>NL</v>
      </c>
      <c r="B183" s="325" t="s">
        <v>292</v>
      </c>
      <c r="C183" s="325">
        <f>'JQ1 Production'!$D$10</f>
        <v>2018</v>
      </c>
      <c r="D183" s="325" t="s">
        <v>362</v>
      </c>
      <c r="E183" s="334">
        <v>8</v>
      </c>
      <c r="F183" s="371" t="str">
        <f t="shared" si="2"/>
        <v>NL_M_2018_1000 mt_8</v>
      </c>
      <c r="G183" s="330">
        <f>'JQ2 TTrade'!D52</f>
        <v>17.5</v>
      </c>
    </row>
    <row r="184" spans="1:7" ht="13.8" thickBot="1" x14ac:dyDescent="0.3">
      <c r="A184" s="329" t="str">
        <f>Cover!$G$25</f>
        <v>NL</v>
      </c>
      <c r="B184" s="325" t="s">
        <v>292</v>
      </c>
      <c r="C184" s="325">
        <f>'JQ1 Production'!$D$10</f>
        <v>2018</v>
      </c>
      <c r="D184" s="325" t="s">
        <v>362</v>
      </c>
      <c r="E184" s="334" t="s">
        <v>135</v>
      </c>
      <c r="F184" s="371" t="str">
        <f t="shared" si="2"/>
        <v>NL_M_2018_1000 mt_8_1</v>
      </c>
      <c r="G184" s="330">
        <f>'JQ2 TTrade'!D53</f>
        <v>26.099999999999998</v>
      </c>
    </row>
    <row r="185" spans="1:7" ht="13.8" thickBot="1" x14ac:dyDescent="0.3">
      <c r="A185" s="329" t="str">
        <f>Cover!$G$25</f>
        <v>NL</v>
      </c>
      <c r="B185" s="325" t="s">
        <v>292</v>
      </c>
      <c r="C185" s="325">
        <f>'JQ1 Production'!$D$10</f>
        <v>2018</v>
      </c>
      <c r="D185" s="325" t="s">
        <v>362</v>
      </c>
      <c r="E185" s="334" t="s">
        <v>136</v>
      </c>
      <c r="F185" s="371" t="str">
        <f t="shared" si="2"/>
        <v>NL_M_2018_1000 mt_8_2</v>
      </c>
      <c r="G185" s="330">
        <f>'JQ2 TTrade'!D54</f>
        <v>25.9</v>
      </c>
    </row>
    <row r="186" spans="1:7" ht="13.8" thickBot="1" x14ac:dyDescent="0.3">
      <c r="A186" s="329" t="str">
        <f>Cover!$G$25</f>
        <v>NL</v>
      </c>
      <c r="B186" s="325" t="s">
        <v>292</v>
      </c>
      <c r="C186" s="325">
        <f>'JQ1 Production'!$D$10</f>
        <v>2018</v>
      </c>
      <c r="D186" s="325" t="s">
        <v>362</v>
      </c>
      <c r="E186" s="334">
        <v>9</v>
      </c>
      <c r="F186" s="371" t="str">
        <f t="shared" si="2"/>
        <v>NL_M_2018_1000 mt_9</v>
      </c>
      <c r="G186" s="330">
        <f>'JQ2 TTrade'!D55</f>
        <v>0.2</v>
      </c>
    </row>
    <row r="187" spans="1:7" ht="13.8" thickBot="1" x14ac:dyDescent="0.3">
      <c r="A187" s="329" t="str">
        <f>Cover!$G$25</f>
        <v>NL</v>
      </c>
      <c r="B187" s="325" t="s">
        <v>292</v>
      </c>
      <c r="C187" s="325">
        <f>'JQ1 Production'!$D$10</f>
        <v>2018</v>
      </c>
      <c r="D187" s="325" t="s">
        <v>362</v>
      </c>
      <c r="E187" s="334">
        <v>10</v>
      </c>
      <c r="F187" s="371" t="str">
        <f t="shared" si="2"/>
        <v>NL_M_2018_1000 mt_10</v>
      </c>
      <c r="G187" s="330">
        <f>'JQ2 TTrade'!D56</f>
        <v>2669.7</v>
      </c>
    </row>
    <row r="188" spans="1:7" ht="13.8" thickBot="1" x14ac:dyDescent="0.3">
      <c r="A188" s="329" t="str">
        <f>Cover!$G$25</f>
        <v>NL</v>
      </c>
      <c r="B188" s="325" t="s">
        <v>292</v>
      </c>
      <c r="C188" s="325">
        <f>'JQ1 Production'!$D$10</f>
        <v>2018</v>
      </c>
      <c r="D188" s="325" t="s">
        <v>362</v>
      </c>
      <c r="E188" s="334" t="s">
        <v>137</v>
      </c>
      <c r="F188" s="371" t="str">
        <f t="shared" si="2"/>
        <v>NL_M_2018_1000 mt_10_1</v>
      </c>
      <c r="G188" s="330">
        <f>'JQ2 TTrade'!D57</f>
        <v>2563.3000000000002</v>
      </c>
    </row>
    <row r="189" spans="1:7" ht="13.8" thickBot="1" x14ac:dyDescent="0.3">
      <c r="A189" s="329" t="str">
        <f>Cover!$G$25</f>
        <v>NL</v>
      </c>
      <c r="B189" s="325" t="s">
        <v>292</v>
      </c>
      <c r="C189" s="325">
        <f>'JQ1 Production'!$D$10</f>
        <v>2018</v>
      </c>
      <c r="D189" s="325" t="s">
        <v>362</v>
      </c>
      <c r="E189" s="334" t="s">
        <v>138</v>
      </c>
      <c r="F189" s="371" t="str">
        <f t="shared" si="2"/>
        <v>NL_M_2018_1000 mt_10_1_1</v>
      </c>
      <c r="G189" s="330">
        <f>'JQ2 TTrade'!D58</f>
        <v>891.7</v>
      </c>
    </row>
    <row r="190" spans="1:7" ht="13.8" thickBot="1" x14ac:dyDescent="0.3">
      <c r="A190" s="329" t="str">
        <f>Cover!$G$25</f>
        <v>NL</v>
      </c>
      <c r="B190" s="325" t="s">
        <v>292</v>
      </c>
      <c r="C190" s="325">
        <f>'JQ1 Production'!$D$10</f>
        <v>2018</v>
      </c>
      <c r="D190" s="325" t="s">
        <v>362</v>
      </c>
      <c r="E190" s="334" t="s">
        <v>139</v>
      </c>
      <c r="F190" s="371" t="str">
        <f t="shared" si="2"/>
        <v>NL_M_2018_1000 mt_10_1_2</v>
      </c>
      <c r="G190" s="330">
        <f>'JQ2 TTrade'!D59</f>
        <v>321.89999999999998</v>
      </c>
    </row>
    <row r="191" spans="1:7" ht="13.8" thickBot="1" x14ac:dyDescent="0.3">
      <c r="A191" s="329" t="str">
        <f>Cover!$G$25</f>
        <v>NL</v>
      </c>
      <c r="B191" s="325" t="s">
        <v>292</v>
      </c>
      <c r="C191" s="325">
        <f>'JQ1 Production'!$D$10</f>
        <v>2018</v>
      </c>
      <c r="D191" s="325" t="s">
        <v>362</v>
      </c>
      <c r="E191" s="334" t="s">
        <v>140</v>
      </c>
      <c r="F191" s="371" t="str">
        <f t="shared" si="2"/>
        <v>NL_M_2018_1000 mt_10_1_3</v>
      </c>
      <c r="G191" s="330">
        <f>'JQ2 TTrade'!D60</f>
        <v>80.5</v>
      </c>
    </row>
    <row r="192" spans="1:7" ht="13.8" thickBot="1" x14ac:dyDescent="0.3">
      <c r="A192" s="329" t="str">
        <f>Cover!$G$25</f>
        <v>NL</v>
      </c>
      <c r="B192" s="325" t="s">
        <v>292</v>
      </c>
      <c r="C192" s="325">
        <f>'JQ1 Production'!$D$10</f>
        <v>2018</v>
      </c>
      <c r="D192" s="325" t="s">
        <v>362</v>
      </c>
      <c r="E192" s="334" t="s">
        <v>141</v>
      </c>
      <c r="F192" s="371" t="str">
        <f t="shared" si="2"/>
        <v>NL_M_2018_1000 mt_10_1_4</v>
      </c>
      <c r="G192" s="330">
        <f>'JQ2 TTrade'!D61</f>
        <v>234.3</v>
      </c>
    </row>
    <row r="193" spans="1:7" ht="13.8" thickBot="1" x14ac:dyDescent="0.3">
      <c r="A193" s="329" t="str">
        <f>Cover!$G$25</f>
        <v>NL</v>
      </c>
      <c r="B193" s="325" t="s">
        <v>292</v>
      </c>
      <c r="C193" s="325">
        <f>'JQ1 Production'!$D$10</f>
        <v>2018</v>
      </c>
      <c r="D193" s="325" t="s">
        <v>362</v>
      </c>
      <c r="E193" s="334" t="s">
        <v>142</v>
      </c>
      <c r="F193" s="371" t="str">
        <f t="shared" si="2"/>
        <v>NL_M_2018_1000 mt_10_2</v>
      </c>
      <c r="G193" s="330">
        <f>'JQ2 TTrade'!D62</f>
        <v>255</v>
      </c>
    </row>
    <row r="194" spans="1:7" ht="13.8" thickBot="1" x14ac:dyDescent="0.3">
      <c r="A194" s="329" t="str">
        <f>Cover!$G$25</f>
        <v>NL</v>
      </c>
      <c r="B194" s="325" t="s">
        <v>292</v>
      </c>
      <c r="C194" s="325">
        <f>'JQ1 Production'!$D$10</f>
        <v>2018</v>
      </c>
      <c r="D194" s="325" t="s">
        <v>362</v>
      </c>
      <c r="E194" s="334" t="s">
        <v>143</v>
      </c>
      <c r="F194" s="371" t="str">
        <f t="shared" si="2"/>
        <v>NL_M_2018_1000 mt_10_3</v>
      </c>
      <c r="G194" s="330">
        <f>'JQ2 TTrade'!D63</f>
        <v>40.6</v>
      </c>
    </row>
    <row r="195" spans="1:7" ht="13.8" thickBot="1" x14ac:dyDescent="0.3">
      <c r="A195" s="329" t="str">
        <f>Cover!$G$25</f>
        <v>NL</v>
      </c>
      <c r="B195" s="325" t="s">
        <v>292</v>
      </c>
      <c r="C195" s="325">
        <f>'JQ1 Production'!$D$10</f>
        <v>2018</v>
      </c>
      <c r="D195" s="325" t="s">
        <v>362</v>
      </c>
      <c r="E195" s="334" t="s">
        <v>144</v>
      </c>
      <c r="F195" s="371" t="str">
        <f t="shared" si="2"/>
        <v>NL_M_2018_1000 mt_10_3_1</v>
      </c>
      <c r="G195" s="330">
        <f>'JQ2 TTrade'!D64</f>
        <v>1604.5</v>
      </c>
    </row>
    <row r="196" spans="1:7" ht="13.8" thickBot="1" x14ac:dyDescent="0.3">
      <c r="A196" s="329" t="str">
        <f>Cover!$G$25</f>
        <v>NL</v>
      </c>
      <c r="B196" s="325" t="s">
        <v>292</v>
      </c>
      <c r="C196" s="325">
        <f>'JQ1 Production'!$D$10</f>
        <v>2018</v>
      </c>
      <c r="D196" s="325" t="s">
        <v>362</v>
      </c>
      <c r="E196" s="334" t="s">
        <v>145</v>
      </c>
      <c r="F196" s="371" t="str">
        <f t="shared" si="2"/>
        <v>NL_M_2018_1000 mt_10_3_2</v>
      </c>
      <c r="G196" s="330">
        <f>'JQ2 TTrade'!D65</f>
        <v>795.3</v>
      </c>
    </row>
    <row r="197" spans="1:7" ht="13.8" thickBot="1" x14ac:dyDescent="0.3">
      <c r="A197" s="329" t="str">
        <f>Cover!$G$25</f>
        <v>NL</v>
      </c>
      <c r="B197" s="325" t="s">
        <v>292</v>
      </c>
      <c r="C197" s="325">
        <f>'JQ1 Production'!$D$10</f>
        <v>2018</v>
      </c>
      <c r="D197" s="325" t="s">
        <v>362</v>
      </c>
      <c r="E197" s="334" t="s">
        <v>146</v>
      </c>
      <c r="F197" s="371" t="str">
        <f t="shared" si="2"/>
        <v>NL_M_2018_1000 mt_10_3_3</v>
      </c>
      <c r="G197" s="330">
        <f>'JQ2 TTrade'!D66</f>
        <v>462</v>
      </c>
    </row>
    <row r="198" spans="1:7" ht="13.8" thickBot="1" x14ac:dyDescent="0.3">
      <c r="A198" s="329" t="str">
        <f>Cover!$G$25</f>
        <v>NL</v>
      </c>
      <c r="B198" s="325" t="s">
        <v>292</v>
      </c>
      <c r="C198" s="325">
        <f>'JQ1 Production'!$D$10</f>
        <v>2018</v>
      </c>
      <c r="D198" s="325" t="s">
        <v>362</v>
      </c>
      <c r="E198" s="334" t="s">
        <v>147</v>
      </c>
      <c r="F198" s="371" t="str">
        <f t="shared" si="2"/>
        <v>NL_M_2018_1000 mt_10_3_4</v>
      </c>
      <c r="G198" s="330">
        <f>'JQ2 TTrade'!D67</f>
        <v>228.2</v>
      </c>
    </row>
    <row r="199" spans="1:7" ht="13.8" thickBot="1" x14ac:dyDescent="0.3">
      <c r="A199" s="346" t="str">
        <f>Cover!$G$25</f>
        <v>NL</v>
      </c>
      <c r="B199" s="343" t="s">
        <v>292</v>
      </c>
      <c r="C199" s="343">
        <f>'JQ1 Production'!$D$10</f>
        <v>2018</v>
      </c>
      <c r="D199" s="343" t="s">
        <v>362</v>
      </c>
      <c r="E199" s="347" t="s">
        <v>148</v>
      </c>
      <c r="F199" s="371" t="str">
        <f t="shared" si="2"/>
        <v>NL_M_2018_1000 mt_10_4</v>
      </c>
      <c r="G199" s="344">
        <f>'JQ2 TTrade'!D68</f>
        <v>119</v>
      </c>
    </row>
    <row r="200" spans="1:7" ht="13.8" thickBot="1" x14ac:dyDescent="0.3">
      <c r="A200" s="326" t="str">
        <f>Cover!$G$25</f>
        <v>NL</v>
      </c>
      <c r="B200" s="327" t="s">
        <v>292</v>
      </c>
      <c r="C200" s="327">
        <f>'JQ1 Production'!$D$10</f>
        <v>2018</v>
      </c>
      <c r="D200" s="327" t="s">
        <v>216</v>
      </c>
      <c r="E200" s="341">
        <v>1</v>
      </c>
      <c r="F200" s="371" t="str">
        <f t="shared" si="2"/>
        <v>NL_M_2018_1000 NAC_1</v>
      </c>
      <c r="G200" s="328">
        <f>'JQ2 TTrade'!E11</f>
        <v>46650</v>
      </c>
    </row>
    <row r="201" spans="1:7" ht="13.8" thickBot="1" x14ac:dyDescent="0.3">
      <c r="A201" s="329" t="str">
        <f>Cover!$G$25</f>
        <v>NL</v>
      </c>
      <c r="B201" s="325" t="s">
        <v>292</v>
      </c>
      <c r="C201" s="325">
        <f>'JQ1 Production'!$D$10</f>
        <v>2018</v>
      </c>
      <c r="D201" s="327" t="s">
        <v>216</v>
      </c>
      <c r="E201" s="334" t="s">
        <v>94</v>
      </c>
      <c r="F201" s="371" t="str">
        <f t="shared" si="2"/>
        <v>NL_M_2018_1000 NAC_1_1</v>
      </c>
      <c r="G201" s="328">
        <f>'JQ2 TTrade'!E12</f>
        <v>3853</v>
      </c>
    </row>
    <row r="202" spans="1:7" ht="13.8" thickBot="1" x14ac:dyDescent="0.3">
      <c r="A202" s="329" t="str">
        <f>Cover!$G$25</f>
        <v>NL</v>
      </c>
      <c r="B202" s="325" t="s">
        <v>292</v>
      </c>
      <c r="C202" s="325">
        <f>'JQ1 Production'!$D$10</f>
        <v>2018</v>
      </c>
      <c r="D202" s="327" t="s">
        <v>216</v>
      </c>
      <c r="E202" s="334" t="s">
        <v>97</v>
      </c>
      <c r="F202" s="371" t="str">
        <f t="shared" si="2"/>
        <v>NL_M_2018_1000 NAC_1_2</v>
      </c>
      <c r="G202" s="328">
        <f>'JQ2 TTrade'!E13</f>
        <v>2146</v>
      </c>
    </row>
    <row r="203" spans="1:7" ht="13.8" thickBot="1" x14ac:dyDescent="0.3">
      <c r="A203" s="329" t="str">
        <f>Cover!$G$25</f>
        <v>NL</v>
      </c>
      <c r="B203" s="325" t="s">
        <v>292</v>
      </c>
      <c r="C203" s="325">
        <f>'JQ1 Production'!$D$10</f>
        <v>2018</v>
      </c>
      <c r="D203" s="327" t="s">
        <v>216</v>
      </c>
      <c r="E203" s="334" t="s">
        <v>98</v>
      </c>
      <c r="F203" s="371" t="str">
        <f t="shared" si="2"/>
        <v>NL_M_2018_1000 NAC_1_2_C</v>
      </c>
      <c r="G203" s="328">
        <f>'JQ2 TTrade'!E14</f>
        <v>1707</v>
      </c>
    </row>
    <row r="204" spans="1:7" ht="13.8" thickBot="1" x14ac:dyDescent="0.3">
      <c r="A204" s="329" t="str">
        <f>Cover!$G$25</f>
        <v>NL</v>
      </c>
      <c r="B204" s="325" t="s">
        <v>292</v>
      </c>
      <c r="C204" s="325">
        <f>'JQ1 Production'!$D$10</f>
        <v>2018</v>
      </c>
      <c r="D204" s="327" t="s">
        <v>216</v>
      </c>
      <c r="E204" s="334" t="s">
        <v>99</v>
      </c>
      <c r="F204" s="371" t="str">
        <f t="shared" si="2"/>
        <v>NL_M_2018_1000 NAC_1_2_NC</v>
      </c>
      <c r="G204" s="328">
        <f>'JQ2 TTrade'!E15</f>
        <v>42797</v>
      </c>
    </row>
    <row r="205" spans="1:7" ht="13.8" thickBot="1" x14ac:dyDescent="0.3">
      <c r="A205" s="329" t="str">
        <f>Cover!$G$25</f>
        <v>NL</v>
      </c>
      <c r="B205" s="325" t="s">
        <v>292</v>
      </c>
      <c r="C205" s="325">
        <f>'JQ1 Production'!$D$10</f>
        <v>2018</v>
      </c>
      <c r="D205" s="327" t="s">
        <v>216</v>
      </c>
      <c r="E205" s="334" t="s">
        <v>100</v>
      </c>
      <c r="F205" s="371" t="str">
        <f t="shared" si="2"/>
        <v>NL_M_2018_1000 NAC_1_2_NC_T</v>
      </c>
      <c r="G205" s="328">
        <f>'JQ2 TTrade'!E16</f>
        <v>11465</v>
      </c>
    </row>
    <row r="206" spans="1:7" ht="13.8" thickBot="1" x14ac:dyDescent="0.3">
      <c r="A206" s="329" t="str">
        <f>Cover!$G$25</f>
        <v>NL</v>
      </c>
      <c r="B206" s="325" t="s">
        <v>292</v>
      </c>
      <c r="C206" s="325">
        <f>'JQ1 Production'!$D$10</f>
        <v>2018</v>
      </c>
      <c r="D206" s="327" t="s">
        <v>216</v>
      </c>
      <c r="E206" s="334">
        <v>2</v>
      </c>
      <c r="F206" s="371" t="str">
        <f t="shared" si="2"/>
        <v>NL_M_2018_1000 NAC_2</v>
      </c>
      <c r="G206" s="328">
        <f>'JQ2 TTrade'!E17</f>
        <v>31332</v>
      </c>
    </row>
    <row r="207" spans="1:7" ht="13.8" thickBot="1" x14ac:dyDescent="0.3">
      <c r="A207" s="329" t="str">
        <f>Cover!$G$25</f>
        <v>NL</v>
      </c>
      <c r="B207" s="325" t="s">
        <v>292</v>
      </c>
      <c r="C207" s="325">
        <f>'JQ1 Production'!$D$10</f>
        <v>2018</v>
      </c>
      <c r="D207" s="327" t="s">
        <v>216</v>
      </c>
      <c r="E207" s="334">
        <v>3</v>
      </c>
      <c r="F207" s="371" t="str">
        <f t="shared" ref="F207:F278" si="3">CONCATENATE(A207,"_",B207,"_",C207,"_",D207,"_",E207)</f>
        <v>NL_M_2018_1000 NAC_3</v>
      </c>
      <c r="G207" s="328">
        <f>'JQ2 TTrade'!E18</f>
        <v>16323</v>
      </c>
    </row>
    <row r="208" spans="1:7" ht="13.8" thickBot="1" x14ac:dyDescent="0.3">
      <c r="A208" s="329" t="str">
        <f>Cover!$G$25</f>
        <v>NL</v>
      </c>
      <c r="B208" s="325" t="s">
        <v>292</v>
      </c>
      <c r="C208" s="325">
        <f>'JQ1 Production'!$D$10</f>
        <v>2018</v>
      </c>
      <c r="D208" s="327" t="s">
        <v>216</v>
      </c>
      <c r="E208" s="334" t="s">
        <v>381</v>
      </c>
      <c r="F208" s="371" t="str">
        <f>CONCATENATE(A208,"_",B208,"_",C208,"_",D208,"_",E208)</f>
        <v>NL_M_2018_1000 NAC_3_1</v>
      </c>
      <c r="G208" s="328">
        <f>'JQ2 TTrade'!E19</f>
        <v>28083</v>
      </c>
    </row>
    <row r="209" spans="1:7" ht="13.8" thickBot="1" x14ac:dyDescent="0.3">
      <c r="A209" s="329" t="str">
        <f>Cover!$G$25</f>
        <v>NL</v>
      </c>
      <c r="B209" s="325" t="s">
        <v>292</v>
      </c>
      <c r="C209" s="325">
        <f>'JQ1 Production'!$D$10</f>
        <v>2018</v>
      </c>
      <c r="D209" s="327" t="s">
        <v>216</v>
      </c>
      <c r="E209" s="334" t="s">
        <v>382</v>
      </c>
      <c r="F209" s="371" t="str">
        <f>CONCATENATE(A209,"_",B209,"_",C209,"_",D209,"_",E209)</f>
        <v>NL_M_2018_1000 NAC_3_2</v>
      </c>
      <c r="G209" s="328">
        <f>'JQ2 TTrade'!E20</f>
        <v>22845</v>
      </c>
    </row>
    <row r="210" spans="1:7" ht="13.8" thickBot="1" x14ac:dyDescent="0.3">
      <c r="A210" s="329" t="str">
        <f>Cover!$G$25</f>
        <v>NL</v>
      </c>
      <c r="B210" s="325" t="s">
        <v>292</v>
      </c>
      <c r="C210" s="325">
        <f>'JQ1 Production'!$D$10</f>
        <v>2018</v>
      </c>
      <c r="D210" s="327" t="s">
        <v>216</v>
      </c>
      <c r="E210" s="334">
        <v>4</v>
      </c>
      <c r="F210" s="371" t="str">
        <f>CONCATENATE(A210,"_",B210,"_",C210,"_",D210,"_",E210)</f>
        <v>NL_M_2018_1000 NAC_4</v>
      </c>
      <c r="G210" s="328">
        <f>'JQ2 TTrade'!E21</f>
        <v>13057</v>
      </c>
    </row>
    <row r="211" spans="1:7" ht="13.8" thickBot="1" x14ac:dyDescent="0.3">
      <c r="A211" s="329" t="str">
        <f>Cover!$G$25</f>
        <v>NL</v>
      </c>
      <c r="B211" s="325" t="s">
        <v>292</v>
      </c>
      <c r="C211" s="325">
        <f>'JQ1 Production'!$D$10</f>
        <v>2018</v>
      </c>
      <c r="D211" s="327" t="s">
        <v>216</v>
      </c>
      <c r="E211" s="334" t="s">
        <v>383</v>
      </c>
      <c r="F211" s="371" t="str">
        <f>CONCATENATE(A211,"_",B211,"_",C211,"_",D211,"_",E211)</f>
        <v>NL_M_2018_1000 NAC_4_1</v>
      </c>
      <c r="G211" s="328">
        <f>'JQ2 TTrade'!E22</f>
        <v>9788</v>
      </c>
    </row>
    <row r="212" spans="1:7" ht="13.8" thickBot="1" x14ac:dyDescent="0.3">
      <c r="A212" s="329" t="str">
        <f>Cover!$G$25</f>
        <v>NL</v>
      </c>
      <c r="B212" s="325" t="s">
        <v>292</v>
      </c>
      <c r="C212" s="325">
        <f>'JQ1 Production'!$D$10</f>
        <v>2018</v>
      </c>
      <c r="D212" s="327" t="s">
        <v>216</v>
      </c>
      <c r="E212" s="334" t="s">
        <v>384</v>
      </c>
      <c r="F212" s="371" t="str">
        <f>CONCATENATE(A212,"_",B212,"_",C212,"_",D212,"_",E212)</f>
        <v>NL_M_2018_1000 NAC_4_2</v>
      </c>
      <c r="G212" s="328">
        <f>'JQ2 TTrade'!E23</f>
        <v>0</v>
      </c>
    </row>
    <row r="213" spans="1:7" ht="13.8" thickBot="1" x14ac:dyDescent="0.3">
      <c r="A213" s="329" t="str">
        <f>Cover!$G$25</f>
        <v>NL</v>
      </c>
      <c r="B213" s="325" t="s">
        <v>292</v>
      </c>
      <c r="C213" s="325">
        <f>'JQ1 Production'!$D$10</f>
        <v>2018</v>
      </c>
      <c r="D213" s="327" t="s">
        <v>216</v>
      </c>
      <c r="E213" s="334">
        <v>5</v>
      </c>
      <c r="F213" s="371" t="str">
        <f t="shared" si="3"/>
        <v>NL_M_2018_1000 NAC_5</v>
      </c>
      <c r="G213" s="328">
        <f>'JQ2 TTrade'!E24</f>
        <v>62376</v>
      </c>
    </row>
    <row r="214" spans="1:7" ht="13.8" thickBot="1" x14ac:dyDescent="0.3">
      <c r="A214" s="329" t="str">
        <f>Cover!$G$25</f>
        <v>NL</v>
      </c>
      <c r="B214" s="325" t="s">
        <v>292</v>
      </c>
      <c r="C214" s="325">
        <f>'JQ1 Production'!$D$10</f>
        <v>2018</v>
      </c>
      <c r="D214" s="327" t="s">
        <v>216</v>
      </c>
      <c r="E214" s="334" t="s">
        <v>110</v>
      </c>
      <c r="F214" s="371" t="str">
        <f t="shared" si="3"/>
        <v>NL_M_2018_1000 NAC_5_C</v>
      </c>
      <c r="G214" s="328">
        <f>'JQ2 TTrade'!E25</f>
        <v>59008</v>
      </c>
    </row>
    <row r="215" spans="1:7" ht="13.8" thickBot="1" x14ac:dyDescent="0.3">
      <c r="A215" s="329" t="str">
        <f>Cover!$G$25</f>
        <v>NL</v>
      </c>
      <c r="B215" s="325" t="s">
        <v>292</v>
      </c>
      <c r="C215" s="325">
        <f>'JQ1 Production'!$D$10</f>
        <v>2018</v>
      </c>
      <c r="D215" s="327" t="s">
        <v>216</v>
      </c>
      <c r="E215" s="334" t="s">
        <v>111</v>
      </c>
      <c r="F215" s="371" t="str">
        <f t="shared" si="3"/>
        <v>NL_M_2018_1000 NAC_5_NC</v>
      </c>
      <c r="G215" s="328">
        <f>'JQ2 TTrade'!E26</f>
        <v>3368</v>
      </c>
    </row>
    <row r="216" spans="1:7" ht="13.8" thickBot="1" x14ac:dyDescent="0.3">
      <c r="A216" s="329" t="str">
        <f>Cover!$G$25</f>
        <v>NL</v>
      </c>
      <c r="B216" s="325" t="s">
        <v>292</v>
      </c>
      <c r="C216" s="325">
        <f>'JQ1 Production'!$D$10</f>
        <v>2018</v>
      </c>
      <c r="D216" s="327" t="s">
        <v>216</v>
      </c>
      <c r="E216" s="334" t="s">
        <v>112</v>
      </c>
      <c r="F216" s="371" t="str">
        <f t="shared" si="3"/>
        <v>NL_M_2018_1000 NAC_5_NC_T</v>
      </c>
      <c r="G216" s="328">
        <f>'JQ2 TTrade'!E27</f>
        <v>918735</v>
      </c>
    </row>
    <row r="217" spans="1:7" ht="13.8" thickBot="1" x14ac:dyDescent="0.3">
      <c r="A217" s="329" t="str">
        <f>Cover!$G$25</f>
        <v>NL</v>
      </c>
      <c r="B217" s="325" t="s">
        <v>292</v>
      </c>
      <c r="C217" s="325">
        <f>'JQ1 Production'!$D$10</f>
        <v>2018</v>
      </c>
      <c r="D217" s="327" t="s">
        <v>216</v>
      </c>
      <c r="E217" s="334">
        <v>6</v>
      </c>
      <c r="F217" s="371" t="str">
        <f t="shared" si="3"/>
        <v>NL_M_2018_1000 NAC_6</v>
      </c>
      <c r="G217" s="328">
        <f>'JQ2 TTrade'!E28</f>
        <v>663737</v>
      </c>
    </row>
    <row r="218" spans="1:7" ht="13.8" thickBot="1" x14ac:dyDescent="0.3">
      <c r="A218" s="329" t="str">
        <f>Cover!$G$25</f>
        <v>NL</v>
      </c>
      <c r="B218" s="325" t="s">
        <v>292</v>
      </c>
      <c r="C218" s="325">
        <f>'JQ1 Production'!$D$10</f>
        <v>2018</v>
      </c>
      <c r="D218" s="327" t="s">
        <v>216</v>
      </c>
      <c r="E218" s="334" t="s">
        <v>113</v>
      </c>
      <c r="F218" s="371" t="str">
        <f t="shared" si="3"/>
        <v>NL_M_2018_1000 NAC_6_1</v>
      </c>
      <c r="G218" s="328">
        <f>'JQ2 TTrade'!E29</f>
        <v>254998</v>
      </c>
    </row>
    <row r="219" spans="1:7" ht="13.8" thickBot="1" x14ac:dyDescent="0.3">
      <c r="A219" s="329" t="str">
        <f>Cover!$G$25</f>
        <v>NL</v>
      </c>
      <c r="B219" s="325" t="s">
        <v>292</v>
      </c>
      <c r="C219" s="325">
        <f>'JQ1 Production'!$D$10</f>
        <v>2018</v>
      </c>
      <c r="D219" s="327" t="s">
        <v>216</v>
      </c>
      <c r="E219" s="334" t="s">
        <v>114</v>
      </c>
      <c r="F219" s="371" t="str">
        <f t="shared" si="3"/>
        <v>NL_M_2018_1000 NAC_6_1_C</v>
      </c>
      <c r="G219" s="328">
        <f>'JQ2 TTrade'!E30</f>
        <v>175433</v>
      </c>
    </row>
    <row r="220" spans="1:7" ht="13.8" thickBot="1" x14ac:dyDescent="0.3">
      <c r="A220" s="329" t="str">
        <f>Cover!$G$25</f>
        <v>NL</v>
      </c>
      <c r="B220" s="325" t="s">
        <v>292</v>
      </c>
      <c r="C220" s="325">
        <f>'JQ1 Production'!$D$10</f>
        <v>2018</v>
      </c>
      <c r="D220" s="327" t="s">
        <v>216</v>
      </c>
      <c r="E220" s="334" t="s">
        <v>115</v>
      </c>
      <c r="F220" s="371" t="str">
        <f t="shared" si="3"/>
        <v>NL_M_2018_1000 NAC_6_1_NC</v>
      </c>
      <c r="G220" s="328">
        <f>'JQ2 TTrade'!E31</f>
        <v>31125</v>
      </c>
    </row>
    <row r="221" spans="1:7" ht="13.8" thickBot="1" x14ac:dyDescent="0.3">
      <c r="A221" s="329" t="str">
        <f>Cover!$G$25</f>
        <v>NL</v>
      </c>
      <c r="B221" s="325" t="s">
        <v>292</v>
      </c>
      <c r="C221" s="325">
        <f>'JQ1 Production'!$D$10</f>
        <v>2018</v>
      </c>
      <c r="D221" s="327" t="s">
        <v>216</v>
      </c>
      <c r="E221" s="334" t="s">
        <v>116</v>
      </c>
      <c r="F221" s="371" t="str">
        <f t="shared" si="3"/>
        <v>NL_M_2018_1000 NAC_6_1_NC_T</v>
      </c>
      <c r="G221" s="328">
        <f>'JQ2 TTrade'!E32</f>
        <v>8481</v>
      </c>
    </row>
    <row r="222" spans="1:7" ht="13.8" thickBot="1" x14ac:dyDescent="0.3">
      <c r="A222" s="329" t="str">
        <f>Cover!$G$25</f>
        <v>NL</v>
      </c>
      <c r="B222" s="325" t="s">
        <v>292</v>
      </c>
      <c r="C222" s="325">
        <f>'JQ1 Production'!$D$10</f>
        <v>2018</v>
      </c>
      <c r="D222" s="327" t="s">
        <v>216</v>
      </c>
      <c r="E222" s="334" t="s">
        <v>117</v>
      </c>
      <c r="F222" s="371" t="str">
        <f t="shared" si="3"/>
        <v>NL_M_2018_1000 NAC_6_2</v>
      </c>
      <c r="G222" s="328">
        <f>'JQ2 TTrade'!E33</f>
        <v>22644</v>
      </c>
    </row>
    <row r="223" spans="1:7" ht="13.8" thickBot="1" x14ac:dyDescent="0.3">
      <c r="A223" s="329" t="str">
        <f>Cover!$G$25</f>
        <v>NL</v>
      </c>
      <c r="B223" s="325" t="s">
        <v>292</v>
      </c>
      <c r="C223" s="325">
        <f>'JQ1 Production'!$D$10</f>
        <v>2018</v>
      </c>
      <c r="D223" s="327" t="s">
        <v>216</v>
      </c>
      <c r="E223" s="334" t="s">
        <v>118</v>
      </c>
      <c r="F223" s="371" t="str">
        <f t="shared" si="3"/>
        <v>NL_M_2018_1000 NAC_6_2_C</v>
      </c>
      <c r="G223" s="328">
        <f>'JQ2 TTrade'!E34</f>
        <v>6061</v>
      </c>
    </row>
    <row r="224" spans="1:7" ht="13.8" thickBot="1" x14ac:dyDescent="0.3">
      <c r="A224" s="329" t="str">
        <f>Cover!$G$25</f>
        <v>NL</v>
      </c>
      <c r="B224" s="325" t="s">
        <v>292</v>
      </c>
      <c r="C224" s="325">
        <f>'JQ1 Production'!$D$10</f>
        <v>2018</v>
      </c>
      <c r="D224" s="327" t="s">
        <v>216</v>
      </c>
      <c r="E224" s="334" t="s">
        <v>119</v>
      </c>
      <c r="F224" s="371" t="str">
        <f t="shared" si="3"/>
        <v>NL_M_2018_1000 NAC_6_2_NC</v>
      </c>
      <c r="G224" s="328">
        <f>'JQ2 TTrade'!E35</f>
        <v>681446</v>
      </c>
    </row>
    <row r="225" spans="1:7" ht="13.8" thickBot="1" x14ac:dyDescent="0.3">
      <c r="A225" s="329" t="str">
        <f>Cover!$G$25</f>
        <v>NL</v>
      </c>
      <c r="B225" s="325" t="s">
        <v>292</v>
      </c>
      <c r="C225" s="325">
        <f>'JQ1 Production'!$D$10</f>
        <v>2018</v>
      </c>
      <c r="D225" s="327" t="s">
        <v>216</v>
      </c>
      <c r="E225" s="334" t="s">
        <v>120</v>
      </c>
      <c r="F225" s="371" t="str">
        <f t="shared" si="3"/>
        <v>NL_M_2018_1000 NAC_6_2_NC_T</v>
      </c>
      <c r="G225" s="328">
        <f>'JQ2 TTrade'!E36</f>
        <v>304979</v>
      </c>
    </row>
    <row r="226" spans="1:7" ht="13.8" thickBot="1" x14ac:dyDescent="0.3">
      <c r="A226" s="329" t="str">
        <f>Cover!$G$25</f>
        <v>NL</v>
      </c>
      <c r="B226" s="325" t="s">
        <v>292</v>
      </c>
      <c r="C226" s="325">
        <f>'JQ1 Production'!$D$10</f>
        <v>2018</v>
      </c>
      <c r="D226" s="327" t="s">
        <v>216</v>
      </c>
      <c r="E226" s="334" t="s">
        <v>121</v>
      </c>
      <c r="F226" s="371" t="str">
        <f t="shared" si="3"/>
        <v>NL_M_2018_1000 NAC_6_3</v>
      </c>
      <c r="G226" s="328">
        <f>'JQ2 TTrade'!E37</f>
        <v>116128</v>
      </c>
    </row>
    <row r="227" spans="1:7" ht="13.8" thickBot="1" x14ac:dyDescent="0.3">
      <c r="A227" s="329" t="str">
        <f>Cover!$G$25</f>
        <v>NL</v>
      </c>
      <c r="B227" s="325" t="s">
        <v>292</v>
      </c>
      <c r="C227" s="325">
        <f>'JQ1 Production'!$D$10</f>
        <v>2018</v>
      </c>
      <c r="D227" s="327" t="s">
        <v>216</v>
      </c>
      <c r="E227" s="334" t="s">
        <v>122</v>
      </c>
      <c r="F227" s="371" t="str">
        <f t="shared" si="3"/>
        <v>NL_M_2018_1000 NAC_6_3_1</v>
      </c>
      <c r="G227" s="328">
        <f>'JQ2 TTrade'!E38</f>
        <v>188851</v>
      </c>
    </row>
    <row r="228" spans="1:7" ht="13.8" thickBot="1" x14ac:dyDescent="0.3">
      <c r="A228" s="329" t="str">
        <f>Cover!$G$25</f>
        <v>NL</v>
      </c>
      <c r="B228" s="325" t="s">
        <v>292</v>
      </c>
      <c r="C228" s="325">
        <f>'JQ1 Production'!$D$10</f>
        <v>2018</v>
      </c>
      <c r="D228" s="327" t="s">
        <v>216</v>
      </c>
      <c r="E228" s="334" t="s">
        <v>123</v>
      </c>
      <c r="F228" s="371" t="str">
        <f t="shared" si="3"/>
        <v>NL_M_2018_1000 NAC_6_4</v>
      </c>
      <c r="G228" s="328">
        <f>'JQ2 TTrade'!E39</f>
        <v>75491</v>
      </c>
    </row>
    <row r="229" spans="1:7" ht="13.8" thickBot="1" x14ac:dyDescent="0.3">
      <c r="A229" s="329" t="str">
        <f>Cover!$G$25</f>
        <v>NL</v>
      </c>
      <c r="B229" s="325" t="s">
        <v>292</v>
      </c>
      <c r="C229" s="325">
        <f>'JQ1 Production'!$D$10</f>
        <v>2018</v>
      </c>
      <c r="D229" s="327" t="s">
        <v>216</v>
      </c>
      <c r="E229" s="334" t="s">
        <v>124</v>
      </c>
      <c r="F229" s="371" t="str">
        <f t="shared" si="3"/>
        <v>NL_M_2018_1000 NAC_6_4_1</v>
      </c>
      <c r="G229" s="328">
        <f>'JQ2 TTrade'!E40</f>
        <v>157062</v>
      </c>
    </row>
    <row r="230" spans="1:7" ht="13.8" thickBot="1" x14ac:dyDescent="0.3">
      <c r="A230" s="329" t="str">
        <f>Cover!$G$25</f>
        <v>NL</v>
      </c>
      <c r="B230" s="325" t="s">
        <v>292</v>
      </c>
      <c r="C230" s="325">
        <f>'JQ1 Production'!$D$10</f>
        <v>2018</v>
      </c>
      <c r="D230" s="327" t="s">
        <v>216</v>
      </c>
      <c r="E230" s="334" t="s">
        <v>125</v>
      </c>
      <c r="F230" s="371" t="str">
        <f t="shared" si="3"/>
        <v>NL_M_2018_1000 NAC_6_4_2</v>
      </c>
      <c r="G230" s="328">
        <f>'JQ2 TTrade'!E41</f>
        <v>39651</v>
      </c>
    </row>
    <row r="231" spans="1:7" ht="13.8" thickBot="1" x14ac:dyDescent="0.3">
      <c r="A231" s="329" t="str">
        <f>Cover!$G$25</f>
        <v>NL</v>
      </c>
      <c r="B231" s="325" t="s">
        <v>292</v>
      </c>
      <c r="C231" s="325">
        <f>'JQ1 Production'!$D$10</f>
        <v>2018</v>
      </c>
      <c r="D231" s="327" t="s">
        <v>216</v>
      </c>
      <c r="E231" s="334" t="s">
        <v>126</v>
      </c>
      <c r="F231" s="371" t="str">
        <f t="shared" si="3"/>
        <v>NL_M_2018_1000 NAC_6_4_3</v>
      </c>
      <c r="G231" s="328">
        <f>'JQ2 TTrade'!E42</f>
        <v>219405</v>
      </c>
    </row>
    <row r="232" spans="1:7" ht="13.8" thickBot="1" x14ac:dyDescent="0.3">
      <c r="A232" s="329" t="str">
        <f>Cover!$G$25</f>
        <v>NL</v>
      </c>
      <c r="B232" s="325" t="s">
        <v>292</v>
      </c>
      <c r="C232" s="325">
        <f>'JQ1 Production'!$D$10</f>
        <v>2018</v>
      </c>
      <c r="D232" s="327" t="s">
        <v>216</v>
      </c>
      <c r="E232" s="334">
        <v>7</v>
      </c>
      <c r="F232" s="371" t="str">
        <f t="shared" si="3"/>
        <v>NL_M_2018_1000 NAC_7</v>
      </c>
      <c r="G232" s="328">
        <f>'JQ2 TTrade'!E43</f>
        <v>40073</v>
      </c>
    </row>
    <row r="233" spans="1:7" ht="13.8" thickBot="1" x14ac:dyDescent="0.3">
      <c r="A233" s="329" t="str">
        <f>Cover!$G$25</f>
        <v>NL</v>
      </c>
      <c r="B233" s="325" t="s">
        <v>292</v>
      </c>
      <c r="C233" s="325">
        <f>'JQ1 Production'!$D$10</f>
        <v>2018</v>
      </c>
      <c r="D233" s="327" t="s">
        <v>216</v>
      </c>
      <c r="E233" s="334" t="s">
        <v>127</v>
      </c>
      <c r="F233" s="371" t="str">
        <f t="shared" si="3"/>
        <v>NL_M_2018_1000 NAC_7_1</v>
      </c>
      <c r="G233" s="328">
        <f>'JQ2 TTrade'!E44</f>
        <v>158724</v>
      </c>
    </row>
    <row r="234" spans="1:7" ht="13.8" thickBot="1" x14ac:dyDescent="0.3">
      <c r="A234" s="329" t="str">
        <f>Cover!$G$25</f>
        <v>NL</v>
      </c>
      <c r="B234" s="325" t="s">
        <v>292</v>
      </c>
      <c r="C234" s="325">
        <f>'JQ1 Production'!$D$10</f>
        <v>2018</v>
      </c>
      <c r="D234" s="327" t="s">
        <v>216</v>
      </c>
      <c r="E234" s="334" t="s">
        <v>128</v>
      </c>
      <c r="F234" s="371" t="str">
        <f t="shared" si="3"/>
        <v>NL_M_2018_1000 NAC_7_2</v>
      </c>
      <c r="G234" s="328">
        <f>'JQ2 TTrade'!E45</f>
        <v>20608</v>
      </c>
    </row>
    <row r="235" spans="1:7" ht="13.8" thickBot="1" x14ac:dyDescent="0.3">
      <c r="A235" s="329" t="str">
        <f>Cover!$G$25</f>
        <v>NL</v>
      </c>
      <c r="B235" s="325" t="s">
        <v>292</v>
      </c>
      <c r="C235" s="325">
        <f>'JQ1 Production'!$D$10</f>
        <v>2018</v>
      </c>
      <c r="D235" s="327" t="s">
        <v>216</v>
      </c>
      <c r="E235" s="334" t="s">
        <v>129</v>
      </c>
      <c r="F235" s="371" t="str">
        <f t="shared" si="3"/>
        <v>NL_M_2018_1000 NAC_7_3</v>
      </c>
      <c r="G235" s="328">
        <f>'JQ2 TTrade'!E46</f>
        <v>1054509</v>
      </c>
    </row>
    <row r="236" spans="1:7" ht="13.8" thickBot="1" x14ac:dyDescent="0.3">
      <c r="A236" s="329" t="str">
        <f>Cover!$G$25</f>
        <v>NL</v>
      </c>
      <c r="B236" s="325" t="s">
        <v>292</v>
      </c>
      <c r="C236" s="325">
        <f>'JQ1 Production'!$D$10</f>
        <v>2018</v>
      </c>
      <c r="D236" s="327" t="s">
        <v>216</v>
      </c>
      <c r="E236" s="334" t="s">
        <v>130</v>
      </c>
      <c r="F236" s="371" t="str">
        <f t="shared" si="3"/>
        <v>NL_M_2018_1000 NAC_7_3_1</v>
      </c>
      <c r="G236" s="328">
        <f>'JQ2 TTrade'!E47</f>
        <v>78111</v>
      </c>
    </row>
    <row r="237" spans="1:7" ht="13.8" thickBot="1" x14ac:dyDescent="0.3">
      <c r="A237" s="329" t="str">
        <f>Cover!$G$25</f>
        <v>NL</v>
      </c>
      <c r="B237" s="325" t="s">
        <v>292</v>
      </c>
      <c r="C237" s="325">
        <f>'JQ1 Production'!$D$10</f>
        <v>2018</v>
      </c>
      <c r="D237" s="327" t="s">
        <v>216</v>
      </c>
      <c r="E237" s="334" t="s">
        <v>131</v>
      </c>
      <c r="F237" s="371" t="str">
        <f t="shared" si="3"/>
        <v>NL_M_2018_1000 NAC_7_3_2</v>
      </c>
      <c r="G237" s="328">
        <f>'JQ2 TTrade'!E48</f>
        <v>954994</v>
      </c>
    </row>
    <row r="238" spans="1:7" ht="13.8" thickBot="1" x14ac:dyDescent="0.3">
      <c r="A238" s="329" t="str">
        <f>Cover!$G$25</f>
        <v>NL</v>
      </c>
      <c r="B238" s="325" t="s">
        <v>292</v>
      </c>
      <c r="C238" s="325">
        <f>'JQ1 Production'!$D$10</f>
        <v>2018</v>
      </c>
      <c r="D238" s="327" t="s">
        <v>216</v>
      </c>
      <c r="E238" s="334" t="s">
        <v>132</v>
      </c>
      <c r="F238" s="371" t="str">
        <f t="shared" si="3"/>
        <v>NL_M_2018_1000 NAC_7_3_3</v>
      </c>
      <c r="G238" s="328">
        <f>'JQ2 TTrade'!E49</f>
        <v>952564</v>
      </c>
    </row>
    <row r="239" spans="1:7" ht="13.8" thickBot="1" x14ac:dyDescent="0.3">
      <c r="A239" s="329" t="str">
        <f>Cover!$G$25</f>
        <v>NL</v>
      </c>
      <c r="B239" s="325" t="s">
        <v>292</v>
      </c>
      <c r="C239" s="325">
        <f>'JQ1 Production'!$D$10</f>
        <v>2018</v>
      </c>
      <c r="D239" s="327" t="s">
        <v>216</v>
      </c>
      <c r="E239" s="334" t="s">
        <v>133</v>
      </c>
      <c r="F239" s="371" t="str">
        <f t="shared" si="3"/>
        <v>NL_M_2018_1000 NAC_7_3_4</v>
      </c>
      <c r="G239" s="328">
        <f>'JQ2 TTrade'!E50</f>
        <v>949440</v>
      </c>
    </row>
    <row r="240" spans="1:7" ht="13.8" thickBot="1" x14ac:dyDescent="0.3">
      <c r="A240" s="329" t="str">
        <f>Cover!$G$25</f>
        <v>NL</v>
      </c>
      <c r="B240" s="325" t="s">
        <v>292</v>
      </c>
      <c r="C240" s="325">
        <f>'JQ1 Production'!$D$10</f>
        <v>2018</v>
      </c>
      <c r="D240" s="327" t="s">
        <v>216</v>
      </c>
      <c r="E240" s="334" t="s">
        <v>134</v>
      </c>
      <c r="F240" s="371" t="str">
        <f t="shared" si="3"/>
        <v>NL_M_2018_1000 NAC_7_4</v>
      </c>
      <c r="G240" s="328">
        <f>'JQ2 TTrade'!E51</f>
        <v>2430</v>
      </c>
    </row>
    <row r="241" spans="1:7" ht="13.8" thickBot="1" x14ac:dyDescent="0.3">
      <c r="A241" s="329" t="str">
        <f>Cover!$G$25</f>
        <v>NL</v>
      </c>
      <c r="B241" s="325" t="s">
        <v>292</v>
      </c>
      <c r="C241" s="325">
        <f>'JQ1 Production'!$D$10</f>
        <v>2018</v>
      </c>
      <c r="D241" s="327" t="s">
        <v>216</v>
      </c>
      <c r="E241" s="334">
        <v>8</v>
      </c>
      <c r="F241" s="371" t="str">
        <f t="shared" si="3"/>
        <v>NL_M_2018_1000 NAC_8</v>
      </c>
      <c r="G241" s="328">
        <f>'JQ2 TTrade'!E52</f>
        <v>21404</v>
      </c>
    </row>
    <row r="242" spans="1:7" ht="13.8" thickBot="1" x14ac:dyDescent="0.3">
      <c r="A242" s="329" t="str">
        <f>Cover!$G$25</f>
        <v>NL</v>
      </c>
      <c r="B242" s="325" t="s">
        <v>292</v>
      </c>
      <c r="C242" s="325">
        <f>'JQ1 Production'!$D$10</f>
        <v>2018</v>
      </c>
      <c r="D242" s="327" t="s">
        <v>216</v>
      </c>
      <c r="E242" s="334" t="s">
        <v>135</v>
      </c>
      <c r="F242" s="371" t="str">
        <f t="shared" si="3"/>
        <v>NL_M_2018_1000 NAC_8_1</v>
      </c>
      <c r="G242" s="328">
        <f>'JQ2 TTrade'!E53</f>
        <v>45605</v>
      </c>
    </row>
    <row r="243" spans="1:7" ht="13.8" thickBot="1" x14ac:dyDescent="0.3">
      <c r="A243" s="329" t="str">
        <f>Cover!$G$25</f>
        <v>NL</v>
      </c>
      <c r="B243" s="325" t="s">
        <v>292</v>
      </c>
      <c r="C243" s="325">
        <f>'JQ1 Production'!$D$10</f>
        <v>2018</v>
      </c>
      <c r="D243" s="327" t="s">
        <v>216</v>
      </c>
      <c r="E243" s="334" t="s">
        <v>136</v>
      </c>
      <c r="F243" s="371" t="str">
        <f t="shared" si="3"/>
        <v>NL_M_2018_1000 NAC_8_2</v>
      </c>
      <c r="G243" s="328">
        <f>'JQ2 TTrade'!E54</f>
        <v>45413</v>
      </c>
    </row>
    <row r="244" spans="1:7" ht="13.8" thickBot="1" x14ac:dyDescent="0.3">
      <c r="A244" s="329" t="str">
        <f>Cover!$G$25</f>
        <v>NL</v>
      </c>
      <c r="B244" s="325" t="s">
        <v>292</v>
      </c>
      <c r="C244" s="325">
        <f>'JQ1 Production'!$D$10</f>
        <v>2018</v>
      </c>
      <c r="D244" s="327" t="s">
        <v>216</v>
      </c>
      <c r="E244" s="334">
        <v>9</v>
      </c>
      <c r="F244" s="371" t="str">
        <f t="shared" si="3"/>
        <v>NL_M_2018_1000 NAC_9</v>
      </c>
      <c r="G244" s="328">
        <f>'JQ2 TTrade'!E55</f>
        <v>192</v>
      </c>
    </row>
    <row r="245" spans="1:7" ht="13.8" thickBot="1" x14ac:dyDescent="0.3">
      <c r="A245" s="329" t="str">
        <f>Cover!$G$25</f>
        <v>NL</v>
      </c>
      <c r="B245" s="325" t="s">
        <v>292</v>
      </c>
      <c r="C245" s="325">
        <f>'JQ1 Production'!$D$10</f>
        <v>2018</v>
      </c>
      <c r="D245" s="327" t="s">
        <v>216</v>
      </c>
      <c r="E245" s="334">
        <v>10</v>
      </c>
      <c r="F245" s="371" t="str">
        <f t="shared" si="3"/>
        <v>NL_M_2018_1000 NAC_10</v>
      </c>
      <c r="G245" s="328">
        <f>'JQ2 TTrade'!E56</f>
        <v>322466</v>
      </c>
    </row>
    <row r="246" spans="1:7" ht="13.8" thickBot="1" x14ac:dyDescent="0.3">
      <c r="A246" s="329" t="str">
        <f>Cover!$G$25</f>
        <v>NL</v>
      </c>
      <c r="B246" s="325" t="s">
        <v>292</v>
      </c>
      <c r="C246" s="325">
        <f>'JQ1 Production'!$D$10</f>
        <v>2018</v>
      </c>
      <c r="D246" s="327" t="s">
        <v>216</v>
      </c>
      <c r="E246" s="334" t="s">
        <v>137</v>
      </c>
      <c r="F246" s="371" t="str">
        <f t="shared" si="3"/>
        <v>NL_M_2018_1000 NAC_10_1</v>
      </c>
      <c r="G246" s="328">
        <f>'JQ2 TTrade'!E57</f>
        <v>1980752</v>
      </c>
    </row>
    <row r="247" spans="1:7" ht="13.8" thickBot="1" x14ac:dyDescent="0.3">
      <c r="A247" s="329" t="str">
        <f>Cover!$G$25</f>
        <v>NL</v>
      </c>
      <c r="B247" s="325" t="s">
        <v>292</v>
      </c>
      <c r="C247" s="325">
        <f>'JQ1 Production'!$D$10</f>
        <v>2018</v>
      </c>
      <c r="D247" s="327" t="s">
        <v>216</v>
      </c>
      <c r="E247" s="334" t="s">
        <v>138</v>
      </c>
      <c r="F247" s="371" t="str">
        <f t="shared" si="3"/>
        <v>NL_M_2018_1000 NAC_10_1_1</v>
      </c>
      <c r="G247" s="328">
        <f>'JQ2 TTrade'!E58</f>
        <v>674000</v>
      </c>
    </row>
    <row r="248" spans="1:7" ht="13.8" thickBot="1" x14ac:dyDescent="0.3">
      <c r="A248" s="329" t="str">
        <f>Cover!$G$25</f>
        <v>NL</v>
      </c>
      <c r="B248" s="325" t="s">
        <v>292</v>
      </c>
      <c r="C248" s="325">
        <f>'JQ1 Production'!$D$10</f>
        <v>2018</v>
      </c>
      <c r="D248" s="327" t="s">
        <v>216</v>
      </c>
      <c r="E248" s="334" t="s">
        <v>139</v>
      </c>
      <c r="F248" s="371" t="str">
        <f t="shared" si="3"/>
        <v>NL_M_2018_1000 NAC_10_1_2</v>
      </c>
      <c r="G248" s="328">
        <f>'JQ2 TTrade'!E59</f>
        <v>151585</v>
      </c>
    </row>
    <row r="249" spans="1:7" ht="13.8" thickBot="1" x14ac:dyDescent="0.3">
      <c r="A249" s="329" t="str">
        <f>Cover!$G$25</f>
        <v>NL</v>
      </c>
      <c r="B249" s="325" t="s">
        <v>292</v>
      </c>
      <c r="C249" s="325">
        <f>'JQ1 Production'!$D$10</f>
        <v>2018</v>
      </c>
      <c r="D249" s="327" t="s">
        <v>216</v>
      </c>
      <c r="E249" s="334" t="s">
        <v>140</v>
      </c>
      <c r="F249" s="371" t="str">
        <f t="shared" si="3"/>
        <v>NL_M_2018_1000 NAC_10_1_3</v>
      </c>
      <c r="G249" s="328">
        <f>'JQ2 TTrade'!E60</f>
        <v>54865</v>
      </c>
    </row>
    <row r="250" spans="1:7" ht="13.8" thickBot="1" x14ac:dyDescent="0.3">
      <c r="A250" s="329" t="str">
        <f>Cover!$G$25</f>
        <v>NL</v>
      </c>
      <c r="B250" s="325" t="s">
        <v>292</v>
      </c>
      <c r="C250" s="325">
        <f>'JQ1 Production'!$D$10</f>
        <v>2018</v>
      </c>
      <c r="D250" s="327" t="s">
        <v>216</v>
      </c>
      <c r="E250" s="334" t="s">
        <v>141</v>
      </c>
      <c r="F250" s="371" t="str">
        <f t="shared" si="3"/>
        <v>NL_M_2018_1000 NAC_10_1_4</v>
      </c>
      <c r="G250" s="328">
        <f>'JQ2 TTrade'!E61</f>
        <v>241330</v>
      </c>
    </row>
    <row r="251" spans="1:7" ht="13.8" thickBot="1" x14ac:dyDescent="0.3">
      <c r="A251" s="329" t="str">
        <f>Cover!$G$25</f>
        <v>NL</v>
      </c>
      <c r="B251" s="325" t="s">
        <v>292</v>
      </c>
      <c r="C251" s="325">
        <f>'JQ1 Production'!$D$10</f>
        <v>2018</v>
      </c>
      <c r="D251" s="327" t="s">
        <v>216</v>
      </c>
      <c r="E251" s="334" t="s">
        <v>142</v>
      </c>
      <c r="F251" s="371" t="str">
        <f t="shared" si="3"/>
        <v>NL_M_2018_1000 NAC_10_2</v>
      </c>
      <c r="G251" s="328">
        <f>'JQ2 TTrade'!E62</f>
        <v>226220</v>
      </c>
    </row>
    <row r="252" spans="1:7" ht="13.8" thickBot="1" x14ac:dyDescent="0.3">
      <c r="A252" s="329" t="str">
        <f>Cover!$G$25</f>
        <v>NL</v>
      </c>
      <c r="B252" s="325" t="s">
        <v>292</v>
      </c>
      <c r="C252" s="325">
        <f>'JQ1 Production'!$D$10</f>
        <v>2018</v>
      </c>
      <c r="D252" s="327" t="s">
        <v>216</v>
      </c>
      <c r="E252" s="334" t="s">
        <v>143</v>
      </c>
      <c r="F252" s="371" t="str">
        <f t="shared" si="3"/>
        <v>NL_M_2018_1000 NAC_10_3</v>
      </c>
      <c r="G252" s="328">
        <f>'JQ2 TTrade'!E63</f>
        <v>62794</v>
      </c>
    </row>
    <row r="253" spans="1:7" ht="13.8" thickBot="1" x14ac:dyDescent="0.3">
      <c r="A253" s="329" t="str">
        <f>Cover!$G$25</f>
        <v>NL</v>
      </c>
      <c r="B253" s="325" t="s">
        <v>292</v>
      </c>
      <c r="C253" s="325">
        <f>'JQ1 Production'!$D$10</f>
        <v>2018</v>
      </c>
      <c r="D253" s="327" t="s">
        <v>216</v>
      </c>
      <c r="E253" s="334" t="s">
        <v>144</v>
      </c>
      <c r="F253" s="371" t="str">
        <f t="shared" si="3"/>
        <v>NL_M_2018_1000 NAC_10_3_1</v>
      </c>
      <c r="G253" s="328">
        <f>'JQ2 TTrade'!E64</f>
        <v>1146340</v>
      </c>
    </row>
    <row r="254" spans="1:7" ht="13.8" thickBot="1" x14ac:dyDescent="0.3">
      <c r="A254" s="329" t="str">
        <f>Cover!$G$25</f>
        <v>NL</v>
      </c>
      <c r="B254" s="325" t="s">
        <v>292</v>
      </c>
      <c r="C254" s="325">
        <f>'JQ1 Production'!$D$10</f>
        <v>2018</v>
      </c>
      <c r="D254" s="327" t="s">
        <v>216</v>
      </c>
      <c r="E254" s="334" t="s">
        <v>145</v>
      </c>
      <c r="F254" s="371" t="str">
        <f t="shared" si="3"/>
        <v>NL_M_2018_1000 NAC_10_3_2</v>
      </c>
      <c r="G254" s="328">
        <f>'JQ2 TTrade'!E65</f>
        <v>430069</v>
      </c>
    </row>
    <row r="255" spans="1:7" ht="13.8" thickBot="1" x14ac:dyDescent="0.3">
      <c r="A255" s="329" t="str">
        <f>Cover!$G$25</f>
        <v>NL</v>
      </c>
      <c r="B255" s="325" t="s">
        <v>292</v>
      </c>
      <c r="C255" s="325">
        <f>'JQ1 Production'!$D$10</f>
        <v>2018</v>
      </c>
      <c r="D255" s="327" t="s">
        <v>216</v>
      </c>
      <c r="E255" s="334" t="s">
        <v>146</v>
      </c>
      <c r="F255" s="371" t="str">
        <f t="shared" si="3"/>
        <v>NL_M_2018_1000 NAC_10_3_3</v>
      </c>
      <c r="G255" s="328">
        <f>'JQ2 TTrade'!E66</f>
        <v>417375</v>
      </c>
    </row>
    <row r="256" spans="1:7" ht="13.8" thickBot="1" x14ac:dyDescent="0.3">
      <c r="A256" s="329" t="str">
        <f>Cover!$G$25</f>
        <v>NL</v>
      </c>
      <c r="B256" s="325" t="s">
        <v>292</v>
      </c>
      <c r="C256" s="325">
        <f>'JQ1 Production'!$D$10</f>
        <v>2018</v>
      </c>
      <c r="D256" s="327" t="s">
        <v>216</v>
      </c>
      <c r="E256" s="334" t="s">
        <v>147</v>
      </c>
      <c r="F256" s="371" t="str">
        <f t="shared" si="3"/>
        <v>NL_M_2018_1000 NAC_10_3_4</v>
      </c>
      <c r="G256" s="328">
        <f>'JQ2 TTrade'!E67</f>
        <v>217992</v>
      </c>
    </row>
    <row r="257" spans="1:7" ht="13.8" thickBot="1" x14ac:dyDescent="0.3">
      <c r="A257" s="331" t="str">
        <f>Cover!$G$25</f>
        <v>NL</v>
      </c>
      <c r="B257" s="332" t="s">
        <v>292</v>
      </c>
      <c r="C257" s="332">
        <f>'JQ1 Production'!$D$10</f>
        <v>2018</v>
      </c>
      <c r="D257" s="327" t="s">
        <v>216</v>
      </c>
      <c r="E257" s="342" t="s">
        <v>148</v>
      </c>
      <c r="F257" s="371" t="str">
        <f t="shared" si="3"/>
        <v>NL_M_2018_1000 NAC_10_4</v>
      </c>
      <c r="G257" s="328">
        <f>'JQ2 TTrade'!E68</f>
        <v>80904</v>
      </c>
    </row>
    <row r="258" spans="1:7" ht="13.8" thickBot="1" x14ac:dyDescent="0.3">
      <c r="A258" s="348" t="str">
        <f>Cover!$G$25</f>
        <v>NL</v>
      </c>
      <c r="B258" s="335" t="s">
        <v>292</v>
      </c>
      <c r="C258" s="335">
        <f>'JQ1 Production'!$E$10</f>
        <v>2019</v>
      </c>
      <c r="D258" s="335" t="s">
        <v>293</v>
      </c>
      <c r="E258" s="336">
        <v>1</v>
      </c>
      <c r="F258" s="371" t="str">
        <f t="shared" si="3"/>
        <v>NL_M_2019_1000 m3_1</v>
      </c>
      <c r="G258" s="345">
        <f>'JQ2 TTrade'!F11</f>
        <v>340.82000000000005</v>
      </c>
    </row>
    <row r="259" spans="1:7" ht="13.8" thickBot="1" x14ac:dyDescent="0.3">
      <c r="A259" s="329" t="str">
        <f>Cover!$G$25</f>
        <v>NL</v>
      </c>
      <c r="B259" s="325" t="s">
        <v>292</v>
      </c>
      <c r="C259" s="325">
        <f>'JQ1 Production'!$E$10</f>
        <v>2019</v>
      </c>
      <c r="D259" s="325" t="s">
        <v>293</v>
      </c>
      <c r="E259" s="334" t="s">
        <v>94</v>
      </c>
      <c r="F259" s="371" t="str">
        <f t="shared" si="3"/>
        <v>NL_M_2019_1000 m3_1_1</v>
      </c>
      <c r="G259" s="330">
        <f>'JQ2 TTrade'!F12</f>
        <v>57.768000000000001</v>
      </c>
    </row>
    <row r="260" spans="1:7" ht="13.8" thickBot="1" x14ac:dyDescent="0.3">
      <c r="A260" s="329" t="str">
        <f>Cover!$G$25</f>
        <v>NL</v>
      </c>
      <c r="B260" s="325" t="s">
        <v>292</v>
      </c>
      <c r="C260" s="325">
        <f>'JQ1 Production'!$E$10</f>
        <v>2019</v>
      </c>
      <c r="D260" s="325" t="s">
        <v>293</v>
      </c>
      <c r="E260" s="334" t="s">
        <v>97</v>
      </c>
      <c r="F260" s="371" t="str">
        <f t="shared" si="3"/>
        <v>NL_M_2019_1000 m3_1_2</v>
      </c>
      <c r="G260" s="330">
        <f>'JQ2 TTrade'!F13</f>
        <v>32.567999999999998</v>
      </c>
    </row>
    <row r="261" spans="1:7" ht="13.8" thickBot="1" x14ac:dyDescent="0.3">
      <c r="A261" s="329" t="str">
        <f>Cover!$G$25</f>
        <v>NL</v>
      </c>
      <c r="B261" s="325" t="s">
        <v>292</v>
      </c>
      <c r="C261" s="325">
        <f>'JQ1 Production'!$E$10</f>
        <v>2019</v>
      </c>
      <c r="D261" s="325" t="s">
        <v>293</v>
      </c>
      <c r="E261" s="334" t="s">
        <v>98</v>
      </c>
      <c r="F261" s="371" t="str">
        <f t="shared" si="3"/>
        <v>NL_M_2019_1000 m3_1_2_C</v>
      </c>
      <c r="G261" s="330">
        <f>'JQ2 TTrade'!F14</f>
        <v>25.2</v>
      </c>
    </row>
    <row r="262" spans="1:7" ht="13.8" thickBot="1" x14ac:dyDescent="0.3">
      <c r="A262" s="329" t="str">
        <f>Cover!$G$25</f>
        <v>NL</v>
      </c>
      <c r="B262" s="325" t="s">
        <v>292</v>
      </c>
      <c r="C262" s="325">
        <f>'JQ1 Production'!$E$10</f>
        <v>2019</v>
      </c>
      <c r="D262" s="325" t="s">
        <v>293</v>
      </c>
      <c r="E262" s="334" t="s">
        <v>99</v>
      </c>
      <c r="F262" s="371" t="str">
        <f t="shared" si="3"/>
        <v>NL_M_2019_1000 m3_1_2_NC</v>
      </c>
      <c r="G262" s="330">
        <f>'JQ2 TTrade'!F15</f>
        <v>283.05200000000002</v>
      </c>
    </row>
    <row r="263" spans="1:7" ht="13.8" thickBot="1" x14ac:dyDescent="0.3">
      <c r="A263" s="329" t="str">
        <f>Cover!$G$25</f>
        <v>NL</v>
      </c>
      <c r="B263" s="325" t="s">
        <v>292</v>
      </c>
      <c r="C263" s="325">
        <f>'JQ1 Production'!$E$10</f>
        <v>2019</v>
      </c>
      <c r="D263" s="325" t="s">
        <v>293</v>
      </c>
      <c r="E263" s="334" t="s">
        <v>100</v>
      </c>
      <c r="F263" s="371" t="str">
        <f t="shared" si="3"/>
        <v>NL_M_2019_1000 m3_1_2_NC_T</v>
      </c>
      <c r="G263" s="330">
        <f>'JQ2 TTrade'!F16</f>
        <v>162.577</v>
      </c>
    </row>
    <row r="264" spans="1:7" ht="13.8" thickBot="1" x14ac:dyDescent="0.3">
      <c r="A264" s="329" t="str">
        <f>Cover!$G$25</f>
        <v>NL</v>
      </c>
      <c r="B264" s="325" t="s">
        <v>292</v>
      </c>
      <c r="C264" s="325">
        <f>'JQ1 Production'!$E$10</f>
        <v>2019</v>
      </c>
      <c r="D264" s="325" t="s">
        <v>362</v>
      </c>
      <c r="E264" s="334">
        <v>2</v>
      </c>
      <c r="F264" s="371" t="str">
        <f t="shared" si="3"/>
        <v>NL_M_2019_1000 mt_2</v>
      </c>
      <c r="G264" s="330">
        <f>'JQ2 TTrade'!F17</f>
        <v>120.47499999999999</v>
      </c>
    </row>
    <row r="265" spans="1:7" ht="13.8" thickBot="1" x14ac:dyDescent="0.3">
      <c r="A265" s="329" t="str">
        <f>Cover!$G$25</f>
        <v>NL</v>
      </c>
      <c r="B265" s="325" t="s">
        <v>292</v>
      </c>
      <c r="C265" s="325">
        <f>'JQ1 Production'!$E$10</f>
        <v>2019</v>
      </c>
      <c r="D265" s="325" t="s">
        <v>293</v>
      </c>
      <c r="E265" s="334">
        <v>3</v>
      </c>
      <c r="F265" s="371" t="str">
        <f t="shared" si="3"/>
        <v>NL_M_2019_1000 m3_3</v>
      </c>
      <c r="G265" s="330">
        <f>'JQ2 TTrade'!F18</f>
        <v>19.5</v>
      </c>
    </row>
    <row r="266" spans="1:7" ht="13.8" thickBot="1" x14ac:dyDescent="0.3">
      <c r="A266" s="329" t="str">
        <f>Cover!$G$25</f>
        <v>NL</v>
      </c>
      <c r="B266" s="325" t="s">
        <v>292</v>
      </c>
      <c r="C266" s="325">
        <f>'JQ1 Production'!$E$10</f>
        <v>2019</v>
      </c>
      <c r="D266" s="325" t="s">
        <v>293</v>
      </c>
      <c r="E266" s="334" t="s">
        <v>381</v>
      </c>
      <c r="F266" s="371" t="str">
        <f>CONCATENATE(A266,"_",B266,"_",C266,"_",D266,"_",E266)</f>
        <v>NL_M_2019_1000 m3_3_1</v>
      </c>
      <c r="G266" s="330">
        <f>'JQ2 TTrade'!F19</f>
        <v>46</v>
      </c>
    </row>
    <row r="267" spans="1:7" ht="13.8" thickBot="1" x14ac:dyDescent="0.3">
      <c r="A267" s="329" t="str">
        <f>Cover!$G$25</f>
        <v>NL</v>
      </c>
      <c r="B267" s="325" t="s">
        <v>292</v>
      </c>
      <c r="C267" s="325">
        <f>'JQ1 Production'!$E$10</f>
        <v>2019</v>
      </c>
      <c r="D267" s="325" t="s">
        <v>293</v>
      </c>
      <c r="E267" s="334" t="s">
        <v>382</v>
      </c>
      <c r="F267" s="371" t="str">
        <f>CONCATENATE(A267,"_",B267,"_",C267,"_",D267,"_",E267)</f>
        <v>NL_M_2019_1000 m3_3_2</v>
      </c>
      <c r="G267" s="330">
        <f>'JQ2 TTrade'!F20</f>
        <v>626.20000000000005</v>
      </c>
    </row>
    <row r="268" spans="1:7" ht="13.8" thickBot="1" x14ac:dyDescent="0.3">
      <c r="A268" s="329" t="str">
        <f>Cover!$G$25</f>
        <v>NL</v>
      </c>
      <c r="B268" s="325" t="s">
        <v>292</v>
      </c>
      <c r="C268" s="325">
        <f>'JQ1 Production'!$E$10</f>
        <v>2019</v>
      </c>
      <c r="D268" s="325" t="s">
        <v>362</v>
      </c>
      <c r="E268" s="334">
        <v>4</v>
      </c>
      <c r="F268" s="371" t="str">
        <f>CONCATENATE(A268,"_",B268,"_",C268,"_",D268,"_",E268)</f>
        <v>NL_M_2019_1000 mt_4</v>
      </c>
      <c r="G268" s="330">
        <f>'JQ2 TTrade'!F21</f>
        <v>331.9</v>
      </c>
    </row>
    <row r="269" spans="1:7" ht="13.8" thickBot="1" x14ac:dyDescent="0.3">
      <c r="A269" s="329" t="str">
        <f>Cover!$G$25</f>
        <v>NL</v>
      </c>
      <c r="B269" s="325" t="s">
        <v>292</v>
      </c>
      <c r="C269" s="325">
        <f>'JQ1 Production'!$E$10</f>
        <v>2019</v>
      </c>
      <c r="D269" s="325" t="s">
        <v>362</v>
      </c>
      <c r="E269" s="334" t="s">
        <v>383</v>
      </c>
      <c r="F269" s="371" t="str">
        <f>CONCATENATE(A269,"_",B269,"_",C269,"_",D269,"_",E269)</f>
        <v>NL_M_2019_1000 mt_4_1</v>
      </c>
      <c r="G269" s="330">
        <f>'JQ2 TTrade'!F22</f>
        <v>294.3</v>
      </c>
    </row>
    <row r="270" spans="1:7" ht="13.8" thickBot="1" x14ac:dyDescent="0.3">
      <c r="A270" s="329" t="str">
        <f>Cover!$G$25</f>
        <v>NL</v>
      </c>
      <c r="B270" s="325" t="s">
        <v>292</v>
      </c>
      <c r="C270" s="325">
        <f>'JQ1 Production'!$E$10</f>
        <v>2019</v>
      </c>
      <c r="D270" s="325" t="s">
        <v>362</v>
      </c>
      <c r="E270" s="334" t="s">
        <v>384</v>
      </c>
      <c r="F270" s="371" t="str">
        <f>CONCATENATE(A270,"_",B270,"_",C270,"_",D270,"_",E270)</f>
        <v>NL_M_2019_1000 mt_4_2</v>
      </c>
      <c r="G270" s="330">
        <f>'JQ2 TTrade'!F23</f>
        <v>517</v>
      </c>
    </row>
    <row r="271" spans="1:7" ht="13.8" thickBot="1" x14ac:dyDescent="0.3">
      <c r="A271" s="329" t="str">
        <f>Cover!$G$25</f>
        <v>NL</v>
      </c>
      <c r="B271" s="325" t="s">
        <v>292</v>
      </c>
      <c r="C271" s="325">
        <f>'JQ1 Production'!$E$10</f>
        <v>2019</v>
      </c>
      <c r="D271" s="325" t="s">
        <v>293</v>
      </c>
      <c r="E271" s="334">
        <v>5</v>
      </c>
      <c r="F271" s="371" t="str">
        <f t="shared" si="3"/>
        <v>NL_M_2019_1000 m3_5</v>
      </c>
      <c r="G271" s="330">
        <f>'JQ2 TTrade'!F24</f>
        <v>1068.5</v>
      </c>
    </row>
    <row r="272" spans="1:7" ht="13.8" thickBot="1" x14ac:dyDescent="0.3">
      <c r="A272" s="329" t="str">
        <f>Cover!$G$25</f>
        <v>NL</v>
      </c>
      <c r="B272" s="325" t="s">
        <v>292</v>
      </c>
      <c r="C272" s="325">
        <f>'JQ1 Production'!$E$10</f>
        <v>2019</v>
      </c>
      <c r="D272" s="325" t="s">
        <v>293</v>
      </c>
      <c r="E272" s="334" t="s">
        <v>110</v>
      </c>
      <c r="F272" s="371" t="str">
        <f t="shared" si="3"/>
        <v>NL_M_2019_1000 m3_5_C</v>
      </c>
      <c r="G272" s="330">
        <f>'JQ2 TTrade'!F25</f>
        <v>1050.0999999999999</v>
      </c>
    </row>
    <row r="273" spans="1:7" ht="13.8" thickBot="1" x14ac:dyDescent="0.3">
      <c r="A273" s="329" t="str">
        <f>Cover!$G$25</f>
        <v>NL</v>
      </c>
      <c r="B273" s="325" t="s">
        <v>292</v>
      </c>
      <c r="C273" s="325">
        <f>'JQ1 Production'!$E$10</f>
        <v>2019</v>
      </c>
      <c r="D273" s="325" t="s">
        <v>293</v>
      </c>
      <c r="E273" s="334" t="s">
        <v>111</v>
      </c>
      <c r="F273" s="371" t="str">
        <f t="shared" si="3"/>
        <v>NL_M_2019_1000 m3_5_NC</v>
      </c>
      <c r="G273" s="330">
        <f>'JQ2 TTrade'!F26</f>
        <v>18.399999999999999</v>
      </c>
    </row>
    <row r="274" spans="1:7" ht="13.8" thickBot="1" x14ac:dyDescent="0.3">
      <c r="A274" s="329" t="str">
        <f>Cover!$G$25</f>
        <v>NL</v>
      </c>
      <c r="B274" s="325" t="s">
        <v>292</v>
      </c>
      <c r="C274" s="325">
        <f>'JQ1 Production'!$E$10</f>
        <v>2019</v>
      </c>
      <c r="D274" s="325" t="s">
        <v>293</v>
      </c>
      <c r="E274" s="334" t="s">
        <v>112</v>
      </c>
      <c r="F274" s="371" t="str">
        <f t="shared" si="3"/>
        <v>NL_M_2019_1000 m3_5_NC_T</v>
      </c>
      <c r="G274" s="330">
        <f>'JQ2 TTrade'!F27</f>
        <v>3355</v>
      </c>
    </row>
    <row r="275" spans="1:7" ht="13.8" thickBot="1" x14ac:dyDescent="0.3">
      <c r="A275" s="329" t="str">
        <f>Cover!$G$25</f>
        <v>NL</v>
      </c>
      <c r="B275" s="325" t="s">
        <v>292</v>
      </c>
      <c r="C275" s="325">
        <f>'JQ1 Production'!$E$10</f>
        <v>2019</v>
      </c>
      <c r="D275" s="325" t="s">
        <v>293</v>
      </c>
      <c r="E275" s="334">
        <v>6</v>
      </c>
      <c r="F275" s="371" t="str">
        <f t="shared" si="3"/>
        <v>NL_M_2019_1000 m3_6</v>
      </c>
      <c r="G275" s="330">
        <f>'JQ2 TTrade'!F28</f>
        <v>2988.9</v>
      </c>
    </row>
    <row r="276" spans="1:7" ht="13.8" thickBot="1" x14ac:dyDescent="0.3">
      <c r="A276" s="329" t="str">
        <f>Cover!$G$25</f>
        <v>NL</v>
      </c>
      <c r="B276" s="325" t="s">
        <v>292</v>
      </c>
      <c r="C276" s="325">
        <f>'JQ1 Production'!$E$10</f>
        <v>2019</v>
      </c>
      <c r="D276" s="325" t="s">
        <v>293</v>
      </c>
      <c r="E276" s="334" t="s">
        <v>113</v>
      </c>
      <c r="F276" s="371" t="str">
        <f t="shared" si="3"/>
        <v>NL_M_2019_1000 m3_6_1</v>
      </c>
      <c r="G276" s="330">
        <f>'JQ2 TTrade'!F29</f>
        <v>366.1</v>
      </c>
    </row>
    <row r="277" spans="1:7" ht="13.8" thickBot="1" x14ac:dyDescent="0.3">
      <c r="A277" s="329" t="str">
        <f>Cover!$G$25</f>
        <v>NL</v>
      </c>
      <c r="B277" s="325" t="s">
        <v>292</v>
      </c>
      <c r="C277" s="325">
        <f>'JQ1 Production'!$E$10</f>
        <v>2019</v>
      </c>
      <c r="D277" s="325" t="s">
        <v>293</v>
      </c>
      <c r="E277" s="334" t="s">
        <v>114</v>
      </c>
      <c r="F277" s="371" t="str">
        <f t="shared" si="3"/>
        <v>NL_M_2019_1000 m3_6_1_C</v>
      </c>
      <c r="G277" s="330">
        <f>'JQ2 TTrade'!F30</f>
        <v>180.9</v>
      </c>
    </row>
    <row r="278" spans="1:7" ht="13.8" thickBot="1" x14ac:dyDescent="0.3">
      <c r="A278" s="329" t="str">
        <f>Cover!$G$25</f>
        <v>NL</v>
      </c>
      <c r="B278" s="325" t="s">
        <v>292</v>
      </c>
      <c r="C278" s="325">
        <f>'JQ1 Production'!$E$10</f>
        <v>2019</v>
      </c>
      <c r="D278" s="325" t="s">
        <v>293</v>
      </c>
      <c r="E278" s="334" t="s">
        <v>115</v>
      </c>
      <c r="F278" s="371" t="str">
        <f t="shared" si="3"/>
        <v>NL_M_2019_1000 m3_6_1_NC</v>
      </c>
      <c r="G278" s="330">
        <f>'JQ2 TTrade'!F31</f>
        <v>34.299999999999997</v>
      </c>
    </row>
    <row r="279" spans="1:7" ht="13.8" thickBot="1" x14ac:dyDescent="0.3">
      <c r="A279" s="329" t="str">
        <f>Cover!$G$25</f>
        <v>NL</v>
      </c>
      <c r="B279" s="325" t="s">
        <v>292</v>
      </c>
      <c r="C279" s="325">
        <f>'JQ1 Production'!$E$10</f>
        <v>2019</v>
      </c>
      <c r="D279" s="325" t="s">
        <v>293</v>
      </c>
      <c r="E279" s="334" t="s">
        <v>116</v>
      </c>
      <c r="F279" s="371" t="str">
        <f t="shared" ref="F279:F346" si="4">CONCATENATE(A279,"_",B279,"_",C279,"_",D279,"_",E279)</f>
        <v>NL_M_2019_1000 m3_6_1_NC_T</v>
      </c>
      <c r="G279" s="330">
        <f>'JQ2 TTrade'!F32</f>
        <v>17.600000000000001</v>
      </c>
    </row>
    <row r="280" spans="1:7" ht="13.8" thickBot="1" x14ac:dyDescent="0.3">
      <c r="A280" s="329" t="str">
        <f>Cover!$G$25</f>
        <v>NL</v>
      </c>
      <c r="B280" s="325" t="s">
        <v>292</v>
      </c>
      <c r="C280" s="325">
        <f>'JQ1 Production'!$E$10</f>
        <v>2019</v>
      </c>
      <c r="D280" s="325" t="s">
        <v>293</v>
      </c>
      <c r="E280" s="334" t="s">
        <v>117</v>
      </c>
      <c r="F280" s="371" t="str">
        <f t="shared" si="4"/>
        <v>NL_M_2019_1000 m3_6_2</v>
      </c>
      <c r="G280" s="330">
        <f>'JQ2 TTrade'!F33</f>
        <v>16.7</v>
      </c>
    </row>
    <row r="281" spans="1:7" ht="13.8" thickBot="1" x14ac:dyDescent="0.3">
      <c r="A281" s="329" t="str">
        <f>Cover!$G$25</f>
        <v>NL</v>
      </c>
      <c r="B281" s="325" t="s">
        <v>292</v>
      </c>
      <c r="C281" s="325">
        <f>'JQ1 Production'!$E$10</f>
        <v>2019</v>
      </c>
      <c r="D281" s="325" t="s">
        <v>293</v>
      </c>
      <c r="E281" s="334" t="s">
        <v>118</v>
      </c>
      <c r="F281" s="371" t="str">
        <f t="shared" si="4"/>
        <v>NL_M_2019_1000 m3_6_2_C</v>
      </c>
      <c r="G281" s="330">
        <f>'JQ2 TTrade'!F34</f>
        <v>6</v>
      </c>
    </row>
    <row r="282" spans="1:7" ht="13.8" thickBot="1" x14ac:dyDescent="0.3">
      <c r="A282" s="329" t="str">
        <f>Cover!$G$25</f>
        <v>NL</v>
      </c>
      <c r="B282" s="325" t="s">
        <v>292</v>
      </c>
      <c r="C282" s="325">
        <f>'JQ1 Production'!$E$10</f>
        <v>2019</v>
      </c>
      <c r="D282" s="325" t="s">
        <v>293</v>
      </c>
      <c r="E282" s="334" t="s">
        <v>119</v>
      </c>
      <c r="F282" s="371" t="str">
        <f t="shared" si="4"/>
        <v>NL_M_2019_1000 m3_6_2_NC</v>
      </c>
      <c r="G282" s="330">
        <f>'JQ2 TTrade'!F35</f>
        <v>1757</v>
      </c>
    </row>
    <row r="283" spans="1:7" ht="13.8" thickBot="1" x14ac:dyDescent="0.3">
      <c r="A283" s="329" t="str">
        <f>Cover!$G$25</f>
        <v>NL</v>
      </c>
      <c r="B283" s="325" t="s">
        <v>292</v>
      </c>
      <c r="C283" s="325">
        <f>'JQ1 Production'!$E$10</f>
        <v>2019</v>
      </c>
      <c r="D283" s="325" t="s">
        <v>293</v>
      </c>
      <c r="E283" s="334" t="s">
        <v>120</v>
      </c>
      <c r="F283" s="371" t="str">
        <f t="shared" si="4"/>
        <v>NL_M_2019_1000 m3_6_2_NC_T</v>
      </c>
      <c r="G283" s="330">
        <f>'JQ2 TTrade'!F36</f>
        <v>604.70000000000005</v>
      </c>
    </row>
    <row r="284" spans="1:7" ht="13.8" thickBot="1" x14ac:dyDescent="0.3">
      <c r="A284" s="329" t="str">
        <f>Cover!$G$25</f>
        <v>NL</v>
      </c>
      <c r="B284" s="325" t="s">
        <v>292</v>
      </c>
      <c r="C284" s="325">
        <f>'JQ1 Production'!$E$10</f>
        <v>2019</v>
      </c>
      <c r="D284" s="325" t="s">
        <v>293</v>
      </c>
      <c r="E284" s="334" t="s">
        <v>121</v>
      </c>
      <c r="F284" s="371" t="str">
        <f t="shared" si="4"/>
        <v>NL_M_2019_1000 m3_6_3</v>
      </c>
      <c r="G284" s="330">
        <f>'JQ2 TTrade'!F37</f>
        <v>298.3</v>
      </c>
    </row>
    <row r="285" spans="1:7" ht="13.8" thickBot="1" x14ac:dyDescent="0.3">
      <c r="A285" s="329" t="str">
        <f>Cover!$G$25</f>
        <v>NL</v>
      </c>
      <c r="B285" s="325" t="s">
        <v>292</v>
      </c>
      <c r="C285" s="325">
        <f>'JQ1 Production'!$E$10</f>
        <v>2019</v>
      </c>
      <c r="D285" s="325" t="s">
        <v>293</v>
      </c>
      <c r="E285" s="334" t="s">
        <v>122</v>
      </c>
      <c r="F285" s="371" t="str">
        <f t="shared" si="4"/>
        <v>NL_M_2019_1000 m3_6_3_1</v>
      </c>
      <c r="G285" s="330">
        <f>'JQ2 TTrade'!F38</f>
        <v>306.39999999999998</v>
      </c>
    </row>
    <row r="286" spans="1:7" ht="13.8" thickBot="1" x14ac:dyDescent="0.3">
      <c r="A286" s="329" t="str">
        <f>Cover!$G$25</f>
        <v>NL</v>
      </c>
      <c r="B286" s="325" t="s">
        <v>292</v>
      </c>
      <c r="C286" s="325">
        <f>'JQ1 Production'!$E$10</f>
        <v>2019</v>
      </c>
      <c r="D286" s="325" t="s">
        <v>293</v>
      </c>
      <c r="E286" s="334" t="s">
        <v>123</v>
      </c>
      <c r="F286" s="371" t="str">
        <f t="shared" si="4"/>
        <v>NL_M_2019_1000 m3_6_4</v>
      </c>
      <c r="G286" s="330">
        <f>'JQ2 TTrade'!F39</f>
        <v>95.9</v>
      </c>
    </row>
    <row r="287" spans="1:7" ht="13.8" thickBot="1" x14ac:dyDescent="0.3">
      <c r="A287" s="329" t="str">
        <f>Cover!$G$25</f>
        <v>NL</v>
      </c>
      <c r="B287" s="325" t="s">
        <v>292</v>
      </c>
      <c r="C287" s="325">
        <f>'JQ1 Production'!$E$10</f>
        <v>2019</v>
      </c>
      <c r="D287" s="325" t="s">
        <v>293</v>
      </c>
      <c r="E287" s="334" t="s">
        <v>124</v>
      </c>
      <c r="F287" s="371" t="str">
        <f t="shared" si="4"/>
        <v>NL_M_2019_1000 m3_6_4_1</v>
      </c>
      <c r="G287" s="330">
        <f>'JQ2 TTrade'!F40</f>
        <v>603.20000000000005</v>
      </c>
    </row>
    <row r="288" spans="1:7" ht="13.8" thickBot="1" x14ac:dyDescent="0.3">
      <c r="A288" s="329" t="str">
        <f>Cover!$G$25</f>
        <v>NL</v>
      </c>
      <c r="B288" s="325" t="s">
        <v>292</v>
      </c>
      <c r="C288" s="325">
        <f>'JQ1 Production'!$E$10</f>
        <v>2019</v>
      </c>
      <c r="D288" s="325" t="s">
        <v>293</v>
      </c>
      <c r="E288" s="334" t="s">
        <v>125</v>
      </c>
      <c r="F288" s="371" t="str">
        <f t="shared" si="4"/>
        <v>NL_M_2019_1000 m3_6_4_2</v>
      </c>
      <c r="G288" s="330">
        <f>'JQ2 TTrade'!F41</f>
        <v>143.6</v>
      </c>
    </row>
    <row r="289" spans="1:7" ht="13.8" thickBot="1" x14ac:dyDescent="0.3">
      <c r="A289" s="329" t="str">
        <f>Cover!$G$25</f>
        <v>NL</v>
      </c>
      <c r="B289" s="325" t="s">
        <v>292</v>
      </c>
      <c r="C289" s="325">
        <f>'JQ1 Production'!$E$10</f>
        <v>2019</v>
      </c>
      <c r="D289" s="325" t="s">
        <v>293</v>
      </c>
      <c r="E289" s="334" t="s">
        <v>126</v>
      </c>
      <c r="F289" s="371" t="str">
        <f t="shared" si="4"/>
        <v>NL_M_2019_1000 m3_6_4_3</v>
      </c>
      <c r="G289" s="330">
        <f>'JQ2 TTrade'!F42</f>
        <v>549.1</v>
      </c>
    </row>
    <row r="290" spans="1:7" ht="13.8" thickBot="1" x14ac:dyDescent="0.3">
      <c r="A290" s="329" t="str">
        <f>Cover!$G$25</f>
        <v>NL</v>
      </c>
      <c r="B290" s="325" t="s">
        <v>292</v>
      </c>
      <c r="C290" s="325">
        <f>'JQ1 Production'!$E$10</f>
        <v>2019</v>
      </c>
      <c r="D290" s="325" t="s">
        <v>362</v>
      </c>
      <c r="E290" s="334">
        <v>7</v>
      </c>
      <c r="F290" s="371" t="str">
        <f t="shared" si="4"/>
        <v>NL_M_2019_1000 mt_7</v>
      </c>
      <c r="G290" s="330">
        <f>'JQ2 TTrade'!F43</f>
        <v>64.5</v>
      </c>
    </row>
    <row r="291" spans="1:7" ht="13.8" thickBot="1" x14ac:dyDescent="0.3">
      <c r="A291" s="329" t="str">
        <f>Cover!$G$25</f>
        <v>NL</v>
      </c>
      <c r="B291" s="325" t="s">
        <v>292</v>
      </c>
      <c r="C291" s="325">
        <f>'JQ1 Production'!$E$10</f>
        <v>2019</v>
      </c>
      <c r="D291" s="325" t="s">
        <v>362</v>
      </c>
      <c r="E291" s="334" t="s">
        <v>127</v>
      </c>
      <c r="F291" s="371" t="str">
        <f t="shared" si="4"/>
        <v>NL_M_2019_1000 mt_7_1</v>
      </c>
      <c r="G291" s="330">
        <f>'JQ2 TTrade'!F44</f>
        <v>412.4</v>
      </c>
    </row>
    <row r="292" spans="1:7" ht="13.8" thickBot="1" x14ac:dyDescent="0.3">
      <c r="A292" s="329" t="str">
        <f>Cover!$G$25</f>
        <v>NL</v>
      </c>
      <c r="B292" s="325" t="s">
        <v>292</v>
      </c>
      <c r="C292" s="325">
        <f>'JQ1 Production'!$E$10</f>
        <v>2019</v>
      </c>
      <c r="D292" s="325" t="s">
        <v>362</v>
      </c>
      <c r="E292" s="334" t="s">
        <v>128</v>
      </c>
      <c r="F292" s="371" t="str">
        <f t="shared" si="4"/>
        <v>NL_M_2019_1000 mt_7_2</v>
      </c>
      <c r="G292" s="330">
        <f>'JQ2 TTrade'!F45</f>
        <v>72.2</v>
      </c>
    </row>
    <row r="293" spans="1:7" ht="13.8" thickBot="1" x14ac:dyDescent="0.3">
      <c r="A293" s="329" t="str">
        <f>Cover!$G$25</f>
        <v>NL</v>
      </c>
      <c r="B293" s="325" t="s">
        <v>292</v>
      </c>
      <c r="C293" s="325">
        <f>'JQ1 Production'!$E$10</f>
        <v>2019</v>
      </c>
      <c r="D293" s="325" t="s">
        <v>362</v>
      </c>
      <c r="E293" s="334" t="s">
        <v>129</v>
      </c>
      <c r="F293" s="371" t="str">
        <f t="shared" si="4"/>
        <v>NL_M_2019_1000 mt_7_3</v>
      </c>
      <c r="G293" s="330">
        <f>'JQ2 TTrade'!F46</f>
        <v>1486.2500000000002</v>
      </c>
    </row>
    <row r="294" spans="1:7" ht="13.8" thickBot="1" x14ac:dyDescent="0.3">
      <c r="A294" s="329" t="str">
        <f>Cover!$G$25</f>
        <v>NL</v>
      </c>
      <c r="B294" s="325" t="s">
        <v>292</v>
      </c>
      <c r="C294" s="325">
        <f>'JQ1 Production'!$E$10</f>
        <v>2019</v>
      </c>
      <c r="D294" s="325" t="s">
        <v>362</v>
      </c>
      <c r="E294" s="334" t="s">
        <v>130</v>
      </c>
      <c r="F294" s="371" t="str">
        <f t="shared" si="4"/>
        <v>NL_M_2019_1000 mt_7_3_1</v>
      </c>
      <c r="G294" s="330">
        <f>'JQ2 TTrade'!F47</f>
        <v>177.4</v>
      </c>
    </row>
    <row r="295" spans="1:7" ht="13.8" thickBot="1" x14ac:dyDescent="0.3">
      <c r="A295" s="329" t="str">
        <f>Cover!$G$25</f>
        <v>NL</v>
      </c>
      <c r="B295" s="325" t="s">
        <v>292</v>
      </c>
      <c r="C295" s="325">
        <f>'JQ1 Production'!$E$10</f>
        <v>2019</v>
      </c>
      <c r="D295" s="325" t="s">
        <v>362</v>
      </c>
      <c r="E295" s="334" t="s">
        <v>131</v>
      </c>
      <c r="F295" s="371" t="str">
        <f t="shared" si="4"/>
        <v>NL_M_2019_1000 mt_7_3_2</v>
      </c>
      <c r="G295" s="330">
        <f>'JQ2 TTrade'!F48</f>
        <v>1288.9000000000001</v>
      </c>
    </row>
    <row r="296" spans="1:7" ht="13.8" thickBot="1" x14ac:dyDescent="0.3">
      <c r="A296" s="329" t="str">
        <f>Cover!$G$25</f>
        <v>NL</v>
      </c>
      <c r="B296" s="325" t="s">
        <v>292</v>
      </c>
      <c r="C296" s="325">
        <f>'JQ1 Production'!$E$10</f>
        <v>2019</v>
      </c>
      <c r="D296" s="325" t="s">
        <v>362</v>
      </c>
      <c r="E296" s="334" t="s">
        <v>132</v>
      </c>
      <c r="F296" s="371" t="str">
        <f t="shared" si="4"/>
        <v>NL_M_2019_1000 mt_7_3_3</v>
      </c>
      <c r="G296" s="330">
        <f>'JQ2 TTrade'!F49</f>
        <v>1286.5</v>
      </c>
    </row>
    <row r="297" spans="1:7" ht="13.8" thickBot="1" x14ac:dyDescent="0.3">
      <c r="A297" s="329" t="str">
        <f>Cover!$G$25</f>
        <v>NL</v>
      </c>
      <c r="B297" s="325" t="s">
        <v>292</v>
      </c>
      <c r="C297" s="325">
        <f>'JQ1 Production'!$E$10</f>
        <v>2019</v>
      </c>
      <c r="D297" s="325" t="s">
        <v>362</v>
      </c>
      <c r="E297" s="334" t="s">
        <v>133</v>
      </c>
      <c r="F297" s="371" t="str">
        <f t="shared" si="4"/>
        <v>NL_M_2019_1000 mt_7_3_4</v>
      </c>
      <c r="G297" s="330">
        <f>'JQ2 TTrade'!F50</f>
        <v>1285.2</v>
      </c>
    </row>
    <row r="298" spans="1:7" ht="13.8" thickBot="1" x14ac:dyDescent="0.3">
      <c r="A298" s="329" t="str">
        <f>Cover!$G$25</f>
        <v>NL</v>
      </c>
      <c r="B298" s="325" t="s">
        <v>292</v>
      </c>
      <c r="C298" s="325">
        <f>'JQ1 Production'!$E$10</f>
        <v>2019</v>
      </c>
      <c r="D298" s="325" t="s">
        <v>362</v>
      </c>
      <c r="E298" s="334" t="s">
        <v>134</v>
      </c>
      <c r="F298" s="371" t="str">
        <f t="shared" si="4"/>
        <v>NL_M_2019_1000 mt_7_4</v>
      </c>
      <c r="G298" s="330">
        <f>'JQ2 TTrade'!F51</f>
        <v>2.4</v>
      </c>
    </row>
    <row r="299" spans="1:7" ht="13.8" thickBot="1" x14ac:dyDescent="0.3">
      <c r="A299" s="329" t="str">
        <f>Cover!$G$25</f>
        <v>NL</v>
      </c>
      <c r="B299" s="325" t="s">
        <v>292</v>
      </c>
      <c r="C299" s="325">
        <f>'JQ1 Production'!$E$10</f>
        <v>2019</v>
      </c>
      <c r="D299" s="325" t="s">
        <v>362</v>
      </c>
      <c r="E299" s="334">
        <v>8</v>
      </c>
      <c r="F299" s="371" t="str">
        <f t="shared" si="4"/>
        <v>NL_M_2019_1000 mt_8</v>
      </c>
      <c r="G299" s="330">
        <f>'JQ2 TTrade'!F52</f>
        <v>19.95</v>
      </c>
    </row>
    <row r="300" spans="1:7" ht="13.8" thickBot="1" x14ac:dyDescent="0.3">
      <c r="A300" s="329" t="str">
        <f>Cover!$G$25</f>
        <v>NL</v>
      </c>
      <c r="B300" s="325" t="s">
        <v>292</v>
      </c>
      <c r="C300" s="325">
        <f>'JQ1 Production'!$E$10</f>
        <v>2019</v>
      </c>
      <c r="D300" s="325" t="s">
        <v>362</v>
      </c>
      <c r="E300" s="334" t="s">
        <v>135</v>
      </c>
      <c r="F300" s="371" t="str">
        <f t="shared" si="4"/>
        <v>NL_M_2019_1000 mt_8_1</v>
      </c>
      <c r="G300" s="330">
        <f>'JQ2 TTrade'!F53</f>
        <v>29.6</v>
      </c>
    </row>
    <row r="301" spans="1:7" ht="13.8" thickBot="1" x14ac:dyDescent="0.3">
      <c r="A301" s="329" t="str">
        <f>Cover!$G$25</f>
        <v>NL</v>
      </c>
      <c r="B301" s="325" t="s">
        <v>292</v>
      </c>
      <c r="C301" s="325">
        <f>'JQ1 Production'!$E$10</f>
        <v>2019</v>
      </c>
      <c r="D301" s="325" t="s">
        <v>362</v>
      </c>
      <c r="E301" s="334" t="s">
        <v>136</v>
      </c>
      <c r="F301" s="371" t="str">
        <f t="shared" si="4"/>
        <v>NL_M_2019_1000 mt_8_2</v>
      </c>
      <c r="G301" s="330">
        <f>'JQ2 TTrade'!F54</f>
        <v>25.1</v>
      </c>
    </row>
    <row r="302" spans="1:7" ht="13.8" thickBot="1" x14ac:dyDescent="0.3">
      <c r="A302" s="329" t="str">
        <f>Cover!$G$25</f>
        <v>NL</v>
      </c>
      <c r="B302" s="325" t="s">
        <v>292</v>
      </c>
      <c r="C302" s="325">
        <f>'JQ1 Production'!$E$10</f>
        <v>2019</v>
      </c>
      <c r="D302" s="325" t="s">
        <v>362</v>
      </c>
      <c r="E302" s="334">
        <v>9</v>
      </c>
      <c r="F302" s="371" t="str">
        <f t="shared" si="4"/>
        <v>NL_M_2019_1000 mt_9</v>
      </c>
      <c r="G302" s="330">
        <f>'JQ2 TTrade'!F55</f>
        <v>4.5</v>
      </c>
    </row>
    <row r="303" spans="1:7" ht="13.8" thickBot="1" x14ac:dyDescent="0.3">
      <c r="A303" s="329" t="str">
        <f>Cover!$G$25</f>
        <v>NL</v>
      </c>
      <c r="B303" s="325" t="s">
        <v>292</v>
      </c>
      <c r="C303" s="325">
        <f>'JQ1 Production'!$E$10</f>
        <v>2019</v>
      </c>
      <c r="D303" s="325" t="s">
        <v>362</v>
      </c>
      <c r="E303" s="334">
        <v>10</v>
      </c>
      <c r="F303" s="371" t="str">
        <f t="shared" si="4"/>
        <v>NL_M_2019_1000 mt_10</v>
      </c>
      <c r="G303" s="330">
        <f>'JQ2 TTrade'!F56</f>
        <v>1676</v>
      </c>
    </row>
    <row r="304" spans="1:7" ht="13.8" thickBot="1" x14ac:dyDescent="0.3">
      <c r="A304" s="329" t="str">
        <f>Cover!$G$25</f>
        <v>NL</v>
      </c>
      <c r="B304" s="325" t="s">
        <v>292</v>
      </c>
      <c r="C304" s="325">
        <f>'JQ1 Production'!$E$10</f>
        <v>2019</v>
      </c>
      <c r="D304" s="325" t="s">
        <v>362</v>
      </c>
      <c r="E304" s="334" t="s">
        <v>137</v>
      </c>
      <c r="F304" s="371" t="str">
        <f t="shared" si="4"/>
        <v>NL_M_2019_1000 mt_10_1</v>
      </c>
      <c r="G304" s="330">
        <f>'JQ2 TTrade'!F57</f>
        <v>2331.5</v>
      </c>
    </row>
    <row r="305" spans="1:7" ht="13.8" thickBot="1" x14ac:dyDescent="0.3">
      <c r="A305" s="329" t="str">
        <f>Cover!$G$25</f>
        <v>NL</v>
      </c>
      <c r="B305" s="325" t="s">
        <v>292</v>
      </c>
      <c r="C305" s="325">
        <f>'JQ1 Production'!$E$10</f>
        <v>2019</v>
      </c>
      <c r="D305" s="325" t="s">
        <v>362</v>
      </c>
      <c r="E305" s="334" t="s">
        <v>138</v>
      </c>
      <c r="F305" s="371" t="str">
        <f t="shared" si="4"/>
        <v>NL_M_2019_1000 mt_10_1_1</v>
      </c>
      <c r="G305" s="330">
        <f>'JQ2 TTrade'!F58</f>
        <v>708.10000000000014</v>
      </c>
    </row>
    <row r="306" spans="1:7" ht="13.8" thickBot="1" x14ac:dyDescent="0.3">
      <c r="A306" s="329" t="str">
        <f>Cover!$G$25</f>
        <v>NL</v>
      </c>
      <c r="B306" s="325" t="s">
        <v>292</v>
      </c>
      <c r="C306" s="325">
        <f>'JQ1 Production'!$E$10</f>
        <v>2019</v>
      </c>
      <c r="D306" s="325" t="s">
        <v>362</v>
      </c>
      <c r="E306" s="334" t="s">
        <v>139</v>
      </c>
      <c r="F306" s="371" t="str">
        <f t="shared" si="4"/>
        <v>NL_M_2019_1000 mt_10_1_2</v>
      </c>
      <c r="G306" s="330">
        <f>'JQ2 TTrade'!F59</f>
        <v>270.5</v>
      </c>
    </row>
    <row r="307" spans="1:7" ht="13.8" thickBot="1" x14ac:dyDescent="0.3">
      <c r="A307" s="329" t="str">
        <f>Cover!$G$25</f>
        <v>NL</v>
      </c>
      <c r="B307" s="325" t="s">
        <v>292</v>
      </c>
      <c r="C307" s="325">
        <f>'JQ1 Production'!$E$10</f>
        <v>2019</v>
      </c>
      <c r="D307" s="325" t="s">
        <v>362</v>
      </c>
      <c r="E307" s="334" t="s">
        <v>140</v>
      </c>
      <c r="F307" s="371" t="str">
        <f t="shared" si="4"/>
        <v>NL_M_2019_1000 mt_10_1_3</v>
      </c>
      <c r="G307" s="330">
        <f>'JQ2 TTrade'!F60</f>
        <v>35.1</v>
      </c>
    </row>
    <row r="308" spans="1:7" ht="13.8" thickBot="1" x14ac:dyDescent="0.3">
      <c r="A308" s="329" t="str">
        <f>Cover!$G$25</f>
        <v>NL</v>
      </c>
      <c r="B308" s="325" t="s">
        <v>292</v>
      </c>
      <c r="C308" s="325">
        <f>'JQ1 Production'!$E$10</f>
        <v>2019</v>
      </c>
      <c r="D308" s="325" t="s">
        <v>362</v>
      </c>
      <c r="E308" s="334" t="s">
        <v>141</v>
      </c>
      <c r="F308" s="371" t="str">
        <f t="shared" si="4"/>
        <v>NL_M_2019_1000 mt_10_1_4</v>
      </c>
      <c r="G308" s="330">
        <f>'JQ2 TTrade'!F61</f>
        <v>215.8</v>
      </c>
    </row>
    <row r="309" spans="1:7" ht="13.8" thickBot="1" x14ac:dyDescent="0.3">
      <c r="A309" s="329" t="str">
        <f>Cover!$G$25</f>
        <v>NL</v>
      </c>
      <c r="B309" s="325" t="s">
        <v>292</v>
      </c>
      <c r="C309" s="325">
        <f>'JQ1 Production'!$E$10</f>
        <v>2019</v>
      </c>
      <c r="D309" s="325" t="s">
        <v>362</v>
      </c>
      <c r="E309" s="334" t="s">
        <v>142</v>
      </c>
      <c r="F309" s="371" t="str">
        <f t="shared" si="4"/>
        <v>NL_M_2019_1000 mt_10_2</v>
      </c>
      <c r="G309" s="330">
        <f>'JQ2 TTrade'!F62</f>
        <v>186.7</v>
      </c>
    </row>
    <row r="310" spans="1:7" ht="13.8" thickBot="1" x14ac:dyDescent="0.3">
      <c r="A310" s="329" t="str">
        <f>Cover!$G$25</f>
        <v>NL</v>
      </c>
      <c r="B310" s="325" t="s">
        <v>292</v>
      </c>
      <c r="C310" s="325">
        <f>'JQ1 Production'!$E$10</f>
        <v>2019</v>
      </c>
      <c r="D310" s="325" t="s">
        <v>362</v>
      </c>
      <c r="E310" s="334" t="s">
        <v>143</v>
      </c>
      <c r="F310" s="371" t="str">
        <f t="shared" si="4"/>
        <v>NL_M_2019_1000 mt_10_3</v>
      </c>
      <c r="G310" s="330">
        <f>'JQ2 TTrade'!F63</f>
        <v>48</v>
      </c>
    </row>
    <row r="311" spans="1:7" ht="13.8" thickBot="1" x14ac:dyDescent="0.3">
      <c r="A311" s="329" t="str">
        <f>Cover!$G$25</f>
        <v>NL</v>
      </c>
      <c r="B311" s="325" t="s">
        <v>292</v>
      </c>
      <c r="C311" s="325">
        <f>'JQ1 Production'!$E$10</f>
        <v>2019</v>
      </c>
      <c r="D311" s="325" t="s">
        <v>362</v>
      </c>
      <c r="E311" s="334" t="s">
        <v>144</v>
      </c>
      <c r="F311" s="371" t="str">
        <f t="shared" si="4"/>
        <v>NL_M_2019_1000 mt_10_3_1</v>
      </c>
      <c r="G311" s="330">
        <f>'JQ2 TTrade'!F64</f>
        <v>1560.7</v>
      </c>
    </row>
    <row r="312" spans="1:7" ht="13.8" thickBot="1" x14ac:dyDescent="0.3">
      <c r="A312" s="329" t="str">
        <f>Cover!$G$25</f>
        <v>NL</v>
      </c>
      <c r="B312" s="325" t="s">
        <v>292</v>
      </c>
      <c r="C312" s="325">
        <f>'JQ1 Production'!$E$10</f>
        <v>2019</v>
      </c>
      <c r="D312" s="325" t="s">
        <v>362</v>
      </c>
      <c r="E312" s="334" t="s">
        <v>145</v>
      </c>
      <c r="F312" s="371" t="str">
        <f t="shared" si="4"/>
        <v>NL_M_2019_1000 mt_10_3_2</v>
      </c>
      <c r="G312" s="330">
        <f>'JQ2 TTrade'!F65</f>
        <v>787.6</v>
      </c>
    </row>
    <row r="313" spans="1:7" ht="13.8" thickBot="1" x14ac:dyDescent="0.3">
      <c r="A313" s="329" t="str">
        <f>Cover!$G$25</f>
        <v>NL</v>
      </c>
      <c r="B313" s="325" t="s">
        <v>292</v>
      </c>
      <c r="C313" s="325">
        <f>'JQ1 Production'!$E$10</f>
        <v>2019</v>
      </c>
      <c r="D313" s="325" t="s">
        <v>362</v>
      </c>
      <c r="E313" s="334" t="s">
        <v>146</v>
      </c>
      <c r="F313" s="371" t="str">
        <f t="shared" si="4"/>
        <v>NL_M_2019_1000 mt_10_3_3</v>
      </c>
      <c r="G313" s="330">
        <f>'JQ2 TTrade'!F66</f>
        <v>412.6</v>
      </c>
    </row>
    <row r="314" spans="1:7" ht="13.8" thickBot="1" x14ac:dyDescent="0.3">
      <c r="A314" s="329" t="str">
        <f>Cover!$G$25</f>
        <v>NL</v>
      </c>
      <c r="B314" s="325" t="s">
        <v>292</v>
      </c>
      <c r="C314" s="325">
        <f>'JQ1 Production'!$E$10</f>
        <v>2019</v>
      </c>
      <c r="D314" s="325" t="s">
        <v>362</v>
      </c>
      <c r="E314" s="334" t="s">
        <v>147</v>
      </c>
      <c r="F314" s="371" t="str">
        <f t="shared" si="4"/>
        <v>NL_M_2019_1000 mt_10_3_4</v>
      </c>
      <c r="G314" s="330">
        <f>'JQ2 TTrade'!F67</f>
        <v>236.6</v>
      </c>
    </row>
    <row r="315" spans="1:7" ht="13.8" thickBot="1" x14ac:dyDescent="0.3">
      <c r="A315" s="346" t="str">
        <f>Cover!$G$25</f>
        <v>NL</v>
      </c>
      <c r="B315" s="343" t="s">
        <v>292</v>
      </c>
      <c r="C315" s="343">
        <f>'JQ1 Production'!$E$10</f>
        <v>2019</v>
      </c>
      <c r="D315" s="343" t="s">
        <v>362</v>
      </c>
      <c r="E315" s="347" t="s">
        <v>148</v>
      </c>
      <c r="F315" s="371" t="str">
        <f t="shared" si="4"/>
        <v>NL_M_2019_1000 mt_10_4</v>
      </c>
      <c r="G315" s="344">
        <f>'JQ2 TTrade'!F68</f>
        <v>123.9</v>
      </c>
    </row>
    <row r="316" spans="1:7" ht="13.8" thickBot="1" x14ac:dyDescent="0.3">
      <c r="A316" s="326" t="str">
        <f>Cover!$G$25</f>
        <v>NL</v>
      </c>
      <c r="B316" s="327" t="s">
        <v>292</v>
      </c>
      <c r="C316" s="327">
        <f>'JQ1 Production'!$E$10</f>
        <v>2019</v>
      </c>
      <c r="D316" s="327" t="s">
        <v>216</v>
      </c>
      <c r="E316" s="341">
        <v>1</v>
      </c>
      <c r="F316" s="371" t="str">
        <f t="shared" si="4"/>
        <v>NL_M_2019_1000 NAC_1</v>
      </c>
      <c r="G316" s="328">
        <f>'JQ2 TTrade'!G11</f>
        <v>49286.17125935675</v>
      </c>
    </row>
    <row r="317" spans="1:7" ht="13.8" thickBot="1" x14ac:dyDescent="0.3">
      <c r="A317" s="329" t="str">
        <f>Cover!$G$25</f>
        <v>NL</v>
      </c>
      <c r="B317" s="325" t="s">
        <v>292</v>
      </c>
      <c r="C317" s="325">
        <f>'JQ1 Production'!$E$10</f>
        <v>2019</v>
      </c>
      <c r="D317" s="325" t="s">
        <v>216</v>
      </c>
      <c r="E317" s="334" t="s">
        <v>94</v>
      </c>
      <c r="F317" s="371" t="str">
        <f t="shared" si="4"/>
        <v>NL_M_2019_1000 NAC_1_1</v>
      </c>
      <c r="G317" s="328">
        <f>'JQ2 TTrade'!G12</f>
        <v>3622.171259356749</v>
      </c>
    </row>
    <row r="318" spans="1:7" ht="13.8" thickBot="1" x14ac:dyDescent="0.3">
      <c r="A318" s="329" t="str">
        <f>Cover!$G$25</f>
        <v>NL</v>
      </c>
      <c r="B318" s="325" t="s">
        <v>292</v>
      </c>
      <c r="C318" s="325">
        <f>'JQ1 Production'!$E$10</f>
        <v>2019</v>
      </c>
      <c r="D318" s="325" t="s">
        <v>216</v>
      </c>
      <c r="E318" s="334" t="s">
        <v>97</v>
      </c>
      <c r="F318" s="371" t="str">
        <f t="shared" si="4"/>
        <v>NL_M_2019_1000 NAC_1_2</v>
      </c>
      <c r="G318" s="328">
        <f>'JQ2 TTrade'!G13</f>
        <v>958.17125935674903</v>
      </c>
    </row>
    <row r="319" spans="1:7" ht="13.8" thickBot="1" x14ac:dyDescent="0.3">
      <c r="A319" s="329" t="str">
        <f>Cover!$G$25</f>
        <v>NL</v>
      </c>
      <c r="B319" s="325" t="s">
        <v>292</v>
      </c>
      <c r="C319" s="325">
        <f>'JQ1 Production'!$E$10</f>
        <v>2019</v>
      </c>
      <c r="D319" s="325" t="s">
        <v>216</v>
      </c>
      <c r="E319" s="334" t="s">
        <v>98</v>
      </c>
      <c r="F319" s="371" t="str">
        <f t="shared" si="4"/>
        <v>NL_M_2019_1000 NAC_1_2_C</v>
      </c>
      <c r="G319" s="328">
        <f>'JQ2 TTrade'!G14</f>
        <v>2664</v>
      </c>
    </row>
    <row r="320" spans="1:7" ht="13.8" thickBot="1" x14ac:dyDescent="0.3">
      <c r="A320" s="329" t="str">
        <f>Cover!$G$25</f>
        <v>NL</v>
      </c>
      <c r="B320" s="325" t="s">
        <v>292</v>
      </c>
      <c r="C320" s="325">
        <f>'JQ1 Production'!$E$10</f>
        <v>2019</v>
      </c>
      <c r="D320" s="325" t="s">
        <v>216</v>
      </c>
      <c r="E320" s="334" t="s">
        <v>99</v>
      </c>
      <c r="F320" s="371" t="str">
        <f t="shared" si="4"/>
        <v>NL_M_2019_1000 NAC_1_2_NC</v>
      </c>
      <c r="G320" s="328">
        <f>'JQ2 TTrade'!G15</f>
        <v>45664</v>
      </c>
    </row>
    <row r="321" spans="1:7" ht="13.8" thickBot="1" x14ac:dyDescent="0.3">
      <c r="A321" s="329" t="str">
        <f>Cover!$G$25</f>
        <v>NL</v>
      </c>
      <c r="B321" s="325" t="s">
        <v>292</v>
      </c>
      <c r="C321" s="325">
        <f>'JQ1 Production'!$E$10</f>
        <v>2019</v>
      </c>
      <c r="D321" s="325" t="s">
        <v>216</v>
      </c>
      <c r="E321" s="334" t="s">
        <v>100</v>
      </c>
      <c r="F321" s="371" t="str">
        <f t="shared" si="4"/>
        <v>NL_M_2019_1000 NAC_1_2_NC_T</v>
      </c>
      <c r="G321" s="328">
        <f>'JQ2 TTrade'!G16</f>
        <v>12790</v>
      </c>
    </row>
    <row r="322" spans="1:7" ht="13.8" thickBot="1" x14ac:dyDescent="0.3">
      <c r="A322" s="329" t="str">
        <f>Cover!$G$25</f>
        <v>NL</v>
      </c>
      <c r="B322" s="325" t="s">
        <v>292</v>
      </c>
      <c r="C322" s="325">
        <f>'JQ1 Production'!$E$10</f>
        <v>2019</v>
      </c>
      <c r="D322" s="325" t="s">
        <v>216</v>
      </c>
      <c r="E322" s="334">
        <v>2</v>
      </c>
      <c r="F322" s="371" t="str">
        <f t="shared" si="4"/>
        <v>NL_M_2019_1000 NAC_2</v>
      </c>
      <c r="G322" s="328">
        <f>'JQ2 TTrade'!G17</f>
        <v>32874</v>
      </c>
    </row>
    <row r="323" spans="1:7" ht="13.8" thickBot="1" x14ac:dyDescent="0.3">
      <c r="A323" s="329" t="str">
        <f>Cover!$G$25</f>
        <v>NL</v>
      </c>
      <c r="B323" s="325" t="s">
        <v>292</v>
      </c>
      <c r="C323" s="325">
        <f>'JQ1 Production'!$E$10</f>
        <v>2019</v>
      </c>
      <c r="D323" s="325" t="s">
        <v>216</v>
      </c>
      <c r="E323" s="334">
        <v>3</v>
      </c>
      <c r="F323" s="371" t="str">
        <f t="shared" si="4"/>
        <v>NL_M_2019_1000 NAC_3</v>
      </c>
      <c r="G323" s="328">
        <f>'JQ2 TTrade'!G18</f>
        <v>13452</v>
      </c>
    </row>
    <row r="324" spans="1:7" ht="13.8" thickBot="1" x14ac:dyDescent="0.3">
      <c r="A324" s="329" t="str">
        <f>Cover!$G$25</f>
        <v>NL</v>
      </c>
      <c r="B324" s="325" t="s">
        <v>292</v>
      </c>
      <c r="C324" s="325">
        <f>'JQ1 Production'!$E$10</f>
        <v>2019</v>
      </c>
      <c r="D324" s="325" t="s">
        <v>216</v>
      </c>
      <c r="E324" s="334" t="s">
        <v>381</v>
      </c>
      <c r="F324" s="371" t="str">
        <f>CONCATENATE(A324,"_",B324,"_",C324,"_",D324,"_",E324)</f>
        <v>NL_M_2019_1000 NAC_3_1</v>
      </c>
      <c r="G324" s="328">
        <f>'JQ2 TTrade'!G19</f>
        <v>27448</v>
      </c>
    </row>
    <row r="325" spans="1:7" ht="13.8" thickBot="1" x14ac:dyDescent="0.3">
      <c r="A325" s="329" t="str">
        <f>Cover!$G$25</f>
        <v>NL</v>
      </c>
      <c r="B325" s="325" t="s">
        <v>292</v>
      </c>
      <c r="C325" s="325">
        <f>'JQ1 Production'!$E$10</f>
        <v>2019</v>
      </c>
      <c r="D325" s="325" t="s">
        <v>216</v>
      </c>
      <c r="E325" s="334" t="s">
        <v>382</v>
      </c>
      <c r="F325" s="371" t="str">
        <f>CONCATENATE(A325,"_",B325,"_",C325,"_",D325,"_",E325)</f>
        <v>NL_M_2019_1000 NAC_3_2</v>
      </c>
      <c r="G325" s="328">
        <f>'JQ2 TTrade'!G20</f>
        <v>24804</v>
      </c>
    </row>
    <row r="326" spans="1:7" ht="13.8" thickBot="1" x14ac:dyDescent="0.3">
      <c r="A326" s="329" t="str">
        <f>Cover!$G$25</f>
        <v>NL</v>
      </c>
      <c r="B326" s="325" t="s">
        <v>292</v>
      </c>
      <c r="C326" s="325">
        <f>'JQ1 Production'!$E$10</f>
        <v>2019</v>
      </c>
      <c r="D326" s="325" t="s">
        <v>216</v>
      </c>
      <c r="E326" s="334">
        <v>4</v>
      </c>
      <c r="F326" s="371" t="str">
        <f>CONCATENATE(A326,"_",B326,"_",C326,"_",D326,"_",E326)</f>
        <v>NL_M_2019_1000 NAC_4</v>
      </c>
      <c r="G326" s="328">
        <f>'JQ2 TTrade'!G21</f>
        <v>13847</v>
      </c>
    </row>
    <row r="327" spans="1:7" ht="13.8" thickBot="1" x14ac:dyDescent="0.3">
      <c r="A327" s="329" t="str">
        <f>Cover!$G$25</f>
        <v>NL</v>
      </c>
      <c r="B327" s="325" t="s">
        <v>292</v>
      </c>
      <c r="C327" s="325">
        <f>'JQ1 Production'!$E$10</f>
        <v>2019</v>
      </c>
      <c r="D327" s="325" t="s">
        <v>216</v>
      </c>
      <c r="E327" s="334" t="s">
        <v>383</v>
      </c>
      <c r="F327" s="371" t="str">
        <f>CONCATENATE(A327,"_",B327,"_",C327,"_",D327,"_",E327)</f>
        <v>NL_M_2019_1000 NAC_4_1</v>
      </c>
      <c r="G327" s="328">
        <f>'JQ2 TTrade'!G22</f>
        <v>10957</v>
      </c>
    </row>
    <row r="328" spans="1:7" ht="13.8" thickBot="1" x14ac:dyDescent="0.3">
      <c r="A328" s="329" t="str">
        <f>Cover!$G$25</f>
        <v>NL</v>
      </c>
      <c r="B328" s="325" t="s">
        <v>292</v>
      </c>
      <c r="C328" s="325">
        <f>'JQ1 Production'!$E$10</f>
        <v>2019</v>
      </c>
      <c r="D328" s="325" t="s">
        <v>216</v>
      </c>
      <c r="E328" s="334" t="s">
        <v>384</v>
      </c>
      <c r="F328" s="371" t="str">
        <f>CONCATENATE(A328,"_",B328,"_",C328,"_",D328,"_",E328)</f>
        <v>NL_M_2019_1000 NAC_4_2</v>
      </c>
      <c r="G328" s="328">
        <f>'JQ2 TTrade'!G23</f>
        <v>0</v>
      </c>
    </row>
    <row r="329" spans="1:7" ht="13.8" thickBot="1" x14ac:dyDescent="0.3">
      <c r="A329" s="329" t="str">
        <f>Cover!$G$25</f>
        <v>NL</v>
      </c>
      <c r="B329" s="325" t="s">
        <v>292</v>
      </c>
      <c r="C329" s="325">
        <f>'JQ1 Production'!$E$10</f>
        <v>2019</v>
      </c>
      <c r="D329" s="325" t="s">
        <v>216</v>
      </c>
      <c r="E329" s="334">
        <v>5</v>
      </c>
      <c r="F329" s="371" t="str">
        <f t="shared" si="4"/>
        <v>NL_M_2019_1000 NAC_5</v>
      </c>
      <c r="G329" s="328">
        <f>'JQ2 TTrade'!G24</f>
        <v>163805</v>
      </c>
    </row>
    <row r="330" spans="1:7" ht="13.8" thickBot="1" x14ac:dyDescent="0.3">
      <c r="A330" s="329" t="str">
        <f>Cover!$G$25</f>
        <v>NL</v>
      </c>
      <c r="B330" s="325" t="s">
        <v>292</v>
      </c>
      <c r="C330" s="325">
        <f>'JQ1 Production'!$E$10</f>
        <v>2019</v>
      </c>
      <c r="D330" s="325" t="s">
        <v>216</v>
      </c>
      <c r="E330" s="334" t="s">
        <v>110</v>
      </c>
      <c r="F330" s="371" t="str">
        <f t="shared" si="4"/>
        <v>NL_M_2019_1000 NAC_5_C</v>
      </c>
      <c r="G330" s="328">
        <f>'JQ2 TTrade'!G25</f>
        <v>158615</v>
      </c>
    </row>
    <row r="331" spans="1:7" ht="13.8" thickBot="1" x14ac:dyDescent="0.3">
      <c r="A331" s="329" t="str">
        <f>Cover!$G$25</f>
        <v>NL</v>
      </c>
      <c r="B331" s="325" t="s">
        <v>292</v>
      </c>
      <c r="C331" s="325">
        <f>'JQ1 Production'!$E$10</f>
        <v>2019</v>
      </c>
      <c r="D331" s="325" t="s">
        <v>216</v>
      </c>
      <c r="E331" s="334" t="s">
        <v>111</v>
      </c>
      <c r="F331" s="371" t="str">
        <f t="shared" si="4"/>
        <v>NL_M_2019_1000 NAC_5_NC</v>
      </c>
      <c r="G331" s="328">
        <f>'JQ2 TTrade'!G26</f>
        <v>5190</v>
      </c>
    </row>
    <row r="332" spans="1:7" ht="13.8" thickBot="1" x14ac:dyDescent="0.3">
      <c r="A332" s="329" t="str">
        <f>Cover!$G$25</f>
        <v>NL</v>
      </c>
      <c r="B332" s="325" t="s">
        <v>292</v>
      </c>
      <c r="C332" s="325">
        <f>'JQ1 Production'!$E$10</f>
        <v>2019</v>
      </c>
      <c r="D332" s="325" t="s">
        <v>216</v>
      </c>
      <c r="E332" s="334" t="s">
        <v>112</v>
      </c>
      <c r="F332" s="371" t="str">
        <f t="shared" si="4"/>
        <v>NL_M_2019_1000 NAC_5_NC_T</v>
      </c>
      <c r="G332" s="328">
        <f>'JQ2 TTrade'!G27</f>
        <v>848449</v>
      </c>
    </row>
    <row r="333" spans="1:7" ht="13.8" thickBot="1" x14ac:dyDescent="0.3">
      <c r="A333" s="329" t="str">
        <f>Cover!$G$25</f>
        <v>NL</v>
      </c>
      <c r="B333" s="325" t="s">
        <v>292</v>
      </c>
      <c r="C333" s="325">
        <f>'JQ1 Production'!$E$10</f>
        <v>2019</v>
      </c>
      <c r="D333" s="325" t="s">
        <v>216</v>
      </c>
      <c r="E333" s="334">
        <v>6</v>
      </c>
      <c r="F333" s="371" t="str">
        <f t="shared" si="4"/>
        <v>NL_M_2019_1000 NAC_6</v>
      </c>
      <c r="G333" s="328">
        <f>'JQ2 TTrade'!G28</f>
        <v>622140</v>
      </c>
    </row>
    <row r="334" spans="1:7" ht="13.8" thickBot="1" x14ac:dyDescent="0.3">
      <c r="A334" s="329" t="str">
        <f>Cover!$G$25</f>
        <v>NL</v>
      </c>
      <c r="B334" s="325" t="s">
        <v>292</v>
      </c>
      <c r="C334" s="325">
        <f>'JQ1 Production'!$E$10</f>
        <v>2019</v>
      </c>
      <c r="D334" s="325" t="s">
        <v>216</v>
      </c>
      <c r="E334" s="334" t="s">
        <v>113</v>
      </c>
      <c r="F334" s="371" t="str">
        <f t="shared" si="4"/>
        <v>NL_M_2019_1000 NAC_6_1</v>
      </c>
      <c r="G334" s="328">
        <f>'JQ2 TTrade'!G29</f>
        <v>226309</v>
      </c>
    </row>
    <row r="335" spans="1:7" ht="13.8" thickBot="1" x14ac:dyDescent="0.3">
      <c r="A335" s="329" t="str">
        <f>Cover!$G$25</f>
        <v>NL</v>
      </c>
      <c r="B335" s="325" t="s">
        <v>292</v>
      </c>
      <c r="C335" s="325">
        <f>'JQ1 Production'!$E$10</f>
        <v>2019</v>
      </c>
      <c r="D335" s="325" t="s">
        <v>216</v>
      </c>
      <c r="E335" s="334" t="s">
        <v>114</v>
      </c>
      <c r="F335" s="371" t="str">
        <f t="shared" si="4"/>
        <v>NL_M_2019_1000 NAC_6_1_C</v>
      </c>
      <c r="G335" s="328">
        <f>'JQ2 TTrade'!G30</f>
        <v>148366</v>
      </c>
    </row>
    <row r="336" spans="1:7" ht="13.8" thickBot="1" x14ac:dyDescent="0.3">
      <c r="A336" s="329" t="str">
        <f>Cover!$G$25</f>
        <v>NL</v>
      </c>
      <c r="B336" s="325" t="s">
        <v>292</v>
      </c>
      <c r="C336" s="325">
        <f>'JQ1 Production'!$E$10</f>
        <v>2019</v>
      </c>
      <c r="D336" s="325" t="s">
        <v>216</v>
      </c>
      <c r="E336" s="334" t="s">
        <v>115</v>
      </c>
      <c r="F336" s="371" t="str">
        <f t="shared" si="4"/>
        <v>NL_M_2019_1000 NAC_6_1_NC</v>
      </c>
      <c r="G336" s="328">
        <f>'JQ2 TTrade'!G31</f>
        <v>27256</v>
      </c>
    </row>
    <row r="337" spans="1:7" ht="13.8" thickBot="1" x14ac:dyDescent="0.3">
      <c r="A337" s="329" t="str">
        <f>Cover!$G$25</f>
        <v>NL</v>
      </c>
      <c r="B337" s="325" t="s">
        <v>292</v>
      </c>
      <c r="C337" s="325">
        <f>'JQ1 Production'!$E$10</f>
        <v>2019</v>
      </c>
      <c r="D337" s="325" t="s">
        <v>216</v>
      </c>
      <c r="E337" s="334" t="s">
        <v>116</v>
      </c>
      <c r="F337" s="371" t="str">
        <f t="shared" si="4"/>
        <v>NL_M_2019_1000 NAC_6_1_NC_T</v>
      </c>
      <c r="G337" s="328">
        <f>'JQ2 TTrade'!G32</f>
        <v>6299</v>
      </c>
    </row>
    <row r="338" spans="1:7" ht="13.8" thickBot="1" x14ac:dyDescent="0.3">
      <c r="A338" s="329" t="str">
        <f>Cover!$G$25</f>
        <v>NL</v>
      </c>
      <c r="B338" s="325" t="s">
        <v>292</v>
      </c>
      <c r="C338" s="325">
        <f>'JQ1 Production'!$E$10</f>
        <v>2019</v>
      </c>
      <c r="D338" s="325" t="s">
        <v>216</v>
      </c>
      <c r="E338" s="334" t="s">
        <v>117</v>
      </c>
      <c r="F338" s="371" t="str">
        <f t="shared" si="4"/>
        <v>NL_M_2019_1000 NAC_6_2</v>
      </c>
      <c r="G338" s="328">
        <f>'JQ2 TTrade'!G33</f>
        <v>20957</v>
      </c>
    </row>
    <row r="339" spans="1:7" ht="13.8" thickBot="1" x14ac:dyDescent="0.3">
      <c r="A339" s="329" t="str">
        <f>Cover!$G$25</f>
        <v>NL</v>
      </c>
      <c r="B339" s="325" t="s">
        <v>292</v>
      </c>
      <c r="C339" s="325">
        <f>'JQ1 Production'!$E$10</f>
        <v>2019</v>
      </c>
      <c r="D339" s="325" t="s">
        <v>216</v>
      </c>
      <c r="E339" s="334" t="s">
        <v>118</v>
      </c>
      <c r="F339" s="371" t="str">
        <f t="shared" si="4"/>
        <v>NL_M_2019_1000 NAC_6_2_C</v>
      </c>
      <c r="G339" s="328">
        <f>'JQ2 TTrade'!G34</f>
        <v>4145</v>
      </c>
    </row>
    <row r="340" spans="1:7" ht="13.8" thickBot="1" x14ac:dyDescent="0.3">
      <c r="A340" s="329" t="str">
        <f>Cover!$G$25</f>
        <v>NL</v>
      </c>
      <c r="B340" s="325" t="s">
        <v>292</v>
      </c>
      <c r="C340" s="325">
        <f>'JQ1 Production'!$E$10</f>
        <v>2019</v>
      </c>
      <c r="D340" s="325" t="s">
        <v>216</v>
      </c>
      <c r="E340" s="334" t="s">
        <v>119</v>
      </c>
      <c r="F340" s="371" t="str">
        <f t="shared" si="4"/>
        <v>NL_M_2019_1000 NAC_6_2_NC</v>
      </c>
      <c r="G340" s="328">
        <f>'JQ2 TTrade'!G35</f>
        <v>697020</v>
      </c>
    </row>
    <row r="341" spans="1:7" ht="13.8" thickBot="1" x14ac:dyDescent="0.3">
      <c r="A341" s="329" t="str">
        <f>Cover!$G$25</f>
        <v>NL</v>
      </c>
      <c r="B341" s="325" t="s">
        <v>292</v>
      </c>
      <c r="C341" s="325">
        <f>'JQ1 Production'!$E$10</f>
        <v>2019</v>
      </c>
      <c r="D341" s="325" t="s">
        <v>216</v>
      </c>
      <c r="E341" s="334" t="s">
        <v>120</v>
      </c>
      <c r="F341" s="371" t="str">
        <f t="shared" si="4"/>
        <v>NL_M_2019_1000 NAC_6_2_NC_T</v>
      </c>
      <c r="G341" s="328">
        <f>'JQ2 TTrade'!G36</f>
        <v>312437</v>
      </c>
    </row>
    <row r="342" spans="1:7" ht="13.8" thickBot="1" x14ac:dyDescent="0.3">
      <c r="A342" s="329" t="str">
        <f>Cover!$G$25</f>
        <v>NL</v>
      </c>
      <c r="B342" s="325" t="s">
        <v>292</v>
      </c>
      <c r="C342" s="325">
        <f>'JQ1 Production'!$E$10</f>
        <v>2019</v>
      </c>
      <c r="D342" s="325" t="s">
        <v>216</v>
      </c>
      <c r="E342" s="334" t="s">
        <v>121</v>
      </c>
      <c r="F342" s="371" t="str">
        <f t="shared" si="4"/>
        <v>NL_M_2019_1000 NAC_6_3</v>
      </c>
      <c r="G342" s="328">
        <f>'JQ2 TTrade'!G37</f>
        <v>113296</v>
      </c>
    </row>
    <row r="343" spans="1:7" ht="13.8" thickBot="1" x14ac:dyDescent="0.3">
      <c r="A343" s="329" t="str">
        <f>Cover!$G$25</f>
        <v>NL</v>
      </c>
      <c r="B343" s="325" t="s">
        <v>292</v>
      </c>
      <c r="C343" s="325">
        <f>'JQ1 Production'!$E$10</f>
        <v>2019</v>
      </c>
      <c r="D343" s="325" t="s">
        <v>216</v>
      </c>
      <c r="E343" s="334" t="s">
        <v>122</v>
      </c>
      <c r="F343" s="371" t="str">
        <f t="shared" si="4"/>
        <v>NL_M_2019_1000 NAC_6_3_1</v>
      </c>
      <c r="G343" s="328">
        <f>'JQ2 TTrade'!G38</f>
        <v>199141</v>
      </c>
    </row>
    <row r="344" spans="1:7" ht="13.8" thickBot="1" x14ac:dyDescent="0.3">
      <c r="A344" s="329" t="str">
        <f>Cover!$G$25</f>
        <v>NL</v>
      </c>
      <c r="B344" s="325" t="s">
        <v>292</v>
      </c>
      <c r="C344" s="325">
        <f>'JQ1 Production'!$E$10</f>
        <v>2019</v>
      </c>
      <c r="D344" s="325" t="s">
        <v>216</v>
      </c>
      <c r="E344" s="334" t="s">
        <v>123</v>
      </c>
      <c r="F344" s="371" t="str">
        <f t="shared" si="4"/>
        <v>NL_M_2019_1000 NAC_6_4</v>
      </c>
      <c r="G344" s="328">
        <f>'JQ2 TTrade'!G39</f>
        <v>79878</v>
      </c>
    </row>
    <row r="345" spans="1:7" ht="13.8" thickBot="1" x14ac:dyDescent="0.3">
      <c r="A345" s="329" t="str">
        <f>Cover!$G$25</f>
        <v>NL</v>
      </c>
      <c r="B345" s="325" t="s">
        <v>292</v>
      </c>
      <c r="C345" s="325">
        <f>'JQ1 Production'!$E$10</f>
        <v>2019</v>
      </c>
      <c r="D345" s="325" t="s">
        <v>216</v>
      </c>
      <c r="E345" s="334" t="s">
        <v>124</v>
      </c>
      <c r="F345" s="371" t="str">
        <f t="shared" si="4"/>
        <v>NL_M_2019_1000 NAC_6_4_1</v>
      </c>
      <c r="G345" s="328">
        <f>'JQ2 TTrade'!G40</f>
        <v>158794</v>
      </c>
    </row>
    <row r="346" spans="1:7" ht="13.8" thickBot="1" x14ac:dyDescent="0.3">
      <c r="A346" s="329" t="str">
        <f>Cover!$G$25</f>
        <v>NL</v>
      </c>
      <c r="B346" s="325" t="s">
        <v>292</v>
      </c>
      <c r="C346" s="325">
        <f>'JQ1 Production'!$E$10</f>
        <v>2019</v>
      </c>
      <c r="D346" s="325" t="s">
        <v>216</v>
      </c>
      <c r="E346" s="334" t="s">
        <v>125</v>
      </c>
      <c r="F346" s="371" t="str">
        <f t="shared" si="4"/>
        <v>NL_M_2019_1000 NAC_6_4_2</v>
      </c>
      <c r="G346" s="328">
        <f>'JQ2 TTrade'!G41</f>
        <v>33744</v>
      </c>
    </row>
    <row r="347" spans="1:7" ht="13.8" thickBot="1" x14ac:dyDescent="0.3">
      <c r="A347" s="329" t="str">
        <f>Cover!$G$25</f>
        <v>NL</v>
      </c>
      <c r="B347" s="325" t="s">
        <v>292</v>
      </c>
      <c r="C347" s="325">
        <f>'JQ1 Production'!$E$10</f>
        <v>2019</v>
      </c>
      <c r="D347" s="325" t="s">
        <v>216</v>
      </c>
      <c r="E347" s="334" t="s">
        <v>126</v>
      </c>
      <c r="F347" s="371" t="str">
        <f t="shared" ref="F347:F414" si="5">CONCATENATE(A347,"_",B347,"_",C347,"_",D347,"_",E347)</f>
        <v>NL_M_2019_1000 NAC_6_4_3</v>
      </c>
      <c r="G347" s="328">
        <f>'JQ2 TTrade'!G42</f>
        <v>225789</v>
      </c>
    </row>
    <row r="348" spans="1:7" ht="13.8" thickBot="1" x14ac:dyDescent="0.3">
      <c r="A348" s="329" t="str">
        <f>Cover!$G$25</f>
        <v>NL</v>
      </c>
      <c r="B348" s="325" t="s">
        <v>292</v>
      </c>
      <c r="C348" s="325">
        <f>'JQ1 Production'!$E$10</f>
        <v>2019</v>
      </c>
      <c r="D348" s="325" t="s">
        <v>216</v>
      </c>
      <c r="E348" s="334">
        <v>7</v>
      </c>
      <c r="F348" s="371" t="str">
        <f t="shared" si="5"/>
        <v>NL_M_2019_1000 NAC_7</v>
      </c>
      <c r="G348" s="328">
        <f>'JQ2 TTrade'!G43</f>
        <v>42411</v>
      </c>
    </row>
    <row r="349" spans="1:7" ht="13.8" thickBot="1" x14ac:dyDescent="0.3">
      <c r="A349" s="329" t="str">
        <f>Cover!$G$25</f>
        <v>NL</v>
      </c>
      <c r="B349" s="325" t="s">
        <v>292</v>
      </c>
      <c r="C349" s="325">
        <f>'JQ1 Production'!$E$10</f>
        <v>2019</v>
      </c>
      <c r="D349" s="325" t="s">
        <v>216</v>
      </c>
      <c r="E349" s="334" t="s">
        <v>127</v>
      </c>
      <c r="F349" s="371" t="str">
        <f t="shared" si="5"/>
        <v>NL_M_2019_1000 NAC_7_1</v>
      </c>
      <c r="G349" s="328">
        <f>'JQ2 TTrade'!G44</f>
        <v>164800</v>
      </c>
    </row>
    <row r="350" spans="1:7" ht="13.8" thickBot="1" x14ac:dyDescent="0.3">
      <c r="A350" s="329" t="str">
        <f>Cover!$G$25</f>
        <v>NL</v>
      </c>
      <c r="B350" s="325" t="s">
        <v>292</v>
      </c>
      <c r="C350" s="325">
        <f>'JQ1 Production'!$E$10</f>
        <v>2019</v>
      </c>
      <c r="D350" s="325" t="s">
        <v>216</v>
      </c>
      <c r="E350" s="334" t="s">
        <v>128</v>
      </c>
      <c r="F350" s="371" t="str">
        <f t="shared" si="5"/>
        <v>NL_M_2019_1000 NAC_7_2</v>
      </c>
      <c r="G350" s="328">
        <f>'JQ2 TTrade'!G45</f>
        <v>18578</v>
      </c>
    </row>
    <row r="351" spans="1:7" ht="13.8" thickBot="1" x14ac:dyDescent="0.3">
      <c r="A351" s="329" t="str">
        <f>Cover!$G$25</f>
        <v>NL</v>
      </c>
      <c r="B351" s="325" t="s">
        <v>292</v>
      </c>
      <c r="C351" s="325">
        <f>'JQ1 Production'!$E$10</f>
        <v>2019</v>
      </c>
      <c r="D351" s="325" t="s">
        <v>216</v>
      </c>
      <c r="E351" s="334" t="s">
        <v>129</v>
      </c>
      <c r="F351" s="371" t="str">
        <f t="shared" si="5"/>
        <v>NL_M_2019_1000 NAC_7_3</v>
      </c>
      <c r="G351" s="328">
        <f>'JQ2 TTrade'!G46</f>
        <v>863611</v>
      </c>
    </row>
    <row r="352" spans="1:7" ht="13.8" thickBot="1" x14ac:dyDescent="0.3">
      <c r="A352" s="329" t="str">
        <f>Cover!$G$25</f>
        <v>NL</v>
      </c>
      <c r="B352" s="325" t="s">
        <v>292</v>
      </c>
      <c r="C352" s="325">
        <f>'JQ1 Production'!$E$10</f>
        <v>2019</v>
      </c>
      <c r="D352" s="325" t="s">
        <v>216</v>
      </c>
      <c r="E352" s="334" t="s">
        <v>130</v>
      </c>
      <c r="F352" s="371" t="str">
        <f t="shared" si="5"/>
        <v>NL_M_2019_1000 NAC_7_3_1</v>
      </c>
      <c r="G352" s="328">
        <f>'JQ2 TTrade'!G47</f>
        <v>79792</v>
      </c>
    </row>
    <row r="353" spans="1:7" ht="13.8" thickBot="1" x14ac:dyDescent="0.3">
      <c r="A353" s="329" t="str">
        <f>Cover!$G$25</f>
        <v>NL</v>
      </c>
      <c r="B353" s="325" t="s">
        <v>292</v>
      </c>
      <c r="C353" s="325">
        <f>'JQ1 Production'!$E$10</f>
        <v>2019</v>
      </c>
      <c r="D353" s="325" t="s">
        <v>216</v>
      </c>
      <c r="E353" s="334" t="s">
        <v>131</v>
      </c>
      <c r="F353" s="371" t="str">
        <f t="shared" si="5"/>
        <v>NL_M_2019_1000 NAC_7_3_2</v>
      </c>
      <c r="G353" s="328">
        <f>'JQ2 TTrade'!G48</f>
        <v>759341</v>
      </c>
    </row>
    <row r="354" spans="1:7" ht="13.8" thickBot="1" x14ac:dyDescent="0.3">
      <c r="A354" s="329" t="str">
        <f>Cover!$G$25</f>
        <v>NL</v>
      </c>
      <c r="B354" s="325" t="s">
        <v>292</v>
      </c>
      <c r="C354" s="325">
        <f>'JQ1 Production'!$E$10</f>
        <v>2019</v>
      </c>
      <c r="D354" s="325" t="s">
        <v>216</v>
      </c>
      <c r="E354" s="334" t="s">
        <v>132</v>
      </c>
      <c r="F354" s="371" t="str">
        <f t="shared" si="5"/>
        <v>NL_M_2019_1000 NAC_7_3_3</v>
      </c>
      <c r="G354" s="328">
        <f>'JQ2 TTrade'!G49</f>
        <v>755373</v>
      </c>
    </row>
    <row r="355" spans="1:7" ht="13.8" thickBot="1" x14ac:dyDescent="0.3">
      <c r="A355" s="329" t="str">
        <f>Cover!$G$25</f>
        <v>NL</v>
      </c>
      <c r="B355" s="325" t="s">
        <v>292</v>
      </c>
      <c r="C355" s="325">
        <f>'JQ1 Production'!$E$10</f>
        <v>2019</v>
      </c>
      <c r="D355" s="325" t="s">
        <v>216</v>
      </c>
      <c r="E355" s="334" t="s">
        <v>133</v>
      </c>
      <c r="F355" s="371" t="str">
        <f t="shared" si="5"/>
        <v>NL_M_2019_1000 NAC_7_3_4</v>
      </c>
      <c r="G355" s="328">
        <f>'JQ2 TTrade'!G50</f>
        <v>754470</v>
      </c>
    </row>
    <row r="356" spans="1:7" ht="13.8" thickBot="1" x14ac:dyDescent="0.3">
      <c r="A356" s="329" t="str">
        <f>Cover!$G$25</f>
        <v>NL</v>
      </c>
      <c r="B356" s="325" t="s">
        <v>292</v>
      </c>
      <c r="C356" s="325">
        <f>'JQ1 Production'!$E$10</f>
        <v>2019</v>
      </c>
      <c r="D356" s="325" t="s">
        <v>216</v>
      </c>
      <c r="E356" s="334" t="s">
        <v>134</v>
      </c>
      <c r="F356" s="371" t="str">
        <f t="shared" si="5"/>
        <v>NL_M_2019_1000 NAC_7_4</v>
      </c>
      <c r="G356" s="328">
        <f>'JQ2 TTrade'!G51</f>
        <v>3968</v>
      </c>
    </row>
    <row r="357" spans="1:7" ht="13.8" thickBot="1" x14ac:dyDescent="0.3">
      <c r="A357" s="329" t="str">
        <f>Cover!$G$25</f>
        <v>NL</v>
      </c>
      <c r="B357" s="325" t="s">
        <v>292</v>
      </c>
      <c r="C357" s="325">
        <f>'JQ1 Production'!$E$10</f>
        <v>2019</v>
      </c>
      <c r="D357" s="325" t="s">
        <v>216</v>
      </c>
      <c r="E357" s="334">
        <v>8</v>
      </c>
      <c r="F357" s="371" t="str">
        <f t="shared" si="5"/>
        <v>NL_M_2019_1000 NAC_8</v>
      </c>
      <c r="G357" s="328">
        <f>'JQ2 TTrade'!G52</f>
        <v>24478</v>
      </c>
    </row>
    <row r="358" spans="1:7" ht="13.8" thickBot="1" x14ac:dyDescent="0.3">
      <c r="A358" s="329" t="str">
        <f>Cover!$G$25</f>
        <v>NL</v>
      </c>
      <c r="B358" s="325" t="s">
        <v>292</v>
      </c>
      <c r="C358" s="325">
        <f>'JQ1 Production'!$E$10</f>
        <v>2019</v>
      </c>
      <c r="D358" s="325" t="s">
        <v>216</v>
      </c>
      <c r="E358" s="334" t="s">
        <v>135</v>
      </c>
      <c r="F358" s="371" t="str">
        <f t="shared" si="5"/>
        <v>NL_M_2019_1000 NAC_8_1</v>
      </c>
      <c r="G358" s="328">
        <f>'JQ2 TTrade'!G53</f>
        <v>60740</v>
      </c>
    </row>
    <row r="359" spans="1:7" ht="13.8" thickBot="1" x14ac:dyDescent="0.3">
      <c r="A359" s="329" t="str">
        <f>Cover!$G$25</f>
        <v>NL</v>
      </c>
      <c r="B359" s="325" t="s">
        <v>292</v>
      </c>
      <c r="C359" s="325">
        <f>'JQ1 Production'!$E$10</f>
        <v>2019</v>
      </c>
      <c r="D359" s="325" t="s">
        <v>216</v>
      </c>
      <c r="E359" s="334" t="s">
        <v>136</v>
      </c>
      <c r="F359" s="371" t="str">
        <f t="shared" si="5"/>
        <v>NL_M_2019_1000 NAC_8_2</v>
      </c>
      <c r="G359" s="328">
        <f>'JQ2 TTrade'!G54</f>
        <v>58589</v>
      </c>
    </row>
    <row r="360" spans="1:7" ht="13.8" thickBot="1" x14ac:dyDescent="0.3">
      <c r="A360" s="329" t="str">
        <f>Cover!$G$25</f>
        <v>NL</v>
      </c>
      <c r="B360" s="325" t="s">
        <v>292</v>
      </c>
      <c r="C360" s="325">
        <f>'JQ1 Production'!$E$10</f>
        <v>2019</v>
      </c>
      <c r="D360" s="325" t="s">
        <v>216</v>
      </c>
      <c r="E360" s="334">
        <v>9</v>
      </c>
      <c r="F360" s="371" t="str">
        <f t="shared" si="5"/>
        <v>NL_M_2019_1000 NAC_9</v>
      </c>
      <c r="G360" s="328">
        <f>'JQ2 TTrade'!G55</f>
        <v>2151</v>
      </c>
    </row>
    <row r="361" spans="1:7" ht="13.8" thickBot="1" x14ac:dyDescent="0.3">
      <c r="A361" s="329" t="str">
        <f>Cover!$G$25</f>
        <v>NL</v>
      </c>
      <c r="B361" s="325" t="s">
        <v>292</v>
      </c>
      <c r="C361" s="325">
        <f>'JQ1 Production'!$E$10</f>
        <v>2019</v>
      </c>
      <c r="D361" s="325" t="s">
        <v>216</v>
      </c>
      <c r="E361" s="334">
        <v>10</v>
      </c>
      <c r="F361" s="371" t="str">
        <f t="shared" si="5"/>
        <v>NL_M_2019_1000 NAC_10</v>
      </c>
      <c r="G361" s="328">
        <f>'JQ2 TTrade'!G56</f>
        <v>197677</v>
      </c>
    </row>
    <row r="362" spans="1:7" ht="13.8" thickBot="1" x14ac:dyDescent="0.3">
      <c r="A362" s="329" t="str">
        <f>Cover!$G$25</f>
        <v>NL</v>
      </c>
      <c r="B362" s="325" t="s">
        <v>292</v>
      </c>
      <c r="C362" s="325">
        <f>'JQ1 Production'!$E$10</f>
        <v>2019</v>
      </c>
      <c r="D362" s="325" t="s">
        <v>216</v>
      </c>
      <c r="E362" s="334" t="s">
        <v>137</v>
      </c>
      <c r="F362" s="371" t="str">
        <f t="shared" si="5"/>
        <v>NL_M_2019_1000 NAC_10_1</v>
      </c>
      <c r="G362" s="328">
        <f>'JQ2 TTrade'!G57</f>
        <v>1846319</v>
      </c>
    </row>
    <row r="363" spans="1:7" ht="13.8" thickBot="1" x14ac:dyDescent="0.3">
      <c r="A363" s="329" t="str">
        <f>Cover!$G$25</f>
        <v>NL</v>
      </c>
      <c r="B363" s="325" t="s">
        <v>292</v>
      </c>
      <c r="C363" s="325">
        <f>'JQ1 Production'!$E$10</f>
        <v>2019</v>
      </c>
      <c r="D363" s="325" t="s">
        <v>216</v>
      </c>
      <c r="E363" s="334" t="s">
        <v>138</v>
      </c>
      <c r="F363" s="371" t="str">
        <f t="shared" si="5"/>
        <v>NL_M_2019_1000 NAC_10_1_1</v>
      </c>
      <c r="G363" s="328">
        <f>'JQ2 TTrade'!G58</f>
        <v>597187</v>
      </c>
    </row>
    <row r="364" spans="1:7" ht="13.8" thickBot="1" x14ac:dyDescent="0.3">
      <c r="A364" s="329" t="str">
        <f>Cover!$G$25</f>
        <v>NL</v>
      </c>
      <c r="B364" s="325" t="s">
        <v>292</v>
      </c>
      <c r="C364" s="325">
        <f>'JQ1 Production'!$E$10</f>
        <v>2019</v>
      </c>
      <c r="D364" s="325" t="s">
        <v>216</v>
      </c>
      <c r="E364" s="334" t="s">
        <v>139</v>
      </c>
      <c r="F364" s="371" t="str">
        <f t="shared" si="5"/>
        <v>NL_M_2019_1000 NAC_10_1_2</v>
      </c>
      <c r="G364" s="328">
        <f>'JQ2 TTrade'!G59</f>
        <v>134552</v>
      </c>
    </row>
    <row r="365" spans="1:7" ht="13.8" thickBot="1" x14ac:dyDescent="0.3">
      <c r="A365" s="329" t="str">
        <f>Cover!$G$25</f>
        <v>NL</v>
      </c>
      <c r="B365" s="325" t="s">
        <v>292</v>
      </c>
      <c r="C365" s="325">
        <f>'JQ1 Production'!$E$10</f>
        <v>2019</v>
      </c>
      <c r="D365" s="325" t="s">
        <v>216</v>
      </c>
      <c r="E365" s="334" t="s">
        <v>140</v>
      </c>
      <c r="F365" s="371" t="str">
        <f t="shared" si="5"/>
        <v>NL_M_2019_1000 NAC_10_1_3</v>
      </c>
      <c r="G365" s="328">
        <f>'JQ2 TTrade'!G60</f>
        <v>30333</v>
      </c>
    </row>
    <row r="366" spans="1:7" ht="13.8" thickBot="1" x14ac:dyDescent="0.3">
      <c r="A366" s="329" t="str">
        <f>Cover!$G$25</f>
        <v>NL</v>
      </c>
      <c r="B366" s="325" t="s">
        <v>292</v>
      </c>
      <c r="C366" s="325">
        <f>'JQ1 Production'!$E$10</f>
        <v>2019</v>
      </c>
      <c r="D366" s="325" t="s">
        <v>216</v>
      </c>
      <c r="E366" s="334" t="s">
        <v>141</v>
      </c>
      <c r="F366" s="371" t="str">
        <f t="shared" si="5"/>
        <v>NL_M_2019_1000 NAC_10_1_4</v>
      </c>
      <c r="G366" s="328">
        <f>'JQ2 TTrade'!G61</f>
        <v>230008</v>
      </c>
    </row>
    <row r="367" spans="1:7" ht="13.8" thickBot="1" x14ac:dyDescent="0.3">
      <c r="A367" s="329" t="str">
        <f>Cover!$G$25</f>
        <v>NL</v>
      </c>
      <c r="B367" s="325" t="s">
        <v>292</v>
      </c>
      <c r="C367" s="325">
        <f>'JQ1 Production'!$E$10</f>
        <v>2019</v>
      </c>
      <c r="D367" s="325" t="s">
        <v>216</v>
      </c>
      <c r="E367" s="334" t="s">
        <v>142</v>
      </c>
      <c r="F367" s="371" t="str">
        <f t="shared" si="5"/>
        <v>NL_M_2019_1000 NAC_10_2</v>
      </c>
      <c r="G367" s="328">
        <f>'JQ2 TTrade'!G62</f>
        <v>202294</v>
      </c>
    </row>
    <row r="368" spans="1:7" ht="13.8" thickBot="1" x14ac:dyDescent="0.3">
      <c r="A368" s="329" t="str">
        <f>Cover!$G$25</f>
        <v>NL</v>
      </c>
      <c r="B368" s="325" t="s">
        <v>292</v>
      </c>
      <c r="C368" s="325">
        <f>'JQ1 Production'!$E$10</f>
        <v>2019</v>
      </c>
      <c r="D368" s="325" t="s">
        <v>216</v>
      </c>
      <c r="E368" s="334" t="s">
        <v>143</v>
      </c>
      <c r="F368" s="371" t="str">
        <f t="shared" si="5"/>
        <v>NL_M_2019_1000 NAC_10_3</v>
      </c>
      <c r="G368" s="328">
        <f>'JQ2 TTrade'!G63</f>
        <v>70185</v>
      </c>
    </row>
    <row r="369" spans="1:7" ht="13.8" thickBot="1" x14ac:dyDescent="0.3">
      <c r="A369" s="329" t="str">
        <f>Cover!$G$25</f>
        <v>NL</v>
      </c>
      <c r="B369" s="325" t="s">
        <v>292</v>
      </c>
      <c r="C369" s="325">
        <f>'JQ1 Production'!$E$10</f>
        <v>2019</v>
      </c>
      <c r="D369" s="325" t="s">
        <v>216</v>
      </c>
      <c r="E369" s="334" t="s">
        <v>144</v>
      </c>
      <c r="F369" s="371" t="str">
        <f t="shared" si="5"/>
        <v>NL_M_2019_1000 NAC_10_3_1</v>
      </c>
      <c r="G369" s="328">
        <f>'JQ2 TTrade'!G64</f>
        <v>1089345</v>
      </c>
    </row>
    <row r="370" spans="1:7" ht="13.8" thickBot="1" x14ac:dyDescent="0.3">
      <c r="A370" s="329" t="str">
        <f>Cover!$G$25</f>
        <v>NL</v>
      </c>
      <c r="B370" s="325" t="s">
        <v>292</v>
      </c>
      <c r="C370" s="325">
        <f>'JQ1 Production'!$E$10</f>
        <v>2019</v>
      </c>
      <c r="D370" s="325" t="s">
        <v>216</v>
      </c>
      <c r="E370" s="334" t="s">
        <v>145</v>
      </c>
      <c r="F370" s="371" t="str">
        <f t="shared" si="5"/>
        <v>NL_M_2019_1000 NAC_10_3_2</v>
      </c>
      <c r="G370" s="328">
        <f>'JQ2 TTrade'!G65</f>
        <v>380543</v>
      </c>
    </row>
    <row r="371" spans="1:7" ht="13.8" thickBot="1" x14ac:dyDescent="0.3">
      <c r="A371" s="329" t="str">
        <f>Cover!$G$25</f>
        <v>NL</v>
      </c>
      <c r="B371" s="325" t="s">
        <v>292</v>
      </c>
      <c r="C371" s="325">
        <f>'JQ1 Production'!$E$10</f>
        <v>2019</v>
      </c>
      <c r="D371" s="325" t="s">
        <v>216</v>
      </c>
      <c r="E371" s="334" t="s">
        <v>146</v>
      </c>
      <c r="F371" s="371" t="str">
        <f t="shared" si="5"/>
        <v>NL_M_2019_1000 NAC_10_3_3</v>
      </c>
      <c r="G371" s="328">
        <f>'JQ2 TTrade'!G66</f>
        <v>392878</v>
      </c>
    </row>
    <row r="372" spans="1:7" ht="13.8" thickBot="1" x14ac:dyDescent="0.3">
      <c r="A372" s="329" t="str">
        <f>Cover!$G$25</f>
        <v>NL</v>
      </c>
      <c r="B372" s="325" t="s">
        <v>292</v>
      </c>
      <c r="C372" s="325">
        <f>'JQ1 Production'!$E$10</f>
        <v>2019</v>
      </c>
      <c r="D372" s="325" t="s">
        <v>216</v>
      </c>
      <c r="E372" s="334" t="s">
        <v>147</v>
      </c>
      <c r="F372" s="371" t="str">
        <f t="shared" si="5"/>
        <v>NL_M_2019_1000 NAC_10_3_4</v>
      </c>
      <c r="G372" s="328">
        <f>'JQ2 TTrade'!G67</f>
        <v>230374</v>
      </c>
    </row>
    <row r="373" spans="1:7" ht="13.8" thickBot="1" x14ac:dyDescent="0.3">
      <c r="A373" s="331" t="str">
        <f>Cover!$G$25</f>
        <v>NL</v>
      </c>
      <c r="B373" s="332" t="s">
        <v>292</v>
      </c>
      <c r="C373" s="332">
        <f>'JQ1 Production'!$E$10</f>
        <v>2019</v>
      </c>
      <c r="D373" s="332" t="s">
        <v>216</v>
      </c>
      <c r="E373" s="342" t="s">
        <v>148</v>
      </c>
      <c r="F373" s="371" t="str">
        <f t="shared" si="5"/>
        <v>NL_M_2019_1000 NAC_10_4</v>
      </c>
      <c r="G373" s="328">
        <f>'JQ2 TTrade'!G68</f>
        <v>85550</v>
      </c>
    </row>
    <row r="374" spans="1:7" ht="13.8" thickBot="1" x14ac:dyDescent="0.3">
      <c r="A374" s="348" t="str">
        <f>Cover!$G$25</f>
        <v>NL</v>
      </c>
      <c r="B374" s="335" t="s">
        <v>296</v>
      </c>
      <c r="C374" s="335">
        <f>'JQ1 Production'!$D$10</f>
        <v>2018</v>
      </c>
      <c r="D374" s="335" t="s">
        <v>293</v>
      </c>
      <c r="E374" s="336">
        <v>1</v>
      </c>
      <c r="F374" s="371" t="str">
        <f t="shared" si="5"/>
        <v>NL_X_2018_1000 m3_1</v>
      </c>
      <c r="G374" s="345">
        <f>'JQ2 TTrade'!H11</f>
        <v>885.77099999999996</v>
      </c>
    </row>
    <row r="375" spans="1:7" ht="13.8" thickBot="1" x14ac:dyDescent="0.3">
      <c r="A375" s="329" t="str">
        <f>Cover!$G$25</f>
        <v>NL</v>
      </c>
      <c r="B375" s="325" t="s">
        <v>296</v>
      </c>
      <c r="C375" s="325">
        <f>'JQ1 Production'!$D$10</f>
        <v>2018</v>
      </c>
      <c r="D375" s="325" t="s">
        <v>293</v>
      </c>
      <c r="E375" s="334" t="s">
        <v>94</v>
      </c>
      <c r="F375" s="371" t="str">
        <f t="shared" si="5"/>
        <v>NL_X_2018_1000 m3_1_1</v>
      </c>
      <c r="G375" s="330">
        <f>'JQ2 TTrade'!H12</f>
        <v>369.77100000000002</v>
      </c>
    </row>
    <row r="376" spans="1:7" ht="13.8" thickBot="1" x14ac:dyDescent="0.3">
      <c r="A376" s="329" t="str">
        <f>Cover!$G$25</f>
        <v>NL</v>
      </c>
      <c r="B376" s="325" t="s">
        <v>296</v>
      </c>
      <c r="C376" s="325">
        <f>'JQ1 Production'!$D$10</f>
        <v>2018</v>
      </c>
      <c r="D376" s="325" t="s">
        <v>293</v>
      </c>
      <c r="E376" s="334" t="s">
        <v>97</v>
      </c>
      <c r="F376" s="371" t="str">
        <f t="shared" si="5"/>
        <v>NL_X_2018_1000 m3_1_2</v>
      </c>
      <c r="G376" s="330">
        <f>'JQ2 TTrade'!H13</f>
        <v>109.041</v>
      </c>
    </row>
    <row r="377" spans="1:7" ht="13.8" thickBot="1" x14ac:dyDescent="0.3">
      <c r="A377" s="329" t="str">
        <f>Cover!$G$25</f>
        <v>NL</v>
      </c>
      <c r="B377" s="325" t="s">
        <v>296</v>
      </c>
      <c r="C377" s="325">
        <f>'JQ1 Production'!$D$10</f>
        <v>2018</v>
      </c>
      <c r="D377" s="325" t="s">
        <v>293</v>
      </c>
      <c r="E377" s="334" t="s">
        <v>98</v>
      </c>
      <c r="F377" s="371" t="str">
        <f t="shared" si="5"/>
        <v>NL_X_2018_1000 m3_1_2_C</v>
      </c>
      <c r="G377" s="330">
        <f>'JQ2 TTrade'!H14</f>
        <v>260.73</v>
      </c>
    </row>
    <row r="378" spans="1:7" ht="13.8" thickBot="1" x14ac:dyDescent="0.3">
      <c r="A378" s="329" t="str">
        <f>Cover!$G$25</f>
        <v>NL</v>
      </c>
      <c r="B378" s="325" t="s">
        <v>296</v>
      </c>
      <c r="C378" s="325">
        <f>'JQ1 Production'!$D$10</f>
        <v>2018</v>
      </c>
      <c r="D378" s="325" t="s">
        <v>293</v>
      </c>
      <c r="E378" s="334" t="s">
        <v>99</v>
      </c>
      <c r="F378" s="371" t="str">
        <f t="shared" si="5"/>
        <v>NL_X_2018_1000 m3_1_2_NC</v>
      </c>
      <c r="G378" s="330">
        <f>'JQ2 TTrade'!H15</f>
        <v>516</v>
      </c>
    </row>
    <row r="379" spans="1:7" ht="13.8" thickBot="1" x14ac:dyDescent="0.3">
      <c r="A379" s="329" t="str">
        <f>Cover!$G$25</f>
        <v>NL</v>
      </c>
      <c r="B379" s="325" t="s">
        <v>296</v>
      </c>
      <c r="C379" s="325">
        <f>'JQ1 Production'!$D$10</f>
        <v>2018</v>
      </c>
      <c r="D379" s="325" t="s">
        <v>293</v>
      </c>
      <c r="E379" s="334" t="s">
        <v>100</v>
      </c>
      <c r="F379" s="371" t="str">
        <f t="shared" si="5"/>
        <v>NL_X_2018_1000 m3_1_2_NC_T</v>
      </c>
      <c r="G379" s="330">
        <f>'JQ2 TTrade'!H16</f>
        <v>302</v>
      </c>
    </row>
    <row r="380" spans="1:7" ht="13.8" thickBot="1" x14ac:dyDescent="0.3">
      <c r="A380" s="329" t="str">
        <f>Cover!$G$25</f>
        <v>NL</v>
      </c>
      <c r="B380" s="325" t="s">
        <v>296</v>
      </c>
      <c r="C380" s="325">
        <f>'JQ1 Production'!$D$10</f>
        <v>2018</v>
      </c>
      <c r="D380" s="325" t="s">
        <v>362</v>
      </c>
      <c r="E380" s="334">
        <v>2</v>
      </c>
      <c r="F380" s="371" t="str">
        <f t="shared" si="5"/>
        <v>NL_X_2018_1000 mt_2</v>
      </c>
      <c r="G380" s="330">
        <f>'JQ2 TTrade'!H17</f>
        <v>214</v>
      </c>
    </row>
    <row r="381" spans="1:7" ht="13.8" thickBot="1" x14ac:dyDescent="0.3">
      <c r="A381" s="329" t="str">
        <f>Cover!$G$25</f>
        <v>NL</v>
      </c>
      <c r="B381" s="325" t="s">
        <v>296</v>
      </c>
      <c r="C381" s="325">
        <f>'JQ1 Production'!$D$10</f>
        <v>2018</v>
      </c>
      <c r="D381" s="325" t="s">
        <v>293</v>
      </c>
      <c r="E381" s="334">
        <v>3</v>
      </c>
      <c r="F381" s="371" t="str">
        <f t="shared" si="5"/>
        <v>NL_X_2018_1000 m3_3</v>
      </c>
      <c r="G381" s="330">
        <f>'JQ2 TTrade'!H18</f>
        <v>9.4</v>
      </c>
    </row>
    <row r="382" spans="1:7" ht="13.8" thickBot="1" x14ac:dyDescent="0.3">
      <c r="A382" s="329" t="str">
        <f>Cover!$G$25</f>
        <v>NL</v>
      </c>
      <c r="B382" s="325" t="s">
        <v>296</v>
      </c>
      <c r="C382" s="325">
        <f>'JQ1 Production'!$D$10</f>
        <v>2018</v>
      </c>
      <c r="D382" s="325" t="s">
        <v>293</v>
      </c>
      <c r="E382" s="334" t="s">
        <v>381</v>
      </c>
      <c r="F382" s="371" t="str">
        <f>CONCATENATE(A382,"_",B382,"_",C382,"_",D382,"_",E382)</f>
        <v>NL_X_2018_1000 m3_3_1</v>
      </c>
      <c r="G382" s="330">
        <f>'JQ2 TTrade'!H19</f>
        <v>33.119999999999997</v>
      </c>
    </row>
    <row r="383" spans="1:7" ht="13.8" thickBot="1" x14ac:dyDescent="0.3">
      <c r="A383" s="329" t="str">
        <f>Cover!$G$25</f>
        <v>NL</v>
      </c>
      <c r="B383" s="325" t="s">
        <v>296</v>
      </c>
      <c r="C383" s="325">
        <f>'JQ1 Production'!$D$10</f>
        <v>2018</v>
      </c>
      <c r="D383" s="325" t="s">
        <v>293</v>
      </c>
      <c r="E383" s="334" t="s">
        <v>382</v>
      </c>
      <c r="F383" s="371" t="str">
        <f>CONCATENATE(A383,"_",B383,"_",C383,"_",D383,"_",E383)</f>
        <v>NL_X_2018_1000 m3_3_2</v>
      </c>
      <c r="G383" s="330">
        <f>'JQ2 TTrade'!H20</f>
        <v>691.1</v>
      </c>
    </row>
    <row r="384" spans="1:7" ht="13.8" thickBot="1" x14ac:dyDescent="0.3">
      <c r="A384" s="329" t="str">
        <f>Cover!$G$25</f>
        <v>NL</v>
      </c>
      <c r="B384" s="325" t="s">
        <v>296</v>
      </c>
      <c r="C384" s="325">
        <f>'JQ1 Production'!$D$10</f>
        <v>2018</v>
      </c>
      <c r="D384" s="325" t="s">
        <v>362</v>
      </c>
      <c r="E384" s="334">
        <v>4</v>
      </c>
      <c r="F384" s="371" t="str">
        <f>CONCATENATE(A384,"_",B384,"_",C384,"_",D384,"_",E384)</f>
        <v>NL_X_2018_1000 mt_4</v>
      </c>
      <c r="G384" s="330">
        <f>'JQ2 TTrade'!H21</f>
        <v>508.6</v>
      </c>
    </row>
    <row r="385" spans="1:7" ht="13.8" thickBot="1" x14ac:dyDescent="0.3">
      <c r="A385" s="329" t="str">
        <f>Cover!$G$25</f>
        <v>NL</v>
      </c>
      <c r="B385" s="325" t="s">
        <v>296</v>
      </c>
      <c r="C385" s="325">
        <f>'JQ1 Production'!$D$10</f>
        <v>2018</v>
      </c>
      <c r="D385" s="325" t="s">
        <v>362</v>
      </c>
      <c r="E385" s="334" t="s">
        <v>383</v>
      </c>
      <c r="F385" s="371" t="str">
        <f>CONCATENATE(A385,"_",B385,"_",C385,"_",D385,"_",E385)</f>
        <v>NL_X_2018_1000 mt_4_1</v>
      </c>
      <c r="G385" s="330">
        <f>'JQ2 TTrade'!H22</f>
        <v>182.5</v>
      </c>
    </row>
    <row r="386" spans="1:7" ht="13.8" thickBot="1" x14ac:dyDescent="0.3">
      <c r="A386" s="329" t="str">
        <f>Cover!$G$25</f>
        <v>NL</v>
      </c>
      <c r="B386" s="325" t="s">
        <v>296</v>
      </c>
      <c r="C386" s="325">
        <f>'JQ1 Production'!$D$10</f>
        <v>2018</v>
      </c>
      <c r="D386" s="325" t="s">
        <v>362</v>
      </c>
      <c r="E386" s="334" t="s">
        <v>384</v>
      </c>
      <c r="F386" s="371" t="str">
        <f>CONCATENATE(A386,"_",B386,"_",C386,"_",D386,"_",E386)</f>
        <v>NL_X_2018_1000 mt_4_2</v>
      </c>
      <c r="G386" s="330">
        <f>'JQ2 TTrade'!H23</f>
        <v>225</v>
      </c>
    </row>
    <row r="387" spans="1:7" ht="13.8" thickBot="1" x14ac:dyDescent="0.3">
      <c r="A387" s="329" t="str">
        <f>Cover!$G$25</f>
        <v>NL</v>
      </c>
      <c r="B387" s="325" t="s">
        <v>296</v>
      </c>
      <c r="C387" s="325">
        <f>'JQ1 Production'!$D$10</f>
        <v>2018</v>
      </c>
      <c r="D387" s="325" t="s">
        <v>293</v>
      </c>
      <c r="E387" s="334">
        <v>5</v>
      </c>
      <c r="F387" s="371" t="str">
        <f t="shared" si="5"/>
        <v>NL_X_2018_1000 m3_5</v>
      </c>
      <c r="G387" s="330">
        <f>'JQ2 TTrade'!H24</f>
        <v>195.79999999999998</v>
      </c>
    </row>
    <row r="388" spans="1:7" ht="13.8" thickBot="1" x14ac:dyDescent="0.3">
      <c r="A388" s="329" t="str">
        <f>Cover!$G$25</f>
        <v>NL</v>
      </c>
      <c r="B388" s="325" t="s">
        <v>296</v>
      </c>
      <c r="C388" s="325">
        <f>'JQ1 Production'!$D$10</f>
        <v>2018</v>
      </c>
      <c r="D388" s="325" t="s">
        <v>293</v>
      </c>
      <c r="E388" s="334" t="s">
        <v>110</v>
      </c>
      <c r="F388" s="371" t="str">
        <f t="shared" si="5"/>
        <v>NL_X_2018_1000 m3_5_C</v>
      </c>
      <c r="G388" s="330">
        <f>'JQ2 TTrade'!H25</f>
        <v>183.1</v>
      </c>
    </row>
    <row r="389" spans="1:7" ht="13.8" thickBot="1" x14ac:dyDescent="0.3">
      <c r="A389" s="329" t="str">
        <f>Cover!$G$25</f>
        <v>NL</v>
      </c>
      <c r="B389" s="325" t="s">
        <v>296</v>
      </c>
      <c r="C389" s="325">
        <f>'JQ1 Production'!$D$10</f>
        <v>2018</v>
      </c>
      <c r="D389" s="325" t="s">
        <v>293</v>
      </c>
      <c r="E389" s="334" t="s">
        <v>111</v>
      </c>
      <c r="F389" s="371" t="str">
        <f t="shared" si="5"/>
        <v>NL_X_2018_1000 m3_5_NC</v>
      </c>
      <c r="G389" s="330">
        <f>'JQ2 TTrade'!H26</f>
        <v>12.7</v>
      </c>
    </row>
    <row r="390" spans="1:7" ht="13.8" thickBot="1" x14ac:dyDescent="0.3">
      <c r="A390" s="329" t="str">
        <f>Cover!$G$25</f>
        <v>NL</v>
      </c>
      <c r="B390" s="325" t="s">
        <v>296</v>
      </c>
      <c r="C390" s="325">
        <f>'JQ1 Production'!$D$10</f>
        <v>2018</v>
      </c>
      <c r="D390" s="325" t="s">
        <v>293</v>
      </c>
      <c r="E390" s="334" t="s">
        <v>112</v>
      </c>
      <c r="F390" s="371" t="str">
        <f t="shared" si="5"/>
        <v>NL_X_2018_1000 m3_5_NC_T</v>
      </c>
      <c r="G390" s="330">
        <f>'JQ2 TTrade'!H27</f>
        <v>688.8</v>
      </c>
    </row>
    <row r="391" spans="1:7" ht="13.8" thickBot="1" x14ac:dyDescent="0.3">
      <c r="A391" s="329" t="str">
        <f>Cover!$G$25</f>
        <v>NL</v>
      </c>
      <c r="B391" s="325" t="s">
        <v>296</v>
      </c>
      <c r="C391" s="325">
        <f>'JQ1 Production'!$D$10</f>
        <v>2018</v>
      </c>
      <c r="D391" s="325" t="s">
        <v>293</v>
      </c>
      <c r="E391" s="334">
        <v>6</v>
      </c>
      <c r="F391" s="371" t="str">
        <f t="shared" si="5"/>
        <v>NL_X_2018_1000 m3_6</v>
      </c>
      <c r="G391" s="330">
        <f>'JQ2 TTrade'!H28</f>
        <v>610.4</v>
      </c>
    </row>
    <row r="392" spans="1:7" ht="13.8" thickBot="1" x14ac:dyDescent="0.3">
      <c r="A392" s="329" t="str">
        <f>Cover!$G$25</f>
        <v>NL</v>
      </c>
      <c r="B392" s="325" t="s">
        <v>296</v>
      </c>
      <c r="C392" s="325">
        <f>'JQ1 Production'!$D$10</f>
        <v>2018</v>
      </c>
      <c r="D392" s="325" t="s">
        <v>293</v>
      </c>
      <c r="E392" s="334" t="s">
        <v>113</v>
      </c>
      <c r="F392" s="371" t="str">
        <f t="shared" si="5"/>
        <v>NL_X_2018_1000 m3_6_1</v>
      </c>
      <c r="G392" s="330">
        <f>'JQ2 TTrade'!H29</f>
        <v>78.400000000000006</v>
      </c>
    </row>
    <row r="393" spans="1:7" ht="13.8" thickBot="1" x14ac:dyDescent="0.3">
      <c r="A393" s="329" t="str">
        <f>Cover!$G$25</f>
        <v>NL</v>
      </c>
      <c r="B393" s="325" t="s">
        <v>296</v>
      </c>
      <c r="C393" s="325">
        <f>'JQ1 Production'!$D$10</f>
        <v>2018</v>
      </c>
      <c r="D393" s="325" t="s">
        <v>293</v>
      </c>
      <c r="E393" s="334" t="s">
        <v>114</v>
      </c>
      <c r="F393" s="371" t="str">
        <f t="shared" si="5"/>
        <v>NL_X_2018_1000 m3_6_1_C</v>
      </c>
      <c r="G393" s="330">
        <f>'JQ2 TTrade'!H30</f>
        <v>31.1</v>
      </c>
    </row>
    <row r="394" spans="1:7" ht="13.8" thickBot="1" x14ac:dyDescent="0.3">
      <c r="A394" s="329" t="str">
        <f>Cover!$G$25</f>
        <v>NL</v>
      </c>
      <c r="B394" s="325" t="s">
        <v>296</v>
      </c>
      <c r="C394" s="325">
        <f>'JQ1 Production'!$D$10</f>
        <v>2018</v>
      </c>
      <c r="D394" s="325" t="s">
        <v>293</v>
      </c>
      <c r="E394" s="334" t="s">
        <v>115</v>
      </c>
      <c r="F394" s="371" t="str">
        <f t="shared" si="5"/>
        <v>NL_X_2018_1000 m3_6_1_NC</v>
      </c>
      <c r="G394" s="330">
        <f>'JQ2 TTrade'!H31</f>
        <v>10.199999999999999</v>
      </c>
    </row>
    <row r="395" spans="1:7" ht="13.8" thickBot="1" x14ac:dyDescent="0.3">
      <c r="A395" s="329" t="str">
        <f>Cover!$G$25</f>
        <v>NL</v>
      </c>
      <c r="B395" s="325" t="s">
        <v>296</v>
      </c>
      <c r="C395" s="325">
        <f>'JQ1 Production'!$D$10</f>
        <v>2018</v>
      </c>
      <c r="D395" s="325" t="s">
        <v>293</v>
      </c>
      <c r="E395" s="334" t="s">
        <v>116</v>
      </c>
      <c r="F395" s="371" t="str">
        <f t="shared" si="5"/>
        <v>NL_X_2018_1000 m3_6_1_NC_T</v>
      </c>
      <c r="G395" s="330">
        <f>'JQ2 TTrade'!H32</f>
        <v>1.2</v>
      </c>
    </row>
    <row r="396" spans="1:7" ht="13.8" thickBot="1" x14ac:dyDescent="0.3">
      <c r="A396" s="329" t="str">
        <f>Cover!$G$25</f>
        <v>NL</v>
      </c>
      <c r="B396" s="325" t="s">
        <v>296</v>
      </c>
      <c r="C396" s="325">
        <f>'JQ1 Production'!$D$10</f>
        <v>2018</v>
      </c>
      <c r="D396" s="325" t="s">
        <v>293</v>
      </c>
      <c r="E396" s="334" t="s">
        <v>117</v>
      </c>
      <c r="F396" s="371" t="str">
        <f t="shared" si="5"/>
        <v>NL_X_2018_1000 m3_6_2</v>
      </c>
      <c r="G396" s="330">
        <f>'JQ2 TTrade'!H33</f>
        <v>9</v>
      </c>
    </row>
    <row r="397" spans="1:7" ht="13.8" thickBot="1" x14ac:dyDescent="0.3">
      <c r="A397" s="329" t="str">
        <f>Cover!$G$25</f>
        <v>NL</v>
      </c>
      <c r="B397" s="325" t="s">
        <v>296</v>
      </c>
      <c r="C397" s="325">
        <f>'JQ1 Production'!$D$10</f>
        <v>2018</v>
      </c>
      <c r="D397" s="325" t="s">
        <v>293</v>
      </c>
      <c r="E397" s="334" t="s">
        <v>118</v>
      </c>
      <c r="F397" s="371" t="str">
        <f t="shared" si="5"/>
        <v>NL_X_2018_1000 m3_6_2_C</v>
      </c>
      <c r="G397" s="330">
        <f>'JQ2 TTrade'!H34</f>
        <v>0.4</v>
      </c>
    </row>
    <row r="398" spans="1:7" ht="13.8" thickBot="1" x14ac:dyDescent="0.3">
      <c r="A398" s="329" t="str">
        <f>Cover!$G$25</f>
        <v>NL</v>
      </c>
      <c r="B398" s="325" t="s">
        <v>296</v>
      </c>
      <c r="C398" s="325">
        <f>'JQ1 Production'!$D$10</f>
        <v>2018</v>
      </c>
      <c r="D398" s="325" t="s">
        <v>293</v>
      </c>
      <c r="E398" s="334" t="s">
        <v>119</v>
      </c>
      <c r="F398" s="371" t="str">
        <f t="shared" si="5"/>
        <v>NL_X_2018_1000 m3_6_2_NC</v>
      </c>
      <c r="G398" s="330">
        <f>'JQ2 TTrade'!H35</f>
        <v>387.9</v>
      </c>
    </row>
    <row r="399" spans="1:7" ht="13.8" thickBot="1" x14ac:dyDescent="0.3">
      <c r="A399" s="329" t="str">
        <f>Cover!$G$25</f>
        <v>NL</v>
      </c>
      <c r="B399" s="325" t="s">
        <v>296</v>
      </c>
      <c r="C399" s="325">
        <f>'JQ1 Production'!$D$10</f>
        <v>2018</v>
      </c>
      <c r="D399" s="325" t="s">
        <v>293</v>
      </c>
      <c r="E399" s="334" t="s">
        <v>120</v>
      </c>
      <c r="F399" s="371" t="str">
        <f t="shared" si="5"/>
        <v>NL_X_2018_1000 m3_6_2_NC_T</v>
      </c>
      <c r="G399" s="330">
        <f>'JQ2 TTrade'!H36</f>
        <v>101.6</v>
      </c>
    </row>
    <row r="400" spans="1:7" ht="13.8" thickBot="1" x14ac:dyDescent="0.3">
      <c r="A400" s="329" t="str">
        <f>Cover!$G$25</f>
        <v>NL</v>
      </c>
      <c r="B400" s="325" t="s">
        <v>296</v>
      </c>
      <c r="C400" s="325">
        <f>'JQ1 Production'!$D$10</f>
        <v>2018</v>
      </c>
      <c r="D400" s="325" t="s">
        <v>293</v>
      </c>
      <c r="E400" s="334" t="s">
        <v>121</v>
      </c>
      <c r="F400" s="371" t="str">
        <f t="shared" si="5"/>
        <v>NL_X_2018_1000 m3_6_3</v>
      </c>
      <c r="G400" s="330">
        <f>'JQ2 TTrade'!H37</f>
        <v>9.6</v>
      </c>
    </row>
    <row r="401" spans="1:7" ht="13.8" thickBot="1" x14ac:dyDescent="0.3">
      <c r="A401" s="329" t="str">
        <f>Cover!$G$25</f>
        <v>NL</v>
      </c>
      <c r="B401" s="325" t="s">
        <v>296</v>
      </c>
      <c r="C401" s="325">
        <f>'JQ1 Production'!$D$10</f>
        <v>2018</v>
      </c>
      <c r="D401" s="325" t="s">
        <v>293</v>
      </c>
      <c r="E401" s="334" t="s">
        <v>122</v>
      </c>
      <c r="F401" s="371" t="str">
        <f t="shared" si="5"/>
        <v>NL_X_2018_1000 m3_6_3_1</v>
      </c>
      <c r="G401" s="330">
        <f>'JQ2 TTrade'!H38</f>
        <v>92</v>
      </c>
    </row>
    <row r="402" spans="1:7" ht="13.8" thickBot="1" x14ac:dyDescent="0.3">
      <c r="A402" s="329" t="str">
        <f>Cover!$G$25</f>
        <v>NL</v>
      </c>
      <c r="B402" s="325" t="s">
        <v>296</v>
      </c>
      <c r="C402" s="325">
        <f>'JQ1 Production'!$D$10</f>
        <v>2018</v>
      </c>
      <c r="D402" s="325" t="s">
        <v>293</v>
      </c>
      <c r="E402" s="334" t="s">
        <v>123</v>
      </c>
      <c r="F402" s="371" t="str">
        <f t="shared" si="5"/>
        <v>NL_X_2018_1000 m3_6_4</v>
      </c>
      <c r="G402" s="330">
        <f>'JQ2 TTrade'!H39</f>
        <v>43.1</v>
      </c>
    </row>
    <row r="403" spans="1:7" ht="13.8" thickBot="1" x14ac:dyDescent="0.3">
      <c r="A403" s="329" t="str">
        <f>Cover!$G$25</f>
        <v>NL</v>
      </c>
      <c r="B403" s="325" t="s">
        <v>296</v>
      </c>
      <c r="C403" s="325">
        <f>'JQ1 Production'!$D$10</f>
        <v>2018</v>
      </c>
      <c r="D403" s="325" t="s">
        <v>293</v>
      </c>
      <c r="E403" s="334" t="s">
        <v>124</v>
      </c>
      <c r="F403" s="371" t="str">
        <f t="shared" si="5"/>
        <v>NL_X_2018_1000 m3_6_4_1</v>
      </c>
      <c r="G403" s="330">
        <f>'JQ2 TTrade'!H40</f>
        <v>128.30000000000001</v>
      </c>
    </row>
    <row r="404" spans="1:7" ht="13.8" thickBot="1" x14ac:dyDescent="0.3">
      <c r="A404" s="329" t="str">
        <f>Cover!$G$25</f>
        <v>NL</v>
      </c>
      <c r="B404" s="325" t="s">
        <v>296</v>
      </c>
      <c r="C404" s="325">
        <f>'JQ1 Production'!$D$10</f>
        <v>2018</v>
      </c>
      <c r="D404" s="325" t="s">
        <v>293</v>
      </c>
      <c r="E404" s="334" t="s">
        <v>125</v>
      </c>
      <c r="F404" s="371" t="str">
        <f t="shared" si="5"/>
        <v>NL_X_2018_1000 m3_6_4_2</v>
      </c>
      <c r="G404" s="330">
        <f>'JQ2 TTrade'!H41</f>
        <v>14.8</v>
      </c>
    </row>
    <row r="405" spans="1:7" ht="13.8" thickBot="1" x14ac:dyDescent="0.3">
      <c r="A405" s="329" t="str">
        <f>Cover!$G$25</f>
        <v>NL</v>
      </c>
      <c r="B405" s="325" t="s">
        <v>296</v>
      </c>
      <c r="C405" s="325">
        <f>'JQ1 Production'!$D$10</f>
        <v>2018</v>
      </c>
      <c r="D405" s="325" t="s">
        <v>293</v>
      </c>
      <c r="E405" s="334" t="s">
        <v>126</v>
      </c>
      <c r="F405" s="371" t="str">
        <f t="shared" si="5"/>
        <v>NL_X_2018_1000 m3_6_4_3</v>
      </c>
      <c r="G405" s="330">
        <f>'JQ2 TTrade'!H42</f>
        <v>157.99999999999997</v>
      </c>
    </row>
    <row r="406" spans="1:7" ht="13.8" thickBot="1" x14ac:dyDescent="0.3">
      <c r="A406" s="329" t="str">
        <f>Cover!$G$25</f>
        <v>NL</v>
      </c>
      <c r="B406" s="325" t="s">
        <v>296</v>
      </c>
      <c r="C406" s="325">
        <f>'JQ1 Production'!$D$10</f>
        <v>2018</v>
      </c>
      <c r="D406" s="325" t="s">
        <v>362</v>
      </c>
      <c r="E406" s="334">
        <v>7</v>
      </c>
      <c r="F406" s="371" t="str">
        <f t="shared" si="5"/>
        <v>NL_X_2018_1000 mt_7</v>
      </c>
      <c r="G406" s="330">
        <f>'JQ2 TTrade'!H43</f>
        <v>7.7</v>
      </c>
    </row>
    <row r="407" spans="1:7" ht="13.8" thickBot="1" x14ac:dyDescent="0.3">
      <c r="A407" s="329" t="str">
        <f>Cover!$G$25</f>
        <v>NL</v>
      </c>
      <c r="B407" s="325" t="s">
        <v>296</v>
      </c>
      <c r="C407" s="325">
        <f>'JQ1 Production'!$D$10</f>
        <v>2018</v>
      </c>
      <c r="D407" s="325" t="s">
        <v>362</v>
      </c>
      <c r="E407" s="334" t="s">
        <v>127</v>
      </c>
      <c r="F407" s="371" t="str">
        <f t="shared" si="5"/>
        <v>NL_X_2018_1000 mt_7_1</v>
      </c>
      <c r="G407" s="330">
        <f>'JQ2 TTrade'!H44</f>
        <v>143.1</v>
      </c>
    </row>
    <row r="408" spans="1:7" ht="13.8" thickBot="1" x14ac:dyDescent="0.3">
      <c r="A408" s="329" t="str">
        <f>Cover!$G$25</f>
        <v>NL</v>
      </c>
      <c r="B408" s="325" t="s">
        <v>296</v>
      </c>
      <c r="C408" s="325">
        <f>'JQ1 Production'!$D$10</f>
        <v>2018</v>
      </c>
      <c r="D408" s="325" t="s">
        <v>362</v>
      </c>
      <c r="E408" s="334" t="s">
        <v>128</v>
      </c>
      <c r="F408" s="371" t="str">
        <f t="shared" si="5"/>
        <v>NL_X_2018_1000 mt_7_2</v>
      </c>
      <c r="G408" s="330">
        <f>'JQ2 TTrade'!H45</f>
        <v>7.2</v>
      </c>
    </row>
    <row r="409" spans="1:7" ht="13.8" thickBot="1" x14ac:dyDescent="0.3">
      <c r="A409" s="329" t="str">
        <f>Cover!$G$25</f>
        <v>NL</v>
      </c>
      <c r="B409" s="325" t="s">
        <v>296</v>
      </c>
      <c r="C409" s="325">
        <f>'JQ1 Production'!$D$10</f>
        <v>2018</v>
      </c>
      <c r="D409" s="325" t="s">
        <v>362</v>
      </c>
      <c r="E409" s="334" t="s">
        <v>129</v>
      </c>
      <c r="F409" s="371" t="str">
        <f t="shared" si="5"/>
        <v>NL_X_2018_1000 mt_7_3</v>
      </c>
      <c r="G409" s="330">
        <f>'JQ2 TTrade'!H46</f>
        <v>1008.1000000000001</v>
      </c>
    </row>
    <row r="410" spans="1:7" ht="13.8" thickBot="1" x14ac:dyDescent="0.3">
      <c r="A410" s="329" t="str">
        <f>Cover!$G$25</f>
        <v>NL</v>
      </c>
      <c r="B410" s="325" t="s">
        <v>296</v>
      </c>
      <c r="C410" s="325">
        <f>'JQ1 Production'!$D$10</f>
        <v>2018</v>
      </c>
      <c r="D410" s="325" t="s">
        <v>362</v>
      </c>
      <c r="E410" s="334" t="s">
        <v>130</v>
      </c>
      <c r="F410" s="371" t="str">
        <f t="shared" si="5"/>
        <v>NL_X_2018_1000 mt_7_3_1</v>
      </c>
      <c r="G410" s="330">
        <f>'JQ2 TTrade'!H47</f>
        <v>69.2</v>
      </c>
    </row>
    <row r="411" spans="1:7" ht="13.8" thickBot="1" x14ac:dyDescent="0.3">
      <c r="A411" s="329" t="str">
        <f>Cover!$G$25</f>
        <v>NL</v>
      </c>
      <c r="B411" s="325" t="s">
        <v>296</v>
      </c>
      <c r="C411" s="325">
        <f>'JQ1 Production'!$D$10</f>
        <v>2018</v>
      </c>
      <c r="D411" s="325" t="s">
        <v>362</v>
      </c>
      <c r="E411" s="334" t="s">
        <v>131</v>
      </c>
      <c r="F411" s="371" t="str">
        <f t="shared" si="5"/>
        <v>NL_X_2018_1000 mt_7_3_2</v>
      </c>
      <c r="G411" s="330">
        <f>'JQ2 TTrade'!H48</f>
        <v>938.7</v>
      </c>
    </row>
    <row r="412" spans="1:7" ht="13.8" thickBot="1" x14ac:dyDescent="0.3">
      <c r="A412" s="329" t="str">
        <f>Cover!$G$25</f>
        <v>NL</v>
      </c>
      <c r="B412" s="325" t="s">
        <v>296</v>
      </c>
      <c r="C412" s="325">
        <f>'JQ1 Production'!$D$10</f>
        <v>2018</v>
      </c>
      <c r="D412" s="325" t="s">
        <v>362</v>
      </c>
      <c r="E412" s="334" t="s">
        <v>132</v>
      </c>
      <c r="F412" s="371" t="str">
        <f t="shared" si="5"/>
        <v>NL_X_2018_1000 mt_7_3_3</v>
      </c>
      <c r="G412" s="330">
        <f>'JQ2 TTrade'!H49</f>
        <v>938.6</v>
      </c>
    </row>
    <row r="413" spans="1:7" ht="13.8" thickBot="1" x14ac:dyDescent="0.3">
      <c r="A413" s="329" t="str">
        <f>Cover!$G$25</f>
        <v>NL</v>
      </c>
      <c r="B413" s="325" t="s">
        <v>296</v>
      </c>
      <c r="C413" s="325">
        <f>'JQ1 Production'!$D$10</f>
        <v>2018</v>
      </c>
      <c r="D413" s="325" t="s">
        <v>362</v>
      </c>
      <c r="E413" s="334" t="s">
        <v>133</v>
      </c>
      <c r="F413" s="371" t="str">
        <f t="shared" si="5"/>
        <v>NL_X_2018_1000 mt_7_3_4</v>
      </c>
      <c r="G413" s="330">
        <f>'JQ2 TTrade'!H50</f>
        <v>938.5</v>
      </c>
    </row>
    <row r="414" spans="1:7" ht="13.8" thickBot="1" x14ac:dyDescent="0.3">
      <c r="A414" s="329" t="str">
        <f>Cover!$G$25</f>
        <v>NL</v>
      </c>
      <c r="B414" s="325" t="s">
        <v>296</v>
      </c>
      <c r="C414" s="325">
        <f>'JQ1 Production'!$D$10</f>
        <v>2018</v>
      </c>
      <c r="D414" s="325" t="s">
        <v>362</v>
      </c>
      <c r="E414" s="334" t="s">
        <v>134</v>
      </c>
      <c r="F414" s="371" t="str">
        <f t="shared" si="5"/>
        <v>NL_X_2018_1000 mt_7_4</v>
      </c>
      <c r="G414" s="330">
        <f>'JQ2 TTrade'!H51</f>
        <v>0.1</v>
      </c>
    </row>
    <row r="415" spans="1:7" ht="13.8" thickBot="1" x14ac:dyDescent="0.3">
      <c r="A415" s="329" t="str">
        <f>Cover!$G$25</f>
        <v>NL</v>
      </c>
      <c r="B415" s="325" t="s">
        <v>296</v>
      </c>
      <c r="C415" s="325">
        <f>'JQ1 Production'!$D$10</f>
        <v>2018</v>
      </c>
      <c r="D415" s="325" t="s">
        <v>362</v>
      </c>
      <c r="E415" s="334">
        <v>8</v>
      </c>
      <c r="F415" s="371" t="str">
        <f t="shared" ref="F415:F482" si="6">CONCATENATE(A415,"_",B415,"_",C415,"_",D415,"_",E415)</f>
        <v>NL_X_2018_1000 mt_8</v>
      </c>
      <c r="G415" s="330">
        <f>'JQ2 TTrade'!H52</f>
        <v>0.2</v>
      </c>
    </row>
    <row r="416" spans="1:7" ht="13.8" thickBot="1" x14ac:dyDescent="0.3">
      <c r="A416" s="329" t="str">
        <f>Cover!$G$25</f>
        <v>NL</v>
      </c>
      <c r="B416" s="325" t="s">
        <v>296</v>
      </c>
      <c r="C416" s="325">
        <f>'JQ1 Production'!$D$10</f>
        <v>2018</v>
      </c>
      <c r="D416" s="325" t="s">
        <v>362</v>
      </c>
      <c r="E416" s="334" t="s">
        <v>135</v>
      </c>
      <c r="F416" s="371" t="str">
        <f t="shared" si="6"/>
        <v>NL_X_2018_1000 mt_8_1</v>
      </c>
      <c r="G416" s="330">
        <f>'JQ2 TTrade'!H53</f>
        <v>10.899999999999999</v>
      </c>
    </row>
    <row r="417" spans="1:7" ht="13.8" thickBot="1" x14ac:dyDescent="0.3">
      <c r="A417" s="329" t="str">
        <f>Cover!$G$25</f>
        <v>NL</v>
      </c>
      <c r="B417" s="325" t="s">
        <v>296</v>
      </c>
      <c r="C417" s="325">
        <f>'JQ1 Production'!$D$10</f>
        <v>2018</v>
      </c>
      <c r="D417" s="325" t="s">
        <v>362</v>
      </c>
      <c r="E417" s="334" t="s">
        <v>136</v>
      </c>
      <c r="F417" s="371" t="str">
        <f t="shared" si="6"/>
        <v>NL_X_2018_1000 mt_8_2</v>
      </c>
      <c r="G417" s="330">
        <f>'JQ2 TTrade'!H54</f>
        <v>6.3</v>
      </c>
    </row>
    <row r="418" spans="1:7" ht="13.8" thickBot="1" x14ac:dyDescent="0.3">
      <c r="A418" s="329" t="str">
        <f>Cover!$G$25</f>
        <v>NL</v>
      </c>
      <c r="B418" s="325" t="s">
        <v>296</v>
      </c>
      <c r="C418" s="325">
        <f>'JQ1 Production'!$D$10</f>
        <v>2018</v>
      </c>
      <c r="D418" s="325" t="s">
        <v>362</v>
      </c>
      <c r="E418" s="334">
        <v>9</v>
      </c>
      <c r="F418" s="371" t="str">
        <f t="shared" si="6"/>
        <v>NL_X_2018_1000 mt_9</v>
      </c>
      <c r="G418" s="330">
        <f>'JQ2 TTrade'!H55</f>
        <v>4.5999999999999996</v>
      </c>
    </row>
    <row r="419" spans="1:7" ht="13.8" thickBot="1" x14ac:dyDescent="0.3">
      <c r="A419" s="329" t="str">
        <f>Cover!$G$25</f>
        <v>NL</v>
      </c>
      <c r="B419" s="325" t="s">
        <v>296</v>
      </c>
      <c r="C419" s="325">
        <f>'JQ1 Production'!$D$10</f>
        <v>2018</v>
      </c>
      <c r="D419" s="325" t="s">
        <v>362</v>
      </c>
      <c r="E419" s="334">
        <v>10</v>
      </c>
      <c r="F419" s="371" t="str">
        <f t="shared" si="6"/>
        <v>NL_X_2018_1000 mt_10</v>
      </c>
      <c r="G419" s="330">
        <f>'JQ2 TTrade'!H56</f>
        <v>2638.4</v>
      </c>
    </row>
    <row r="420" spans="1:7" ht="13.8" thickBot="1" x14ac:dyDescent="0.3">
      <c r="A420" s="329" t="str">
        <f>Cover!$G$25</f>
        <v>NL</v>
      </c>
      <c r="B420" s="325" t="s">
        <v>296</v>
      </c>
      <c r="C420" s="325">
        <f>'JQ1 Production'!$D$10</f>
        <v>2018</v>
      </c>
      <c r="D420" s="325" t="s">
        <v>362</v>
      </c>
      <c r="E420" s="334" t="s">
        <v>137</v>
      </c>
      <c r="F420" s="371" t="str">
        <f t="shared" si="6"/>
        <v>NL_X_2018_1000 mt_10_1</v>
      </c>
      <c r="G420" s="330">
        <f>'JQ2 TTrade'!H57</f>
        <v>2529.1999999999998</v>
      </c>
    </row>
    <row r="421" spans="1:7" ht="13.8" thickBot="1" x14ac:dyDescent="0.3">
      <c r="A421" s="329" t="str">
        <f>Cover!$G$25</f>
        <v>NL</v>
      </c>
      <c r="B421" s="325" t="s">
        <v>296</v>
      </c>
      <c r="C421" s="325">
        <f>'JQ1 Production'!$D$10</f>
        <v>2018</v>
      </c>
      <c r="D421" s="325" t="s">
        <v>362</v>
      </c>
      <c r="E421" s="334" t="s">
        <v>138</v>
      </c>
      <c r="F421" s="371" t="str">
        <f t="shared" si="6"/>
        <v>NL_X_2018_1000 mt_10_1_1</v>
      </c>
      <c r="G421" s="330">
        <f>'JQ2 TTrade'!H58</f>
        <v>891.3</v>
      </c>
    </row>
    <row r="422" spans="1:7" ht="13.8" thickBot="1" x14ac:dyDescent="0.3">
      <c r="A422" s="329" t="str">
        <f>Cover!$G$25</f>
        <v>NL</v>
      </c>
      <c r="B422" s="325" t="s">
        <v>296</v>
      </c>
      <c r="C422" s="325">
        <f>'JQ1 Production'!$D$10</f>
        <v>2018</v>
      </c>
      <c r="D422" s="325" t="s">
        <v>362</v>
      </c>
      <c r="E422" s="334" t="s">
        <v>139</v>
      </c>
      <c r="F422" s="371" t="str">
        <f t="shared" si="6"/>
        <v>NL_X_2018_1000 mt_10_1_2</v>
      </c>
      <c r="G422" s="330">
        <f>'JQ2 TTrade'!H59</f>
        <v>29.2</v>
      </c>
    </row>
    <row r="423" spans="1:7" ht="13.8" thickBot="1" x14ac:dyDescent="0.3">
      <c r="A423" s="329" t="str">
        <f>Cover!$G$25</f>
        <v>NL</v>
      </c>
      <c r="B423" s="325" t="s">
        <v>296</v>
      </c>
      <c r="C423" s="325">
        <f>'JQ1 Production'!$D$10</f>
        <v>2018</v>
      </c>
      <c r="D423" s="325" t="s">
        <v>362</v>
      </c>
      <c r="E423" s="334" t="s">
        <v>140</v>
      </c>
      <c r="F423" s="371" t="str">
        <f t="shared" si="6"/>
        <v>NL_X_2018_1000 mt_10_1_3</v>
      </c>
      <c r="G423" s="330">
        <f>'JQ2 TTrade'!H60</f>
        <v>227.7</v>
      </c>
    </row>
    <row r="424" spans="1:7" ht="13.8" thickBot="1" x14ac:dyDescent="0.3">
      <c r="A424" s="329" t="str">
        <f>Cover!$G$25</f>
        <v>NL</v>
      </c>
      <c r="B424" s="325" t="s">
        <v>296</v>
      </c>
      <c r="C424" s="325">
        <f>'JQ1 Production'!$D$10</f>
        <v>2018</v>
      </c>
      <c r="D424" s="325" t="s">
        <v>362</v>
      </c>
      <c r="E424" s="334" t="s">
        <v>141</v>
      </c>
      <c r="F424" s="371" t="str">
        <f t="shared" si="6"/>
        <v>NL_X_2018_1000 mt_10_1_4</v>
      </c>
      <c r="G424" s="330">
        <f>'JQ2 TTrade'!H61</f>
        <v>261.89999999999998</v>
      </c>
    </row>
    <row r="425" spans="1:7" ht="13.8" thickBot="1" x14ac:dyDescent="0.3">
      <c r="A425" s="329" t="str">
        <f>Cover!$G$25</f>
        <v>NL</v>
      </c>
      <c r="B425" s="325" t="s">
        <v>296</v>
      </c>
      <c r="C425" s="325">
        <f>'JQ1 Production'!$D$10</f>
        <v>2018</v>
      </c>
      <c r="D425" s="325" t="s">
        <v>362</v>
      </c>
      <c r="E425" s="334" t="s">
        <v>142</v>
      </c>
      <c r="F425" s="371" t="str">
        <f t="shared" si="6"/>
        <v>NL_X_2018_1000 mt_10_2</v>
      </c>
      <c r="G425" s="330">
        <f>'JQ2 TTrade'!H62</f>
        <v>372.5</v>
      </c>
    </row>
    <row r="426" spans="1:7" ht="13.8" thickBot="1" x14ac:dyDescent="0.3">
      <c r="A426" s="329" t="str">
        <f>Cover!$G$25</f>
        <v>NL</v>
      </c>
      <c r="B426" s="325" t="s">
        <v>296</v>
      </c>
      <c r="C426" s="325">
        <f>'JQ1 Production'!$D$10</f>
        <v>2018</v>
      </c>
      <c r="D426" s="325" t="s">
        <v>362</v>
      </c>
      <c r="E426" s="334" t="s">
        <v>143</v>
      </c>
      <c r="F426" s="371" t="str">
        <f t="shared" si="6"/>
        <v>NL_X_2018_1000 mt_10_3</v>
      </c>
      <c r="G426" s="330">
        <f>'JQ2 TTrade'!H63</f>
        <v>23.9</v>
      </c>
    </row>
    <row r="427" spans="1:7" ht="13.8" thickBot="1" x14ac:dyDescent="0.3">
      <c r="A427" s="329" t="str">
        <f>Cover!$G$25</f>
        <v>NL</v>
      </c>
      <c r="B427" s="325" t="s">
        <v>296</v>
      </c>
      <c r="C427" s="325">
        <f>'JQ1 Production'!$D$10</f>
        <v>2018</v>
      </c>
      <c r="D427" s="325" t="s">
        <v>362</v>
      </c>
      <c r="E427" s="334" t="s">
        <v>144</v>
      </c>
      <c r="F427" s="371" t="str">
        <f t="shared" si="6"/>
        <v>NL_X_2018_1000 mt_10_3_1</v>
      </c>
      <c r="G427" s="330">
        <f>'JQ2 TTrade'!H64</f>
        <v>1609.8999999999999</v>
      </c>
    </row>
    <row r="428" spans="1:7" ht="13.8" thickBot="1" x14ac:dyDescent="0.3">
      <c r="A428" s="329" t="str">
        <f>Cover!$G$25</f>
        <v>NL</v>
      </c>
      <c r="B428" s="325" t="s">
        <v>296</v>
      </c>
      <c r="C428" s="325">
        <f>'JQ1 Production'!$D$10</f>
        <v>2018</v>
      </c>
      <c r="D428" s="325" t="s">
        <v>362</v>
      </c>
      <c r="E428" s="334" t="s">
        <v>145</v>
      </c>
      <c r="F428" s="371" t="str">
        <f t="shared" si="6"/>
        <v>NL_X_2018_1000 mt_10_3_2</v>
      </c>
      <c r="G428" s="330">
        <f>'JQ2 TTrade'!H65</f>
        <v>1169.3</v>
      </c>
    </row>
    <row r="429" spans="1:7" ht="13.8" thickBot="1" x14ac:dyDescent="0.3">
      <c r="A429" s="329" t="str">
        <f>Cover!$G$25</f>
        <v>NL</v>
      </c>
      <c r="B429" s="325" t="s">
        <v>296</v>
      </c>
      <c r="C429" s="325">
        <f>'JQ1 Production'!$D$10</f>
        <v>2018</v>
      </c>
      <c r="D429" s="325" t="s">
        <v>362</v>
      </c>
      <c r="E429" s="334" t="s">
        <v>146</v>
      </c>
      <c r="F429" s="371" t="str">
        <f t="shared" si="6"/>
        <v>NL_X_2018_1000 mt_10_3_3</v>
      </c>
      <c r="G429" s="330">
        <f>'JQ2 TTrade'!H66</f>
        <v>292.89999999999998</v>
      </c>
    </row>
    <row r="430" spans="1:7" ht="13.8" thickBot="1" x14ac:dyDescent="0.3">
      <c r="A430" s="329" t="str">
        <f>Cover!$G$25</f>
        <v>NL</v>
      </c>
      <c r="B430" s="325" t="s">
        <v>296</v>
      </c>
      <c r="C430" s="325">
        <f>'JQ1 Production'!$D$10</f>
        <v>2018</v>
      </c>
      <c r="D430" s="325" t="s">
        <v>362</v>
      </c>
      <c r="E430" s="334" t="s">
        <v>147</v>
      </c>
      <c r="F430" s="371" t="str">
        <f t="shared" si="6"/>
        <v>NL_X_2018_1000 mt_10_3_4</v>
      </c>
      <c r="G430" s="330">
        <f>'JQ2 TTrade'!H67</f>
        <v>122.8</v>
      </c>
    </row>
    <row r="431" spans="1:7" ht="13.8" thickBot="1" x14ac:dyDescent="0.3">
      <c r="A431" s="346" t="str">
        <f>Cover!$G$25</f>
        <v>NL</v>
      </c>
      <c r="B431" s="343" t="s">
        <v>296</v>
      </c>
      <c r="C431" s="343">
        <f>'JQ1 Production'!$D$10</f>
        <v>2018</v>
      </c>
      <c r="D431" s="343" t="s">
        <v>362</v>
      </c>
      <c r="E431" s="347" t="s">
        <v>148</v>
      </c>
      <c r="F431" s="371" t="str">
        <f t="shared" si="6"/>
        <v>NL_X_2018_1000 mt_10_4</v>
      </c>
      <c r="G431" s="344">
        <f>'JQ2 TTrade'!H68</f>
        <v>24.9</v>
      </c>
    </row>
    <row r="432" spans="1:7" ht="13.8" thickBot="1" x14ac:dyDescent="0.3">
      <c r="A432" s="326" t="str">
        <f>Cover!$G$25</f>
        <v>NL</v>
      </c>
      <c r="B432" s="327" t="s">
        <v>296</v>
      </c>
      <c r="C432" s="327">
        <f>'JQ1 Production'!$D$10</f>
        <v>2018</v>
      </c>
      <c r="D432" s="327" t="s">
        <v>216</v>
      </c>
      <c r="E432" s="341">
        <v>1</v>
      </c>
      <c r="F432" s="371" t="str">
        <f t="shared" si="6"/>
        <v>NL_X_2018_1000 NAC_1</v>
      </c>
      <c r="G432" s="328">
        <f>'JQ2 TTrade'!I11</f>
        <v>61351.941237852385</v>
      </c>
    </row>
    <row r="433" spans="1:7" ht="13.8" thickBot="1" x14ac:dyDescent="0.3">
      <c r="A433" s="329" t="str">
        <f>Cover!$G$25</f>
        <v>NL</v>
      </c>
      <c r="B433" s="325" t="s">
        <v>296</v>
      </c>
      <c r="C433" s="325">
        <f>'JQ1 Production'!$D$10</f>
        <v>2018</v>
      </c>
      <c r="D433" s="327" t="s">
        <v>216</v>
      </c>
      <c r="E433" s="334" t="s">
        <v>94</v>
      </c>
      <c r="F433" s="371" t="str">
        <f t="shared" si="6"/>
        <v>NL_X_2018_1000 NAC_1_1</v>
      </c>
      <c r="G433" s="328">
        <f>'JQ2 TTrade'!I12</f>
        <v>30770.941237852388</v>
      </c>
    </row>
    <row r="434" spans="1:7" ht="13.8" thickBot="1" x14ac:dyDescent="0.3">
      <c r="A434" s="329" t="str">
        <f>Cover!$G$25</f>
        <v>NL</v>
      </c>
      <c r="B434" s="325" t="s">
        <v>296</v>
      </c>
      <c r="C434" s="325">
        <f>'JQ1 Production'!$D$10</f>
        <v>2018</v>
      </c>
      <c r="D434" s="327" t="s">
        <v>216</v>
      </c>
      <c r="E434" s="334" t="s">
        <v>97</v>
      </c>
      <c r="F434" s="371" t="str">
        <f t="shared" si="6"/>
        <v>NL_X_2018_1000 NAC_1_2</v>
      </c>
      <c r="G434" s="328">
        <f>'JQ2 TTrade'!I13</f>
        <v>3208.0555235666693</v>
      </c>
    </row>
    <row r="435" spans="1:7" ht="13.8" thickBot="1" x14ac:dyDescent="0.3">
      <c r="A435" s="329" t="str">
        <f>Cover!$G$25</f>
        <v>NL</v>
      </c>
      <c r="B435" s="325" t="s">
        <v>296</v>
      </c>
      <c r="C435" s="325">
        <f>'JQ1 Production'!$D$10</f>
        <v>2018</v>
      </c>
      <c r="D435" s="327" t="s">
        <v>216</v>
      </c>
      <c r="E435" s="334" t="s">
        <v>98</v>
      </c>
      <c r="F435" s="371" t="str">
        <f t="shared" si="6"/>
        <v>NL_X_2018_1000 NAC_1_2_C</v>
      </c>
      <c r="G435" s="328">
        <f>'JQ2 TTrade'!I14</f>
        <v>27562.88571428572</v>
      </c>
    </row>
    <row r="436" spans="1:7" ht="13.8" thickBot="1" x14ac:dyDescent="0.3">
      <c r="A436" s="329" t="str">
        <f>Cover!$G$25</f>
        <v>NL</v>
      </c>
      <c r="B436" s="325" t="s">
        <v>296</v>
      </c>
      <c r="C436" s="325">
        <f>'JQ1 Production'!$D$10</f>
        <v>2018</v>
      </c>
      <c r="D436" s="327" t="s">
        <v>216</v>
      </c>
      <c r="E436" s="334" t="s">
        <v>99</v>
      </c>
      <c r="F436" s="371" t="str">
        <f t="shared" si="6"/>
        <v>NL_X_2018_1000 NAC_1_2_NC</v>
      </c>
      <c r="G436" s="328">
        <f>'JQ2 TTrade'!I15</f>
        <v>30581</v>
      </c>
    </row>
    <row r="437" spans="1:7" ht="13.8" thickBot="1" x14ac:dyDescent="0.3">
      <c r="A437" s="329" t="str">
        <f>Cover!$G$25</f>
        <v>NL</v>
      </c>
      <c r="B437" s="325" t="s">
        <v>296</v>
      </c>
      <c r="C437" s="325">
        <f>'JQ1 Production'!$D$10</f>
        <v>2018</v>
      </c>
      <c r="D437" s="327" t="s">
        <v>216</v>
      </c>
      <c r="E437" s="334" t="s">
        <v>100</v>
      </c>
      <c r="F437" s="371" t="str">
        <f t="shared" si="6"/>
        <v>NL_X_2018_1000 NAC_1_2_NC_T</v>
      </c>
      <c r="G437" s="328">
        <f>'JQ2 TTrade'!I16</f>
        <v>13773</v>
      </c>
    </row>
    <row r="438" spans="1:7" ht="13.8" thickBot="1" x14ac:dyDescent="0.3">
      <c r="A438" s="329" t="str">
        <f>Cover!$G$25</f>
        <v>NL</v>
      </c>
      <c r="B438" s="325" t="s">
        <v>296</v>
      </c>
      <c r="C438" s="325">
        <f>'JQ1 Production'!$D$10</f>
        <v>2018</v>
      </c>
      <c r="D438" s="327" t="s">
        <v>216</v>
      </c>
      <c r="E438" s="334">
        <v>2</v>
      </c>
      <c r="F438" s="371" t="str">
        <f t="shared" si="6"/>
        <v>NL_X_2018_1000 NAC_2</v>
      </c>
      <c r="G438" s="328">
        <f>'JQ2 TTrade'!I17</f>
        <v>16808</v>
      </c>
    </row>
    <row r="439" spans="1:7" ht="13.8" thickBot="1" x14ac:dyDescent="0.3">
      <c r="A439" s="329" t="str">
        <f>Cover!$G$25</f>
        <v>NL</v>
      </c>
      <c r="B439" s="325" t="s">
        <v>296</v>
      </c>
      <c r="C439" s="325">
        <f>'JQ1 Production'!$D$10</f>
        <v>2018</v>
      </c>
      <c r="D439" s="327" t="s">
        <v>216</v>
      </c>
      <c r="E439" s="334">
        <v>3</v>
      </c>
      <c r="F439" s="371" t="str">
        <f t="shared" si="6"/>
        <v>NL_X_2018_1000 NAC_3</v>
      </c>
      <c r="G439" s="328">
        <f>'JQ2 TTrade'!I18</f>
        <v>5304</v>
      </c>
    </row>
    <row r="440" spans="1:7" ht="13.8" thickBot="1" x14ac:dyDescent="0.3">
      <c r="A440" s="329" t="str">
        <f>Cover!$G$25</f>
        <v>NL</v>
      </c>
      <c r="B440" s="325" t="s">
        <v>296</v>
      </c>
      <c r="C440" s="325">
        <f>'JQ1 Production'!$D$10</f>
        <v>2018</v>
      </c>
      <c r="D440" s="327" t="s">
        <v>216</v>
      </c>
      <c r="E440" s="334" t="s">
        <v>381</v>
      </c>
      <c r="F440" s="371" t="str">
        <f>CONCATENATE(A440,"_",B440,"_",C440,"_",D440,"_",E440)</f>
        <v>NL_X_2018_1000 NAC_3_1</v>
      </c>
      <c r="G440" s="328">
        <f>'JQ2 TTrade'!I19</f>
        <v>23193</v>
      </c>
    </row>
    <row r="441" spans="1:7" ht="13.8" thickBot="1" x14ac:dyDescent="0.3">
      <c r="A441" s="329" t="str">
        <f>Cover!$G$25</f>
        <v>NL</v>
      </c>
      <c r="B441" s="325" t="s">
        <v>296</v>
      </c>
      <c r="C441" s="325">
        <f>'JQ1 Production'!$D$10</f>
        <v>2018</v>
      </c>
      <c r="D441" s="327" t="s">
        <v>216</v>
      </c>
      <c r="E441" s="334" t="s">
        <v>382</v>
      </c>
      <c r="F441" s="371" t="str">
        <f>CONCATENATE(A441,"_",B441,"_",C441,"_",D441,"_",E441)</f>
        <v>NL_X_2018_1000 NAC_3_2</v>
      </c>
      <c r="G441" s="328">
        <f>'JQ2 TTrade'!I20</f>
        <v>34253</v>
      </c>
    </row>
    <row r="442" spans="1:7" ht="13.8" thickBot="1" x14ac:dyDescent="0.3">
      <c r="A442" s="329" t="str">
        <f>Cover!$G$25</f>
        <v>NL</v>
      </c>
      <c r="B442" s="325" t="s">
        <v>296</v>
      </c>
      <c r="C442" s="325">
        <f>'JQ1 Production'!$D$10</f>
        <v>2018</v>
      </c>
      <c r="D442" s="327" t="s">
        <v>216</v>
      </c>
      <c r="E442" s="334">
        <v>4</v>
      </c>
      <c r="F442" s="371" t="str">
        <f>CONCATENATE(A442,"_",B442,"_",C442,"_",D442,"_",E442)</f>
        <v>NL_X_2018_1000 NAC_4</v>
      </c>
      <c r="G442" s="328">
        <f>'JQ2 TTrade'!I21</f>
        <v>11020</v>
      </c>
    </row>
    <row r="443" spans="1:7" ht="13.8" thickBot="1" x14ac:dyDescent="0.3">
      <c r="A443" s="329" t="str">
        <f>Cover!$G$25</f>
        <v>NL</v>
      </c>
      <c r="B443" s="325" t="s">
        <v>296</v>
      </c>
      <c r="C443" s="325">
        <f>'JQ1 Production'!$D$10</f>
        <v>2018</v>
      </c>
      <c r="D443" s="327" t="s">
        <v>216</v>
      </c>
      <c r="E443" s="334" t="s">
        <v>383</v>
      </c>
      <c r="F443" s="371" t="str">
        <f>CONCATENATE(A443,"_",B443,"_",C443,"_",D443,"_",E443)</f>
        <v>NL_X_2018_1000 NAC_4_1</v>
      </c>
      <c r="G443" s="328">
        <f>'JQ2 TTrade'!I22</f>
        <v>23233</v>
      </c>
    </row>
    <row r="444" spans="1:7" ht="13.8" thickBot="1" x14ac:dyDescent="0.3">
      <c r="A444" s="329" t="str">
        <f>Cover!$G$25</f>
        <v>NL</v>
      </c>
      <c r="B444" s="325" t="s">
        <v>296</v>
      </c>
      <c r="C444" s="325">
        <f>'JQ1 Production'!$D$10</f>
        <v>2018</v>
      </c>
      <c r="D444" s="327" t="s">
        <v>216</v>
      </c>
      <c r="E444" s="334" t="s">
        <v>384</v>
      </c>
      <c r="F444" s="371" t="str">
        <f>CONCATENATE(A444,"_",B444,"_",C444,"_",D444,"_",E444)</f>
        <v>NL_X_2018_1000 NAC_4_2</v>
      </c>
      <c r="G444" s="328">
        <f>'JQ2 TTrade'!I23</f>
        <v>0</v>
      </c>
    </row>
    <row r="445" spans="1:7" ht="13.8" thickBot="1" x14ac:dyDescent="0.3">
      <c r="A445" s="329" t="str">
        <f>Cover!$G$25</f>
        <v>NL</v>
      </c>
      <c r="B445" s="325" t="s">
        <v>296</v>
      </c>
      <c r="C445" s="325">
        <f>'JQ1 Production'!$D$10</f>
        <v>2018</v>
      </c>
      <c r="D445" s="327" t="s">
        <v>216</v>
      </c>
      <c r="E445" s="334">
        <v>5</v>
      </c>
      <c r="F445" s="371" t="str">
        <f t="shared" si="6"/>
        <v>NL_X_2018_1000 NAC_5</v>
      </c>
      <c r="G445" s="328">
        <f>'JQ2 TTrade'!I24</f>
        <v>51935</v>
      </c>
    </row>
    <row r="446" spans="1:7" ht="13.8" thickBot="1" x14ac:dyDescent="0.3">
      <c r="A446" s="329" t="str">
        <f>Cover!$G$25</f>
        <v>NL</v>
      </c>
      <c r="B446" s="325" t="s">
        <v>296</v>
      </c>
      <c r="C446" s="325">
        <f>'JQ1 Production'!$D$10</f>
        <v>2018</v>
      </c>
      <c r="D446" s="327" t="s">
        <v>216</v>
      </c>
      <c r="E446" s="334" t="s">
        <v>110</v>
      </c>
      <c r="F446" s="371" t="str">
        <f t="shared" si="6"/>
        <v>NL_X_2018_1000 NAC_5_C</v>
      </c>
      <c r="G446" s="328">
        <f>'JQ2 TTrade'!I25</f>
        <v>46536</v>
      </c>
    </row>
    <row r="447" spans="1:7" ht="13.8" thickBot="1" x14ac:dyDescent="0.3">
      <c r="A447" s="329" t="str">
        <f>Cover!$G$25</f>
        <v>NL</v>
      </c>
      <c r="B447" s="325" t="s">
        <v>296</v>
      </c>
      <c r="C447" s="325">
        <f>'JQ1 Production'!$D$10</f>
        <v>2018</v>
      </c>
      <c r="D447" s="327" t="s">
        <v>216</v>
      </c>
      <c r="E447" s="334" t="s">
        <v>111</v>
      </c>
      <c r="F447" s="371" t="str">
        <f t="shared" si="6"/>
        <v>NL_X_2018_1000 NAC_5_NC</v>
      </c>
      <c r="G447" s="328">
        <f>'JQ2 TTrade'!I26</f>
        <v>5399</v>
      </c>
    </row>
    <row r="448" spans="1:7" ht="13.8" thickBot="1" x14ac:dyDescent="0.3">
      <c r="A448" s="329" t="str">
        <f>Cover!$G$25</f>
        <v>NL</v>
      </c>
      <c r="B448" s="325" t="s">
        <v>296</v>
      </c>
      <c r="C448" s="325">
        <f>'JQ1 Production'!$D$10</f>
        <v>2018</v>
      </c>
      <c r="D448" s="327" t="s">
        <v>216</v>
      </c>
      <c r="E448" s="334" t="s">
        <v>112</v>
      </c>
      <c r="F448" s="371" t="str">
        <f t="shared" si="6"/>
        <v>NL_X_2018_1000 NAC_5_NC_T</v>
      </c>
      <c r="G448" s="328">
        <f>'JQ2 TTrade'!I27</f>
        <v>194628</v>
      </c>
    </row>
    <row r="449" spans="1:7" ht="13.8" thickBot="1" x14ac:dyDescent="0.3">
      <c r="A449" s="329" t="str">
        <f>Cover!$G$25</f>
        <v>NL</v>
      </c>
      <c r="B449" s="325" t="s">
        <v>296</v>
      </c>
      <c r="C449" s="325">
        <f>'JQ1 Production'!$D$10</f>
        <v>2018</v>
      </c>
      <c r="D449" s="327" t="s">
        <v>216</v>
      </c>
      <c r="E449" s="334">
        <v>6</v>
      </c>
      <c r="F449" s="371" t="str">
        <f t="shared" si="6"/>
        <v>NL_X_2018_1000 NAC_6</v>
      </c>
      <c r="G449" s="328">
        <f>'JQ2 TTrade'!I28</f>
        <v>130223</v>
      </c>
    </row>
    <row r="450" spans="1:7" ht="13.8" thickBot="1" x14ac:dyDescent="0.3">
      <c r="A450" s="329" t="str">
        <f>Cover!$G$25</f>
        <v>NL</v>
      </c>
      <c r="B450" s="325" t="s">
        <v>296</v>
      </c>
      <c r="C450" s="325">
        <f>'JQ1 Production'!$D$10</f>
        <v>2018</v>
      </c>
      <c r="D450" s="327" t="s">
        <v>216</v>
      </c>
      <c r="E450" s="334" t="s">
        <v>113</v>
      </c>
      <c r="F450" s="371" t="str">
        <f t="shared" si="6"/>
        <v>NL_X_2018_1000 NAC_6_1</v>
      </c>
      <c r="G450" s="328">
        <f>'JQ2 TTrade'!I29</f>
        <v>64405</v>
      </c>
    </row>
    <row r="451" spans="1:7" ht="13.8" thickBot="1" x14ac:dyDescent="0.3">
      <c r="A451" s="329" t="str">
        <f>Cover!$G$25</f>
        <v>NL</v>
      </c>
      <c r="B451" s="325" t="s">
        <v>296</v>
      </c>
      <c r="C451" s="325">
        <f>'JQ1 Production'!$D$10</f>
        <v>2018</v>
      </c>
      <c r="D451" s="327" t="s">
        <v>216</v>
      </c>
      <c r="E451" s="334" t="s">
        <v>114</v>
      </c>
      <c r="F451" s="371" t="str">
        <f t="shared" si="6"/>
        <v>NL_X_2018_1000 NAC_6_1_C</v>
      </c>
      <c r="G451" s="328">
        <f>'JQ2 TTrade'!I30</f>
        <v>32082</v>
      </c>
    </row>
    <row r="452" spans="1:7" ht="13.8" thickBot="1" x14ac:dyDescent="0.3">
      <c r="A452" s="329" t="str">
        <f>Cover!$G$25</f>
        <v>NL</v>
      </c>
      <c r="B452" s="325" t="s">
        <v>296</v>
      </c>
      <c r="C452" s="325">
        <f>'JQ1 Production'!$D$10</f>
        <v>2018</v>
      </c>
      <c r="D452" s="327" t="s">
        <v>216</v>
      </c>
      <c r="E452" s="334" t="s">
        <v>115</v>
      </c>
      <c r="F452" s="371" t="str">
        <f t="shared" si="6"/>
        <v>NL_X_2018_1000 NAC_6_1_NC</v>
      </c>
      <c r="G452" s="328">
        <f>'JQ2 TTrade'!I31</f>
        <v>7035</v>
      </c>
    </row>
    <row r="453" spans="1:7" ht="13.8" thickBot="1" x14ac:dyDescent="0.3">
      <c r="A453" s="329" t="str">
        <f>Cover!$G$25</f>
        <v>NL</v>
      </c>
      <c r="B453" s="325" t="s">
        <v>296</v>
      </c>
      <c r="C453" s="325">
        <f>'JQ1 Production'!$D$10</f>
        <v>2018</v>
      </c>
      <c r="D453" s="327" t="s">
        <v>216</v>
      </c>
      <c r="E453" s="334" t="s">
        <v>116</v>
      </c>
      <c r="F453" s="371" t="str">
        <f t="shared" si="6"/>
        <v>NL_X_2018_1000 NAC_6_1_NC_T</v>
      </c>
      <c r="G453" s="328">
        <f>'JQ2 TTrade'!I32</f>
        <v>827</v>
      </c>
    </row>
    <row r="454" spans="1:7" ht="13.8" thickBot="1" x14ac:dyDescent="0.3">
      <c r="A454" s="329" t="str">
        <f>Cover!$G$25</f>
        <v>NL</v>
      </c>
      <c r="B454" s="325" t="s">
        <v>296</v>
      </c>
      <c r="C454" s="325">
        <f>'JQ1 Production'!$D$10</f>
        <v>2018</v>
      </c>
      <c r="D454" s="327" t="s">
        <v>216</v>
      </c>
      <c r="E454" s="334" t="s">
        <v>117</v>
      </c>
      <c r="F454" s="371" t="str">
        <f t="shared" si="6"/>
        <v>NL_X_2018_1000 NAC_6_2</v>
      </c>
      <c r="G454" s="328">
        <f>'JQ2 TTrade'!I33</f>
        <v>6208</v>
      </c>
    </row>
    <row r="455" spans="1:7" ht="13.8" thickBot="1" x14ac:dyDescent="0.3">
      <c r="A455" s="329" t="str">
        <f>Cover!$G$25</f>
        <v>NL</v>
      </c>
      <c r="B455" s="325" t="s">
        <v>296</v>
      </c>
      <c r="C455" s="325">
        <f>'JQ1 Production'!$D$10</f>
        <v>2018</v>
      </c>
      <c r="D455" s="327" t="s">
        <v>216</v>
      </c>
      <c r="E455" s="334" t="s">
        <v>118</v>
      </c>
      <c r="F455" s="371" t="str">
        <f t="shared" si="6"/>
        <v>NL_X_2018_1000 NAC_6_2_C</v>
      </c>
      <c r="G455" s="328">
        <f>'JQ2 TTrade'!I34</f>
        <v>352</v>
      </c>
    </row>
    <row r="456" spans="1:7" ht="13.8" thickBot="1" x14ac:dyDescent="0.3">
      <c r="A456" s="329" t="str">
        <f>Cover!$G$25</f>
        <v>NL</v>
      </c>
      <c r="B456" s="325" t="s">
        <v>296</v>
      </c>
      <c r="C456" s="325">
        <f>'JQ1 Production'!$D$10</f>
        <v>2018</v>
      </c>
      <c r="D456" s="327" t="s">
        <v>216</v>
      </c>
      <c r="E456" s="334" t="s">
        <v>119</v>
      </c>
      <c r="F456" s="371" t="str">
        <f t="shared" si="6"/>
        <v>NL_X_2018_1000 NAC_6_2_NC</v>
      </c>
      <c r="G456" s="328">
        <f>'JQ2 TTrade'!I35</f>
        <v>149863</v>
      </c>
    </row>
    <row r="457" spans="1:7" ht="13.8" thickBot="1" x14ac:dyDescent="0.3">
      <c r="A457" s="329" t="str">
        <f>Cover!$G$25</f>
        <v>NL</v>
      </c>
      <c r="B457" s="325" t="s">
        <v>296</v>
      </c>
      <c r="C457" s="325">
        <f>'JQ1 Production'!$D$10</f>
        <v>2018</v>
      </c>
      <c r="D457" s="327" t="s">
        <v>216</v>
      </c>
      <c r="E457" s="334" t="s">
        <v>120</v>
      </c>
      <c r="F457" s="371" t="str">
        <f t="shared" si="6"/>
        <v>NL_X_2018_1000 NAC_6_2_NC_T</v>
      </c>
      <c r="G457" s="328">
        <f>'JQ2 TTrade'!I36</f>
        <v>53454</v>
      </c>
    </row>
    <row r="458" spans="1:7" ht="13.8" thickBot="1" x14ac:dyDescent="0.3">
      <c r="A458" s="329" t="str">
        <f>Cover!$G$25</f>
        <v>NL</v>
      </c>
      <c r="B458" s="325" t="s">
        <v>296</v>
      </c>
      <c r="C458" s="325">
        <f>'JQ1 Production'!$D$10</f>
        <v>2018</v>
      </c>
      <c r="D458" s="327" t="s">
        <v>216</v>
      </c>
      <c r="E458" s="334" t="s">
        <v>121</v>
      </c>
      <c r="F458" s="371" t="str">
        <f t="shared" si="6"/>
        <v>NL_X_2018_1000 NAC_6_3</v>
      </c>
      <c r="G458" s="328">
        <f>'JQ2 TTrade'!I37</f>
        <v>4718</v>
      </c>
    </row>
    <row r="459" spans="1:7" ht="13.8" thickBot="1" x14ac:dyDescent="0.3">
      <c r="A459" s="329" t="str">
        <f>Cover!$G$25</f>
        <v>NL</v>
      </c>
      <c r="B459" s="325" t="s">
        <v>296</v>
      </c>
      <c r="C459" s="325">
        <f>'JQ1 Production'!$D$10</f>
        <v>2018</v>
      </c>
      <c r="D459" s="327" t="s">
        <v>216</v>
      </c>
      <c r="E459" s="334" t="s">
        <v>122</v>
      </c>
      <c r="F459" s="371" t="str">
        <f t="shared" si="6"/>
        <v>NL_X_2018_1000 NAC_6_3_1</v>
      </c>
      <c r="G459" s="328">
        <f>'JQ2 TTrade'!I38</f>
        <v>48736</v>
      </c>
    </row>
    <row r="460" spans="1:7" ht="13.8" thickBot="1" x14ac:dyDescent="0.3">
      <c r="A460" s="329" t="str">
        <f>Cover!$G$25</f>
        <v>NL</v>
      </c>
      <c r="B460" s="325" t="s">
        <v>296</v>
      </c>
      <c r="C460" s="325">
        <f>'JQ1 Production'!$D$10</f>
        <v>2018</v>
      </c>
      <c r="D460" s="327" t="s">
        <v>216</v>
      </c>
      <c r="E460" s="334" t="s">
        <v>123</v>
      </c>
      <c r="F460" s="371" t="str">
        <f t="shared" si="6"/>
        <v>NL_X_2018_1000 NAC_6_4</v>
      </c>
      <c r="G460" s="328">
        <f>'JQ2 TTrade'!I39</f>
        <v>25533</v>
      </c>
    </row>
    <row r="461" spans="1:7" ht="13.8" thickBot="1" x14ac:dyDescent="0.3">
      <c r="A461" s="329" t="str">
        <f>Cover!$G$25</f>
        <v>NL</v>
      </c>
      <c r="B461" s="325" t="s">
        <v>296</v>
      </c>
      <c r="C461" s="325">
        <f>'JQ1 Production'!$D$10</f>
        <v>2018</v>
      </c>
      <c r="D461" s="327" t="s">
        <v>216</v>
      </c>
      <c r="E461" s="334" t="s">
        <v>124</v>
      </c>
      <c r="F461" s="371" t="str">
        <f t="shared" si="6"/>
        <v>NL_X_2018_1000 NAC_6_4_1</v>
      </c>
      <c r="G461" s="328">
        <f>'JQ2 TTrade'!I40</f>
        <v>29319</v>
      </c>
    </row>
    <row r="462" spans="1:7" ht="13.8" thickBot="1" x14ac:dyDescent="0.3">
      <c r="A462" s="329" t="str">
        <f>Cover!$G$25</f>
        <v>NL</v>
      </c>
      <c r="B462" s="325" t="s">
        <v>296</v>
      </c>
      <c r="C462" s="325">
        <f>'JQ1 Production'!$D$10</f>
        <v>2018</v>
      </c>
      <c r="D462" s="327" t="s">
        <v>216</v>
      </c>
      <c r="E462" s="334" t="s">
        <v>125</v>
      </c>
      <c r="F462" s="371" t="str">
        <f t="shared" si="6"/>
        <v>NL_X_2018_1000 NAC_6_4_2</v>
      </c>
      <c r="G462" s="328">
        <f>'JQ2 TTrade'!I41</f>
        <v>3863</v>
      </c>
    </row>
    <row r="463" spans="1:7" ht="13.8" thickBot="1" x14ac:dyDescent="0.3">
      <c r="A463" s="329" t="str">
        <f>Cover!$G$25</f>
        <v>NL</v>
      </c>
      <c r="B463" s="325" t="s">
        <v>296</v>
      </c>
      <c r="C463" s="325">
        <f>'JQ1 Production'!$D$10</f>
        <v>2018</v>
      </c>
      <c r="D463" s="327" t="s">
        <v>216</v>
      </c>
      <c r="E463" s="334" t="s">
        <v>126</v>
      </c>
      <c r="F463" s="371" t="str">
        <f t="shared" si="6"/>
        <v>NL_X_2018_1000 NAC_6_4_3</v>
      </c>
      <c r="G463" s="328">
        <f>'JQ2 TTrade'!I42</f>
        <v>67090</v>
      </c>
    </row>
    <row r="464" spans="1:7" ht="13.8" thickBot="1" x14ac:dyDescent="0.3">
      <c r="A464" s="329" t="str">
        <f>Cover!$G$25</f>
        <v>NL</v>
      </c>
      <c r="B464" s="325" t="s">
        <v>296</v>
      </c>
      <c r="C464" s="325">
        <f>'JQ1 Production'!$D$10</f>
        <v>2018</v>
      </c>
      <c r="D464" s="327" t="s">
        <v>216</v>
      </c>
      <c r="E464" s="334">
        <v>7</v>
      </c>
      <c r="F464" s="371" t="str">
        <f t="shared" si="6"/>
        <v>NL_X_2018_1000 NAC_7</v>
      </c>
      <c r="G464" s="328">
        <f>'JQ2 TTrade'!I43</f>
        <v>8960</v>
      </c>
    </row>
    <row r="465" spans="1:7" ht="13.8" thickBot="1" x14ac:dyDescent="0.3">
      <c r="A465" s="329" t="str">
        <f>Cover!$G$25</f>
        <v>NL</v>
      </c>
      <c r="B465" s="325" t="s">
        <v>296</v>
      </c>
      <c r="C465" s="325">
        <f>'JQ1 Production'!$D$10</f>
        <v>2018</v>
      </c>
      <c r="D465" s="327" t="s">
        <v>216</v>
      </c>
      <c r="E465" s="334" t="s">
        <v>127</v>
      </c>
      <c r="F465" s="371" t="str">
        <f t="shared" si="6"/>
        <v>NL_X_2018_1000 NAC_7_1</v>
      </c>
      <c r="G465" s="328">
        <f>'JQ2 TTrade'!I44</f>
        <v>55236</v>
      </c>
    </row>
    <row r="466" spans="1:7" ht="13.8" thickBot="1" x14ac:dyDescent="0.3">
      <c r="A466" s="329" t="str">
        <f>Cover!$G$25</f>
        <v>NL</v>
      </c>
      <c r="B466" s="325" t="s">
        <v>296</v>
      </c>
      <c r="C466" s="325">
        <f>'JQ1 Production'!$D$10</f>
        <v>2018</v>
      </c>
      <c r="D466" s="327" t="s">
        <v>216</v>
      </c>
      <c r="E466" s="334" t="s">
        <v>128</v>
      </c>
      <c r="F466" s="371" t="str">
        <f t="shared" si="6"/>
        <v>NL_X_2018_1000 NAC_7_2</v>
      </c>
      <c r="G466" s="328">
        <f>'JQ2 TTrade'!I45</f>
        <v>2894</v>
      </c>
    </row>
    <row r="467" spans="1:7" ht="13.8" thickBot="1" x14ac:dyDescent="0.3">
      <c r="A467" s="329" t="str">
        <f>Cover!$G$25</f>
        <v>NL</v>
      </c>
      <c r="B467" s="325" t="s">
        <v>296</v>
      </c>
      <c r="C467" s="325">
        <f>'JQ1 Production'!$D$10</f>
        <v>2018</v>
      </c>
      <c r="D467" s="327" t="s">
        <v>216</v>
      </c>
      <c r="E467" s="334" t="s">
        <v>129</v>
      </c>
      <c r="F467" s="371" t="str">
        <f t="shared" si="6"/>
        <v>NL_X_2018_1000 NAC_7_3</v>
      </c>
      <c r="G467" s="328">
        <f>'JQ2 TTrade'!I46</f>
        <v>673625</v>
      </c>
    </row>
    <row r="468" spans="1:7" ht="13.8" thickBot="1" x14ac:dyDescent="0.3">
      <c r="A468" s="329" t="str">
        <f>Cover!$G$25</f>
        <v>NL</v>
      </c>
      <c r="B468" s="325" t="s">
        <v>296</v>
      </c>
      <c r="C468" s="325">
        <f>'JQ1 Production'!$D$10</f>
        <v>2018</v>
      </c>
      <c r="D468" s="327" t="s">
        <v>216</v>
      </c>
      <c r="E468" s="334" t="s">
        <v>130</v>
      </c>
      <c r="F468" s="371" t="str">
        <f t="shared" si="6"/>
        <v>NL_X_2018_1000 NAC_7_3_1</v>
      </c>
      <c r="G468" s="328">
        <f>'JQ2 TTrade'!I47</f>
        <v>32656</v>
      </c>
    </row>
    <row r="469" spans="1:7" ht="13.8" thickBot="1" x14ac:dyDescent="0.3">
      <c r="A469" s="329" t="str">
        <f>Cover!$G$25</f>
        <v>NL</v>
      </c>
      <c r="B469" s="325" t="s">
        <v>296</v>
      </c>
      <c r="C469" s="325">
        <f>'JQ1 Production'!$D$10</f>
        <v>2018</v>
      </c>
      <c r="D469" s="327" t="s">
        <v>216</v>
      </c>
      <c r="E469" s="334" t="s">
        <v>131</v>
      </c>
      <c r="F469" s="371" t="str">
        <f t="shared" si="6"/>
        <v>NL_X_2018_1000 NAC_7_3_2</v>
      </c>
      <c r="G469" s="328">
        <f>'JQ2 TTrade'!I48</f>
        <v>640645</v>
      </c>
    </row>
    <row r="470" spans="1:7" ht="13.8" thickBot="1" x14ac:dyDescent="0.3">
      <c r="A470" s="329" t="str">
        <f>Cover!$G$25</f>
        <v>NL</v>
      </c>
      <c r="B470" s="325" t="s">
        <v>296</v>
      </c>
      <c r="C470" s="325">
        <f>'JQ1 Production'!$D$10</f>
        <v>2018</v>
      </c>
      <c r="D470" s="327" t="s">
        <v>216</v>
      </c>
      <c r="E470" s="334" t="s">
        <v>132</v>
      </c>
      <c r="F470" s="371" t="str">
        <f t="shared" si="6"/>
        <v>NL_X_2018_1000 NAC_7_3_3</v>
      </c>
      <c r="G470" s="328">
        <f>'JQ2 TTrade'!I49</f>
        <v>640364</v>
      </c>
    </row>
    <row r="471" spans="1:7" ht="13.8" thickBot="1" x14ac:dyDescent="0.3">
      <c r="A471" s="329" t="str">
        <f>Cover!$G$25</f>
        <v>NL</v>
      </c>
      <c r="B471" s="325" t="s">
        <v>296</v>
      </c>
      <c r="C471" s="325">
        <f>'JQ1 Production'!$D$10</f>
        <v>2018</v>
      </c>
      <c r="D471" s="327" t="s">
        <v>216</v>
      </c>
      <c r="E471" s="334" t="s">
        <v>133</v>
      </c>
      <c r="F471" s="371" t="str">
        <f t="shared" si="6"/>
        <v>NL_X_2018_1000 NAC_7_3_4</v>
      </c>
      <c r="G471" s="328">
        <f>'JQ2 TTrade'!I50</f>
        <v>639743</v>
      </c>
    </row>
    <row r="472" spans="1:7" ht="13.8" thickBot="1" x14ac:dyDescent="0.3">
      <c r="A472" s="329" t="str">
        <f>Cover!$G$25</f>
        <v>NL</v>
      </c>
      <c r="B472" s="325" t="s">
        <v>296</v>
      </c>
      <c r="C472" s="325">
        <f>'JQ1 Production'!$D$10</f>
        <v>2018</v>
      </c>
      <c r="D472" s="327" t="s">
        <v>216</v>
      </c>
      <c r="E472" s="334" t="s">
        <v>134</v>
      </c>
      <c r="F472" s="371" t="str">
        <f t="shared" si="6"/>
        <v>NL_X_2018_1000 NAC_7_4</v>
      </c>
      <c r="G472" s="328">
        <f>'JQ2 TTrade'!I51</f>
        <v>281</v>
      </c>
    </row>
    <row r="473" spans="1:7" ht="13.8" thickBot="1" x14ac:dyDescent="0.3">
      <c r="A473" s="329" t="str">
        <f>Cover!$G$25</f>
        <v>NL</v>
      </c>
      <c r="B473" s="325" t="s">
        <v>296</v>
      </c>
      <c r="C473" s="325">
        <f>'JQ1 Production'!$D$10</f>
        <v>2018</v>
      </c>
      <c r="D473" s="327" t="s">
        <v>216</v>
      </c>
      <c r="E473" s="334">
        <v>8</v>
      </c>
      <c r="F473" s="371" t="str">
        <f t="shared" si="6"/>
        <v>NL_X_2018_1000 NAC_8</v>
      </c>
      <c r="G473" s="328">
        <f>'JQ2 TTrade'!I52</f>
        <v>324</v>
      </c>
    </row>
    <row r="474" spans="1:7" ht="13.8" thickBot="1" x14ac:dyDescent="0.3">
      <c r="A474" s="329" t="str">
        <f>Cover!$G$25</f>
        <v>NL</v>
      </c>
      <c r="B474" s="325" t="s">
        <v>296</v>
      </c>
      <c r="C474" s="325">
        <f>'JQ1 Production'!$D$10</f>
        <v>2018</v>
      </c>
      <c r="D474" s="327" t="s">
        <v>216</v>
      </c>
      <c r="E474" s="334" t="s">
        <v>135</v>
      </c>
      <c r="F474" s="371" t="str">
        <f t="shared" si="6"/>
        <v>NL_X_2018_1000 NAC_8_1</v>
      </c>
      <c r="G474" s="328">
        <f>'JQ2 TTrade'!I53</f>
        <v>9470</v>
      </c>
    </row>
    <row r="475" spans="1:7" ht="13.8" thickBot="1" x14ac:dyDescent="0.3">
      <c r="A475" s="329" t="str">
        <f>Cover!$G$25</f>
        <v>NL</v>
      </c>
      <c r="B475" s="325" t="s">
        <v>296</v>
      </c>
      <c r="C475" s="325">
        <f>'JQ1 Production'!$D$10</f>
        <v>2018</v>
      </c>
      <c r="D475" s="327" t="s">
        <v>216</v>
      </c>
      <c r="E475" s="334" t="s">
        <v>136</v>
      </c>
      <c r="F475" s="371" t="str">
        <f t="shared" si="6"/>
        <v>NL_X_2018_1000 NAC_8_2</v>
      </c>
      <c r="G475" s="328">
        <f>'JQ2 TTrade'!I54</f>
        <v>8533</v>
      </c>
    </row>
    <row r="476" spans="1:7" ht="13.8" thickBot="1" x14ac:dyDescent="0.3">
      <c r="A476" s="329" t="str">
        <f>Cover!$G$25</f>
        <v>NL</v>
      </c>
      <c r="B476" s="325" t="s">
        <v>296</v>
      </c>
      <c r="C476" s="325">
        <f>'JQ1 Production'!$D$10</f>
        <v>2018</v>
      </c>
      <c r="D476" s="327" t="s">
        <v>216</v>
      </c>
      <c r="E476" s="334">
        <v>9</v>
      </c>
      <c r="F476" s="371" t="str">
        <f t="shared" si="6"/>
        <v>NL_X_2018_1000 NAC_9</v>
      </c>
      <c r="G476" s="328">
        <f>'JQ2 TTrade'!I55</f>
        <v>937</v>
      </c>
    </row>
    <row r="477" spans="1:7" ht="13.8" thickBot="1" x14ac:dyDescent="0.3">
      <c r="A477" s="329" t="str">
        <f>Cover!$G$25</f>
        <v>NL</v>
      </c>
      <c r="B477" s="325" t="s">
        <v>296</v>
      </c>
      <c r="C477" s="325">
        <f>'JQ1 Production'!$D$10</f>
        <v>2018</v>
      </c>
      <c r="D477" s="327" t="s">
        <v>216</v>
      </c>
      <c r="E477" s="334">
        <v>10</v>
      </c>
      <c r="F477" s="371" t="str">
        <f t="shared" si="6"/>
        <v>NL_X_2018_1000 NAC_10</v>
      </c>
      <c r="G477" s="328">
        <f>'JQ2 TTrade'!I56</f>
        <v>428493</v>
      </c>
    </row>
    <row r="478" spans="1:7" ht="13.8" thickBot="1" x14ac:dyDescent="0.3">
      <c r="A478" s="329" t="str">
        <f>Cover!$G$25</f>
        <v>NL</v>
      </c>
      <c r="B478" s="325" t="s">
        <v>296</v>
      </c>
      <c r="C478" s="325">
        <f>'JQ1 Production'!$D$10</f>
        <v>2018</v>
      </c>
      <c r="D478" s="327" t="s">
        <v>216</v>
      </c>
      <c r="E478" s="334" t="s">
        <v>137</v>
      </c>
      <c r="F478" s="371" t="str">
        <f t="shared" si="6"/>
        <v>NL_X_2018_1000 NAC_10_1</v>
      </c>
      <c r="G478" s="328">
        <f>'JQ2 TTrade'!I57</f>
        <v>2039465</v>
      </c>
    </row>
    <row r="479" spans="1:7" ht="13.8" thickBot="1" x14ac:dyDescent="0.3">
      <c r="A479" s="329" t="str">
        <f>Cover!$G$25</f>
        <v>NL</v>
      </c>
      <c r="B479" s="325" t="s">
        <v>296</v>
      </c>
      <c r="C479" s="325">
        <f>'JQ1 Production'!$D$10</f>
        <v>2018</v>
      </c>
      <c r="D479" s="327" t="s">
        <v>216</v>
      </c>
      <c r="E479" s="334" t="s">
        <v>138</v>
      </c>
      <c r="F479" s="371" t="str">
        <f t="shared" si="6"/>
        <v>NL_X_2018_1000 NAC_10_1_1</v>
      </c>
      <c r="G479" s="328">
        <f>'JQ2 TTrade'!I58</f>
        <v>735727</v>
      </c>
    </row>
    <row r="480" spans="1:7" ht="13.8" thickBot="1" x14ac:dyDescent="0.3">
      <c r="A480" s="329" t="str">
        <f>Cover!$G$25</f>
        <v>NL</v>
      </c>
      <c r="B480" s="325" t="s">
        <v>296</v>
      </c>
      <c r="C480" s="325">
        <f>'JQ1 Production'!$D$10</f>
        <v>2018</v>
      </c>
      <c r="D480" s="327" t="s">
        <v>216</v>
      </c>
      <c r="E480" s="334" t="s">
        <v>139</v>
      </c>
      <c r="F480" s="371" t="str">
        <f t="shared" si="6"/>
        <v>NL_X_2018_1000 NAC_10_1_2</v>
      </c>
      <c r="G480" s="328">
        <f>'JQ2 TTrade'!I59</f>
        <v>13820</v>
      </c>
    </row>
    <row r="481" spans="1:7" ht="13.8" thickBot="1" x14ac:dyDescent="0.3">
      <c r="A481" s="329" t="str">
        <f>Cover!$G$25</f>
        <v>NL</v>
      </c>
      <c r="B481" s="325" t="s">
        <v>296</v>
      </c>
      <c r="C481" s="325">
        <f>'JQ1 Production'!$D$10</f>
        <v>2018</v>
      </c>
      <c r="D481" s="327" t="s">
        <v>216</v>
      </c>
      <c r="E481" s="334" t="s">
        <v>140</v>
      </c>
      <c r="F481" s="371" t="str">
        <f t="shared" si="6"/>
        <v>NL_X_2018_1000 NAC_10_1_3</v>
      </c>
      <c r="G481" s="328">
        <f>'JQ2 TTrade'!I60</f>
        <v>116065</v>
      </c>
    </row>
    <row r="482" spans="1:7" ht="13.8" thickBot="1" x14ac:dyDescent="0.3">
      <c r="A482" s="329" t="str">
        <f>Cover!$G$25</f>
        <v>NL</v>
      </c>
      <c r="B482" s="325" t="s">
        <v>296</v>
      </c>
      <c r="C482" s="325">
        <f>'JQ1 Production'!$D$10</f>
        <v>2018</v>
      </c>
      <c r="D482" s="327" t="s">
        <v>216</v>
      </c>
      <c r="E482" s="334" t="s">
        <v>141</v>
      </c>
      <c r="F482" s="371" t="str">
        <f t="shared" si="6"/>
        <v>NL_X_2018_1000 NAC_10_1_4</v>
      </c>
      <c r="G482" s="328">
        <f>'JQ2 TTrade'!I61</f>
        <v>239551</v>
      </c>
    </row>
    <row r="483" spans="1:7" ht="13.8" thickBot="1" x14ac:dyDescent="0.3">
      <c r="A483" s="329" t="str">
        <f>Cover!$G$25</f>
        <v>NL</v>
      </c>
      <c r="B483" s="325" t="s">
        <v>296</v>
      </c>
      <c r="C483" s="325">
        <f>'JQ1 Production'!$D$10</f>
        <v>2018</v>
      </c>
      <c r="D483" s="327" t="s">
        <v>216</v>
      </c>
      <c r="E483" s="334" t="s">
        <v>142</v>
      </c>
      <c r="F483" s="371" t="str">
        <f t="shared" ref="F483:F550" si="7">CONCATENATE(A483,"_",B483,"_",C483,"_",D483,"_",E483)</f>
        <v>NL_X_2018_1000 NAC_10_2</v>
      </c>
      <c r="G483" s="328">
        <f>'JQ2 TTrade'!I62</f>
        <v>366291</v>
      </c>
    </row>
    <row r="484" spans="1:7" ht="13.8" thickBot="1" x14ac:dyDescent="0.3">
      <c r="A484" s="329" t="str">
        <f>Cover!$G$25</f>
        <v>NL</v>
      </c>
      <c r="B484" s="325" t="s">
        <v>296</v>
      </c>
      <c r="C484" s="325">
        <f>'JQ1 Production'!$D$10</f>
        <v>2018</v>
      </c>
      <c r="D484" s="327" t="s">
        <v>216</v>
      </c>
      <c r="E484" s="334" t="s">
        <v>143</v>
      </c>
      <c r="F484" s="371" t="str">
        <f t="shared" si="7"/>
        <v>NL_X_2018_1000 NAC_10_3</v>
      </c>
      <c r="G484" s="328">
        <f>'JQ2 TTrade'!I63</f>
        <v>38707</v>
      </c>
    </row>
    <row r="485" spans="1:7" ht="13.8" thickBot="1" x14ac:dyDescent="0.3">
      <c r="A485" s="329" t="str">
        <f>Cover!$G$25</f>
        <v>NL</v>
      </c>
      <c r="B485" s="325" t="s">
        <v>296</v>
      </c>
      <c r="C485" s="325">
        <f>'JQ1 Production'!$D$10</f>
        <v>2018</v>
      </c>
      <c r="D485" s="327" t="s">
        <v>216</v>
      </c>
      <c r="E485" s="334" t="s">
        <v>144</v>
      </c>
      <c r="F485" s="371" t="str">
        <f t="shared" si="7"/>
        <v>NL_X_2018_1000 NAC_10_3_1</v>
      </c>
      <c r="G485" s="328">
        <f>'JQ2 TTrade'!I64</f>
        <v>1179652</v>
      </c>
    </row>
    <row r="486" spans="1:7" ht="13.8" thickBot="1" x14ac:dyDescent="0.3">
      <c r="A486" s="329" t="str">
        <f>Cover!$G$25</f>
        <v>NL</v>
      </c>
      <c r="B486" s="325" t="s">
        <v>296</v>
      </c>
      <c r="C486" s="325">
        <f>'JQ1 Production'!$D$10</f>
        <v>2018</v>
      </c>
      <c r="D486" s="327" t="s">
        <v>216</v>
      </c>
      <c r="E486" s="334" t="s">
        <v>145</v>
      </c>
      <c r="F486" s="371" t="str">
        <f t="shared" si="7"/>
        <v>NL_X_2018_1000 NAC_10_3_2</v>
      </c>
      <c r="G486" s="328">
        <f>'JQ2 TTrade'!I65</f>
        <v>597386</v>
      </c>
    </row>
    <row r="487" spans="1:7" ht="13.8" thickBot="1" x14ac:dyDescent="0.3">
      <c r="A487" s="329" t="str">
        <f>Cover!$G$25</f>
        <v>NL</v>
      </c>
      <c r="B487" s="325" t="s">
        <v>296</v>
      </c>
      <c r="C487" s="325">
        <f>'JQ1 Production'!$D$10</f>
        <v>2018</v>
      </c>
      <c r="D487" s="327" t="s">
        <v>216</v>
      </c>
      <c r="E487" s="334" t="s">
        <v>146</v>
      </c>
      <c r="F487" s="371" t="str">
        <f t="shared" si="7"/>
        <v>NL_X_2018_1000 NAC_10_3_3</v>
      </c>
      <c r="G487" s="328">
        <f>'JQ2 TTrade'!I66</f>
        <v>407322</v>
      </c>
    </row>
    <row r="488" spans="1:7" ht="13.8" thickBot="1" x14ac:dyDescent="0.3">
      <c r="A488" s="329" t="str">
        <f>Cover!$G$25</f>
        <v>NL</v>
      </c>
      <c r="B488" s="325" t="s">
        <v>296</v>
      </c>
      <c r="C488" s="325">
        <f>'JQ1 Production'!$D$10</f>
        <v>2018</v>
      </c>
      <c r="D488" s="327" t="s">
        <v>216</v>
      </c>
      <c r="E488" s="334" t="s">
        <v>147</v>
      </c>
      <c r="F488" s="371" t="str">
        <f t="shared" si="7"/>
        <v>NL_X_2018_1000 NAC_10_3_4</v>
      </c>
      <c r="G488" s="328">
        <f>'JQ2 TTrade'!I67</f>
        <v>163600</v>
      </c>
    </row>
    <row r="489" spans="1:7" ht="13.8" thickBot="1" x14ac:dyDescent="0.3">
      <c r="A489" s="331" t="str">
        <f>Cover!$G$25</f>
        <v>NL</v>
      </c>
      <c r="B489" s="332" t="s">
        <v>296</v>
      </c>
      <c r="C489" s="332">
        <f>'JQ1 Production'!$D$10</f>
        <v>2018</v>
      </c>
      <c r="D489" s="327" t="s">
        <v>216</v>
      </c>
      <c r="E489" s="342" t="s">
        <v>148</v>
      </c>
      <c r="F489" s="371" t="str">
        <f t="shared" si="7"/>
        <v>NL_X_2018_1000 NAC_10_4</v>
      </c>
      <c r="G489" s="328">
        <f>'JQ2 TTrade'!I68</f>
        <v>11344</v>
      </c>
    </row>
    <row r="490" spans="1:7" ht="13.8" thickBot="1" x14ac:dyDescent="0.3">
      <c r="A490" s="348" t="str">
        <f>Cover!$G$25</f>
        <v>NL</v>
      </c>
      <c r="B490" s="335" t="s">
        <v>296</v>
      </c>
      <c r="C490" s="335">
        <f>'JQ1 Production'!$E$10</f>
        <v>2019</v>
      </c>
      <c r="D490" s="335" t="s">
        <v>293</v>
      </c>
      <c r="E490" s="336">
        <v>1</v>
      </c>
      <c r="F490" s="371" t="str">
        <f t="shared" si="7"/>
        <v>NL_X_2019_1000 m3_1</v>
      </c>
      <c r="G490" s="345">
        <f>'JQ2 TTrade'!J11</f>
        <v>838.56299999999999</v>
      </c>
    </row>
    <row r="491" spans="1:7" ht="13.8" thickBot="1" x14ac:dyDescent="0.3">
      <c r="A491" s="329" t="str">
        <f>Cover!$G$25</f>
        <v>NL</v>
      </c>
      <c r="B491" s="325" t="s">
        <v>296</v>
      </c>
      <c r="C491" s="335">
        <f>'JQ1 Production'!$E$10</f>
        <v>2019</v>
      </c>
      <c r="D491" s="335" t="s">
        <v>293</v>
      </c>
      <c r="E491" s="334" t="s">
        <v>94</v>
      </c>
      <c r="F491" s="371" t="str">
        <f t="shared" si="7"/>
        <v>NL_X_2019_1000 m3_1_1</v>
      </c>
      <c r="G491" s="345">
        <f>'JQ2 TTrade'!J12</f>
        <v>340.26299999999998</v>
      </c>
    </row>
    <row r="492" spans="1:7" ht="13.8" thickBot="1" x14ac:dyDescent="0.3">
      <c r="A492" s="329" t="str">
        <f>Cover!$G$25</f>
        <v>NL</v>
      </c>
      <c r="B492" s="325" t="s">
        <v>296</v>
      </c>
      <c r="C492" s="335">
        <f>'JQ1 Production'!$E$10</f>
        <v>2019</v>
      </c>
      <c r="D492" s="335" t="s">
        <v>293</v>
      </c>
      <c r="E492" s="334" t="s">
        <v>97</v>
      </c>
      <c r="F492" s="371" t="str">
        <f t="shared" si="7"/>
        <v>NL_X_2019_1000 m3_1_2</v>
      </c>
      <c r="G492" s="345">
        <f>'JQ2 TTrade'!J13</f>
        <v>102.389</v>
      </c>
    </row>
    <row r="493" spans="1:7" ht="13.8" thickBot="1" x14ac:dyDescent="0.3">
      <c r="A493" s="329" t="str">
        <f>Cover!$G$25</f>
        <v>NL</v>
      </c>
      <c r="B493" s="325" t="s">
        <v>296</v>
      </c>
      <c r="C493" s="335">
        <f>'JQ1 Production'!$E$10</f>
        <v>2019</v>
      </c>
      <c r="D493" s="335" t="s">
        <v>293</v>
      </c>
      <c r="E493" s="334" t="s">
        <v>98</v>
      </c>
      <c r="F493" s="371" t="str">
        <f t="shared" si="7"/>
        <v>NL_X_2019_1000 m3_1_2_C</v>
      </c>
      <c r="G493" s="345">
        <f>'JQ2 TTrade'!J14</f>
        <v>237.874</v>
      </c>
    </row>
    <row r="494" spans="1:7" ht="13.8" thickBot="1" x14ac:dyDescent="0.3">
      <c r="A494" s="329" t="str">
        <f>Cover!$G$25</f>
        <v>NL</v>
      </c>
      <c r="B494" s="325" t="s">
        <v>296</v>
      </c>
      <c r="C494" s="335">
        <f>'JQ1 Production'!$E$10</f>
        <v>2019</v>
      </c>
      <c r="D494" s="335" t="s">
        <v>293</v>
      </c>
      <c r="E494" s="334" t="s">
        <v>99</v>
      </c>
      <c r="F494" s="371" t="str">
        <f t="shared" si="7"/>
        <v>NL_X_2019_1000 m3_1_2_NC</v>
      </c>
      <c r="G494" s="345">
        <f>'JQ2 TTrade'!J15</f>
        <v>498.3</v>
      </c>
    </row>
    <row r="495" spans="1:7" ht="13.8" thickBot="1" x14ac:dyDescent="0.3">
      <c r="A495" s="329" t="str">
        <f>Cover!$G$25</f>
        <v>NL</v>
      </c>
      <c r="B495" s="325" t="s">
        <v>296</v>
      </c>
      <c r="C495" s="335">
        <f>'JQ1 Production'!$E$10</f>
        <v>2019</v>
      </c>
      <c r="D495" s="335" t="s">
        <v>293</v>
      </c>
      <c r="E495" s="334" t="s">
        <v>100</v>
      </c>
      <c r="F495" s="371" t="str">
        <f t="shared" si="7"/>
        <v>NL_X_2019_1000 m3_1_2_NC_T</v>
      </c>
      <c r="G495" s="345">
        <f>'JQ2 TTrade'!J16</f>
        <v>295</v>
      </c>
    </row>
    <row r="496" spans="1:7" ht="13.8" thickBot="1" x14ac:dyDescent="0.3">
      <c r="A496" s="329" t="str">
        <f>Cover!$G$25</f>
        <v>NL</v>
      </c>
      <c r="B496" s="325" t="s">
        <v>296</v>
      </c>
      <c r="C496" s="335">
        <f>'JQ1 Production'!$E$10</f>
        <v>2019</v>
      </c>
      <c r="D496" s="335" t="s">
        <v>362</v>
      </c>
      <c r="E496" s="334">
        <v>2</v>
      </c>
      <c r="F496" s="371" t="str">
        <f t="shared" si="7"/>
        <v>NL_X_2019_1000 mt_2</v>
      </c>
      <c r="G496" s="345">
        <f>'JQ2 TTrade'!J17</f>
        <v>203.3</v>
      </c>
    </row>
    <row r="497" spans="1:7" ht="13.8" thickBot="1" x14ac:dyDescent="0.3">
      <c r="A497" s="329" t="str">
        <f>Cover!$G$25</f>
        <v>NL</v>
      </c>
      <c r="B497" s="325" t="s">
        <v>296</v>
      </c>
      <c r="C497" s="335">
        <f>'JQ1 Production'!$E$10</f>
        <v>2019</v>
      </c>
      <c r="D497" s="335" t="s">
        <v>293</v>
      </c>
      <c r="E497" s="334">
        <v>3</v>
      </c>
      <c r="F497" s="371" t="str">
        <f t="shared" si="7"/>
        <v>NL_X_2019_1000 m3_3</v>
      </c>
      <c r="G497" s="345">
        <f>'JQ2 TTrade'!J18</f>
        <v>6.2</v>
      </c>
    </row>
    <row r="498" spans="1:7" ht="13.8" thickBot="1" x14ac:dyDescent="0.3">
      <c r="A498" s="329" t="str">
        <f>Cover!$G$25</f>
        <v>NL</v>
      </c>
      <c r="B498" s="325" t="s">
        <v>296</v>
      </c>
      <c r="C498" s="335">
        <f>'JQ1 Production'!$E$10</f>
        <v>2019</v>
      </c>
      <c r="D498" s="335" t="s">
        <v>293</v>
      </c>
      <c r="E498" s="334" t="s">
        <v>381</v>
      </c>
      <c r="F498" s="371" t="str">
        <f>CONCATENATE(A498,"_",B498,"_",C498,"_",D498,"_",E498)</f>
        <v>NL_X_2019_1000 m3_3_1</v>
      </c>
      <c r="G498" s="345">
        <f>'JQ2 TTrade'!J19</f>
        <v>20.5</v>
      </c>
    </row>
    <row r="499" spans="1:7" ht="13.8" thickBot="1" x14ac:dyDescent="0.3">
      <c r="A499" s="329" t="str">
        <f>Cover!$G$25</f>
        <v>NL</v>
      </c>
      <c r="B499" s="325" t="s">
        <v>296</v>
      </c>
      <c r="C499" s="335">
        <f>'JQ1 Production'!$E$10</f>
        <v>2019</v>
      </c>
      <c r="D499" s="335" t="s">
        <v>293</v>
      </c>
      <c r="E499" s="334" t="s">
        <v>382</v>
      </c>
      <c r="F499" s="371" t="str">
        <f>CONCATENATE(A499,"_",B499,"_",C499,"_",D499,"_",E499)</f>
        <v>NL_X_2019_1000 m3_3_2</v>
      </c>
      <c r="G499" s="345">
        <f>'JQ2 TTrade'!J20</f>
        <v>712.7</v>
      </c>
    </row>
    <row r="500" spans="1:7" ht="13.8" thickBot="1" x14ac:dyDescent="0.3">
      <c r="A500" s="329" t="str">
        <f>Cover!$G$25</f>
        <v>NL</v>
      </c>
      <c r="B500" s="325" t="s">
        <v>296</v>
      </c>
      <c r="C500" s="335">
        <f>'JQ1 Production'!$E$10</f>
        <v>2019</v>
      </c>
      <c r="D500" s="335" t="s">
        <v>362</v>
      </c>
      <c r="E500" s="334">
        <v>4</v>
      </c>
      <c r="F500" s="371" t="str">
        <f>CONCATENATE(A500,"_",B500,"_",C500,"_",D500,"_",E500)</f>
        <v>NL_X_2019_1000 mt_4</v>
      </c>
      <c r="G500" s="345">
        <f>'JQ2 TTrade'!J21</f>
        <v>522</v>
      </c>
    </row>
    <row r="501" spans="1:7" ht="13.8" thickBot="1" x14ac:dyDescent="0.3">
      <c r="A501" s="329" t="str">
        <f>Cover!$G$25</f>
        <v>NL</v>
      </c>
      <c r="B501" s="325" t="s">
        <v>296</v>
      </c>
      <c r="C501" s="335">
        <f>'JQ1 Production'!$E$10</f>
        <v>2019</v>
      </c>
      <c r="D501" s="335" t="s">
        <v>362</v>
      </c>
      <c r="E501" s="334" t="s">
        <v>383</v>
      </c>
      <c r="F501" s="371" t="str">
        <f>CONCATENATE(A501,"_",B501,"_",C501,"_",D501,"_",E501)</f>
        <v>NL_X_2019_1000 mt_4_1</v>
      </c>
      <c r="G501" s="345">
        <f>'JQ2 TTrade'!J22</f>
        <v>190.7</v>
      </c>
    </row>
    <row r="502" spans="1:7" ht="13.8" thickBot="1" x14ac:dyDescent="0.3">
      <c r="A502" s="329" t="str">
        <f>Cover!$G$25</f>
        <v>NL</v>
      </c>
      <c r="B502" s="325" t="s">
        <v>296</v>
      </c>
      <c r="C502" s="335">
        <f>'JQ1 Production'!$E$10</f>
        <v>2019</v>
      </c>
      <c r="D502" s="335" t="s">
        <v>362</v>
      </c>
      <c r="E502" s="334" t="s">
        <v>384</v>
      </c>
      <c r="F502" s="371" t="str">
        <f>CONCATENATE(A502,"_",B502,"_",C502,"_",D502,"_",E502)</f>
        <v>NL_X_2019_1000 mt_4_2</v>
      </c>
      <c r="G502" s="345">
        <f>'JQ2 TTrade'!J23</f>
        <v>225</v>
      </c>
    </row>
    <row r="503" spans="1:7" ht="13.8" thickBot="1" x14ac:dyDescent="0.3">
      <c r="A503" s="329" t="str">
        <f>Cover!$G$25</f>
        <v>NL</v>
      </c>
      <c r="B503" s="325" t="s">
        <v>296</v>
      </c>
      <c r="C503" s="335">
        <f>'JQ1 Production'!$E$10</f>
        <v>2019</v>
      </c>
      <c r="D503" s="335" t="s">
        <v>293</v>
      </c>
      <c r="E503" s="334">
        <v>5</v>
      </c>
      <c r="F503" s="371" t="str">
        <f t="shared" si="7"/>
        <v>NL_X_2019_1000 m3_5</v>
      </c>
      <c r="G503" s="345">
        <f>'JQ2 TTrade'!J24</f>
        <v>226.1</v>
      </c>
    </row>
    <row r="504" spans="1:7" ht="13.8" thickBot="1" x14ac:dyDescent="0.3">
      <c r="A504" s="329" t="str">
        <f>Cover!$G$25</f>
        <v>NL</v>
      </c>
      <c r="B504" s="325" t="s">
        <v>296</v>
      </c>
      <c r="C504" s="335">
        <f>'JQ1 Production'!$E$10</f>
        <v>2019</v>
      </c>
      <c r="D504" s="335" t="s">
        <v>293</v>
      </c>
      <c r="E504" s="334" t="s">
        <v>110</v>
      </c>
      <c r="F504" s="371" t="str">
        <f t="shared" si="7"/>
        <v>NL_X_2019_1000 m3_5_C</v>
      </c>
      <c r="G504" s="345">
        <f>'JQ2 TTrade'!J25</f>
        <v>199.1</v>
      </c>
    </row>
    <row r="505" spans="1:7" ht="13.8" thickBot="1" x14ac:dyDescent="0.3">
      <c r="A505" s="329" t="str">
        <f>Cover!$G$25</f>
        <v>NL</v>
      </c>
      <c r="B505" s="325" t="s">
        <v>296</v>
      </c>
      <c r="C505" s="335">
        <f>'JQ1 Production'!$E$10</f>
        <v>2019</v>
      </c>
      <c r="D505" s="335" t="s">
        <v>293</v>
      </c>
      <c r="E505" s="334" t="s">
        <v>111</v>
      </c>
      <c r="F505" s="371" t="str">
        <f t="shared" si="7"/>
        <v>NL_X_2019_1000 m3_5_NC</v>
      </c>
      <c r="G505" s="345">
        <f>'JQ2 TTrade'!J26</f>
        <v>27</v>
      </c>
    </row>
    <row r="506" spans="1:7" ht="13.8" thickBot="1" x14ac:dyDescent="0.3">
      <c r="A506" s="329" t="str">
        <f>Cover!$G$25</f>
        <v>NL</v>
      </c>
      <c r="B506" s="325" t="s">
        <v>296</v>
      </c>
      <c r="C506" s="335">
        <f>'JQ1 Production'!$E$10</f>
        <v>2019</v>
      </c>
      <c r="D506" s="335" t="s">
        <v>293</v>
      </c>
      <c r="E506" s="334" t="s">
        <v>112</v>
      </c>
      <c r="F506" s="371" t="str">
        <f t="shared" si="7"/>
        <v>NL_X_2019_1000 m3_5_NC_T</v>
      </c>
      <c r="G506" s="345">
        <f>'JQ2 TTrade'!J27</f>
        <v>767.4</v>
      </c>
    </row>
    <row r="507" spans="1:7" ht="13.8" thickBot="1" x14ac:dyDescent="0.3">
      <c r="A507" s="329" t="str">
        <f>Cover!$G$25</f>
        <v>NL</v>
      </c>
      <c r="B507" s="325" t="s">
        <v>296</v>
      </c>
      <c r="C507" s="335">
        <f>'JQ1 Production'!$E$10</f>
        <v>2019</v>
      </c>
      <c r="D507" s="335" t="s">
        <v>293</v>
      </c>
      <c r="E507" s="334">
        <v>6</v>
      </c>
      <c r="F507" s="371" t="str">
        <f t="shared" si="7"/>
        <v>NL_X_2019_1000 m3_6</v>
      </c>
      <c r="G507" s="345">
        <f>'JQ2 TTrade'!J28</f>
        <v>690.8</v>
      </c>
    </row>
    <row r="508" spans="1:7" ht="13.8" thickBot="1" x14ac:dyDescent="0.3">
      <c r="A508" s="329" t="str">
        <f>Cover!$G$25</f>
        <v>NL</v>
      </c>
      <c r="B508" s="325" t="s">
        <v>296</v>
      </c>
      <c r="C508" s="335">
        <f>'JQ1 Production'!$E$10</f>
        <v>2019</v>
      </c>
      <c r="D508" s="335" t="s">
        <v>293</v>
      </c>
      <c r="E508" s="334" t="s">
        <v>113</v>
      </c>
      <c r="F508" s="371" t="str">
        <f t="shared" si="7"/>
        <v>NL_X_2019_1000 m3_6_1</v>
      </c>
      <c r="G508" s="345">
        <f>'JQ2 TTrade'!J29</f>
        <v>76.599999999999994</v>
      </c>
    </row>
    <row r="509" spans="1:7" ht="13.8" thickBot="1" x14ac:dyDescent="0.3">
      <c r="A509" s="329" t="str">
        <f>Cover!$G$25</f>
        <v>NL</v>
      </c>
      <c r="B509" s="325" t="s">
        <v>296</v>
      </c>
      <c r="C509" s="335">
        <f>'JQ1 Production'!$E$10</f>
        <v>2019</v>
      </c>
      <c r="D509" s="335" t="s">
        <v>293</v>
      </c>
      <c r="E509" s="334" t="s">
        <v>114</v>
      </c>
      <c r="F509" s="371" t="str">
        <f t="shared" si="7"/>
        <v>NL_X_2019_1000 m3_6_1_C</v>
      </c>
      <c r="G509" s="345">
        <f>'JQ2 TTrade'!J30</f>
        <v>29</v>
      </c>
    </row>
    <row r="510" spans="1:7" ht="13.8" thickBot="1" x14ac:dyDescent="0.3">
      <c r="A510" s="329" t="str">
        <f>Cover!$G$25</f>
        <v>NL</v>
      </c>
      <c r="B510" s="325" t="s">
        <v>296</v>
      </c>
      <c r="C510" s="335">
        <f>'JQ1 Production'!$E$10</f>
        <v>2019</v>
      </c>
      <c r="D510" s="335" t="s">
        <v>293</v>
      </c>
      <c r="E510" s="334" t="s">
        <v>115</v>
      </c>
      <c r="F510" s="371" t="str">
        <f t="shared" si="7"/>
        <v>NL_X_2019_1000 m3_6_1_NC</v>
      </c>
      <c r="G510" s="345">
        <f>'JQ2 TTrade'!J31</f>
        <v>11.7</v>
      </c>
    </row>
    <row r="511" spans="1:7" ht="13.8" thickBot="1" x14ac:dyDescent="0.3">
      <c r="A511" s="329" t="str">
        <f>Cover!$G$25</f>
        <v>NL</v>
      </c>
      <c r="B511" s="325" t="s">
        <v>296</v>
      </c>
      <c r="C511" s="335">
        <f>'JQ1 Production'!$E$10</f>
        <v>2019</v>
      </c>
      <c r="D511" s="335" t="s">
        <v>293</v>
      </c>
      <c r="E511" s="334" t="s">
        <v>116</v>
      </c>
      <c r="F511" s="371" t="str">
        <f t="shared" si="7"/>
        <v>NL_X_2019_1000 m3_6_1_NC_T</v>
      </c>
      <c r="G511" s="345">
        <f>'JQ2 TTrade'!J32</f>
        <v>0.5</v>
      </c>
    </row>
    <row r="512" spans="1:7" ht="13.8" thickBot="1" x14ac:dyDescent="0.3">
      <c r="A512" s="329" t="str">
        <f>Cover!$G$25</f>
        <v>NL</v>
      </c>
      <c r="B512" s="325" t="s">
        <v>296</v>
      </c>
      <c r="C512" s="335">
        <f>'JQ1 Production'!$E$10</f>
        <v>2019</v>
      </c>
      <c r="D512" s="335" t="s">
        <v>293</v>
      </c>
      <c r="E512" s="334" t="s">
        <v>117</v>
      </c>
      <c r="F512" s="371" t="str">
        <f t="shared" si="7"/>
        <v>NL_X_2019_1000 m3_6_2</v>
      </c>
      <c r="G512" s="345">
        <f>'JQ2 TTrade'!J33</f>
        <v>11.2</v>
      </c>
    </row>
    <row r="513" spans="1:7" ht="13.8" thickBot="1" x14ac:dyDescent="0.3">
      <c r="A513" s="329" t="str">
        <f>Cover!$G$25</f>
        <v>NL</v>
      </c>
      <c r="B513" s="325" t="s">
        <v>296</v>
      </c>
      <c r="C513" s="335">
        <f>'JQ1 Production'!$E$10</f>
        <v>2019</v>
      </c>
      <c r="D513" s="335" t="s">
        <v>293</v>
      </c>
      <c r="E513" s="334" t="s">
        <v>118</v>
      </c>
      <c r="F513" s="371" t="str">
        <f t="shared" si="7"/>
        <v>NL_X_2019_1000 m3_6_2_C</v>
      </c>
      <c r="G513" s="345">
        <f>'JQ2 TTrade'!J34</f>
        <v>0.2</v>
      </c>
    </row>
    <row r="514" spans="1:7" ht="13.8" thickBot="1" x14ac:dyDescent="0.3">
      <c r="A514" s="329" t="str">
        <f>Cover!$G$25</f>
        <v>NL</v>
      </c>
      <c r="B514" s="325" t="s">
        <v>296</v>
      </c>
      <c r="C514" s="335">
        <f>'JQ1 Production'!$E$10</f>
        <v>2019</v>
      </c>
      <c r="D514" s="335" t="s">
        <v>293</v>
      </c>
      <c r="E514" s="334" t="s">
        <v>119</v>
      </c>
      <c r="F514" s="371" t="str">
        <f t="shared" si="7"/>
        <v>NL_X_2019_1000 m3_6_2_NC</v>
      </c>
      <c r="G514" s="345">
        <f>'JQ2 TTrade'!J35</f>
        <v>356.9</v>
      </c>
    </row>
    <row r="515" spans="1:7" ht="13.8" thickBot="1" x14ac:dyDescent="0.3">
      <c r="A515" s="329" t="str">
        <f>Cover!$G$25</f>
        <v>NL</v>
      </c>
      <c r="B515" s="325" t="s">
        <v>296</v>
      </c>
      <c r="C515" s="335">
        <f>'JQ1 Production'!$E$10</f>
        <v>2019</v>
      </c>
      <c r="D515" s="335" t="s">
        <v>293</v>
      </c>
      <c r="E515" s="334" t="s">
        <v>120</v>
      </c>
      <c r="F515" s="371" t="str">
        <f t="shared" si="7"/>
        <v>NL_X_2019_1000 m3_6_2_NC_T</v>
      </c>
      <c r="G515" s="345">
        <f>'JQ2 TTrade'!J36</f>
        <v>83.8</v>
      </c>
    </row>
    <row r="516" spans="1:7" ht="13.8" thickBot="1" x14ac:dyDescent="0.3">
      <c r="A516" s="329" t="str">
        <f>Cover!$G$25</f>
        <v>NL</v>
      </c>
      <c r="B516" s="325" t="s">
        <v>296</v>
      </c>
      <c r="C516" s="335">
        <f>'JQ1 Production'!$E$10</f>
        <v>2019</v>
      </c>
      <c r="D516" s="335" t="s">
        <v>293</v>
      </c>
      <c r="E516" s="334" t="s">
        <v>121</v>
      </c>
      <c r="F516" s="371" t="str">
        <f t="shared" si="7"/>
        <v>NL_X_2019_1000 m3_6_3</v>
      </c>
      <c r="G516" s="345">
        <f>'JQ2 TTrade'!J37</f>
        <v>14.1</v>
      </c>
    </row>
    <row r="517" spans="1:7" ht="13.8" thickBot="1" x14ac:dyDescent="0.3">
      <c r="A517" s="329" t="str">
        <f>Cover!$G$25</f>
        <v>NL</v>
      </c>
      <c r="B517" s="325" t="s">
        <v>296</v>
      </c>
      <c r="C517" s="335">
        <f>'JQ1 Production'!$E$10</f>
        <v>2019</v>
      </c>
      <c r="D517" s="335" t="s">
        <v>293</v>
      </c>
      <c r="E517" s="334" t="s">
        <v>122</v>
      </c>
      <c r="F517" s="371" t="str">
        <f t="shared" si="7"/>
        <v>NL_X_2019_1000 m3_6_3_1</v>
      </c>
      <c r="G517" s="345">
        <f>'JQ2 TTrade'!J38</f>
        <v>69.7</v>
      </c>
    </row>
    <row r="518" spans="1:7" ht="13.8" thickBot="1" x14ac:dyDescent="0.3">
      <c r="A518" s="329" t="str">
        <f>Cover!$G$25</f>
        <v>NL</v>
      </c>
      <c r="B518" s="325" t="s">
        <v>296</v>
      </c>
      <c r="C518" s="335">
        <f>'JQ1 Production'!$E$10</f>
        <v>2019</v>
      </c>
      <c r="D518" s="335" t="s">
        <v>293</v>
      </c>
      <c r="E518" s="334" t="s">
        <v>123</v>
      </c>
      <c r="F518" s="371" t="str">
        <f t="shared" si="7"/>
        <v>NL_X_2019_1000 m3_6_4</v>
      </c>
      <c r="G518" s="345">
        <f>'JQ2 TTrade'!J39</f>
        <v>36.200000000000003</v>
      </c>
    </row>
    <row r="519" spans="1:7" ht="13.8" thickBot="1" x14ac:dyDescent="0.3">
      <c r="A519" s="329" t="str">
        <f>Cover!$G$25</f>
        <v>NL</v>
      </c>
      <c r="B519" s="325" t="s">
        <v>296</v>
      </c>
      <c r="C519" s="335">
        <f>'JQ1 Production'!$E$10</f>
        <v>2019</v>
      </c>
      <c r="D519" s="335" t="s">
        <v>293</v>
      </c>
      <c r="E519" s="334" t="s">
        <v>124</v>
      </c>
      <c r="F519" s="371" t="str">
        <f t="shared" si="7"/>
        <v>NL_X_2019_1000 m3_6_4_1</v>
      </c>
      <c r="G519" s="345">
        <f>'JQ2 TTrade'!J40</f>
        <v>113.7</v>
      </c>
    </row>
    <row r="520" spans="1:7" ht="13.8" thickBot="1" x14ac:dyDescent="0.3">
      <c r="A520" s="329" t="str">
        <f>Cover!$G$25</f>
        <v>NL</v>
      </c>
      <c r="B520" s="325" t="s">
        <v>296</v>
      </c>
      <c r="C520" s="335">
        <f>'JQ1 Production'!$E$10</f>
        <v>2019</v>
      </c>
      <c r="D520" s="335" t="s">
        <v>293</v>
      </c>
      <c r="E520" s="334" t="s">
        <v>125</v>
      </c>
      <c r="F520" s="371" t="str">
        <f t="shared" si="7"/>
        <v>NL_X_2019_1000 m3_6_4_2</v>
      </c>
      <c r="G520" s="345">
        <f>'JQ2 TTrade'!J41</f>
        <v>11.8</v>
      </c>
    </row>
    <row r="521" spans="1:7" ht="13.8" thickBot="1" x14ac:dyDescent="0.3">
      <c r="A521" s="329" t="str">
        <f>Cover!$G$25</f>
        <v>NL</v>
      </c>
      <c r="B521" s="325" t="s">
        <v>296</v>
      </c>
      <c r="C521" s="335">
        <f>'JQ1 Production'!$E$10</f>
        <v>2019</v>
      </c>
      <c r="D521" s="335" t="s">
        <v>293</v>
      </c>
      <c r="E521" s="334" t="s">
        <v>126</v>
      </c>
      <c r="F521" s="371" t="str">
        <f t="shared" si="7"/>
        <v>NL_X_2019_1000 m3_6_4_3</v>
      </c>
      <c r="G521" s="345">
        <f>'JQ2 TTrade'!J42</f>
        <v>159.4</v>
      </c>
    </row>
    <row r="522" spans="1:7" ht="13.8" thickBot="1" x14ac:dyDescent="0.3">
      <c r="A522" s="329" t="str">
        <f>Cover!$G$25</f>
        <v>NL</v>
      </c>
      <c r="B522" s="325" t="s">
        <v>296</v>
      </c>
      <c r="C522" s="335">
        <f>'JQ1 Production'!$E$10</f>
        <v>2019</v>
      </c>
      <c r="D522" s="335" t="s">
        <v>362</v>
      </c>
      <c r="E522" s="334">
        <v>7</v>
      </c>
      <c r="F522" s="371" t="str">
        <f t="shared" si="7"/>
        <v>NL_X_2019_1000 mt_7</v>
      </c>
      <c r="G522" s="345">
        <f>'JQ2 TTrade'!J43</f>
        <v>10.3</v>
      </c>
    </row>
    <row r="523" spans="1:7" ht="13.8" thickBot="1" x14ac:dyDescent="0.3">
      <c r="A523" s="329" t="str">
        <f>Cover!$G$25</f>
        <v>NL</v>
      </c>
      <c r="B523" s="325" t="s">
        <v>296</v>
      </c>
      <c r="C523" s="335">
        <f>'JQ1 Production'!$E$10</f>
        <v>2019</v>
      </c>
      <c r="D523" s="335" t="s">
        <v>362</v>
      </c>
      <c r="E523" s="334" t="s">
        <v>127</v>
      </c>
      <c r="F523" s="371" t="str">
        <f t="shared" si="7"/>
        <v>NL_X_2019_1000 mt_7_1</v>
      </c>
      <c r="G523" s="345">
        <f>'JQ2 TTrade'!J44</f>
        <v>142.9</v>
      </c>
    </row>
    <row r="524" spans="1:7" ht="13.8" thickBot="1" x14ac:dyDescent="0.3">
      <c r="A524" s="329" t="str">
        <f>Cover!$G$25</f>
        <v>NL</v>
      </c>
      <c r="B524" s="325" t="s">
        <v>296</v>
      </c>
      <c r="C524" s="335">
        <f>'JQ1 Production'!$E$10</f>
        <v>2019</v>
      </c>
      <c r="D524" s="335" t="s">
        <v>362</v>
      </c>
      <c r="E524" s="334" t="s">
        <v>128</v>
      </c>
      <c r="F524" s="371" t="str">
        <f t="shared" si="7"/>
        <v>NL_X_2019_1000 mt_7_2</v>
      </c>
      <c r="G524" s="345">
        <f>'JQ2 TTrade'!J45</f>
        <v>6.2</v>
      </c>
    </row>
    <row r="525" spans="1:7" ht="13.8" thickBot="1" x14ac:dyDescent="0.3">
      <c r="A525" s="329" t="str">
        <f>Cover!$G$25</f>
        <v>NL</v>
      </c>
      <c r="B525" s="325" t="s">
        <v>296</v>
      </c>
      <c r="C525" s="335">
        <f>'JQ1 Production'!$E$10</f>
        <v>2019</v>
      </c>
      <c r="D525" s="335" t="s">
        <v>362</v>
      </c>
      <c r="E525" s="334" t="s">
        <v>129</v>
      </c>
      <c r="F525" s="371" t="str">
        <f t="shared" si="7"/>
        <v>NL_X_2019_1000 mt_7_3</v>
      </c>
      <c r="G525" s="345">
        <f>'JQ2 TTrade'!J46</f>
        <v>803.7</v>
      </c>
    </row>
    <row r="526" spans="1:7" ht="13.8" thickBot="1" x14ac:dyDescent="0.3">
      <c r="A526" s="329" t="str">
        <f>Cover!$G$25</f>
        <v>NL</v>
      </c>
      <c r="B526" s="325" t="s">
        <v>296</v>
      </c>
      <c r="C526" s="335">
        <f>'JQ1 Production'!$E$10</f>
        <v>2019</v>
      </c>
      <c r="D526" s="335" t="s">
        <v>362</v>
      </c>
      <c r="E526" s="334" t="s">
        <v>130</v>
      </c>
      <c r="F526" s="371" t="str">
        <f t="shared" si="7"/>
        <v>NL_X_2019_1000 mt_7_3_1</v>
      </c>
      <c r="G526" s="345">
        <f>'JQ2 TTrade'!J47</f>
        <v>77.7</v>
      </c>
    </row>
    <row r="527" spans="1:7" ht="13.8" thickBot="1" x14ac:dyDescent="0.3">
      <c r="A527" s="329" t="str">
        <f>Cover!$G$25</f>
        <v>NL</v>
      </c>
      <c r="B527" s="325" t="s">
        <v>296</v>
      </c>
      <c r="C527" s="335">
        <f>'JQ1 Production'!$E$10</f>
        <v>2019</v>
      </c>
      <c r="D527" s="335" t="s">
        <v>362</v>
      </c>
      <c r="E527" s="334" t="s">
        <v>131</v>
      </c>
      <c r="F527" s="371" t="str">
        <f t="shared" si="7"/>
        <v>NL_X_2019_1000 mt_7_3_2</v>
      </c>
      <c r="G527" s="345">
        <f>'JQ2 TTrade'!J48</f>
        <v>725.7</v>
      </c>
    </row>
    <row r="528" spans="1:7" ht="13.8" thickBot="1" x14ac:dyDescent="0.3">
      <c r="A528" s="329" t="str">
        <f>Cover!$G$25</f>
        <v>NL</v>
      </c>
      <c r="B528" s="325" t="s">
        <v>296</v>
      </c>
      <c r="C528" s="335">
        <f>'JQ1 Production'!$E$10</f>
        <v>2019</v>
      </c>
      <c r="D528" s="335" t="s">
        <v>362</v>
      </c>
      <c r="E528" s="334" t="s">
        <v>132</v>
      </c>
      <c r="F528" s="371" t="str">
        <f t="shared" si="7"/>
        <v>NL_X_2019_1000 mt_7_3_3</v>
      </c>
      <c r="G528" s="345">
        <f>'JQ2 TTrade'!J49</f>
        <v>725.2</v>
      </c>
    </row>
    <row r="529" spans="1:7" ht="13.8" thickBot="1" x14ac:dyDescent="0.3">
      <c r="A529" s="329" t="str">
        <f>Cover!$G$25</f>
        <v>NL</v>
      </c>
      <c r="B529" s="325" t="s">
        <v>296</v>
      </c>
      <c r="C529" s="335">
        <f>'JQ1 Production'!$E$10</f>
        <v>2019</v>
      </c>
      <c r="D529" s="335" t="s">
        <v>362</v>
      </c>
      <c r="E529" s="334" t="s">
        <v>133</v>
      </c>
      <c r="F529" s="371" t="str">
        <f t="shared" si="7"/>
        <v>NL_X_2019_1000 mt_7_3_4</v>
      </c>
      <c r="G529" s="345">
        <f>'JQ2 TTrade'!J50</f>
        <v>725.1</v>
      </c>
    </row>
    <row r="530" spans="1:7" ht="13.8" thickBot="1" x14ac:dyDescent="0.3">
      <c r="A530" s="329" t="str">
        <f>Cover!$G$25</f>
        <v>NL</v>
      </c>
      <c r="B530" s="325" t="s">
        <v>296</v>
      </c>
      <c r="C530" s="335">
        <f>'JQ1 Production'!$E$10</f>
        <v>2019</v>
      </c>
      <c r="D530" s="335" t="s">
        <v>362</v>
      </c>
      <c r="E530" s="334" t="s">
        <v>134</v>
      </c>
      <c r="F530" s="371" t="str">
        <f t="shared" si="7"/>
        <v>NL_X_2019_1000 mt_7_4</v>
      </c>
      <c r="G530" s="345">
        <f>'JQ2 TTrade'!J51</f>
        <v>0.5</v>
      </c>
    </row>
    <row r="531" spans="1:7" ht="13.8" thickBot="1" x14ac:dyDescent="0.3">
      <c r="A531" s="329" t="str">
        <f>Cover!$G$25</f>
        <v>NL</v>
      </c>
      <c r="B531" s="325" t="s">
        <v>296</v>
      </c>
      <c r="C531" s="335">
        <f>'JQ1 Production'!$E$10</f>
        <v>2019</v>
      </c>
      <c r="D531" s="335" t="s">
        <v>362</v>
      </c>
      <c r="E531" s="334">
        <v>8</v>
      </c>
      <c r="F531" s="371" t="str">
        <f t="shared" si="7"/>
        <v>NL_X_2019_1000 mt_8</v>
      </c>
      <c r="G531" s="345">
        <f>'JQ2 TTrade'!J52</f>
        <v>0.3</v>
      </c>
    </row>
    <row r="532" spans="1:7" ht="13.8" thickBot="1" x14ac:dyDescent="0.3">
      <c r="A532" s="329" t="str">
        <f>Cover!$G$25</f>
        <v>NL</v>
      </c>
      <c r="B532" s="325" t="s">
        <v>296</v>
      </c>
      <c r="C532" s="335">
        <f>'JQ1 Production'!$E$10</f>
        <v>2019</v>
      </c>
      <c r="D532" s="335" t="s">
        <v>362</v>
      </c>
      <c r="E532" s="334" t="s">
        <v>135</v>
      </c>
      <c r="F532" s="371" t="str">
        <f t="shared" si="7"/>
        <v>NL_X_2019_1000 mt_8_1</v>
      </c>
      <c r="G532" s="345">
        <f>'JQ2 TTrade'!J53</f>
        <v>5</v>
      </c>
    </row>
    <row r="533" spans="1:7" ht="13.8" thickBot="1" x14ac:dyDescent="0.3">
      <c r="A533" s="329" t="str">
        <f>Cover!$G$25</f>
        <v>NL</v>
      </c>
      <c r="B533" s="325" t="s">
        <v>296</v>
      </c>
      <c r="C533" s="335">
        <f>'JQ1 Production'!$E$10</f>
        <v>2019</v>
      </c>
      <c r="D533" s="335" t="s">
        <v>362</v>
      </c>
      <c r="E533" s="334" t="s">
        <v>136</v>
      </c>
      <c r="F533" s="371" t="str">
        <f t="shared" si="7"/>
        <v>NL_X_2019_1000 mt_8_2</v>
      </c>
      <c r="G533" s="345">
        <f>'JQ2 TTrade'!J54</f>
        <v>4.2</v>
      </c>
    </row>
    <row r="534" spans="1:7" ht="13.8" thickBot="1" x14ac:dyDescent="0.3">
      <c r="A534" s="329" t="str">
        <f>Cover!$G$25</f>
        <v>NL</v>
      </c>
      <c r="B534" s="325" t="s">
        <v>296</v>
      </c>
      <c r="C534" s="335">
        <f>'JQ1 Production'!$E$10</f>
        <v>2019</v>
      </c>
      <c r="D534" s="335" t="s">
        <v>362</v>
      </c>
      <c r="E534" s="334">
        <v>9</v>
      </c>
      <c r="F534" s="371" t="str">
        <f t="shared" si="7"/>
        <v>NL_X_2019_1000 mt_9</v>
      </c>
      <c r="G534" s="345">
        <f>'JQ2 TTrade'!J55</f>
        <v>0.8</v>
      </c>
    </row>
    <row r="535" spans="1:7" ht="13.8" thickBot="1" x14ac:dyDescent="0.3">
      <c r="A535" s="329" t="str">
        <f>Cover!$G$25</f>
        <v>NL</v>
      </c>
      <c r="B535" s="325" t="s">
        <v>296</v>
      </c>
      <c r="C535" s="335">
        <f>'JQ1 Production'!$E$10</f>
        <v>2019</v>
      </c>
      <c r="D535" s="335" t="s">
        <v>362</v>
      </c>
      <c r="E535" s="334">
        <v>10</v>
      </c>
      <c r="F535" s="371" t="str">
        <f t="shared" si="7"/>
        <v>NL_X_2019_1000 mt_10</v>
      </c>
      <c r="G535" s="345">
        <f>'JQ2 TTrade'!J56</f>
        <v>2367.6999999999998</v>
      </c>
    </row>
    <row r="536" spans="1:7" ht="13.8" thickBot="1" x14ac:dyDescent="0.3">
      <c r="A536" s="329" t="str">
        <f>Cover!$G$25</f>
        <v>NL</v>
      </c>
      <c r="B536" s="325" t="s">
        <v>296</v>
      </c>
      <c r="C536" s="335">
        <f>'JQ1 Production'!$E$10</f>
        <v>2019</v>
      </c>
      <c r="D536" s="335" t="s">
        <v>362</v>
      </c>
      <c r="E536" s="334" t="s">
        <v>137</v>
      </c>
      <c r="F536" s="371" t="str">
        <f t="shared" si="7"/>
        <v>NL_X_2019_1000 mt_10_1</v>
      </c>
      <c r="G536" s="345">
        <f>'JQ2 TTrade'!J57</f>
        <v>2555.5999999999995</v>
      </c>
    </row>
    <row r="537" spans="1:7" ht="13.8" thickBot="1" x14ac:dyDescent="0.3">
      <c r="A537" s="329" t="str">
        <f>Cover!$G$25</f>
        <v>NL</v>
      </c>
      <c r="B537" s="325" t="s">
        <v>296</v>
      </c>
      <c r="C537" s="335">
        <f>'JQ1 Production'!$E$10</f>
        <v>2019</v>
      </c>
      <c r="D537" s="335" t="s">
        <v>362</v>
      </c>
      <c r="E537" s="334" t="s">
        <v>138</v>
      </c>
      <c r="F537" s="371" t="str">
        <f t="shared" si="7"/>
        <v>NL_X_2019_1000 mt_10_1_1</v>
      </c>
      <c r="G537" s="345">
        <f>'JQ2 TTrade'!J58</f>
        <v>854.5</v>
      </c>
    </row>
    <row r="538" spans="1:7" ht="13.8" thickBot="1" x14ac:dyDescent="0.3">
      <c r="A538" s="329" t="str">
        <f>Cover!$G$25</f>
        <v>NL</v>
      </c>
      <c r="B538" s="325" t="s">
        <v>296</v>
      </c>
      <c r="C538" s="335">
        <f>'JQ1 Production'!$E$10</f>
        <v>2019</v>
      </c>
      <c r="D538" s="335" t="s">
        <v>362</v>
      </c>
      <c r="E538" s="334" t="s">
        <v>139</v>
      </c>
      <c r="F538" s="371" t="str">
        <f t="shared" si="7"/>
        <v>NL_X_2019_1000 mt_10_1_2</v>
      </c>
      <c r="G538" s="345">
        <f>'JQ2 TTrade'!J59</f>
        <v>24.6</v>
      </c>
    </row>
    <row r="539" spans="1:7" ht="13.8" thickBot="1" x14ac:dyDescent="0.3">
      <c r="A539" s="329" t="str">
        <f>Cover!$G$25</f>
        <v>NL</v>
      </c>
      <c r="B539" s="325" t="s">
        <v>296</v>
      </c>
      <c r="C539" s="335">
        <f>'JQ1 Production'!$E$10</f>
        <v>2019</v>
      </c>
      <c r="D539" s="335" t="s">
        <v>362</v>
      </c>
      <c r="E539" s="334" t="s">
        <v>140</v>
      </c>
      <c r="F539" s="371" t="str">
        <f t="shared" si="7"/>
        <v>NL_X_2019_1000 mt_10_1_3</v>
      </c>
      <c r="G539" s="345">
        <f>'JQ2 TTrade'!J60</f>
        <v>228.7</v>
      </c>
    </row>
    <row r="540" spans="1:7" ht="13.8" thickBot="1" x14ac:dyDescent="0.3">
      <c r="A540" s="329" t="str">
        <f>Cover!$G$25</f>
        <v>NL</v>
      </c>
      <c r="B540" s="325" t="s">
        <v>296</v>
      </c>
      <c r="C540" s="335">
        <f>'JQ1 Production'!$E$10</f>
        <v>2019</v>
      </c>
      <c r="D540" s="335" t="s">
        <v>362</v>
      </c>
      <c r="E540" s="334" t="s">
        <v>141</v>
      </c>
      <c r="F540" s="371" t="str">
        <f t="shared" si="7"/>
        <v>NL_X_2019_1000 mt_10_1_4</v>
      </c>
      <c r="G540" s="345">
        <f>'JQ2 TTrade'!J61</f>
        <v>234.8</v>
      </c>
    </row>
    <row r="541" spans="1:7" ht="13.8" thickBot="1" x14ac:dyDescent="0.3">
      <c r="A541" s="329" t="str">
        <f>Cover!$G$25</f>
        <v>NL</v>
      </c>
      <c r="B541" s="325" t="s">
        <v>296</v>
      </c>
      <c r="C541" s="335">
        <f>'JQ1 Production'!$E$10</f>
        <v>2019</v>
      </c>
      <c r="D541" s="335" t="s">
        <v>362</v>
      </c>
      <c r="E541" s="334" t="s">
        <v>142</v>
      </c>
      <c r="F541" s="371" t="str">
        <f t="shared" si="7"/>
        <v>NL_X_2019_1000 mt_10_2</v>
      </c>
      <c r="G541" s="345">
        <f>'JQ2 TTrade'!J62</f>
        <v>366.4</v>
      </c>
    </row>
    <row r="542" spans="1:7" ht="13.8" thickBot="1" x14ac:dyDescent="0.3">
      <c r="A542" s="329" t="str">
        <f>Cover!$G$25</f>
        <v>NL</v>
      </c>
      <c r="B542" s="325" t="s">
        <v>296</v>
      </c>
      <c r="C542" s="335">
        <f>'JQ1 Production'!$E$10</f>
        <v>2019</v>
      </c>
      <c r="D542" s="335" t="s">
        <v>362</v>
      </c>
      <c r="E542" s="334" t="s">
        <v>143</v>
      </c>
      <c r="F542" s="371" t="str">
        <f t="shared" si="7"/>
        <v>NL_X_2019_1000 mt_10_3</v>
      </c>
      <c r="G542" s="345">
        <f>'JQ2 TTrade'!J63</f>
        <v>14.8</v>
      </c>
    </row>
    <row r="543" spans="1:7" ht="13.8" thickBot="1" x14ac:dyDescent="0.3">
      <c r="A543" s="329" t="str">
        <f>Cover!$G$25</f>
        <v>NL</v>
      </c>
      <c r="B543" s="325" t="s">
        <v>296</v>
      </c>
      <c r="C543" s="335">
        <f>'JQ1 Production'!$E$10</f>
        <v>2019</v>
      </c>
      <c r="D543" s="335" t="s">
        <v>362</v>
      </c>
      <c r="E543" s="334" t="s">
        <v>144</v>
      </c>
      <c r="F543" s="371" t="str">
        <f t="shared" si="7"/>
        <v>NL_X_2019_1000 mt_10_3_1</v>
      </c>
      <c r="G543" s="345">
        <f>'JQ2 TTrade'!J64</f>
        <v>1682.6</v>
      </c>
    </row>
    <row r="544" spans="1:7" ht="13.8" thickBot="1" x14ac:dyDescent="0.3">
      <c r="A544" s="329" t="str">
        <f>Cover!$G$25</f>
        <v>NL</v>
      </c>
      <c r="B544" s="325" t="s">
        <v>296</v>
      </c>
      <c r="C544" s="335">
        <f>'JQ1 Production'!$E$10</f>
        <v>2019</v>
      </c>
      <c r="D544" s="335" t="s">
        <v>362</v>
      </c>
      <c r="E544" s="334" t="s">
        <v>145</v>
      </c>
      <c r="F544" s="371" t="str">
        <f t="shared" si="7"/>
        <v>NL_X_2019_1000 mt_10_3_2</v>
      </c>
      <c r="G544" s="345">
        <f>'JQ2 TTrade'!J65</f>
        <v>1242.5999999999999</v>
      </c>
    </row>
    <row r="545" spans="1:7" ht="13.8" thickBot="1" x14ac:dyDescent="0.3">
      <c r="A545" s="329" t="str">
        <f>Cover!$G$25</f>
        <v>NL</v>
      </c>
      <c r="B545" s="325" t="s">
        <v>296</v>
      </c>
      <c r="C545" s="335">
        <f>'JQ1 Production'!$E$10</f>
        <v>2019</v>
      </c>
      <c r="D545" s="335" t="s">
        <v>362</v>
      </c>
      <c r="E545" s="334" t="s">
        <v>146</v>
      </c>
      <c r="F545" s="371" t="str">
        <f t="shared" si="7"/>
        <v>NL_X_2019_1000 mt_10_3_3</v>
      </c>
      <c r="G545" s="345">
        <f>'JQ2 TTrade'!J66</f>
        <v>292.7</v>
      </c>
    </row>
    <row r="546" spans="1:7" ht="13.8" thickBot="1" x14ac:dyDescent="0.3">
      <c r="A546" s="329" t="str">
        <f>Cover!$G$25</f>
        <v>NL</v>
      </c>
      <c r="B546" s="325" t="s">
        <v>296</v>
      </c>
      <c r="C546" s="335">
        <f>'JQ1 Production'!$E$10</f>
        <v>2019</v>
      </c>
      <c r="D546" s="335" t="s">
        <v>362</v>
      </c>
      <c r="E546" s="334" t="s">
        <v>147</v>
      </c>
      <c r="F546" s="371" t="str">
        <f t="shared" si="7"/>
        <v>NL_X_2019_1000 mt_10_3_4</v>
      </c>
      <c r="G546" s="345">
        <f>'JQ2 TTrade'!J67</f>
        <v>118.7</v>
      </c>
    </row>
    <row r="547" spans="1:7" ht="13.8" thickBot="1" x14ac:dyDescent="0.3">
      <c r="A547" s="346" t="str">
        <f>Cover!$G$25</f>
        <v>NL</v>
      </c>
      <c r="B547" s="343" t="s">
        <v>296</v>
      </c>
      <c r="C547" s="350">
        <f>'JQ1 Production'!$E$10</f>
        <v>2019</v>
      </c>
      <c r="D547" s="350" t="s">
        <v>362</v>
      </c>
      <c r="E547" s="347" t="s">
        <v>148</v>
      </c>
      <c r="F547" s="371" t="str">
        <f t="shared" si="7"/>
        <v>NL_X_2019_1000 mt_10_4</v>
      </c>
      <c r="G547" s="349">
        <f>'JQ2 TTrade'!J68</f>
        <v>28.6</v>
      </c>
    </row>
    <row r="548" spans="1:7" ht="13.8" thickBot="1" x14ac:dyDescent="0.3">
      <c r="A548" s="326" t="str">
        <f>Cover!$G$25</f>
        <v>NL</v>
      </c>
      <c r="B548" s="327" t="s">
        <v>296</v>
      </c>
      <c r="C548" s="327">
        <f>'JQ1 Production'!$E$10</f>
        <v>2019</v>
      </c>
      <c r="D548" s="327" t="s">
        <v>216</v>
      </c>
      <c r="E548" s="341">
        <v>1</v>
      </c>
      <c r="F548" s="371" t="str">
        <f t="shared" si="7"/>
        <v>NL_X_2019_1000 NAC_1</v>
      </c>
      <c r="G548" s="328">
        <f>'JQ2 TTrade'!K11</f>
        <v>35204.34945573195</v>
      </c>
    </row>
    <row r="549" spans="1:7" ht="13.8" thickBot="1" x14ac:dyDescent="0.3">
      <c r="A549" s="329" t="str">
        <f>Cover!$G$25</f>
        <v>NL</v>
      </c>
      <c r="B549" s="325" t="s">
        <v>296</v>
      </c>
      <c r="C549" s="325">
        <f>'JQ1 Production'!$E$10</f>
        <v>2019</v>
      </c>
      <c r="D549" s="327" t="s">
        <v>216</v>
      </c>
      <c r="E549" s="334" t="s">
        <v>94</v>
      </c>
      <c r="F549" s="371" t="str">
        <f t="shared" si="7"/>
        <v>NL_X_2019_1000 NAC_1_1</v>
      </c>
      <c r="G549" s="328">
        <f>'JQ2 TTrade'!K12</f>
        <v>5676.3494557319518</v>
      </c>
    </row>
    <row r="550" spans="1:7" ht="13.8" thickBot="1" x14ac:dyDescent="0.3">
      <c r="A550" s="329" t="str">
        <f>Cover!$G$25</f>
        <v>NL</v>
      </c>
      <c r="B550" s="325" t="s">
        <v>296</v>
      </c>
      <c r="C550" s="325">
        <f>'JQ1 Production'!$E$10</f>
        <v>2019</v>
      </c>
      <c r="D550" s="327" t="s">
        <v>216</v>
      </c>
      <c r="E550" s="334" t="s">
        <v>97</v>
      </c>
      <c r="F550" s="371" t="str">
        <f t="shared" si="7"/>
        <v>NL_X_2019_1000 NAC_1_2</v>
      </c>
      <c r="G550" s="328">
        <f>'JQ2 TTrade'!K13</f>
        <v>3012.3494557319514</v>
      </c>
    </row>
    <row r="551" spans="1:7" ht="13.8" thickBot="1" x14ac:dyDescent="0.3">
      <c r="A551" s="329" t="str">
        <f>Cover!$G$25</f>
        <v>NL</v>
      </c>
      <c r="B551" s="325" t="s">
        <v>296</v>
      </c>
      <c r="C551" s="325">
        <f>'JQ1 Production'!$E$10</f>
        <v>2019</v>
      </c>
      <c r="D551" s="327" t="s">
        <v>216</v>
      </c>
      <c r="E551" s="334" t="s">
        <v>98</v>
      </c>
      <c r="F551" s="371" t="str">
        <f t="shared" ref="F551:F618" si="8">CONCATENATE(A551,"_",B551,"_",C551,"_",D551,"_",E551)</f>
        <v>NL_X_2019_1000 NAC_1_2_C</v>
      </c>
      <c r="G551" s="328">
        <f>'JQ2 TTrade'!K14</f>
        <v>2664</v>
      </c>
    </row>
    <row r="552" spans="1:7" ht="13.8" thickBot="1" x14ac:dyDescent="0.3">
      <c r="A552" s="329" t="str">
        <f>Cover!$G$25</f>
        <v>NL</v>
      </c>
      <c r="B552" s="325" t="s">
        <v>296</v>
      </c>
      <c r="C552" s="325">
        <f>'JQ1 Production'!$E$10</f>
        <v>2019</v>
      </c>
      <c r="D552" s="327" t="s">
        <v>216</v>
      </c>
      <c r="E552" s="334" t="s">
        <v>99</v>
      </c>
      <c r="F552" s="371" t="str">
        <f t="shared" si="8"/>
        <v>NL_X_2019_1000 NAC_1_2_NC</v>
      </c>
      <c r="G552" s="328">
        <f>'JQ2 TTrade'!K15</f>
        <v>29528</v>
      </c>
    </row>
    <row r="553" spans="1:7" ht="13.8" thickBot="1" x14ac:dyDescent="0.3">
      <c r="A553" s="329" t="str">
        <f>Cover!$G$25</f>
        <v>NL</v>
      </c>
      <c r="B553" s="325" t="s">
        <v>296</v>
      </c>
      <c r="C553" s="325">
        <f>'JQ1 Production'!$E$10</f>
        <v>2019</v>
      </c>
      <c r="D553" s="327" t="s">
        <v>216</v>
      </c>
      <c r="E553" s="334" t="s">
        <v>100</v>
      </c>
      <c r="F553" s="371" t="str">
        <f t="shared" si="8"/>
        <v>NL_X_2019_1000 NAC_1_2_NC_T</v>
      </c>
      <c r="G553" s="328">
        <f>'JQ2 TTrade'!K16</f>
        <v>13444</v>
      </c>
    </row>
    <row r="554" spans="1:7" ht="13.8" thickBot="1" x14ac:dyDescent="0.3">
      <c r="A554" s="329" t="str">
        <f>Cover!$G$25</f>
        <v>NL</v>
      </c>
      <c r="B554" s="325" t="s">
        <v>296</v>
      </c>
      <c r="C554" s="325">
        <f>'JQ1 Production'!$E$10</f>
        <v>2019</v>
      </c>
      <c r="D554" s="327" t="s">
        <v>216</v>
      </c>
      <c r="E554" s="334">
        <v>2</v>
      </c>
      <c r="F554" s="371" t="str">
        <f t="shared" si="8"/>
        <v>NL_X_2019_1000 NAC_2</v>
      </c>
      <c r="G554" s="328">
        <f>'JQ2 TTrade'!K17</f>
        <v>16084</v>
      </c>
    </row>
    <row r="555" spans="1:7" ht="13.8" thickBot="1" x14ac:dyDescent="0.3">
      <c r="A555" s="329" t="str">
        <f>Cover!$G$25</f>
        <v>NL</v>
      </c>
      <c r="B555" s="325" t="s">
        <v>296</v>
      </c>
      <c r="C555" s="325">
        <f>'JQ1 Production'!$E$10</f>
        <v>2019</v>
      </c>
      <c r="D555" s="327" t="s">
        <v>216</v>
      </c>
      <c r="E555" s="334">
        <v>3</v>
      </c>
      <c r="F555" s="371" t="str">
        <f t="shared" si="8"/>
        <v>NL_X_2019_1000 NAC_3</v>
      </c>
      <c r="G555" s="328">
        <f>'JQ2 TTrade'!K18</f>
        <v>4580</v>
      </c>
    </row>
    <row r="556" spans="1:7" ht="13.8" thickBot="1" x14ac:dyDescent="0.3">
      <c r="A556" s="329" t="str">
        <f>Cover!$G$25</f>
        <v>NL</v>
      </c>
      <c r="B556" s="325" t="s">
        <v>296</v>
      </c>
      <c r="C556" s="325">
        <f>'JQ1 Production'!$E$10</f>
        <v>2019</v>
      </c>
      <c r="D556" s="327" t="s">
        <v>216</v>
      </c>
      <c r="E556" s="334" t="s">
        <v>381</v>
      </c>
      <c r="F556" s="371" t="str">
        <f>CONCATENATE(A556,"_",B556,"_",C556,"_",D556,"_",E556)</f>
        <v>NL_X_2019_1000 NAC_3_1</v>
      </c>
      <c r="G556" s="328">
        <f>'JQ2 TTrade'!K19</f>
        <v>23024</v>
      </c>
    </row>
    <row r="557" spans="1:7" ht="13.8" thickBot="1" x14ac:dyDescent="0.3">
      <c r="A557" s="329" t="str">
        <f>Cover!$G$25</f>
        <v>NL</v>
      </c>
      <c r="B557" s="325" t="s">
        <v>296</v>
      </c>
      <c r="C557" s="325">
        <f>'JQ1 Production'!$E$10</f>
        <v>2019</v>
      </c>
      <c r="D557" s="327" t="s">
        <v>216</v>
      </c>
      <c r="E557" s="334" t="s">
        <v>382</v>
      </c>
      <c r="F557" s="371" t="str">
        <f>CONCATENATE(A557,"_",B557,"_",C557,"_",D557,"_",E557)</f>
        <v>NL_X_2019_1000 NAC_3_2</v>
      </c>
      <c r="G557" s="328">
        <f>'JQ2 TTrade'!K20</f>
        <v>35993</v>
      </c>
    </row>
    <row r="558" spans="1:7" ht="13.8" thickBot="1" x14ac:dyDescent="0.3">
      <c r="A558" s="329" t="str">
        <f>Cover!$G$25</f>
        <v>NL</v>
      </c>
      <c r="B558" s="325" t="s">
        <v>296</v>
      </c>
      <c r="C558" s="325">
        <f>'JQ1 Production'!$E$10</f>
        <v>2019</v>
      </c>
      <c r="D558" s="327" t="s">
        <v>216</v>
      </c>
      <c r="E558" s="334">
        <v>4</v>
      </c>
      <c r="F558" s="371" t="str">
        <f>CONCATENATE(A558,"_",B558,"_",C558,"_",D558,"_",E558)</f>
        <v>NL_X_2019_1000 NAC_4</v>
      </c>
      <c r="G558" s="328">
        <f>'JQ2 TTrade'!K21</f>
        <v>9669</v>
      </c>
    </row>
    <row r="559" spans="1:7" ht="13.8" thickBot="1" x14ac:dyDescent="0.3">
      <c r="A559" s="329" t="str">
        <f>Cover!$G$25</f>
        <v>NL</v>
      </c>
      <c r="B559" s="325" t="s">
        <v>296</v>
      </c>
      <c r="C559" s="325">
        <f>'JQ1 Production'!$E$10</f>
        <v>2019</v>
      </c>
      <c r="D559" s="327" t="s">
        <v>216</v>
      </c>
      <c r="E559" s="334" t="s">
        <v>383</v>
      </c>
      <c r="F559" s="371" t="str">
        <f>CONCATENATE(A559,"_",B559,"_",C559,"_",D559,"_",E559)</f>
        <v>NL_X_2019_1000 NAC_4_1</v>
      </c>
      <c r="G559" s="328">
        <f>'JQ2 TTrade'!K22</f>
        <v>26324</v>
      </c>
    </row>
    <row r="560" spans="1:7" ht="13.8" thickBot="1" x14ac:dyDescent="0.3">
      <c r="A560" s="329" t="str">
        <f>Cover!$G$25</f>
        <v>NL</v>
      </c>
      <c r="B560" s="325" t="s">
        <v>296</v>
      </c>
      <c r="C560" s="325">
        <f>'JQ1 Production'!$E$10</f>
        <v>2019</v>
      </c>
      <c r="D560" s="327" t="s">
        <v>216</v>
      </c>
      <c r="E560" s="334" t="s">
        <v>384</v>
      </c>
      <c r="F560" s="371" t="str">
        <f>CONCATENATE(A560,"_",B560,"_",C560,"_",D560,"_",E560)</f>
        <v>NL_X_2019_1000 NAC_4_2</v>
      </c>
      <c r="G560" s="328">
        <f>'JQ2 TTrade'!K23</f>
        <v>0</v>
      </c>
    </row>
    <row r="561" spans="1:7" ht="13.8" thickBot="1" x14ac:dyDescent="0.3">
      <c r="A561" s="329" t="str">
        <f>Cover!$G$25</f>
        <v>NL</v>
      </c>
      <c r="B561" s="325" t="s">
        <v>296</v>
      </c>
      <c r="C561" s="325">
        <f>'JQ1 Production'!$E$10</f>
        <v>2019</v>
      </c>
      <c r="D561" s="327" t="s">
        <v>216</v>
      </c>
      <c r="E561" s="334">
        <v>5</v>
      </c>
      <c r="F561" s="371" t="str">
        <f t="shared" si="8"/>
        <v>NL_X_2019_1000 NAC_5</v>
      </c>
      <c r="G561" s="328">
        <f>'JQ2 TTrade'!K24</f>
        <v>64227</v>
      </c>
    </row>
    <row r="562" spans="1:7" ht="13.8" thickBot="1" x14ac:dyDescent="0.3">
      <c r="A562" s="329" t="str">
        <f>Cover!$G$25</f>
        <v>NL</v>
      </c>
      <c r="B562" s="325" t="s">
        <v>296</v>
      </c>
      <c r="C562" s="325">
        <f>'JQ1 Production'!$E$10</f>
        <v>2019</v>
      </c>
      <c r="D562" s="327" t="s">
        <v>216</v>
      </c>
      <c r="E562" s="334" t="s">
        <v>110</v>
      </c>
      <c r="F562" s="371" t="str">
        <f t="shared" si="8"/>
        <v>NL_X_2019_1000 NAC_5_C</v>
      </c>
      <c r="G562" s="328">
        <f>'JQ2 TTrade'!K25</f>
        <v>51323</v>
      </c>
    </row>
    <row r="563" spans="1:7" ht="13.8" thickBot="1" x14ac:dyDescent="0.3">
      <c r="A563" s="329" t="str">
        <f>Cover!$G$25</f>
        <v>NL</v>
      </c>
      <c r="B563" s="325" t="s">
        <v>296</v>
      </c>
      <c r="C563" s="325">
        <f>'JQ1 Production'!$E$10</f>
        <v>2019</v>
      </c>
      <c r="D563" s="327" t="s">
        <v>216</v>
      </c>
      <c r="E563" s="334" t="s">
        <v>111</v>
      </c>
      <c r="F563" s="371" t="str">
        <f t="shared" si="8"/>
        <v>NL_X_2019_1000 NAC_5_NC</v>
      </c>
      <c r="G563" s="328">
        <f>'JQ2 TTrade'!K26</f>
        <v>12904</v>
      </c>
    </row>
    <row r="564" spans="1:7" ht="13.8" thickBot="1" x14ac:dyDescent="0.3">
      <c r="A564" s="329" t="str">
        <f>Cover!$G$25</f>
        <v>NL</v>
      </c>
      <c r="B564" s="325" t="s">
        <v>296</v>
      </c>
      <c r="C564" s="325">
        <f>'JQ1 Production'!$E$10</f>
        <v>2019</v>
      </c>
      <c r="D564" s="327" t="s">
        <v>216</v>
      </c>
      <c r="E564" s="334" t="s">
        <v>112</v>
      </c>
      <c r="F564" s="371" t="str">
        <f t="shared" si="8"/>
        <v>NL_X_2019_1000 NAC_5_NC_T</v>
      </c>
      <c r="G564" s="328">
        <f>'JQ2 TTrade'!K27</f>
        <v>208414</v>
      </c>
    </row>
    <row r="565" spans="1:7" ht="13.8" thickBot="1" x14ac:dyDescent="0.3">
      <c r="A565" s="329" t="str">
        <f>Cover!$G$25</f>
        <v>NL</v>
      </c>
      <c r="B565" s="325" t="s">
        <v>296</v>
      </c>
      <c r="C565" s="325">
        <f>'JQ1 Production'!$E$10</f>
        <v>2019</v>
      </c>
      <c r="D565" s="327" t="s">
        <v>216</v>
      </c>
      <c r="E565" s="334">
        <v>6</v>
      </c>
      <c r="F565" s="371" t="str">
        <f t="shared" si="8"/>
        <v>NL_X_2019_1000 NAC_6</v>
      </c>
      <c r="G565" s="328">
        <f>'JQ2 TTrade'!K28</f>
        <v>141812</v>
      </c>
    </row>
    <row r="566" spans="1:7" ht="13.8" thickBot="1" x14ac:dyDescent="0.3">
      <c r="A566" s="329" t="str">
        <f>Cover!$G$25</f>
        <v>NL</v>
      </c>
      <c r="B566" s="325" t="s">
        <v>296</v>
      </c>
      <c r="C566" s="325">
        <f>'JQ1 Production'!$E$10</f>
        <v>2019</v>
      </c>
      <c r="D566" s="327" t="s">
        <v>216</v>
      </c>
      <c r="E566" s="334" t="s">
        <v>113</v>
      </c>
      <c r="F566" s="371" t="str">
        <f t="shared" si="8"/>
        <v>NL_X_2019_1000 NAC_6_1</v>
      </c>
      <c r="G566" s="328">
        <f>'JQ2 TTrade'!K29</f>
        <v>66602</v>
      </c>
    </row>
    <row r="567" spans="1:7" ht="13.8" thickBot="1" x14ac:dyDescent="0.3">
      <c r="A567" s="329" t="str">
        <f>Cover!$G$25</f>
        <v>NL</v>
      </c>
      <c r="B567" s="325" t="s">
        <v>296</v>
      </c>
      <c r="C567" s="325">
        <f>'JQ1 Production'!$E$10</f>
        <v>2019</v>
      </c>
      <c r="D567" s="327" t="s">
        <v>216</v>
      </c>
      <c r="E567" s="334" t="s">
        <v>114</v>
      </c>
      <c r="F567" s="371" t="str">
        <f t="shared" si="8"/>
        <v>NL_X_2019_1000 NAC_6_1_C</v>
      </c>
      <c r="G567" s="328">
        <f>'JQ2 TTrade'!K30</f>
        <v>29914</v>
      </c>
    </row>
    <row r="568" spans="1:7" ht="13.8" thickBot="1" x14ac:dyDescent="0.3">
      <c r="A568" s="329" t="str">
        <f>Cover!$G$25</f>
        <v>NL</v>
      </c>
      <c r="B568" s="325" t="s">
        <v>296</v>
      </c>
      <c r="C568" s="325">
        <f>'JQ1 Production'!$E$10</f>
        <v>2019</v>
      </c>
      <c r="D568" s="327" t="s">
        <v>216</v>
      </c>
      <c r="E568" s="334" t="s">
        <v>115</v>
      </c>
      <c r="F568" s="371" t="str">
        <f t="shared" si="8"/>
        <v>NL_X_2019_1000 NAC_6_1_NC</v>
      </c>
      <c r="G568" s="328">
        <f>'JQ2 TTrade'!K31</f>
        <v>10249</v>
      </c>
    </row>
    <row r="569" spans="1:7" ht="13.8" thickBot="1" x14ac:dyDescent="0.3">
      <c r="A569" s="329" t="str">
        <f>Cover!$G$25</f>
        <v>NL</v>
      </c>
      <c r="B569" s="325" t="s">
        <v>296</v>
      </c>
      <c r="C569" s="325">
        <f>'JQ1 Production'!$E$10</f>
        <v>2019</v>
      </c>
      <c r="D569" s="327" t="s">
        <v>216</v>
      </c>
      <c r="E569" s="334" t="s">
        <v>116</v>
      </c>
      <c r="F569" s="371" t="str">
        <f t="shared" si="8"/>
        <v>NL_X_2019_1000 NAC_6_1_NC_T</v>
      </c>
      <c r="G569" s="328">
        <f>'JQ2 TTrade'!K32</f>
        <v>416</v>
      </c>
    </row>
    <row r="570" spans="1:7" ht="13.8" thickBot="1" x14ac:dyDescent="0.3">
      <c r="A570" s="329" t="str">
        <f>Cover!$G$25</f>
        <v>NL</v>
      </c>
      <c r="B570" s="325" t="s">
        <v>296</v>
      </c>
      <c r="C570" s="325">
        <f>'JQ1 Production'!$E$10</f>
        <v>2019</v>
      </c>
      <c r="D570" s="327" t="s">
        <v>216</v>
      </c>
      <c r="E570" s="334" t="s">
        <v>117</v>
      </c>
      <c r="F570" s="371" t="str">
        <f t="shared" si="8"/>
        <v>NL_X_2019_1000 NAC_6_2</v>
      </c>
      <c r="G570" s="328">
        <f>'JQ2 TTrade'!K33</f>
        <v>9833</v>
      </c>
    </row>
    <row r="571" spans="1:7" ht="13.8" thickBot="1" x14ac:dyDescent="0.3">
      <c r="A571" s="329" t="str">
        <f>Cover!$G$25</f>
        <v>NL</v>
      </c>
      <c r="B571" s="325" t="s">
        <v>296</v>
      </c>
      <c r="C571" s="325">
        <f>'JQ1 Production'!$E$10</f>
        <v>2019</v>
      </c>
      <c r="D571" s="327" t="s">
        <v>216</v>
      </c>
      <c r="E571" s="334" t="s">
        <v>118</v>
      </c>
      <c r="F571" s="371" t="str">
        <f t="shared" si="8"/>
        <v>NL_X_2019_1000 NAC_6_2_C</v>
      </c>
      <c r="G571" s="328">
        <f>'JQ2 TTrade'!K34</f>
        <v>197</v>
      </c>
    </row>
    <row r="572" spans="1:7" ht="13.8" thickBot="1" x14ac:dyDescent="0.3">
      <c r="A572" s="329" t="str">
        <f>Cover!$G$25</f>
        <v>NL</v>
      </c>
      <c r="B572" s="325" t="s">
        <v>296</v>
      </c>
      <c r="C572" s="325">
        <f>'JQ1 Production'!$E$10</f>
        <v>2019</v>
      </c>
      <c r="D572" s="327" t="s">
        <v>216</v>
      </c>
      <c r="E572" s="334" t="s">
        <v>119</v>
      </c>
      <c r="F572" s="371" t="str">
        <f t="shared" si="8"/>
        <v>NL_X_2019_1000 NAC_6_2_NC</v>
      </c>
      <c r="G572" s="328">
        <f>'JQ2 TTrade'!K35</f>
        <v>166987</v>
      </c>
    </row>
    <row r="573" spans="1:7" ht="13.8" thickBot="1" x14ac:dyDescent="0.3">
      <c r="A573" s="329" t="str">
        <f>Cover!$G$25</f>
        <v>NL</v>
      </c>
      <c r="B573" s="325" t="s">
        <v>296</v>
      </c>
      <c r="C573" s="325">
        <f>'JQ1 Production'!$E$10</f>
        <v>2019</v>
      </c>
      <c r="D573" s="327" t="s">
        <v>216</v>
      </c>
      <c r="E573" s="334" t="s">
        <v>120</v>
      </c>
      <c r="F573" s="371" t="str">
        <f t="shared" si="8"/>
        <v>NL_X_2019_1000 NAC_6_2_NC_T</v>
      </c>
      <c r="G573" s="328">
        <f>'JQ2 TTrade'!K36</f>
        <v>64910</v>
      </c>
    </row>
    <row r="574" spans="1:7" ht="13.8" thickBot="1" x14ac:dyDescent="0.3">
      <c r="A574" s="329" t="str">
        <f>Cover!$G$25</f>
        <v>NL</v>
      </c>
      <c r="B574" s="325" t="s">
        <v>296</v>
      </c>
      <c r="C574" s="325">
        <f>'JQ1 Production'!$E$10</f>
        <v>2019</v>
      </c>
      <c r="D574" s="327" t="s">
        <v>216</v>
      </c>
      <c r="E574" s="334" t="s">
        <v>121</v>
      </c>
      <c r="F574" s="371" t="str">
        <f t="shared" si="8"/>
        <v>NL_X_2019_1000 NAC_6_3</v>
      </c>
      <c r="G574" s="328">
        <f>'JQ2 TTrade'!K37</f>
        <v>8515</v>
      </c>
    </row>
    <row r="575" spans="1:7" ht="13.8" thickBot="1" x14ac:dyDescent="0.3">
      <c r="A575" s="329" t="str">
        <f>Cover!$G$25</f>
        <v>NL</v>
      </c>
      <c r="B575" s="325" t="s">
        <v>296</v>
      </c>
      <c r="C575" s="325">
        <f>'JQ1 Production'!$E$10</f>
        <v>2019</v>
      </c>
      <c r="D575" s="327" t="s">
        <v>216</v>
      </c>
      <c r="E575" s="334" t="s">
        <v>122</v>
      </c>
      <c r="F575" s="371" t="str">
        <f t="shared" si="8"/>
        <v>NL_X_2019_1000 NAC_6_3_1</v>
      </c>
      <c r="G575" s="328">
        <f>'JQ2 TTrade'!K38</f>
        <v>56395</v>
      </c>
    </row>
    <row r="576" spans="1:7" ht="13.8" thickBot="1" x14ac:dyDescent="0.3">
      <c r="A576" s="329" t="str">
        <f>Cover!$G$25</f>
        <v>NL</v>
      </c>
      <c r="B576" s="325" t="s">
        <v>296</v>
      </c>
      <c r="C576" s="325">
        <f>'JQ1 Production'!$E$10</f>
        <v>2019</v>
      </c>
      <c r="D576" s="327" t="s">
        <v>216</v>
      </c>
      <c r="E576" s="334" t="s">
        <v>123</v>
      </c>
      <c r="F576" s="371" t="str">
        <f t="shared" si="8"/>
        <v>NL_X_2019_1000 NAC_6_4</v>
      </c>
      <c r="G576" s="328">
        <f>'JQ2 TTrade'!K39</f>
        <v>30314</v>
      </c>
    </row>
    <row r="577" spans="1:7" ht="13.8" thickBot="1" x14ac:dyDescent="0.3">
      <c r="A577" s="329" t="str">
        <f>Cover!$G$25</f>
        <v>NL</v>
      </c>
      <c r="B577" s="325" t="s">
        <v>296</v>
      </c>
      <c r="C577" s="325">
        <f>'JQ1 Production'!$E$10</f>
        <v>2019</v>
      </c>
      <c r="D577" s="327" t="s">
        <v>216</v>
      </c>
      <c r="E577" s="334" t="s">
        <v>124</v>
      </c>
      <c r="F577" s="371" t="str">
        <f t="shared" si="8"/>
        <v>NL_X_2019_1000 NAC_6_4_1</v>
      </c>
      <c r="G577" s="328">
        <f>'JQ2 TTrade'!K40</f>
        <v>29630</v>
      </c>
    </row>
    <row r="578" spans="1:7" ht="13.8" thickBot="1" x14ac:dyDescent="0.3">
      <c r="A578" s="329" t="str">
        <f>Cover!$G$25</f>
        <v>NL</v>
      </c>
      <c r="B578" s="325" t="s">
        <v>296</v>
      </c>
      <c r="C578" s="325">
        <f>'JQ1 Production'!$E$10</f>
        <v>2019</v>
      </c>
      <c r="D578" s="327" t="s">
        <v>216</v>
      </c>
      <c r="E578" s="334" t="s">
        <v>125</v>
      </c>
      <c r="F578" s="371" t="str">
        <f t="shared" si="8"/>
        <v>NL_X_2019_1000 NAC_6_4_2</v>
      </c>
      <c r="G578" s="328">
        <f>'JQ2 TTrade'!K41</f>
        <v>3143</v>
      </c>
    </row>
    <row r="579" spans="1:7" ht="13.8" thickBot="1" x14ac:dyDescent="0.3">
      <c r="A579" s="329" t="str">
        <f>Cover!$G$25</f>
        <v>NL</v>
      </c>
      <c r="B579" s="325" t="s">
        <v>296</v>
      </c>
      <c r="C579" s="325">
        <f>'JQ1 Production'!$E$10</f>
        <v>2019</v>
      </c>
      <c r="D579" s="327" t="s">
        <v>216</v>
      </c>
      <c r="E579" s="334" t="s">
        <v>126</v>
      </c>
      <c r="F579" s="371" t="str">
        <f t="shared" si="8"/>
        <v>NL_X_2019_1000 NAC_6_4_3</v>
      </c>
      <c r="G579" s="328">
        <f>'JQ2 TTrade'!K42</f>
        <v>72447</v>
      </c>
    </row>
    <row r="580" spans="1:7" ht="13.8" thickBot="1" x14ac:dyDescent="0.3">
      <c r="A580" s="329" t="str">
        <f>Cover!$G$25</f>
        <v>NL</v>
      </c>
      <c r="B580" s="325" t="s">
        <v>296</v>
      </c>
      <c r="C580" s="325">
        <f>'JQ1 Production'!$E$10</f>
        <v>2019</v>
      </c>
      <c r="D580" s="327" t="s">
        <v>216</v>
      </c>
      <c r="E580" s="334">
        <v>7</v>
      </c>
      <c r="F580" s="371" t="str">
        <f t="shared" si="8"/>
        <v>NL_X_2019_1000 NAC_7</v>
      </c>
      <c r="G580" s="328">
        <f>'JQ2 TTrade'!K43</f>
        <v>11649</v>
      </c>
    </row>
    <row r="581" spans="1:7" ht="13.8" thickBot="1" x14ac:dyDescent="0.3">
      <c r="A581" s="329" t="str">
        <f>Cover!$G$25</f>
        <v>NL</v>
      </c>
      <c r="B581" s="325" t="s">
        <v>296</v>
      </c>
      <c r="C581" s="325">
        <f>'JQ1 Production'!$E$10</f>
        <v>2019</v>
      </c>
      <c r="D581" s="327" t="s">
        <v>216</v>
      </c>
      <c r="E581" s="334" t="s">
        <v>127</v>
      </c>
      <c r="F581" s="371" t="str">
        <f t="shared" si="8"/>
        <v>NL_X_2019_1000 NAC_7_1</v>
      </c>
      <c r="G581" s="328">
        <f>'JQ2 TTrade'!K44</f>
        <v>56951</v>
      </c>
    </row>
    <row r="582" spans="1:7" ht="13.8" thickBot="1" x14ac:dyDescent="0.3">
      <c r="A582" s="329" t="str">
        <f>Cover!$G$25</f>
        <v>NL</v>
      </c>
      <c r="B582" s="325" t="s">
        <v>296</v>
      </c>
      <c r="C582" s="325">
        <f>'JQ1 Production'!$E$10</f>
        <v>2019</v>
      </c>
      <c r="D582" s="327" t="s">
        <v>216</v>
      </c>
      <c r="E582" s="334" t="s">
        <v>128</v>
      </c>
      <c r="F582" s="371" t="str">
        <f t="shared" si="8"/>
        <v>NL_X_2019_1000 NAC_7_2</v>
      </c>
      <c r="G582" s="328">
        <f>'JQ2 TTrade'!K45</f>
        <v>3847</v>
      </c>
    </row>
    <row r="583" spans="1:7" ht="13.8" thickBot="1" x14ac:dyDescent="0.3">
      <c r="A583" s="329" t="str">
        <f>Cover!$G$25</f>
        <v>NL</v>
      </c>
      <c r="B583" s="325" t="s">
        <v>296</v>
      </c>
      <c r="C583" s="325">
        <f>'JQ1 Production'!$E$10</f>
        <v>2019</v>
      </c>
      <c r="D583" s="327" t="s">
        <v>216</v>
      </c>
      <c r="E583" s="334" t="s">
        <v>129</v>
      </c>
      <c r="F583" s="371" t="str">
        <f t="shared" si="8"/>
        <v>NL_X_2019_1000 NAC_7_3</v>
      </c>
      <c r="G583" s="328">
        <f>'JQ2 TTrade'!K46</f>
        <v>456266</v>
      </c>
    </row>
    <row r="584" spans="1:7" ht="13.8" thickBot="1" x14ac:dyDescent="0.3">
      <c r="A584" s="329" t="str">
        <f>Cover!$G$25</f>
        <v>NL</v>
      </c>
      <c r="B584" s="325" t="s">
        <v>296</v>
      </c>
      <c r="C584" s="325">
        <f>'JQ1 Production'!$E$10</f>
        <v>2019</v>
      </c>
      <c r="D584" s="327" t="s">
        <v>216</v>
      </c>
      <c r="E584" s="334" t="s">
        <v>130</v>
      </c>
      <c r="F584" s="371" t="str">
        <f t="shared" si="8"/>
        <v>NL_X_2019_1000 NAC_7_3_1</v>
      </c>
      <c r="G584" s="328">
        <f>'JQ2 TTrade'!K47</f>
        <v>38294</v>
      </c>
    </row>
    <row r="585" spans="1:7" ht="13.8" thickBot="1" x14ac:dyDescent="0.3">
      <c r="A585" s="329" t="str">
        <f>Cover!$G$25</f>
        <v>NL</v>
      </c>
      <c r="B585" s="325" t="s">
        <v>296</v>
      </c>
      <c r="C585" s="325">
        <f>'JQ1 Production'!$E$10</f>
        <v>2019</v>
      </c>
      <c r="D585" s="327" t="s">
        <v>216</v>
      </c>
      <c r="E585" s="334" t="s">
        <v>131</v>
      </c>
      <c r="F585" s="371" t="str">
        <f t="shared" si="8"/>
        <v>NL_X_2019_1000 NAC_7_3_2</v>
      </c>
      <c r="G585" s="328">
        <f>'JQ2 TTrade'!K48</f>
        <v>417794</v>
      </c>
    </row>
    <row r="586" spans="1:7" ht="13.8" thickBot="1" x14ac:dyDescent="0.3">
      <c r="A586" s="329" t="str">
        <f>Cover!$G$25</f>
        <v>NL</v>
      </c>
      <c r="B586" s="325" t="s">
        <v>296</v>
      </c>
      <c r="C586" s="325">
        <f>'JQ1 Production'!$E$10</f>
        <v>2019</v>
      </c>
      <c r="D586" s="327" t="s">
        <v>216</v>
      </c>
      <c r="E586" s="334" t="s">
        <v>132</v>
      </c>
      <c r="F586" s="371" t="str">
        <f t="shared" si="8"/>
        <v>NL_X_2019_1000 NAC_7_3_3</v>
      </c>
      <c r="G586" s="328">
        <f>'JQ2 TTrade'!K49</f>
        <v>416821</v>
      </c>
    </row>
    <row r="587" spans="1:7" ht="13.8" thickBot="1" x14ac:dyDescent="0.3">
      <c r="A587" s="329" t="str">
        <f>Cover!$G$25</f>
        <v>NL</v>
      </c>
      <c r="B587" s="325" t="s">
        <v>296</v>
      </c>
      <c r="C587" s="325">
        <f>'JQ1 Production'!$E$10</f>
        <v>2019</v>
      </c>
      <c r="D587" s="327" t="s">
        <v>216</v>
      </c>
      <c r="E587" s="334" t="s">
        <v>133</v>
      </c>
      <c r="F587" s="371" t="str">
        <f t="shared" si="8"/>
        <v>NL_X_2019_1000 NAC_7_3_4</v>
      </c>
      <c r="G587" s="328">
        <f>'JQ2 TTrade'!K50</f>
        <v>416768</v>
      </c>
    </row>
    <row r="588" spans="1:7" ht="13.8" thickBot="1" x14ac:dyDescent="0.3">
      <c r="A588" s="329" t="str">
        <f>Cover!$G$25</f>
        <v>NL</v>
      </c>
      <c r="B588" s="325" t="s">
        <v>296</v>
      </c>
      <c r="C588" s="325">
        <f>'JQ1 Production'!$E$10</f>
        <v>2019</v>
      </c>
      <c r="D588" s="327" t="s">
        <v>216</v>
      </c>
      <c r="E588" s="334" t="s">
        <v>134</v>
      </c>
      <c r="F588" s="371" t="str">
        <f t="shared" si="8"/>
        <v>NL_X_2019_1000 NAC_7_4</v>
      </c>
      <c r="G588" s="328">
        <f>'JQ2 TTrade'!K51</f>
        <v>973</v>
      </c>
    </row>
    <row r="589" spans="1:7" ht="13.8" thickBot="1" x14ac:dyDescent="0.3">
      <c r="A589" s="329" t="str">
        <f>Cover!$G$25</f>
        <v>NL</v>
      </c>
      <c r="B589" s="325" t="s">
        <v>296</v>
      </c>
      <c r="C589" s="325">
        <f>'JQ1 Production'!$E$10</f>
        <v>2019</v>
      </c>
      <c r="D589" s="327" t="s">
        <v>216</v>
      </c>
      <c r="E589" s="334">
        <v>8</v>
      </c>
      <c r="F589" s="371" t="str">
        <f t="shared" si="8"/>
        <v>NL_X_2019_1000 NAC_8</v>
      </c>
      <c r="G589" s="328">
        <f>'JQ2 TTrade'!K52</f>
        <v>178</v>
      </c>
    </row>
    <row r="590" spans="1:7" ht="13.8" thickBot="1" x14ac:dyDescent="0.3">
      <c r="A590" s="329" t="str">
        <f>Cover!$G$25</f>
        <v>NL</v>
      </c>
      <c r="B590" s="325" t="s">
        <v>296</v>
      </c>
      <c r="C590" s="325">
        <f>'JQ1 Production'!$E$10</f>
        <v>2019</v>
      </c>
      <c r="D590" s="327" t="s">
        <v>216</v>
      </c>
      <c r="E590" s="334" t="s">
        <v>135</v>
      </c>
      <c r="F590" s="371" t="str">
        <f t="shared" si="8"/>
        <v>NL_X_2019_1000 NAC_8_1</v>
      </c>
      <c r="G590" s="328">
        <f>'JQ2 TTrade'!K53</f>
        <v>8966</v>
      </c>
    </row>
    <row r="591" spans="1:7" ht="13.8" thickBot="1" x14ac:dyDescent="0.3">
      <c r="A591" s="329" t="str">
        <f>Cover!$G$25</f>
        <v>NL</v>
      </c>
      <c r="B591" s="325" t="s">
        <v>296</v>
      </c>
      <c r="C591" s="325">
        <f>'JQ1 Production'!$E$10</f>
        <v>2019</v>
      </c>
      <c r="D591" s="327" t="s">
        <v>216</v>
      </c>
      <c r="E591" s="334" t="s">
        <v>136</v>
      </c>
      <c r="F591" s="371" t="str">
        <f t="shared" si="8"/>
        <v>NL_X_2019_1000 NAC_8_2</v>
      </c>
      <c r="G591" s="328">
        <f>'JQ2 TTrade'!K54</f>
        <v>8491</v>
      </c>
    </row>
    <row r="592" spans="1:7" ht="13.8" thickBot="1" x14ac:dyDescent="0.3">
      <c r="A592" s="329" t="str">
        <f>Cover!$G$25</f>
        <v>NL</v>
      </c>
      <c r="B592" s="325" t="s">
        <v>296</v>
      </c>
      <c r="C592" s="325">
        <f>'JQ1 Production'!$E$10</f>
        <v>2019</v>
      </c>
      <c r="D592" s="327" t="s">
        <v>216</v>
      </c>
      <c r="E592" s="334">
        <v>9</v>
      </c>
      <c r="F592" s="371" t="str">
        <f t="shared" si="8"/>
        <v>NL_X_2019_1000 NAC_9</v>
      </c>
      <c r="G592" s="328">
        <f>'JQ2 TTrade'!K55</f>
        <v>475</v>
      </c>
    </row>
    <row r="593" spans="1:8" ht="13.8" thickBot="1" x14ac:dyDescent="0.3">
      <c r="A593" s="329" t="str">
        <f>Cover!$G$25</f>
        <v>NL</v>
      </c>
      <c r="B593" s="325" t="s">
        <v>296</v>
      </c>
      <c r="C593" s="325">
        <f>'JQ1 Production'!$E$10</f>
        <v>2019</v>
      </c>
      <c r="D593" s="327" t="s">
        <v>216</v>
      </c>
      <c r="E593" s="334">
        <v>10</v>
      </c>
      <c r="F593" s="371" t="str">
        <f t="shared" si="8"/>
        <v>NL_X_2019_1000 NAC_10</v>
      </c>
      <c r="G593" s="328">
        <f>'JQ2 TTrade'!K56</f>
        <v>319840</v>
      </c>
    </row>
    <row r="594" spans="1:8" ht="13.8" thickBot="1" x14ac:dyDescent="0.3">
      <c r="A594" s="329" t="str">
        <f>Cover!$G$25</f>
        <v>NL</v>
      </c>
      <c r="B594" s="325" t="s">
        <v>296</v>
      </c>
      <c r="C594" s="325">
        <f>'JQ1 Production'!$E$10</f>
        <v>2019</v>
      </c>
      <c r="D594" s="327" t="s">
        <v>216</v>
      </c>
      <c r="E594" s="334" t="s">
        <v>137</v>
      </c>
      <c r="F594" s="371" t="str">
        <f t="shared" si="8"/>
        <v>NL_X_2019_1000 NAC_10_1</v>
      </c>
      <c r="G594" s="328">
        <f>'JQ2 TTrade'!K57</f>
        <v>1960702</v>
      </c>
    </row>
    <row r="595" spans="1:8" ht="13.8" thickBot="1" x14ac:dyDescent="0.3">
      <c r="A595" s="329" t="str">
        <f>Cover!$G$25</f>
        <v>NL</v>
      </c>
      <c r="B595" s="325" t="s">
        <v>296</v>
      </c>
      <c r="C595" s="325">
        <f>'JQ1 Production'!$E$10</f>
        <v>2019</v>
      </c>
      <c r="D595" s="327" t="s">
        <v>216</v>
      </c>
      <c r="E595" s="334" t="s">
        <v>138</v>
      </c>
      <c r="F595" s="371" t="str">
        <f t="shared" si="8"/>
        <v>NL_X_2019_1000 NAC_10_1_1</v>
      </c>
      <c r="G595" s="328">
        <f>'JQ2 TTrade'!K58</f>
        <v>717715</v>
      </c>
    </row>
    <row r="596" spans="1:8" ht="13.8" thickBot="1" x14ac:dyDescent="0.3">
      <c r="A596" s="329" t="str">
        <f>Cover!$G$25</f>
        <v>NL</v>
      </c>
      <c r="B596" s="325" t="s">
        <v>296</v>
      </c>
      <c r="C596" s="325">
        <f>'JQ1 Production'!$E$10</f>
        <v>2019</v>
      </c>
      <c r="D596" s="327" t="s">
        <v>216</v>
      </c>
      <c r="E596" s="334" t="s">
        <v>139</v>
      </c>
      <c r="F596" s="371" t="str">
        <f t="shared" si="8"/>
        <v>NL_X_2019_1000 NAC_10_1_2</v>
      </c>
      <c r="G596" s="328">
        <f>'JQ2 TTrade'!K59</f>
        <v>11830</v>
      </c>
    </row>
    <row r="597" spans="1:8" ht="13.8" thickBot="1" x14ac:dyDescent="0.3">
      <c r="A597" s="329" t="str">
        <f>Cover!$G$25</f>
        <v>NL</v>
      </c>
      <c r="B597" s="325" t="s">
        <v>296</v>
      </c>
      <c r="C597" s="325">
        <f>'JQ1 Production'!$E$10</f>
        <v>2019</v>
      </c>
      <c r="D597" s="327" t="s">
        <v>216</v>
      </c>
      <c r="E597" s="334" t="s">
        <v>140</v>
      </c>
      <c r="F597" s="371" t="str">
        <f t="shared" si="8"/>
        <v>NL_X_2019_1000 NAC_10_1_3</v>
      </c>
      <c r="G597" s="328">
        <f>'JQ2 TTrade'!K60</f>
        <v>119240</v>
      </c>
    </row>
    <row r="598" spans="1:8" ht="13.8" thickBot="1" x14ac:dyDescent="0.3">
      <c r="A598" s="329" t="str">
        <f>Cover!$G$25</f>
        <v>NL</v>
      </c>
      <c r="B598" s="325" t="s">
        <v>296</v>
      </c>
      <c r="C598" s="325">
        <f>'JQ1 Production'!$E$10</f>
        <v>2019</v>
      </c>
      <c r="D598" s="327" t="s">
        <v>216</v>
      </c>
      <c r="E598" s="334" t="s">
        <v>141</v>
      </c>
      <c r="F598" s="371" t="str">
        <f t="shared" si="8"/>
        <v>NL_X_2019_1000 NAC_10_1_4</v>
      </c>
      <c r="G598" s="328">
        <f>'JQ2 TTrade'!K61</f>
        <v>217891</v>
      </c>
    </row>
    <row r="599" spans="1:8" ht="13.8" thickBot="1" x14ac:dyDescent="0.3">
      <c r="A599" s="329" t="str">
        <f>Cover!$G$25</f>
        <v>NL</v>
      </c>
      <c r="B599" s="325" t="s">
        <v>296</v>
      </c>
      <c r="C599" s="325">
        <f>'JQ1 Production'!$E$10</f>
        <v>2019</v>
      </c>
      <c r="D599" s="327" t="s">
        <v>216</v>
      </c>
      <c r="E599" s="334" t="s">
        <v>142</v>
      </c>
      <c r="F599" s="371" t="str">
        <f t="shared" si="8"/>
        <v>NL_X_2019_1000 NAC_10_2</v>
      </c>
      <c r="G599" s="328">
        <f>'JQ2 TTrade'!K62</f>
        <v>368754</v>
      </c>
    </row>
    <row r="600" spans="1:8" ht="13.8" thickBot="1" x14ac:dyDescent="0.3">
      <c r="A600" s="329" t="str">
        <f>Cover!$G$25</f>
        <v>NL</v>
      </c>
      <c r="B600" s="325" t="s">
        <v>296</v>
      </c>
      <c r="C600" s="325">
        <f>'JQ1 Production'!$E$10</f>
        <v>2019</v>
      </c>
      <c r="D600" s="327" t="s">
        <v>216</v>
      </c>
      <c r="E600" s="334" t="s">
        <v>143</v>
      </c>
      <c r="F600" s="371" t="str">
        <f t="shared" si="8"/>
        <v>NL_X_2019_1000 NAC_10_3</v>
      </c>
      <c r="G600" s="328">
        <f>'JQ2 TTrade'!K63</f>
        <v>30792</v>
      </c>
    </row>
    <row r="601" spans="1:8" ht="13.8" thickBot="1" x14ac:dyDescent="0.3">
      <c r="A601" s="329" t="str">
        <f>Cover!$G$25</f>
        <v>NL</v>
      </c>
      <c r="B601" s="325" t="s">
        <v>296</v>
      </c>
      <c r="C601" s="325">
        <f>'JQ1 Production'!$E$10</f>
        <v>2019</v>
      </c>
      <c r="D601" s="327" t="s">
        <v>216</v>
      </c>
      <c r="E601" s="334" t="s">
        <v>144</v>
      </c>
      <c r="F601" s="371" t="str">
        <f t="shared" si="8"/>
        <v>NL_X_2019_1000 NAC_10_3_1</v>
      </c>
      <c r="G601" s="328">
        <f>'JQ2 TTrade'!K64</f>
        <v>1119291</v>
      </c>
    </row>
    <row r="602" spans="1:8" ht="13.8" thickBot="1" x14ac:dyDescent="0.3">
      <c r="A602" s="329" t="str">
        <f>Cover!$G$25</f>
        <v>NL</v>
      </c>
      <c r="B602" s="325" t="s">
        <v>296</v>
      </c>
      <c r="C602" s="325">
        <f>'JQ1 Production'!$E$10</f>
        <v>2019</v>
      </c>
      <c r="D602" s="327" t="s">
        <v>216</v>
      </c>
      <c r="E602" s="334" t="s">
        <v>145</v>
      </c>
      <c r="F602" s="371" t="str">
        <f t="shared" si="8"/>
        <v>NL_X_2019_1000 NAC_10_3_2</v>
      </c>
      <c r="G602" s="328">
        <f>'JQ2 TTrade'!K65</f>
        <v>523567</v>
      </c>
    </row>
    <row r="603" spans="1:8" ht="13.8" thickBot="1" x14ac:dyDescent="0.3">
      <c r="A603" s="329" t="str">
        <f>Cover!$G$25</f>
        <v>NL</v>
      </c>
      <c r="B603" s="325" t="s">
        <v>296</v>
      </c>
      <c r="C603" s="325">
        <f>'JQ1 Production'!$E$10</f>
        <v>2019</v>
      </c>
      <c r="D603" s="327" t="s">
        <v>216</v>
      </c>
      <c r="E603" s="334" t="s">
        <v>146</v>
      </c>
      <c r="F603" s="371" t="str">
        <f t="shared" si="8"/>
        <v>NL_X_2019_1000 NAC_10_3_3</v>
      </c>
      <c r="G603" s="328">
        <f>'JQ2 TTrade'!K66</f>
        <v>414347</v>
      </c>
    </row>
    <row r="604" spans="1:8" ht="13.8" thickBot="1" x14ac:dyDescent="0.3">
      <c r="A604" s="329" t="str">
        <f>Cover!$G$25</f>
        <v>NL</v>
      </c>
      <c r="B604" s="325" t="s">
        <v>296</v>
      </c>
      <c r="C604" s="325">
        <f>'JQ1 Production'!$E$10</f>
        <v>2019</v>
      </c>
      <c r="D604" s="327" t="s">
        <v>216</v>
      </c>
      <c r="E604" s="334" t="s">
        <v>147</v>
      </c>
      <c r="F604" s="371" t="str">
        <f t="shared" si="8"/>
        <v>NL_X_2019_1000 NAC_10_3_4</v>
      </c>
      <c r="G604" s="328">
        <f>'JQ2 TTrade'!K67</f>
        <v>168707</v>
      </c>
    </row>
    <row r="605" spans="1:8" ht="13.8" thickBot="1" x14ac:dyDescent="0.3">
      <c r="A605" s="331" t="str">
        <f>Cover!$G$25</f>
        <v>NL</v>
      </c>
      <c r="B605" s="332" t="s">
        <v>296</v>
      </c>
      <c r="C605" s="332">
        <f>'JQ1 Production'!$E$10</f>
        <v>2019</v>
      </c>
      <c r="D605" s="327" t="s">
        <v>216</v>
      </c>
      <c r="E605" s="342" t="s">
        <v>148</v>
      </c>
      <c r="F605" s="371" t="str">
        <f t="shared" si="8"/>
        <v>NL_X_2019_1000 NAC_10_4</v>
      </c>
      <c r="G605" s="328">
        <f>'JQ2 TTrade'!K68</f>
        <v>12670</v>
      </c>
    </row>
    <row r="606" spans="1:8" ht="13.8" thickBot="1" x14ac:dyDescent="0.3">
      <c r="A606" s="326" t="str">
        <f>Cover!$G$25</f>
        <v>NL</v>
      </c>
      <c r="B606" s="327" t="s">
        <v>292</v>
      </c>
      <c r="C606" s="327">
        <f>'JQ3 SPW'!$C$15</f>
        <v>0</v>
      </c>
      <c r="D606" s="327" t="s">
        <v>216</v>
      </c>
      <c r="E606" s="341" t="s">
        <v>149</v>
      </c>
      <c r="F606" s="371" t="str">
        <f t="shared" si="8"/>
        <v>NL_M_0_1000 NAC_11_1</v>
      </c>
      <c r="G606" s="328">
        <f>'JQ3 SPW'!C17</f>
        <v>11989</v>
      </c>
      <c r="H606" s="323" t="s">
        <v>46</v>
      </c>
    </row>
    <row r="607" spans="1:8" ht="13.8" thickBot="1" x14ac:dyDescent="0.3">
      <c r="A607" s="329" t="str">
        <f>Cover!$G$25</f>
        <v>NL</v>
      </c>
      <c r="B607" s="335" t="s">
        <v>292</v>
      </c>
      <c r="C607" s="325">
        <f>'JQ3 SPW'!$C$15</f>
        <v>0</v>
      </c>
      <c r="D607" s="327" t="s">
        <v>216</v>
      </c>
      <c r="E607" s="334" t="s">
        <v>150</v>
      </c>
      <c r="F607" s="371" t="str">
        <f t="shared" si="8"/>
        <v>NL_M_0_1000 NAC_11_1_C</v>
      </c>
      <c r="G607" s="328">
        <f>'JQ3 SPW'!C18</f>
        <v>51953</v>
      </c>
    </row>
    <row r="608" spans="1:8" ht="13.8" thickBot="1" x14ac:dyDescent="0.3">
      <c r="A608" s="329" t="str">
        <f>Cover!$G$25</f>
        <v>NL</v>
      </c>
      <c r="B608" s="335" t="s">
        <v>292</v>
      </c>
      <c r="C608" s="325">
        <f>'JQ3 SPW'!$C$15</f>
        <v>0</v>
      </c>
      <c r="D608" s="327" t="s">
        <v>216</v>
      </c>
      <c r="E608" s="334" t="s">
        <v>151</v>
      </c>
      <c r="F608" s="371" t="str">
        <f t="shared" si="8"/>
        <v>NL_M_0_1000 NAC_11_1_NC</v>
      </c>
      <c r="G608" s="328">
        <f>'JQ3 SPW'!C19</f>
        <v>37831</v>
      </c>
    </row>
    <row r="609" spans="1:7" ht="13.8" thickBot="1" x14ac:dyDescent="0.3">
      <c r="A609" s="329" t="str">
        <f>Cover!$G$25</f>
        <v>NL</v>
      </c>
      <c r="B609" s="335" t="s">
        <v>292</v>
      </c>
      <c r="C609" s="325">
        <f>'JQ3 SPW'!$C$15</f>
        <v>0</v>
      </c>
      <c r="D609" s="327" t="s">
        <v>216</v>
      </c>
      <c r="E609" s="334" t="s">
        <v>152</v>
      </c>
      <c r="F609" s="371" t="str">
        <f t="shared" si="8"/>
        <v>NL_M_0_1000 NAC_11_1_NC_T</v>
      </c>
      <c r="G609" s="328">
        <f>'JQ3 SPW'!C20</f>
        <v>156188</v>
      </c>
    </row>
    <row r="610" spans="1:7" ht="13.8" thickBot="1" x14ac:dyDescent="0.3">
      <c r="A610" s="329" t="str">
        <f>Cover!$G$25</f>
        <v>NL</v>
      </c>
      <c r="B610" s="335" t="s">
        <v>292</v>
      </c>
      <c r="C610" s="325">
        <f>'JQ3 SPW'!$C$15</f>
        <v>0</v>
      </c>
      <c r="D610" s="327" t="s">
        <v>216</v>
      </c>
      <c r="E610" s="334" t="s">
        <v>153</v>
      </c>
      <c r="F610" s="371" t="str">
        <f t="shared" si="8"/>
        <v>NL_M_0_1000 NAC_11_2</v>
      </c>
      <c r="G610" s="328">
        <f>'JQ3 SPW'!C21</f>
        <v>124378</v>
      </c>
    </row>
    <row r="611" spans="1:7" ht="13.8" thickBot="1" x14ac:dyDescent="0.3">
      <c r="A611" s="329" t="str">
        <f>Cover!$G$25</f>
        <v>NL</v>
      </c>
      <c r="B611" s="335" t="s">
        <v>292</v>
      </c>
      <c r="C611" s="325">
        <f>'JQ3 SPW'!$C$15</f>
        <v>0</v>
      </c>
      <c r="D611" s="327" t="s">
        <v>216</v>
      </c>
      <c r="E611" s="334" t="s">
        <v>154</v>
      </c>
      <c r="F611" s="371" t="str">
        <f t="shared" si="8"/>
        <v>NL_M_0_1000 NAC_11_3</v>
      </c>
      <c r="G611" s="328">
        <f>'JQ3 SPW'!C22</f>
        <v>300822</v>
      </c>
    </row>
    <row r="612" spans="1:7" ht="13.8" thickBot="1" x14ac:dyDescent="0.3">
      <c r="A612" s="329" t="str">
        <f>Cover!$G$25</f>
        <v>NL</v>
      </c>
      <c r="B612" s="335" t="s">
        <v>292</v>
      </c>
      <c r="C612" s="325">
        <f>'JQ3 SPW'!$C$15</f>
        <v>0</v>
      </c>
      <c r="D612" s="327" t="s">
        <v>216</v>
      </c>
      <c r="E612" s="334" t="s">
        <v>155</v>
      </c>
      <c r="F612" s="371" t="str">
        <f t="shared" si="8"/>
        <v>NL_M_0_1000 NAC_11_4</v>
      </c>
      <c r="G612" s="328">
        <f>'JQ3 SPW'!C23</f>
        <v>1377719</v>
      </c>
    </row>
    <row r="613" spans="1:7" ht="13.8" thickBot="1" x14ac:dyDescent="0.3">
      <c r="A613" s="329" t="str">
        <f>Cover!$G$25</f>
        <v>NL</v>
      </c>
      <c r="B613" s="335" t="s">
        <v>292</v>
      </c>
      <c r="C613" s="325">
        <f>'JQ3 SPW'!$C$15</f>
        <v>0</v>
      </c>
      <c r="D613" s="327" t="s">
        <v>216</v>
      </c>
      <c r="E613" s="334" t="s">
        <v>156</v>
      </c>
      <c r="F613" s="371" t="str">
        <f t="shared" si="8"/>
        <v>NL_M_0_1000 NAC_11_5</v>
      </c>
      <c r="G613" s="328">
        <f>'JQ3 SPW'!C24</f>
        <v>41564</v>
      </c>
    </row>
    <row r="614" spans="1:7" ht="13.8" thickBot="1" x14ac:dyDescent="0.3">
      <c r="A614" s="329" t="str">
        <f>Cover!$G$25</f>
        <v>NL</v>
      </c>
      <c r="B614" s="335" t="s">
        <v>292</v>
      </c>
      <c r="C614" s="325">
        <f>'JQ3 SPW'!$C$15</f>
        <v>0</v>
      </c>
      <c r="D614" s="327" t="s">
        <v>216</v>
      </c>
      <c r="E614" s="334" t="s">
        <v>171</v>
      </c>
      <c r="F614" s="371" t="str">
        <f t="shared" si="8"/>
        <v>NL_M_0_1000 NAC_11_6</v>
      </c>
      <c r="G614" s="328">
        <f>'JQ3 SPW'!C25</f>
        <v>158617</v>
      </c>
    </row>
    <row r="615" spans="1:7" ht="13.8" thickBot="1" x14ac:dyDescent="0.3">
      <c r="A615" s="329" t="str">
        <f>Cover!$G$25</f>
        <v>NL</v>
      </c>
      <c r="B615" s="335" t="s">
        <v>292</v>
      </c>
      <c r="C615" s="325">
        <f>'JQ3 SPW'!$C$15</f>
        <v>0</v>
      </c>
      <c r="D615" s="327" t="s">
        <v>216</v>
      </c>
      <c r="E615" s="334" t="s">
        <v>172</v>
      </c>
      <c r="F615" s="371" t="str">
        <f t="shared" si="8"/>
        <v>NL_M_0_1000 NAC_11_7</v>
      </c>
      <c r="G615" s="328">
        <f>'JQ3 SPW'!C26</f>
        <v>0</v>
      </c>
    </row>
    <row r="616" spans="1:7" ht="13.8" thickBot="1" x14ac:dyDescent="0.3">
      <c r="A616" s="329" t="str">
        <f>Cover!$G$25</f>
        <v>NL</v>
      </c>
      <c r="B616" s="335" t="s">
        <v>292</v>
      </c>
      <c r="C616" s="325">
        <f>'JQ3 SPW'!$C$15</f>
        <v>0</v>
      </c>
      <c r="D616" s="327" t="s">
        <v>216</v>
      </c>
      <c r="E616" s="334" t="s">
        <v>173</v>
      </c>
      <c r="F616" s="371" t="str">
        <f t="shared" si="8"/>
        <v>NL_M_0_1000 NAC_11_7_1</v>
      </c>
      <c r="G616" s="328">
        <f>'JQ3 SPW'!C27</f>
        <v>12728</v>
      </c>
    </row>
    <row r="617" spans="1:7" ht="13.8" thickBot="1" x14ac:dyDescent="0.3">
      <c r="A617" s="329" t="str">
        <f>Cover!$G$25</f>
        <v>NL</v>
      </c>
      <c r="B617" s="335" t="s">
        <v>292</v>
      </c>
      <c r="C617" s="325">
        <f>'JQ3 SPW'!$C$15</f>
        <v>0</v>
      </c>
      <c r="D617" s="327" t="s">
        <v>216</v>
      </c>
      <c r="E617" s="334" t="s">
        <v>157</v>
      </c>
      <c r="F617" s="371" t="str">
        <f t="shared" si="8"/>
        <v>NL_M_0_1000 NAC_12_1</v>
      </c>
      <c r="G617" s="328">
        <f>'JQ3 SPW'!C29</f>
        <v>320788</v>
      </c>
    </row>
    <row r="618" spans="1:7" ht="13.8" thickBot="1" x14ac:dyDescent="0.3">
      <c r="A618" s="329" t="str">
        <f>Cover!$G$25</f>
        <v>NL</v>
      </c>
      <c r="B618" s="335" t="s">
        <v>292</v>
      </c>
      <c r="C618" s="325">
        <f>'JQ3 SPW'!$C$15</f>
        <v>0</v>
      </c>
      <c r="D618" s="327" t="s">
        <v>216</v>
      </c>
      <c r="E618" s="334" t="s">
        <v>158</v>
      </c>
      <c r="F618" s="371" t="str">
        <f t="shared" si="8"/>
        <v>NL_M_0_1000 NAC_12_2</v>
      </c>
      <c r="G618" s="328">
        <f>'JQ3 SPW'!C30</f>
        <v>853342</v>
      </c>
    </row>
    <row r="619" spans="1:7" ht="13.8" thickBot="1" x14ac:dyDescent="0.3">
      <c r="A619" s="329" t="str">
        <f>Cover!$G$25</f>
        <v>NL</v>
      </c>
      <c r="B619" s="335" t="s">
        <v>292</v>
      </c>
      <c r="C619" s="325">
        <f>'JQ3 SPW'!$C$15</f>
        <v>0</v>
      </c>
      <c r="D619" s="327" t="s">
        <v>216</v>
      </c>
      <c r="E619" s="334" t="s">
        <v>159</v>
      </c>
      <c r="F619" s="371" t="str">
        <f t="shared" ref="F619:F670" si="9">CONCATENATE(A619,"_",B619,"_",C619,"_",D619,"_",E619)</f>
        <v>NL_M_0_1000 NAC_12_3</v>
      </c>
      <c r="G619" s="328">
        <f>'JQ3 SPW'!C31</f>
        <v>545063</v>
      </c>
    </row>
    <row r="620" spans="1:7" ht="13.8" thickBot="1" x14ac:dyDescent="0.3">
      <c r="A620" s="329" t="str">
        <f>Cover!$G$25</f>
        <v>NL</v>
      </c>
      <c r="B620" s="335" t="s">
        <v>292</v>
      </c>
      <c r="C620" s="325">
        <f>'JQ3 SPW'!$C$15</f>
        <v>0</v>
      </c>
      <c r="D620" s="327" t="s">
        <v>216</v>
      </c>
      <c r="E620" s="334" t="s">
        <v>160</v>
      </c>
      <c r="F620" s="371" t="str">
        <f t="shared" si="9"/>
        <v>NL_M_0_1000 NAC_12_4</v>
      </c>
      <c r="G620" s="328">
        <f>'JQ3 SPW'!C32</f>
        <v>54623</v>
      </c>
    </row>
    <row r="621" spans="1:7" ht="13.8" thickBot="1" x14ac:dyDescent="0.3">
      <c r="A621" s="329" t="str">
        <f>Cover!$G$25</f>
        <v>NL</v>
      </c>
      <c r="B621" s="335" t="s">
        <v>292</v>
      </c>
      <c r="C621" s="325">
        <f>'JQ3 SPW'!$C$15</f>
        <v>0</v>
      </c>
      <c r="D621" s="327" t="s">
        <v>216</v>
      </c>
      <c r="E621" s="334" t="s">
        <v>161</v>
      </c>
      <c r="F621" s="371" t="str">
        <f t="shared" si="9"/>
        <v>NL_M_0_1000 NAC_12_5</v>
      </c>
      <c r="G621" s="328">
        <f>'JQ3 SPW'!C33</f>
        <v>17885</v>
      </c>
    </row>
    <row r="622" spans="1:7" ht="13.8" thickBot="1" x14ac:dyDescent="0.3">
      <c r="A622" s="329" t="str">
        <f>Cover!$G$25</f>
        <v>NL</v>
      </c>
      <c r="B622" s="335" t="s">
        <v>292</v>
      </c>
      <c r="C622" s="325">
        <f>'JQ3 SPW'!$C$15</f>
        <v>0</v>
      </c>
      <c r="D622" s="327" t="s">
        <v>216</v>
      </c>
      <c r="E622" s="334" t="s">
        <v>162</v>
      </c>
      <c r="F622" s="371" t="str">
        <f t="shared" si="9"/>
        <v>NL_M_0_1000 NAC_12_6</v>
      </c>
      <c r="G622" s="328">
        <f>'JQ3 SPW'!C34</f>
        <v>15334</v>
      </c>
    </row>
    <row r="623" spans="1:7" ht="13.8" thickBot="1" x14ac:dyDescent="0.3">
      <c r="A623" s="329" t="str">
        <f>Cover!$G$25</f>
        <v>NL</v>
      </c>
      <c r="B623" s="335" t="s">
        <v>292</v>
      </c>
      <c r="C623" s="325">
        <f>'JQ3 SPW'!$C$15</f>
        <v>0</v>
      </c>
      <c r="D623" s="327" t="s">
        <v>216</v>
      </c>
      <c r="E623" s="334" t="s">
        <v>163</v>
      </c>
      <c r="F623" s="371" t="str">
        <f t="shared" si="9"/>
        <v>NL_M_0_1000 NAC_12_6_1</v>
      </c>
      <c r="G623" s="328">
        <f>'JQ3 SPW'!C35</f>
        <v>0</v>
      </c>
    </row>
    <row r="624" spans="1:7" ht="13.8" thickBot="1" x14ac:dyDescent="0.3">
      <c r="A624" s="329" t="str">
        <f>Cover!$G$25</f>
        <v>NL</v>
      </c>
      <c r="B624" s="335" t="s">
        <v>292</v>
      </c>
      <c r="C624" s="325">
        <f>'JQ3 SPW'!$C$15</f>
        <v>0</v>
      </c>
      <c r="D624" s="327" t="s">
        <v>216</v>
      </c>
      <c r="E624" s="334" t="s">
        <v>164</v>
      </c>
      <c r="F624" s="371" t="str">
        <f t="shared" si="9"/>
        <v>NL_M_0_1000 NAC_12_6_2</v>
      </c>
      <c r="G624" s="328">
        <f>'JQ3 SPW'!C36</f>
        <v>0</v>
      </c>
    </row>
    <row r="625" spans="1:7" ht="13.8" thickBot="1" x14ac:dyDescent="0.3">
      <c r="A625" s="329" t="str">
        <f>Cover!$G$25</f>
        <v>NL</v>
      </c>
      <c r="B625" s="335" t="s">
        <v>292</v>
      </c>
      <c r="C625" s="325">
        <f>'JQ3 SPW'!$C$15</f>
        <v>0</v>
      </c>
      <c r="D625" s="327" t="s">
        <v>216</v>
      </c>
      <c r="E625" s="334" t="s">
        <v>166</v>
      </c>
      <c r="F625" s="371" t="str">
        <f t="shared" si="9"/>
        <v>NL_M_0_1000 NAC_12_6_3</v>
      </c>
      <c r="G625" s="328">
        <f>'JQ3 SPW'!C37</f>
        <v>0</v>
      </c>
    </row>
    <row r="626" spans="1:7" ht="13.8" thickBot="1" x14ac:dyDescent="0.3">
      <c r="A626" s="348" t="str">
        <f>Cover!$G$25</f>
        <v>NL</v>
      </c>
      <c r="B626" s="335" t="s">
        <v>292</v>
      </c>
      <c r="C626" s="335">
        <f>'JQ3 SPW'!$D$15</f>
        <v>0</v>
      </c>
      <c r="D626" s="327" t="s">
        <v>216</v>
      </c>
      <c r="E626" s="336" t="s">
        <v>149</v>
      </c>
      <c r="F626" s="371" t="str">
        <f t="shared" si="9"/>
        <v>NL_M_0_1000 NAC_11_1</v>
      </c>
      <c r="G626" s="328">
        <f>'JQ3 SPW'!D17</f>
        <v>14624</v>
      </c>
    </row>
    <row r="627" spans="1:7" ht="13.8" thickBot="1" x14ac:dyDescent="0.3">
      <c r="A627" s="329" t="str">
        <f>Cover!$G$25</f>
        <v>NL</v>
      </c>
      <c r="B627" s="335" t="s">
        <v>292</v>
      </c>
      <c r="C627" s="335">
        <f>'JQ3 SPW'!$D$15</f>
        <v>0</v>
      </c>
      <c r="D627" s="327" t="s">
        <v>216</v>
      </c>
      <c r="E627" s="334" t="s">
        <v>150</v>
      </c>
      <c r="F627" s="371" t="str">
        <f t="shared" si="9"/>
        <v>NL_M_0_1000 NAC_11_1_C</v>
      </c>
      <c r="G627" s="328">
        <f>'JQ3 SPW'!D18</f>
        <v>68130</v>
      </c>
    </row>
    <row r="628" spans="1:7" ht="13.8" thickBot="1" x14ac:dyDescent="0.3">
      <c r="A628" s="329" t="str">
        <f>Cover!$G$25</f>
        <v>NL</v>
      </c>
      <c r="B628" s="335" t="s">
        <v>292</v>
      </c>
      <c r="C628" s="335">
        <f>'JQ3 SPW'!$D$15</f>
        <v>0</v>
      </c>
      <c r="D628" s="327" t="s">
        <v>216</v>
      </c>
      <c r="E628" s="334" t="s">
        <v>151</v>
      </c>
      <c r="F628" s="371" t="str">
        <f t="shared" si="9"/>
        <v>NL_M_0_1000 NAC_11_1_NC</v>
      </c>
      <c r="G628" s="328">
        <f>'JQ3 SPW'!D19</f>
        <v>51784</v>
      </c>
    </row>
    <row r="629" spans="1:7" ht="13.8" thickBot="1" x14ac:dyDescent="0.3">
      <c r="A629" s="329" t="str">
        <f>Cover!$G$25</f>
        <v>NL</v>
      </c>
      <c r="B629" s="335" t="s">
        <v>292</v>
      </c>
      <c r="C629" s="335">
        <f>'JQ3 SPW'!$D$15</f>
        <v>0</v>
      </c>
      <c r="D629" s="327" t="s">
        <v>216</v>
      </c>
      <c r="E629" s="334" t="s">
        <v>152</v>
      </c>
      <c r="F629" s="371" t="str">
        <f t="shared" si="9"/>
        <v>NL_M_0_1000 NAC_11_1_NC_T</v>
      </c>
      <c r="G629" s="328">
        <f>'JQ3 SPW'!D20</f>
        <v>146827</v>
      </c>
    </row>
    <row r="630" spans="1:7" ht="13.8" thickBot="1" x14ac:dyDescent="0.3">
      <c r="A630" s="329" t="str">
        <f>Cover!$G$25</f>
        <v>NL</v>
      </c>
      <c r="B630" s="335" t="s">
        <v>292</v>
      </c>
      <c r="C630" s="335">
        <f>'JQ3 SPW'!$D$15</f>
        <v>0</v>
      </c>
      <c r="D630" s="327" t="s">
        <v>216</v>
      </c>
      <c r="E630" s="334" t="s">
        <v>153</v>
      </c>
      <c r="F630" s="371" t="str">
        <f t="shared" si="9"/>
        <v>NL_M_0_1000 NAC_11_2</v>
      </c>
      <c r="G630" s="328">
        <f>'JQ3 SPW'!D21</f>
        <v>122992</v>
      </c>
    </row>
    <row r="631" spans="1:7" ht="13.8" thickBot="1" x14ac:dyDescent="0.3">
      <c r="A631" s="329" t="str">
        <f>Cover!$G$25</f>
        <v>NL</v>
      </c>
      <c r="B631" s="335" t="s">
        <v>292</v>
      </c>
      <c r="C631" s="335">
        <f>'JQ3 SPW'!$D$15</f>
        <v>0</v>
      </c>
      <c r="D631" s="327" t="s">
        <v>216</v>
      </c>
      <c r="E631" s="334" t="s">
        <v>154</v>
      </c>
      <c r="F631" s="371" t="str">
        <f t="shared" si="9"/>
        <v>NL_M_0_1000 NAC_11_3</v>
      </c>
      <c r="G631" s="328">
        <f>'JQ3 SPW'!D22</f>
        <v>330182</v>
      </c>
    </row>
    <row r="632" spans="1:7" ht="13.8" thickBot="1" x14ac:dyDescent="0.3">
      <c r="A632" s="329" t="str">
        <f>Cover!$G$25</f>
        <v>NL</v>
      </c>
      <c r="B632" s="335" t="s">
        <v>292</v>
      </c>
      <c r="C632" s="335">
        <f>'JQ3 SPW'!$D$15</f>
        <v>0</v>
      </c>
      <c r="D632" s="327" t="s">
        <v>216</v>
      </c>
      <c r="E632" s="334" t="s">
        <v>155</v>
      </c>
      <c r="F632" s="371" t="str">
        <f t="shared" si="9"/>
        <v>NL_M_0_1000 NAC_11_4</v>
      </c>
      <c r="G632" s="328">
        <f>'JQ3 SPW'!D23</f>
        <v>1554805</v>
      </c>
    </row>
    <row r="633" spans="1:7" ht="13.8" thickBot="1" x14ac:dyDescent="0.3">
      <c r="A633" s="329" t="str">
        <f>Cover!$G$25</f>
        <v>NL</v>
      </c>
      <c r="B633" s="335" t="s">
        <v>292</v>
      </c>
      <c r="C633" s="335">
        <f>'JQ3 SPW'!$D$15</f>
        <v>0</v>
      </c>
      <c r="D633" s="327" t="s">
        <v>216</v>
      </c>
      <c r="E633" s="334" t="s">
        <v>156</v>
      </c>
      <c r="F633" s="371" t="str">
        <f t="shared" si="9"/>
        <v>NL_M_0_1000 NAC_11_5</v>
      </c>
      <c r="G633" s="328">
        <f>'JQ3 SPW'!D24</f>
        <v>48712</v>
      </c>
    </row>
    <row r="634" spans="1:7" ht="13.8" thickBot="1" x14ac:dyDescent="0.3">
      <c r="A634" s="329" t="str">
        <f>Cover!$G$25</f>
        <v>NL</v>
      </c>
      <c r="B634" s="335" t="s">
        <v>292</v>
      </c>
      <c r="C634" s="335">
        <f>'JQ3 SPW'!$D$15</f>
        <v>0</v>
      </c>
      <c r="D634" s="327" t="s">
        <v>216</v>
      </c>
      <c r="E634" s="334" t="s">
        <v>171</v>
      </c>
      <c r="F634" s="371" t="str">
        <f t="shared" si="9"/>
        <v>NL_M_0_1000 NAC_11_6</v>
      </c>
      <c r="G634" s="328">
        <f>'JQ3 SPW'!D25</f>
        <v>170372</v>
      </c>
    </row>
    <row r="635" spans="1:7" ht="13.8" thickBot="1" x14ac:dyDescent="0.3">
      <c r="A635" s="329" t="str">
        <f>Cover!$G$25</f>
        <v>NL</v>
      </c>
      <c r="B635" s="335" t="s">
        <v>292</v>
      </c>
      <c r="C635" s="335">
        <f>'JQ3 SPW'!$D$15</f>
        <v>0</v>
      </c>
      <c r="D635" s="327" t="s">
        <v>216</v>
      </c>
      <c r="E635" s="334" t="s">
        <v>172</v>
      </c>
      <c r="F635" s="371" t="str">
        <f t="shared" si="9"/>
        <v>NL_M_0_1000 NAC_11_7</v>
      </c>
      <c r="G635" s="328">
        <f>'JQ3 SPW'!D26</f>
        <v>0</v>
      </c>
    </row>
    <row r="636" spans="1:7" ht="13.8" thickBot="1" x14ac:dyDescent="0.3">
      <c r="A636" s="329" t="str">
        <f>Cover!$G$25</f>
        <v>NL</v>
      </c>
      <c r="B636" s="335" t="s">
        <v>292</v>
      </c>
      <c r="C636" s="335">
        <f>'JQ3 SPW'!$D$15</f>
        <v>0</v>
      </c>
      <c r="D636" s="327" t="s">
        <v>216</v>
      </c>
      <c r="E636" s="334" t="s">
        <v>173</v>
      </c>
      <c r="F636" s="371" t="str">
        <f t="shared" si="9"/>
        <v>NL_M_0_1000 NAC_11_7_1</v>
      </c>
      <c r="G636" s="328">
        <f>'JQ3 SPW'!D27</f>
        <v>8841</v>
      </c>
    </row>
    <row r="637" spans="1:7" ht="13.8" thickBot="1" x14ac:dyDescent="0.3">
      <c r="A637" s="329" t="str">
        <f>Cover!$G$25</f>
        <v>NL</v>
      </c>
      <c r="B637" s="335" t="s">
        <v>292</v>
      </c>
      <c r="C637" s="335">
        <f>'JQ3 SPW'!$D$15</f>
        <v>0</v>
      </c>
      <c r="D637" s="327" t="s">
        <v>216</v>
      </c>
      <c r="E637" s="334" t="s">
        <v>157</v>
      </c>
      <c r="F637" s="371" t="str">
        <f t="shared" si="9"/>
        <v>NL_M_0_1000 NAC_12_1</v>
      </c>
      <c r="G637" s="328">
        <f>'JQ3 SPW'!D29</f>
        <v>332020</v>
      </c>
    </row>
    <row r="638" spans="1:7" ht="13.8" thickBot="1" x14ac:dyDescent="0.3">
      <c r="A638" s="329" t="str">
        <f>Cover!$G$25</f>
        <v>NL</v>
      </c>
      <c r="B638" s="335" t="s">
        <v>292</v>
      </c>
      <c r="C638" s="335">
        <f>'JQ3 SPW'!$D$15</f>
        <v>0</v>
      </c>
      <c r="D638" s="327" t="s">
        <v>216</v>
      </c>
      <c r="E638" s="334" t="s">
        <v>158</v>
      </c>
      <c r="F638" s="371" t="str">
        <f t="shared" si="9"/>
        <v>NL_M_0_1000 NAC_12_2</v>
      </c>
      <c r="G638" s="328">
        <f>'JQ3 SPW'!D30</f>
        <v>933522</v>
      </c>
    </row>
    <row r="639" spans="1:7" ht="13.8" thickBot="1" x14ac:dyDescent="0.3">
      <c r="A639" s="329" t="str">
        <f>Cover!$G$25</f>
        <v>NL</v>
      </c>
      <c r="B639" s="335" t="s">
        <v>292</v>
      </c>
      <c r="C639" s="335">
        <f>'JQ3 SPW'!$D$15</f>
        <v>0</v>
      </c>
      <c r="D639" s="327" t="s">
        <v>216</v>
      </c>
      <c r="E639" s="334" t="s">
        <v>159</v>
      </c>
      <c r="F639" s="371" t="str">
        <f t="shared" si="9"/>
        <v>NL_M_0_1000 NAC_12_3</v>
      </c>
      <c r="G639" s="328">
        <f>'JQ3 SPW'!D31</f>
        <v>587342</v>
      </c>
    </row>
    <row r="640" spans="1:7" ht="13.8" thickBot="1" x14ac:dyDescent="0.3">
      <c r="A640" s="329" t="str">
        <f>Cover!$G$25</f>
        <v>NL</v>
      </c>
      <c r="B640" s="335" t="s">
        <v>292</v>
      </c>
      <c r="C640" s="335">
        <f>'JQ3 SPW'!$D$15</f>
        <v>0</v>
      </c>
      <c r="D640" s="327" t="s">
        <v>216</v>
      </c>
      <c r="E640" s="334" t="s">
        <v>160</v>
      </c>
      <c r="F640" s="371" t="str">
        <f t="shared" si="9"/>
        <v>NL_M_0_1000 NAC_12_4</v>
      </c>
      <c r="G640" s="328">
        <f>'JQ3 SPW'!D32</f>
        <v>48954</v>
      </c>
    </row>
    <row r="641" spans="1:7" ht="13.8" thickBot="1" x14ac:dyDescent="0.3">
      <c r="A641" s="329" t="str">
        <f>Cover!$G$25</f>
        <v>NL</v>
      </c>
      <c r="B641" s="335" t="s">
        <v>292</v>
      </c>
      <c r="C641" s="335">
        <f>'JQ3 SPW'!$D$15</f>
        <v>0</v>
      </c>
      <c r="D641" s="327" t="s">
        <v>216</v>
      </c>
      <c r="E641" s="334" t="s">
        <v>161</v>
      </c>
      <c r="F641" s="371" t="str">
        <f t="shared" si="9"/>
        <v>NL_M_0_1000 NAC_12_5</v>
      </c>
      <c r="G641" s="328">
        <f>'JQ3 SPW'!D33</f>
        <v>20397</v>
      </c>
    </row>
    <row r="642" spans="1:7" ht="13.8" thickBot="1" x14ac:dyDescent="0.3">
      <c r="A642" s="329" t="str">
        <f>Cover!$G$25</f>
        <v>NL</v>
      </c>
      <c r="B642" s="335" t="s">
        <v>292</v>
      </c>
      <c r="C642" s="335">
        <f>'JQ3 SPW'!$D$15</f>
        <v>0</v>
      </c>
      <c r="D642" s="327" t="s">
        <v>216</v>
      </c>
      <c r="E642" s="334" t="s">
        <v>162</v>
      </c>
      <c r="F642" s="371" t="str">
        <f t="shared" si="9"/>
        <v>NL_M_0_1000 NAC_12_6</v>
      </c>
      <c r="G642" s="328">
        <f>'JQ3 SPW'!D34</f>
        <v>18004</v>
      </c>
    </row>
    <row r="643" spans="1:7" ht="13.8" thickBot="1" x14ac:dyDescent="0.3">
      <c r="A643" s="329" t="str">
        <f>Cover!$G$25</f>
        <v>NL</v>
      </c>
      <c r="B643" s="335" t="s">
        <v>292</v>
      </c>
      <c r="C643" s="335">
        <f>'JQ3 SPW'!$D$15</f>
        <v>0</v>
      </c>
      <c r="D643" s="327" t="s">
        <v>216</v>
      </c>
      <c r="E643" s="334" t="s">
        <v>163</v>
      </c>
      <c r="F643" s="371" t="str">
        <f t="shared" si="9"/>
        <v>NL_M_0_1000 NAC_12_6_1</v>
      </c>
      <c r="G643" s="328">
        <f>'JQ3 SPW'!D35</f>
        <v>0</v>
      </c>
    </row>
    <row r="644" spans="1:7" ht="13.8" thickBot="1" x14ac:dyDescent="0.3">
      <c r="A644" s="329" t="str">
        <f>Cover!$G$25</f>
        <v>NL</v>
      </c>
      <c r="B644" s="335" t="s">
        <v>292</v>
      </c>
      <c r="C644" s="335">
        <f>'JQ3 SPW'!$D$15</f>
        <v>0</v>
      </c>
      <c r="D644" s="327" t="s">
        <v>216</v>
      </c>
      <c r="E644" s="334" t="s">
        <v>164</v>
      </c>
      <c r="F644" s="371" t="str">
        <f t="shared" si="9"/>
        <v>NL_M_0_1000 NAC_12_6_2</v>
      </c>
      <c r="G644" s="328">
        <f>'JQ3 SPW'!D36</f>
        <v>0</v>
      </c>
    </row>
    <row r="645" spans="1:7" ht="13.8" thickBot="1" x14ac:dyDescent="0.3">
      <c r="A645" s="329" t="str">
        <f>Cover!$G$25</f>
        <v>NL</v>
      </c>
      <c r="B645" s="335" t="s">
        <v>292</v>
      </c>
      <c r="C645" s="335">
        <f>'JQ3 SPW'!$D$15</f>
        <v>0</v>
      </c>
      <c r="D645" s="327" t="s">
        <v>216</v>
      </c>
      <c r="E645" s="334" t="s">
        <v>166</v>
      </c>
      <c r="F645" s="371" t="str">
        <f t="shared" si="9"/>
        <v>NL_M_0_1000 NAC_12_6_3</v>
      </c>
      <c r="G645" s="328">
        <f>'JQ3 SPW'!D37</f>
        <v>0</v>
      </c>
    </row>
    <row r="646" spans="1:7" ht="13.8" thickBot="1" x14ac:dyDescent="0.3">
      <c r="A646" s="326" t="str">
        <f>Cover!$G$25</f>
        <v>NL</v>
      </c>
      <c r="B646" s="327" t="s">
        <v>296</v>
      </c>
      <c r="C646" s="327">
        <f>'JQ3 SPW'!$C$15</f>
        <v>0</v>
      </c>
      <c r="D646" s="327" t="s">
        <v>216</v>
      </c>
      <c r="E646" s="341" t="s">
        <v>149</v>
      </c>
      <c r="F646" s="371" t="str">
        <f t="shared" si="9"/>
        <v>NL_X_0_1000 NAC_11_1</v>
      </c>
      <c r="G646" s="328">
        <f>'JQ3 SPW'!E17</f>
        <v>1759</v>
      </c>
    </row>
    <row r="647" spans="1:7" ht="13.8" thickBot="1" x14ac:dyDescent="0.3">
      <c r="A647" s="329" t="str">
        <f>Cover!$G$25</f>
        <v>NL</v>
      </c>
      <c r="B647" s="335" t="s">
        <v>296</v>
      </c>
      <c r="C647" s="325">
        <f>'JQ3 SPW'!$C$15</f>
        <v>0</v>
      </c>
      <c r="D647" s="327" t="s">
        <v>216</v>
      </c>
      <c r="E647" s="334" t="s">
        <v>150</v>
      </c>
      <c r="F647" s="371" t="str">
        <f t="shared" si="9"/>
        <v>NL_X_0_1000 NAC_11_1_C</v>
      </c>
      <c r="G647" s="328">
        <f>'JQ3 SPW'!E18</f>
        <v>31246</v>
      </c>
    </row>
    <row r="648" spans="1:7" ht="13.8" thickBot="1" x14ac:dyDescent="0.3">
      <c r="A648" s="329" t="str">
        <f>Cover!$G$25</f>
        <v>NL</v>
      </c>
      <c r="B648" s="335" t="s">
        <v>296</v>
      </c>
      <c r="C648" s="325">
        <f>'JQ3 SPW'!$C$15</f>
        <v>0</v>
      </c>
      <c r="D648" s="327" t="s">
        <v>216</v>
      </c>
      <c r="E648" s="334" t="s">
        <v>151</v>
      </c>
      <c r="F648" s="371" t="str">
        <f t="shared" si="9"/>
        <v>NL_X_0_1000 NAC_11_1_NC</v>
      </c>
      <c r="G648" s="328">
        <f>'JQ3 SPW'!E19</f>
        <v>5795</v>
      </c>
    </row>
    <row r="649" spans="1:7" ht="13.8" thickBot="1" x14ac:dyDescent="0.3">
      <c r="A649" s="329" t="str">
        <f>Cover!$G$25</f>
        <v>NL</v>
      </c>
      <c r="B649" s="335" t="s">
        <v>296</v>
      </c>
      <c r="C649" s="325">
        <f>'JQ3 SPW'!$C$15</f>
        <v>0</v>
      </c>
      <c r="D649" s="327" t="s">
        <v>216</v>
      </c>
      <c r="E649" s="334" t="s">
        <v>152</v>
      </c>
      <c r="F649" s="371" t="str">
        <f t="shared" si="9"/>
        <v>NL_X_0_1000 NAC_11_1_NC_T</v>
      </c>
      <c r="G649" s="328">
        <f>'JQ3 SPW'!E20</f>
        <v>141358</v>
      </c>
    </row>
    <row r="650" spans="1:7" ht="13.8" thickBot="1" x14ac:dyDescent="0.3">
      <c r="A650" s="329" t="str">
        <f>Cover!$G$25</f>
        <v>NL</v>
      </c>
      <c r="B650" s="335" t="s">
        <v>296</v>
      </c>
      <c r="C650" s="325">
        <f>'JQ3 SPW'!$C$15</f>
        <v>0</v>
      </c>
      <c r="D650" s="327" t="s">
        <v>216</v>
      </c>
      <c r="E650" s="334" t="s">
        <v>153</v>
      </c>
      <c r="F650" s="371" t="str">
        <f t="shared" si="9"/>
        <v>NL_X_0_1000 NAC_11_2</v>
      </c>
      <c r="G650" s="328">
        <f>'JQ3 SPW'!E21</f>
        <v>78466</v>
      </c>
    </row>
    <row r="651" spans="1:7" ht="13.8" thickBot="1" x14ac:dyDescent="0.3">
      <c r="A651" s="329" t="str">
        <f>Cover!$G$25</f>
        <v>NL</v>
      </c>
      <c r="B651" s="335" t="s">
        <v>296</v>
      </c>
      <c r="C651" s="325">
        <f>'JQ3 SPW'!$C$15</f>
        <v>0</v>
      </c>
      <c r="D651" s="327" t="s">
        <v>216</v>
      </c>
      <c r="E651" s="334" t="s">
        <v>154</v>
      </c>
      <c r="F651" s="371" t="str">
        <f t="shared" si="9"/>
        <v>NL_X_0_1000 NAC_11_3</v>
      </c>
      <c r="G651" s="328">
        <f>'JQ3 SPW'!E22</f>
        <v>141301</v>
      </c>
    </row>
    <row r="652" spans="1:7" ht="13.8" thickBot="1" x14ac:dyDescent="0.3">
      <c r="A652" s="329" t="str">
        <f>Cover!$G$25</f>
        <v>NL</v>
      </c>
      <c r="B652" s="335" t="s">
        <v>296</v>
      </c>
      <c r="C652" s="325">
        <f>'JQ3 SPW'!$C$15</f>
        <v>0</v>
      </c>
      <c r="D652" s="327" t="s">
        <v>216</v>
      </c>
      <c r="E652" s="334" t="s">
        <v>155</v>
      </c>
      <c r="F652" s="371" t="str">
        <f t="shared" si="9"/>
        <v>NL_X_0_1000 NAC_11_4</v>
      </c>
      <c r="G652" s="328">
        <f>'JQ3 SPW'!E23</f>
        <v>696314</v>
      </c>
    </row>
    <row r="653" spans="1:7" ht="13.8" thickBot="1" x14ac:dyDescent="0.3">
      <c r="A653" s="329" t="str">
        <f>Cover!$G$25</f>
        <v>NL</v>
      </c>
      <c r="B653" s="335" t="s">
        <v>296</v>
      </c>
      <c r="C653" s="325">
        <f>'JQ3 SPW'!$C$15</f>
        <v>0</v>
      </c>
      <c r="D653" s="327" t="s">
        <v>216</v>
      </c>
      <c r="E653" s="334" t="s">
        <v>156</v>
      </c>
      <c r="F653" s="371" t="str">
        <f t="shared" si="9"/>
        <v>NL_X_0_1000 NAC_11_5</v>
      </c>
      <c r="G653" s="328">
        <f>'JQ3 SPW'!E24</f>
        <v>38391</v>
      </c>
    </row>
    <row r="654" spans="1:7" ht="13.8" thickBot="1" x14ac:dyDescent="0.3">
      <c r="A654" s="329" t="str">
        <f>Cover!$G$25</f>
        <v>NL</v>
      </c>
      <c r="B654" s="335" t="s">
        <v>296</v>
      </c>
      <c r="C654" s="325">
        <f>'JQ3 SPW'!$C$15</f>
        <v>0</v>
      </c>
      <c r="D654" s="327" t="s">
        <v>216</v>
      </c>
      <c r="E654" s="334" t="s">
        <v>171</v>
      </c>
      <c r="F654" s="371" t="str">
        <f t="shared" si="9"/>
        <v>NL_X_0_1000 NAC_11_6</v>
      </c>
      <c r="G654" s="328">
        <f>'JQ3 SPW'!E25</f>
        <v>141263</v>
      </c>
    </row>
    <row r="655" spans="1:7" ht="13.8" thickBot="1" x14ac:dyDescent="0.3">
      <c r="A655" s="329" t="str">
        <f>Cover!$G$25</f>
        <v>NL</v>
      </c>
      <c r="B655" s="335" t="s">
        <v>296</v>
      </c>
      <c r="C655" s="325">
        <f>'JQ3 SPW'!$C$15</f>
        <v>0</v>
      </c>
      <c r="D655" s="327" t="s">
        <v>216</v>
      </c>
      <c r="E655" s="334" t="s">
        <v>172</v>
      </c>
      <c r="F655" s="371" t="str">
        <f t="shared" si="9"/>
        <v>NL_X_0_1000 NAC_11_7</v>
      </c>
      <c r="G655" s="328">
        <f>'JQ3 SPW'!E26</f>
        <v>0</v>
      </c>
    </row>
    <row r="656" spans="1:7" ht="13.8" thickBot="1" x14ac:dyDescent="0.3">
      <c r="A656" s="329" t="str">
        <f>Cover!$G$25</f>
        <v>NL</v>
      </c>
      <c r="B656" s="335" t="s">
        <v>296</v>
      </c>
      <c r="C656" s="325">
        <f>'JQ3 SPW'!$C$15</f>
        <v>0</v>
      </c>
      <c r="D656" s="327" t="s">
        <v>216</v>
      </c>
      <c r="E656" s="334" t="s">
        <v>173</v>
      </c>
      <c r="F656" s="371" t="str">
        <f t="shared" si="9"/>
        <v>NL_X_0_1000 NAC_11_7_1</v>
      </c>
      <c r="G656" s="328">
        <f>'JQ3 SPW'!E27</f>
        <v>324170</v>
      </c>
    </row>
    <row r="657" spans="1:7" ht="13.8" thickBot="1" x14ac:dyDescent="0.3">
      <c r="A657" s="329" t="str">
        <f>Cover!$G$25</f>
        <v>NL</v>
      </c>
      <c r="B657" s="335" t="s">
        <v>296</v>
      </c>
      <c r="C657" s="325">
        <f>'JQ3 SPW'!$C$15</f>
        <v>0</v>
      </c>
      <c r="D657" s="327" t="s">
        <v>216</v>
      </c>
      <c r="E657" s="334" t="s">
        <v>157</v>
      </c>
      <c r="F657" s="371" t="str">
        <f t="shared" si="9"/>
        <v>NL_X_0_1000 NAC_12_1</v>
      </c>
      <c r="G657" s="328">
        <f>'JQ3 SPW'!E29</f>
        <v>248425</v>
      </c>
    </row>
    <row r="658" spans="1:7" ht="13.8" thickBot="1" x14ac:dyDescent="0.3">
      <c r="A658" s="329" t="str">
        <f>Cover!$G$25</f>
        <v>NL</v>
      </c>
      <c r="B658" s="335" t="s">
        <v>296</v>
      </c>
      <c r="C658" s="325">
        <f>'JQ3 SPW'!$C$15</f>
        <v>0</v>
      </c>
      <c r="D658" s="327" t="s">
        <v>216</v>
      </c>
      <c r="E658" s="334" t="s">
        <v>158</v>
      </c>
      <c r="F658" s="371" t="str">
        <f t="shared" si="9"/>
        <v>NL_X_0_1000 NAC_12_2</v>
      </c>
      <c r="G658" s="328">
        <f>'JQ3 SPW'!E30</f>
        <v>1058738</v>
      </c>
    </row>
    <row r="659" spans="1:7" ht="13.8" thickBot="1" x14ac:dyDescent="0.3">
      <c r="A659" s="329" t="str">
        <f>Cover!$G$25</f>
        <v>NL</v>
      </c>
      <c r="B659" s="335" t="s">
        <v>296</v>
      </c>
      <c r="C659" s="325">
        <f>'JQ3 SPW'!$C$15</f>
        <v>0</v>
      </c>
      <c r="D659" s="327" t="s">
        <v>216</v>
      </c>
      <c r="E659" s="334" t="s">
        <v>159</v>
      </c>
      <c r="F659" s="371" t="str">
        <f t="shared" si="9"/>
        <v>NL_X_0_1000 NAC_12_3</v>
      </c>
      <c r="G659" s="328">
        <f>'JQ3 SPW'!E31</f>
        <v>569551</v>
      </c>
    </row>
    <row r="660" spans="1:7" ht="13.8" thickBot="1" x14ac:dyDescent="0.3">
      <c r="A660" s="329" t="str">
        <f>Cover!$G$25</f>
        <v>NL</v>
      </c>
      <c r="B660" s="335" t="s">
        <v>296</v>
      </c>
      <c r="C660" s="325">
        <f>'JQ3 SPW'!$C$15</f>
        <v>0</v>
      </c>
      <c r="D660" s="327" t="s">
        <v>216</v>
      </c>
      <c r="E660" s="334" t="s">
        <v>160</v>
      </c>
      <c r="F660" s="371" t="str">
        <f t="shared" si="9"/>
        <v>NL_X_0_1000 NAC_12_4</v>
      </c>
      <c r="G660" s="328">
        <f>'JQ3 SPW'!E32</f>
        <v>28966</v>
      </c>
    </row>
    <row r="661" spans="1:7" ht="13.8" thickBot="1" x14ac:dyDescent="0.3">
      <c r="A661" s="329" t="str">
        <f>Cover!$G$25</f>
        <v>NL</v>
      </c>
      <c r="B661" s="335" t="s">
        <v>296</v>
      </c>
      <c r="C661" s="325">
        <f>'JQ3 SPW'!$C$15</f>
        <v>0</v>
      </c>
      <c r="D661" s="327" t="s">
        <v>216</v>
      </c>
      <c r="E661" s="334" t="s">
        <v>161</v>
      </c>
      <c r="F661" s="371" t="str">
        <f t="shared" si="9"/>
        <v>NL_X_0_1000 NAC_12_5</v>
      </c>
      <c r="G661" s="328">
        <f>'JQ3 SPW'!E33</f>
        <v>33553</v>
      </c>
    </row>
    <row r="662" spans="1:7" ht="13.8" thickBot="1" x14ac:dyDescent="0.3">
      <c r="A662" s="329" t="str">
        <f>Cover!$G$25</f>
        <v>NL</v>
      </c>
      <c r="B662" s="335" t="s">
        <v>296</v>
      </c>
      <c r="C662" s="325">
        <f>'JQ3 SPW'!$C$15</f>
        <v>0</v>
      </c>
      <c r="D662" s="327" t="s">
        <v>216</v>
      </c>
      <c r="E662" s="334" t="s">
        <v>162</v>
      </c>
      <c r="F662" s="371" t="str">
        <f t="shared" si="9"/>
        <v>NL_X_0_1000 NAC_12_6</v>
      </c>
      <c r="G662" s="328">
        <f>'JQ3 SPW'!E34</f>
        <v>23506</v>
      </c>
    </row>
    <row r="663" spans="1:7" ht="13.8" thickBot="1" x14ac:dyDescent="0.3">
      <c r="A663" s="329" t="str">
        <f>Cover!$G$25</f>
        <v>NL</v>
      </c>
      <c r="B663" s="335" t="s">
        <v>296</v>
      </c>
      <c r="C663" s="325">
        <f>'JQ3 SPW'!$C$15</f>
        <v>0</v>
      </c>
      <c r="D663" s="327" t="s">
        <v>216</v>
      </c>
      <c r="E663" s="334" t="s">
        <v>163</v>
      </c>
      <c r="F663" s="371" t="str">
        <f t="shared" si="9"/>
        <v>NL_X_0_1000 NAC_12_6_1</v>
      </c>
      <c r="G663" s="328">
        <f>'JQ3 SPW'!E35</f>
        <v>0</v>
      </c>
    </row>
    <row r="664" spans="1:7" ht="13.8" thickBot="1" x14ac:dyDescent="0.3">
      <c r="A664" s="329" t="str">
        <f>Cover!$G$25</f>
        <v>NL</v>
      </c>
      <c r="B664" s="335" t="s">
        <v>296</v>
      </c>
      <c r="C664" s="325">
        <f>'JQ3 SPW'!$C$15</f>
        <v>0</v>
      </c>
      <c r="D664" s="327" t="s">
        <v>216</v>
      </c>
      <c r="E664" s="334" t="s">
        <v>164</v>
      </c>
      <c r="F664" s="371" t="str">
        <f t="shared" si="9"/>
        <v>NL_X_0_1000 NAC_12_6_2</v>
      </c>
      <c r="G664" s="328">
        <f>'JQ3 SPW'!E36</f>
        <v>0</v>
      </c>
    </row>
    <row r="665" spans="1:7" ht="13.8" thickBot="1" x14ac:dyDescent="0.3">
      <c r="A665" s="329" t="str">
        <f>Cover!$G$25</f>
        <v>NL</v>
      </c>
      <c r="B665" s="335" t="s">
        <v>296</v>
      </c>
      <c r="C665" s="325">
        <f>'JQ3 SPW'!$C$15</f>
        <v>0</v>
      </c>
      <c r="D665" s="327" t="s">
        <v>216</v>
      </c>
      <c r="E665" s="334" t="s">
        <v>166</v>
      </c>
      <c r="F665" s="371" t="str">
        <f t="shared" si="9"/>
        <v>NL_X_0_1000 NAC_12_6_3</v>
      </c>
      <c r="G665" s="328">
        <f>'JQ3 SPW'!E37</f>
        <v>0</v>
      </c>
    </row>
    <row r="666" spans="1:7" ht="13.8" thickBot="1" x14ac:dyDescent="0.3">
      <c r="A666" s="326" t="str">
        <f>Cover!$G$25</f>
        <v>NL</v>
      </c>
      <c r="B666" s="327" t="s">
        <v>296</v>
      </c>
      <c r="C666" s="327">
        <f>'JQ3 SPW'!$D$15</f>
        <v>0</v>
      </c>
      <c r="D666" s="327" t="s">
        <v>216</v>
      </c>
      <c r="E666" s="341" t="s">
        <v>149</v>
      </c>
      <c r="F666" s="371" t="str">
        <f t="shared" si="9"/>
        <v>NL_X_0_1000 NAC_11_1</v>
      </c>
      <c r="G666" s="328">
        <f>'JQ3 SPW'!F17</f>
        <v>2190</v>
      </c>
    </row>
    <row r="667" spans="1:7" ht="13.8" thickBot="1" x14ac:dyDescent="0.3">
      <c r="A667" s="329" t="str">
        <f>Cover!$G$25</f>
        <v>NL</v>
      </c>
      <c r="B667" s="335" t="s">
        <v>296</v>
      </c>
      <c r="C667" s="335">
        <f>'JQ3 SPW'!$D$15</f>
        <v>0</v>
      </c>
      <c r="D667" s="327" t="s">
        <v>216</v>
      </c>
      <c r="E667" s="334" t="s">
        <v>150</v>
      </c>
      <c r="F667" s="371" t="str">
        <f t="shared" si="9"/>
        <v>NL_X_0_1000 NAC_11_1_C</v>
      </c>
      <c r="G667" s="328">
        <f>'JQ3 SPW'!F18</f>
        <v>32686</v>
      </c>
    </row>
    <row r="668" spans="1:7" ht="13.8" thickBot="1" x14ac:dyDescent="0.3">
      <c r="A668" s="329" t="str">
        <f>Cover!$G$25</f>
        <v>NL</v>
      </c>
      <c r="B668" s="335" t="s">
        <v>296</v>
      </c>
      <c r="C668" s="335">
        <f>'JQ3 SPW'!$D$15</f>
        <v>0</v>
      </c>
      <c r="D668" s="327" t="s">
        <v>216</v>
      </c>
      <c r="E668" s="334" t="s">
        <v>151</v>
      </c>
      <c r="F668" s="371" t="str">
        <f t="shared" si="9"/>
        <v>NL_X_0_1000 NAC_11_1_NC</v>
      </c>
      <c r="G668" s="328">
        <f>'JQ3 SPW'!F19</f>
        <v>4751</v>
      </c>
    </row>
    <row r="669" spans="1:7" ht="13.8" thickBot="1" x14ac:dyDescent="0.3">
      <c r="A669" s="329" t="str">
        <f>Cover!$G$25</f>
        <v>NL</v>
      </c>
      <c r="B669" s="335" t="s">
        <v>296</v>
      </c>
      <c r="C669" s="335">
        <f>'JQ3 SPW'!$D$15</f>
        <v>0</v>
      </c>
      <c r="D669" s="327" t="s">
        <v>216</v>
      </c>
      <c r="E669" s="334" t="s">
        <v>152</v>
      </c>
      <c r="F669" s="371" t="str">
        <f t="shared" si="9"/>
        <v>NL_X_0_1000 NAC_11_1_NC_T</v>
      </c>
      <c r="G669" s="328">
        <f>'JQ3 SPW'!F20</f>
        <v>144201</v>
      </c>
    </row>
    <row r="670" spans="1:7" ht="13.8" thickBot="1" x14ac:dyDescent="0.3">
      <c r="A670" s="329" t="str">
        <f>Cover!$G$25</f>
        <v>NL</v>
      </c>
      <c r="B670" s="335" t="s">
        <v>296</v>
      </c>
      <c r="C670" s="335">
        <f>'JQ3 SPW'!$D$15</f>
        <v>0</v>
      </c>
      <c r="D670" s="327" t="s">
        <v>216</v>
      </c>
      <c r="E670" s="334" t="s">
        <v>153</v>
      </c>
      <c r="F670" s="371" t="str">
        <f t="shared" si="9"/>
        <v>NL_X_0_1000 NAC_11_2</v>
      </c>
      <c r="G670" s="328">
        <f>'JQ3 SPW'!F21</f>
        <v>84447</v>
      </c>
    </row>
    <row r="671" spans="1:7" ht="13.8" thickBot="1" x14ac:dyDescent="0.3">
      <c r="A671" s="329" t="str">
        <f>Cover!$G$25</f>
        <v>NL</v>
      </c>
      <c r="B671" s="335" t="s">
        <v>296</v>
      </c>
      <c r="C671" s="335">
        <f>'JQ3 SPW'!$D$15</f>
        <v>0</v>
      </c>
      <c r="D671" s="327" t="s">
        <v>216</v>
      </c>
      <c r="E671" s="334" t="s">
        <v>154</v>
      </c>
      <c r="F671" s="371" t="str">
        <f t="shared" ref="F671:F730" si="10">CONCATENATE(A671,"_",B671,"_",C671,"_",D671,"_",E671)</f>
        <v>NL_X_0_1000 NAC_11_3</v>
      </c>
      <c r="G671" s="328">
        <f>'JQ3 SPW'!F22</f>
        <v>156818</v>
      </c>
    </row>
    <row r="672" spans="1:7" ht="13.8" thickBot="1" x14ac:dyDescent="0.3">
      <c r="A672" s="329" t="str">
        <f>Cover!$G$25</f>
        <v>NL</v>
      </c>
      <c r="B672" s="335" t="s">
        <v>296</v>
      </c>
      <c r="C672" s="335">
        <f>'JQ3 SPW'!$D$15</f>
        <v>0</v>
      </c>
      <c r="D672" s="327" t="s">
        <v>216</v>
      </c>
      <c r="E672" s="334" t="s">
        <v>155</v>
      </c>
      <c r="F672" s="371" t="str">
        <f t="shared" si="10"/>
        <v>NL_X_0_1000 NAC_11_4</v>
      </c>
      <c r="G672" s="328">
        <f>'JQ3 SPW'!F23</f>
        <v>732326</v>
      </c>
    </row>
    <row r="673" spans="1:8" ht="13.8" thickBot="1" x14ac:dyDescent="0.3">
      <c r="A673" s="329" t="str">
        <f>Cover!$G$25</f>
        <v>NL</v>
      </c>
      <c r="B673" s="335" t="s">
        <v>296</v>
      </c>
      <c r="C673" s="335">
        <f>'JQ3 SPW'!$D$15</f>
        <v>0</v>
      </c>
      <c r="D673" s="327" t="s">
        <v>216</v>
      </c>
      <c r="E673" s="334" t="s">
        <v>156</v>
      </c>
      <c r="F673" s="371" t="str">
        <f t="shared" si="10"/>
        <v>NL_X_0_1000 NAC_11_5</v>
      </c>
      <c r="G673" s="328">
        <f>'JQ3 SPW'!F24</f>
        <v>32742</v>
      </c>
    </row>
    <row r="674" spans="1:8" ht="13.8" thickBot="1" x14ac:dyDescent="0.3">
      <c r="A674" s="329" t="str">
        <f>Cover!$G$25</f>
        <v>NL</v>
      </c>
      <c r="B674" s="335" t="s">
        <v>296</v>
      </c>
      <c r="C674" s="335">
        <f>'JQ3 SPW'!$D$15</f>
        <v>0</v>
      </c>
      <c r="D674" s="327" t="s">
        <v>216</v>
      </c>
      <c r="E674" s="334" t="s">
        <v>171</v>
      </c>
      <c r="F674" s="371" t="str">
        <f t="shared" si="10"/>
        <v>NL_X_0_1000 NAC_11_6</v>
      </c>
      <c r="G674" s="328">
        <f>'JQ3 SPW'!F25</f>
        <v>150565</v>
      </c>
    </row>
    <row r="675" spans="1:8" ht="13.8" thickBot="1" x14ac:dyDescent="0.3">
      <c r="A675" s="329" t="str">
        <f>Cover!$G$25</f>
        <v>NL</v>
      </c>
      <c r="B675" s="335" t="s">
        <v>296</v>
      </c>
      <c r="C675" s="335">
        <f>'JQ3 SPW'!$D$15</f>
        <v>0</v>
      </c>
      <c r="D675" s="327" t="s">
        <v>216</v>
      </c>
      <c r="E675" s="334" t="s">
        <v>172</v>
      </c>
      <c r="F675" s="371" t="str">
        <f t="shared" si="10"/>
        <v>NL_X_0_1000 NAC_11_7</v>
      </c>
      <c r="G675" s="328">
        <f>'JQ3 SPW'!F26</f>
        <v>0</v>
      </c>
    </row>
    <row r="676" spans="1:8" ht="13.8" thickBot="1" x14ac:dyDescent="0.3">
      <c r="A676" s="329" t="str">
        <f>Cover!$G$25</f>
        <v>NL</v>
      </c>
      <c r="B676" s="335" t="s">
        <v>296</v>
      </c>
      <c r="C676" s="335">
        <f>'JQ3 SPW'!$D$15</f>
        <v>0</v>
      </c>
      <c r="D676" s="327" t="s">
        <v>216</v>
      </c>
      <c r="E676" s="334" t="s">
        <v>173</v>
      </c>
      <c r="F676" s="371" t="str">
        <f t="shared" si="10"/>
        <v>NL_X_0_1000 NAC_11_7_1</v>
      </c>
      <c r="G676" s="328">
        <f>'JQ3 SPW'!F27</f>
        <v>305084</v>
      </c>
    </row>
    <row r="677" spans="1:8" ht="13.8" thickBot="1" x14ac:dyDescent="0.3">
      <c r="A677" s="329" t="str">
        <f>Cover!$G$25</f>
        <v>NL</v>
      </c>
      <c r="B677" s="335" t="s">
        <v>296</v>
      </c>
      <c r="C677" s="335">
        <f>'JQ3 SPW'!$D$15</f>
        <v>0</v>
      </c>
      <c r="D677" s="327" t="s">
        <v>216</v>
      </c>
      <c r="E677" s="334" t="s">
        <v>157</v>
      </c>
      <c r="F677" s="371" t="str">
        <f t="shared" si="10"/>
        <v>NL_X_0_1000 NAC_12_1</v>
      </c>
      <c r="G677" s="328">
        <f>'JQ3 SPW'!F29</f>
        <v>256204</v>
      </c>
    </row>
    <row r="678" spans="1:8" ht="13.8" thickBot="1" x14ac:dyDescent="0.3">
      <c r="A678" s="329" t="str">
        <f>Cover!$G$25</f>
        <v>NL</v>
      </c>
      <c r="B678" s="335" t="s">
        <v>296</v>
      </c>
      <c r="C678" s="335">
        <f>'JQ3 SPW'!$D$15</f>
        <v>0</v>
      </c>
      <c r="D678" s="327" t="s">
        <v>216</v>
      </c>
      <c r="E678" s="334" t="s">
        <v>158</v>
      </c>
      <c r="F678" s="371" t="str">
        <f t="shared" si="10"/>
        <v>NL_X_0_1000 NAC_12_2</v>
      </c>
      <c r="G678" s="328">
        <f>'JQ3 SPW'!F30</f>
        <v>1128164</v>
      </c>
    </row>
    <row r="679" spans="1:8" ht="13.8" thickBot="1" x14ac:dyDescent="0.3">
      <c r="A679" s="329" t="str">
        <f>Cover!$G$25</f>
        <v>NL</v>
      </c>
      <c r="B679" s="335" t="s">
        <v>296</v>
      </c>
      <c r="C679" s="335">
        <f>'JQ3 SPW'!$D$15</f>
        <v>0</v>
      </c>
      <c r="D679" s="327" t="s">
        <v>216</v>
      </c>
      <c r="E679" s="334" t="s">
        <v>159</v>
      </c>
      <c r="F679" s="371" t="str">
        <f t="shared" si="10"/>
        <v>NL_X_0_1000 NAC_12_3</v>
      </c>
      <c r="G679" s="328">
        <f>'JQ3 SPW'!F31</f>
        <v>618051</v>
      </c>
    </row>
    <row r="680" spans="1:8" ht="13.8" thickBot="1" x14ac:dyDescent="0.3">
      <c r="A680" s="329" t="str">
        <f>Cover!$G$25</f>
        <v>NL</v>
      </c>
      <c r="B680" s="335" t="s">
        <v>296</v>
      </c>
      <c r="C680" s="335">
        <f>'JQ3 SPW'!$D$15</f>
        <v>0</v>
      </c>
      <c r="D680" s="327" t="s">
        <v>216</v>
      </c>
      <c r="E680" s="334" t="s">
        <v>160</v>
      </c>
      <c r="F680" s="371" t="str">
        <f t="shared" si="10"/>
        <v>NL_X_0_1000 NAC_12_4</v>
      </c>
      <c r="G680" s="328">
        <f>'JQ3 SPW'!F32</f>
        <v>35113</v>
      </c>
    </row>
    <row r="681" spans="1:8" ht="13.8" thickBot="1" x14ac:dyDescent="0.3">
      <c r="A681" s="329" t="str">
        <f>Cover!$G$25</f>
        <v>NL</v>
      </c>
      <c r="B681" s="335" t="s">
        <v>296</v>
      </c>
      <c r="C681" s="335">
        <f>'JQ3 SPW'!$D$15</f>
        <v>0</v>
      </c>
      <c r="D681" s="327" t="s">
        <v>216</v>
      </c>
      <c r="E681" s="334" t="s">
        <v>161</v>
      </c>
      <c r="F681" s="371" t="str">
        <f t="shared" si="10"/>
        <v>NL_X_0_1000 NAC_12_5</v>
      </c>
      <c r="G681" s="328">
        <f>'JQ3 SPW'!F33</f>
        <v>37842</v>
      </c>
    </row>
    <row r="682" spans="1:8" ht="13.8" thickBot="1" x14ac:dyDescent="0.3">
      <c r="A682" s="329" t="str">
        <f>Cover!$G$25</f>
        <v>NL</v>
      </c>
      <c r="B682" s="335" t="s">
        <v>296</v>
      </c>
      <c r="C682" s="335">
        <f>'JQ3 SPW'!$D$15</f>
        <v>0</v>
      </c>
      <c r="D682" s="327" t="s">
        <v>216</v>
      </c>
      <c r="E682" s="334" t="s">
        <v>162</v>
      </c>
      <c r="F682" s="371" t="str">
        <f t="shared" si="10"/>
        <v>NL_X_0_1000 NAC_12_6</v>
      </c>
      <c r="G682" s="328">
        <f>'JQ3 SPW'!F34</f>
        <v>28492</v>
      </c>
    </row>
    <row r="683" spans="1:8" ht="13.8" thickBot="1" x14ac:dyDescent="0.3">
      <c r="A683" s="329" t="str">
        <f>Cover!$G$25</f>
        <v>NL</v>
      </c>
      <c r="B683" s="335" t="s">
        <v>296</v>
      </c>
      <c r="C683" s="335">
        <f>'JQ3 SPW'!$D$15</f>
        <v>0</v>
      </c>
      <c r="D683" s="327" t="s">
        <v>216</v>
      </c>
      <c r="E683" s="334" t="s">
        <v>163</v>
      </c>
      <c r="F683" s="371" t="str">
        <f t="shared" si="10"/>
        <v>NL_X_0_1000 NAC_12_6_1</v>
      </c>
      <c r="G683" s="328">
        <f>'JQ3 SPW'!F35</f>
        <v>0</v>
      </c>
    </row>
    <row r="684" spans="1:8" ht="13.8" thickBot="1" x14ac:dyDescent="0.3">
      <c r="A684" s="329" t="str">
        <f>Cover!$G$25</f>
        <v>NL</v>
      </c>
      <c r="B684" s="335" t="s">
        <v>296</v>
      </c>
      <c r="C684" s="335">
        <f>'JQ3 SPW'!$D$15</f>
        <v>0</v>
      </c>
      <c r="D684" s="327" t="s">
        <v>216</v>
      </c>
      <c r="E684" s="334" t="s">
        <v>164</v>
      </c>
      <c r="F684" s="371" t="str">
        <f t="shared" si="10"/>
        <v>NL_X_0_1000 NAC_12_6_2</v>
      </c>
      <c r="G684" s="328">
        <f>'JQ3 SPW'!F36</f>
        <v>0</v>
      </c>
    </row>
    <row r="685" spans="1:8" ht="13.8" thickBot="1" x14ac:dyDescent="0.3">
      <c r="A685" s="329" t="str">
        <f>Cover!$G$25</f>
        <v>NL</v>
      </c>
      <c r="B685" s="335" t="s">
        <v>296</v>
      </c>
      <c r="C685" s="335">
        <f>'JQ3 SPW'!$D$15</f>
        <v>0</v>
      </c>
      <c r="D685" s="327" t="s">
        <v>216</v>
      </c>
      <c r="E685" s="334" t="s">
        <v>166</v>
      </c>
      <c r="F685" s="371" t="str">
        <f t="shared" si="10"/>
        <v>NL_X_0_1000 NAC_12_6_3</v>
      </c>
      <c r="G685" s="328">
        <f>'JQ3 SPW'!F37</f>
        <v>0</v>
      </c>
    </row>
    <row r="686" spans="1:8" ht="13.8" thickBot="1" x14ac:dyDescent="0.3">
      <c r="A686" s="326" t="str">
        <f>Cover!$G$25</f>
        <v>NL</v>
      </c>
      <c r="B686" s="327" t="s">
        <v>292</v>
      </c>
      <c r="C686" s="327">
        <f>'ECE-EU Species'!$F$13</f>
        <v>2018</v>
      </c>
      <c r="D686" s="327" t="s">
        <v>293</v>
      </c>
      <c r="E686" s="341" t="s">
        <v>224</v>
      </c>
      <c r="F686" s="371" t="str">
        <f t="shared" si="10"/>
        <v>NL_M_2018_1000 m3_ST_1_2_C</v>
      </c>
      <c r="G686" s="328">
        <f>'ECE-EU Species'!F15</f>
        <v>145744</v>
      </c>
      <c r="H686" s="323" t="s">
        <v>91</v>
      </c>
    </row>
    <row r="687" spans="1:8" ht="13.8" thickBot="1" x14ac:dyDescent="0.3">
      <c r="A687" s="329" t="str">
        <f>Cover!$G$25</f>
        <v>NL</v>
      </c>
      <c r="B687" s="325" t="s">
        <v>292</v>
      </c>
      <c r="C687" s="325">
        <f>'ECE-EU Species'!$F$13</f>
        <v>2018</v>
      </c>
      <c r="D687" s="325" t="s">
        <v>293</v>
      </c>
      <c r="E687" s="334" t="s">
        <v>225</v>
      </c>
      <c r="F687" s="371" t="str">
        <f t="shared" si="10"/>
        <v>NL_M_2018_1000 m3_ST_1_2_C_1</v>
      </c>
      <c r="G687" s="330">
        <f>'ECE-EU Species'!F16</f>
        <v>56284</v>
      </c>
    </row>
    <row r="688" spans="1:8" ht="13.8" thickBot="1" x14ac:dyDescent="0.3">
      <c r="A688" s="329" t="str">
        <f>Cover!$G$25</f>
        <v>NL</v>
      </c>
      <c r="B688" s="325" t="s">
        <v>292</v>
      </c>
      <c r="C688" s="325">
        <f>'ECE-EU Species'!$F$13</f>
        <v>2018</v>
      </c>
      <c r="D688" s="325" t="s">
        <v>293</v>
      </c>
      <c r="E688" s="334" t="s">
        <v>226</v>
      </c>
      <c r="F688" s="371" t="str">
        <f t="shared" si="10"/>
        <v>NL_M_2018_1000 m3_ST_1_2_C_1_1</v>
      </c>
      <c r="G688" s="330">
        <f>'ECE-EU Species'!F17</f>
        <v>23280</v>
      </c>
    </row>
    <row r="689" spans="1:7" ht="13.8" thickBot="1" x14ac:dyDescent="0.3">
      <c r="A689" s="329" t="str">
        <f>Cover!$G$25</f>
        <v>NL</v>
      </c>
      <c r="B689" s="325" t="s">
        <v>292</v>
      </c>
      <c r="C689" s="325">
        <f>'ECE-EU Species'!$F$13</f>
        <v>2018</v>
      </c>
      <c r="D689" s="325" t="s">
        <v>293</v>
      </c>
      <c r="E689" s="334" t="s">
        <v>227</v>
      </c>
      <c r="F689" s="371" t="str">
        <f t="shared" si="10"/>
        <v>NL_M_2018_1000 m3_ST_1_2_C_2_1</v>
      </c>
      <c r="G689" s="330">
        <f>'ECE-EU Species'!F18</f>
        <v>33004</v>
      </c>
    </row>
    <row r="690" spans="1:7" ht="13.8" thickBot="1" x14ac:dyDescent="0.3">
      <c r="A690" s="329" t="str">
        <f>Cover!$G$25</f>
        <v>NL</v>
      </c>
      <c r="B690" s="325" t="s">
        <v>292</v>
      </c>
      <c r="C690" s="325">
        <f>'ECE-EU Species'!$F$13</f>
        <v>2018</v>
      </c>
      <c r="D690" s="325" t="s">
        <v>293</v>
      </c>
      <c r="E690" s="334" t="s">
        <v>228</v>
      </c>
      <c r="F690" s="371" t="str">
        <f t="shared" si="10"/>
        <v>NL_M_2018_1000 m3_ST_1_2_C_2</v>
      </c>
      <c r="G690" s="330">
        <f>'ECE-EU Species'!F19</f>
        <v>65319</v>
      </c>
    </row>
    <row r="691" spans="1:7" ht="13.8" thickBot="1" x14ac:dyDescent="0.3">
      <c r="A691" s="329" t="str">
        <f>Cover!$G$25</f>
        <v>NL</v>
      </c>
      <c r="B691" s="325" t="s">
        <v>292</v>
      </c>
      <c r="C691" s="325">
        <f>'ECE-EU Species'!$F$13</f>
        <v>2018</v>
      </c>
      <c r="D691" s="325" t="s">
        <v>293</v>
      </c>
      <c r="E691" s="334" t="s">
        <v>241</v>
      </c>
      <c r="F691" s="371" t="str">
        <f t="shared" si="10"/>
        <v>NL_M_2018_1000 m3_ST_1_2_C_1_2</v>
      </c>
      <c r="G691" s="330">
        <f>'ECE-EU Species'!F20</f>
        <v>29482</v>
      </c>
    </row>
    <row r="692" spans="1:7" ht="13.8" thickBot="1" x14ac:dyDescent="0.3">
      <c r="A692" s="329" t="str">
        <f>Cover!$G$25</f>
        <v>NL</v>
      </c>
      <c r="B692" s="325" t="s">
        <v>292</v>
      </c>
      <c r="C692" s="325">
        <f>'ECE-EU Species'!$F$13</f>
        <v>2018</v>
      </c>
      <c r="D692" s="325" t="s">
        <v>293</v>
      </c>
      <c r="E692" s="334" t="s">
        <v>242</v>
      </c>
      <c r="F692" s="371" t="str">
        <f t="shared" si="10"/>
        <v>NL_M_2018_1000 m3_ST_1_2_C_2_2</v>
      </c>
      <c r="G692" s="330">
        <f>'ECE-EU Species'!F21</f>
        <v>35837</v>
      </c>
    </row>
    <row r="693" spans="1:7" ht="13.8" thickBot="1" x14ac:dyDescent="0.3">
      <c r="A693" s="329" t="str">
        <f>Cover!$G$25</f>
        <v>NL</v>
      </c>
      <c r="B693" s="325" t="s">
        <v>292</v>
      </c>
      <c r="C693" s="325">
        <f>'ECE-EU Species'!$F$13</f>
        <v>2018</v>
      </c>
      <c r="D693" s="325" t="s">
        <v>293</v>
      </c>
      <c r="E693" s="334" t="s">
        <v>243</v>
      </c>
      <c r="F693" s="371" t="str">
        <f t="shared" si="10"/>
        <v>NL_M_2018_1000 m3_ST_1_2_C_3</v>
      </c>
      <c r="G693" s="330">
        <f>'ECE-EU Species'!F22</f>
        <v>24141</v>
      </c>
    </row>
    <row r="694" spans="1:7" ht="13.8" thickBot="1" x14ac:dyDescent="0.3">
      <c r="A694" s="329" t="str">
        <f>Cover!$G$25</f>
        <v>NL</v>
      </c>
      <c r="B694" s="325" t="s">
        <v>292</v>
      </c>
      <c r="C694" s="325">
        <f>'ECE-EU Species'!$F$13</f>
        <v>2018</v>
      </c>
      <c r="D694" s="325" t="s">
        <v>293</v>
      </c>
      <c r="E694" s="334" t="s">
        <v>244</v>
      </c>
      <c r="F694" s="371" t="str">
        <f t="shared" si="10"/>
        <v>NL_M_2018_1000 m3_ST_1_2_C_1_3</v>
      </c>
      <c r="G694" s="330">
        <f>'ECE-EU Species'!F23</f>
        <v>8570</v>
      </c>
    </row>
    <row r="695" spans="1:7" ht="13.8" thickBot="1" x14ac:dyDescent="0.3">
      <c r="A695" s="329" t="str">
        <f>Cover!$G$25</f>
        <v>NL</v>
      </c>
      <c r="B695" s="325" t="s">
        <v>292</v>
      </c>
      <c r="C695" s="325">
        <f>'ECE-EU Species'!$F$13</f>
        <v>2018</v>
      </c>
      <c r="D695" s="325" t="s">
        <v>293</v>
      </c>
      <c r="E695" s="334" t="s">
        <v>245</v>
      </c>
      <c r="F695" s="371" t="str">
        <f t="shared" si="10"/>
        <v>NL_M_2018_1000 m3_ST_1_2_C_2_3</v>
      </c>
      <c r="G695" s="330">
        <f>'ECE-EU Species'!F24</f>
        <v>15571</v>
      </c>
    </row>
    <row r="696" spans="1:7" ht="13.8" thickBot="1" x14ac:dyDescent="0.3">
      <c r="A696" s="329" t="str">
        <f>Cover!$G$25</f>
        <v>NL</v>
      </c>
      <c r="B696" s="325" t="s">
        <v>292</v>
      </c>
      <c r="C696" s="325">
        <f>'ECE-EU Species'!$F$13</f>
        <v>2018</v>
      </c>
      <c r="D696" s="325" t="s">
        <v>293</v>
      </c>
      <c r="E696" s="334" t="s">
        <v>246</v>
      </c>
      <c r="F696" s="371" t="str">
        <f t="shared" si="10"/>
        <v>NL_M_2018_1000 m3_ST_1_2_NC</v>
      </c>
      <c r="G696" s="330">
        <f>'ECE-EU Species'!F25</f>
        <v>91421</v>
      </c>
    </row>
    <row r="697" spans="1:7" ht="13.8" thickBot="1" x14ac:dyDescent="0.3">
      <c r="A697" s="329" t="str">
        <f>Cover!$G$25</f>
        <v>NL</v>
      </c>
      <c r="B697" s="325" t="s">
        <v>292</v>
      </c>
      <c r="C697" s="325">
        <f>'ECE-EU Species'!$F$13</f>
        <v>2018</v>
      </c>
      <c r="D697" s="325" t="s">
        <v>293</v>
      </c>
      <c r="E697" s="334" t="s">
        <v>247</v>
      </c>
      <c r="F697" s="371" t="str">
        <f t="shared" si="10"/>
        <v>NL_M_2018_1000 m3_ST_1_2_NC_1</v>
      </c>
      <c r="G697" s="330">
        <f>'ECE-EU Species'!F26</f>
        <v>33420</v>
      </c>
    </row>
    <row r="698" spans="1:7" ht="13.8" thickBot="1" x14ac:dyDescent="0.3">
      <c r="A698" s="329" t="str">
        <f>Cover!$G$25</f>
        <v>NL</v>
      </c>
      <c r="B698" s="325" t="s">
        <v>292</v>
      </c>
      <c r="C698" s="325">
        <f>'ECE-EU Species'!$F$13</f>
        <v>2018</v>
      </c>
      <c r="D698" s="325" t="s">
        <v>293</v>
      </c>
      <c r="E698" s="334" t="s">
        <v>248</v>
      </c>
      <c r="F698" s="371" t="str">
        <f t="shared" si="10"/>
        <v>NL_M_2018_1000 m3_ST_1_2_NC_1_1</v>
      </c>
      <c r="G698" s="330">
        <f>'ECE-EU Species'!F27</f>
        <v>12081</v>
      </c>
    </row>
    <row r="699" spans="1:7" ht="13.8" thickBot="1" x14ac:dyDescent="0.3">
      <c r="A699" s="329" t="str">
        <f>Cover!$G$25</f>
        <v>NL</v>
      </c>
      <c r="B699" s="325" t="s">
        <v>292</v>
      </c>
      <c r="C699" s="325">
        <f>'ECE-EU Species'!$F$13</f>
        <v>2018</v>
      </c>
      <c r="D699" s="325" t="s">
        <v>293</v>
      </c>
      <c r="E699" s="334" t="s">
        <v>249</v>
      </c>
      <c r="F699" s="371" t="str">
        <f t="shared" si="10"/>
        <v>NL_M_2018_1000 m3_ST_1_2_NC_2_1</v>
      </c>
      <c r="G699" s="330">
        <f>'ECE-EU Species'!F28</f>
        <v>0</v>
      </c>
    </row>
    <row r="700" spans="1:7" ht="13.8" thickBot="1" x14ac:dyDescent="0.3">
      <c r="A700" s="329" t="str">
        <f>Cover!$G$25</f>
        <v>NL</v>
      </c>
      <c r="B700" s="325" t="s">
        <v>292</v>
      </c>
      <c r="C700" s="325">
        <f>'ECE-EU Species'!$F$13</f>
        <v>2018</v>
      </c>
      <c r="D700" s="325" t="s">
        <v>293</v>
      </c>
      <c r="E700" s="334" t="s">
        <v>250</v>
      </c>
      <c r="F700" s="371" t="str">
        <f t="shared" si="10"/>
        <v>NL_M_2018_1000 m3_ST_1_2_NC_2</v>
      </c>
      <c r="G700" s="330">
        <f>'ECE-EU Species'!F29</f>
        <v>0</v>
      </c>
    </row>
    <row r="701" spans="1:7" ht="13.8" thickBot="1" x14ac:dyDescent="0.3">
      <c r="A701" s="329" t="str">
        <f>Cover!$G$25</f>
        <v>NL</v>
      </c>
      <c r="B701" s="325" t="s">
        <v>292</v>
      </c>
      <c r="C701" s="325">
        <f>'ECE-EU Species'!$F$13</f>
        <v>2018</v>
      </c>
      <c r="D701" s="325" t="s">
        <v>293</v>
      </c>
      <c r="E701" s="334" t="s">
        <v>251</v>
      </c>
      <c r="F701" s="371" t="str">
        <f t="shared" si="10"/>
        <v>NL_M_2018_1000 m3_ST_1_2_NC_1_2</v>
      </c>
      <c r="G701" s="330">
        <f>'ECE-EU Species'!F30</f>
        <v>0</v>
      </c>
    </row>
    <row r="702" spans="1:7" ht="13.8" thickBot="1" x14ac:dyDescent="0.3">
      <c r="A702" s="329" t="str">
        <f>Cover!$G$25</f>
        <v>NL</v>
      </c>
      <c r="B702" s="325" t="s">
        <v>292</v>
      </c>
      <c r="C702" s="325">
        <f>'ECE-EU Species'!$F$13</f>
        <v>2018</v>
      </c>
      <c r="D702" s="325" t="s">
        <v>293</v>
      </c>
      <c r="E702" s="334" t="s">
        <v>252</v>
      </c>
      <c r="F702" s="371" t="str">
        <f t="shared" si="10"/>
        <v>NL_M_2018_1000 m3_ST_1_2_NC_2_2</v>
      </c>
      <c r="G702" s="330">
        <f>'ECE-EU Species'!F31</f>
        <v>20456</v>
      </c>
    </row>
    <row r="703" spans="1:7" ht="13.8" thickBot="1" x14ac:dyDescent="0.3">
      <c r="A703" s="329" t="str">
        <f>Cover!$G$25</f>
        <v>NL</v>
      </c>
      <c r="B703" s="325" t="s">
        <v>292</v>
      </c>
      <c r="C703" s="325">
        <f>'ECE-EU Species'!$F$13</f>
        <v>2018</v>
      </c>
      <c r="D703" s="325" t="s">
        <v>293</v>
      </c>
      <c r="E703" s="334" t="s">
        <v>253</v>
      </c>
      <c r="F703" s="371" t="str">
        <f t="shared" si="10"/>
        <v>NL_M_2018_1000 m3_ST_1_2_NC_3</v>
      </c>
      <c r="G703" s="330">
        <f>'ECE-EU Species'!F32</f>
        <v>0</v>
      </c>
    </row>
    <row r="704" spans="1:7" ht="13.8" thickBot="1" x14ac:dyDescent="0.3">
      <c r="A704" s="329" t="str">
        <f>Cover!$G$25</f>
        <v>NL</v>
      </c>
      <c r="B704" s="325" t="s">
        <v>292</v>
      </c>
      <c r="C704" s="325">
        <f>'ECE-EU Species'!$F$13</f>
        <v>2018</v>
      </c>
      <c r="D704" s="325" t="s">
        <v>293</v>
      </c>
      <c r="E704" s="334" t="s">
        <v>254</v>
      </c>
      <c r="F704" s="371" t="str">
        <f t="shared" si="10"/>
        <v>NL_M_2018_1000 m3_ST_1_2_NC_1_3</v>
      </c>
      <c r="G704" s="330">
        <f>'ECE-EU Species'!F33</f>
        <v>3102.2</v>
      </c>
    </row>
    <row r="705" spans="1:7" ht="13.8" thickBot="1" x14ac:dyDescent="0.3">
      <c r="A705" s="329" t="str">
        <f>Cover!$G$25</f>
        <v>NL</v>
      </c>
      <c r="B705" s="325" t="s">
        <v>292</v>
      </c>
      <c r="C705" s="325">
        <f>'ECE-EU Species'!$F$13</f>
        <v>2018</v>
      </c>
      <c r="D705" s="325" t="s">
        <v>293</v>
      </c>
      <c r="E705" s="334" t="s">
        <v>255</v>
      </c>
      <c r="F705" s="371" t="str">
        <f t="shared" si="10"/>
        <v>NL_M_2018_1000 m3_ST_1_2_NC_2_3</v>
      </c>
      <c r="G705" s="330">
        <f>'ECE-EU Species'!F34</f>
        <v>1513.8</v>
      </c>
    </row>
    <row r="706" spans="1:7" ht="13.8" thickBot="1" x14ac:dyDescent="0.3">
      <c r="A706" s="329" t="str">
        <f>Cover!$G$25</f>
        <v>NL</v>
      </c>
      <c r="B706" s="325" t="s">
        <v>292</v>
      </c>
      <c r="C706" s="325">
        <f>'ECE-EU Species'!$F$13</f>
        <v>2018</v>
      </c>
      <c r="D706" s="325" t="s">
        <v>293</v>
      </c>
      <c r="E706" s="334" t="s">
        <v>256</v>
      </c>
      <c r="F706" s="371" t="str">
        <f t="shared" si="10"/>
        <v>NL_M_2018_1000 m3_ST_1_2_NC_4</v>
      </c>
      <c r="G706" s="330">
        <f>'ECE-EU Species'!F35</f>
        <v>958</v>
      </c>
    </row>
    <row r="707" spans="1:7" ht="13.8" thickBot="1" x14ac:dyDescent="0.3">
      <c r="A707" s="329" t="str">
        <f>Cover!$G$25</f>
        <v>NL</v>
      </c>
      <c r="B707" s="325" t="s">
        <v>292</v>
      </c>
      <c r="C707" s="325">
        <f>'ECE-EU Species'!$F$13</f>
        <v>2018</v>
      </c>
      <c r="D707" s="325" t="s">
        <v>293</v>
      </c>
      <c r="E707" s="334" t="s">
        <v>257</v>
      </c>
      <c r="F707" s="371" t="str">
        <f t="shared" si="10"/>
        <v>NL_M_2018_1000 m3_ST_1_2_NC_5</v>
      </c>
      <c r="G707" s="330">
        <f>'ECE-EU Species'!F36</f>
        <v>412.9</v>
      </c>
    </row>
    <row r="708" spans="1:7" ht="13.8" thickBot="1" x14ac:dyDescent="0.3">
      <c r="A708" s="329" t="str">
        <f>Cover!$G$25</f>
        <v>NL</v>
      </c>
      <c r="B708" s="325" t="s">
        <v>292</v>
      </c>
      <c r="C708" s="325">
        <f>'ECE-EU Species'!$F$13</f>
        <v>2018</v>
      </c>
      <c r="D708" s="325" t="s">
        <v>293</v>
      </c>
      <c r="E708" s="334" t="s">
        <v>258</v>
      </c>
      <c r="F708" s="371" t="str">
        <f t="shared" si="10"/>
        <v>NL_M_2018_1000 m3_ST_5_C</v>
      </c>
      <c r="G708" s="330">
        <f>'ECE-EU Species'!F37</f>
        <v>71.599999999999994</v>
      </c>
    </row>
    <row r="709" spans="1:7" ht="13.8" thickBot="1" x14ac:dyDescent="0.3">
      <c r="A709" s="329" t="str">
        <f>Cover!$G$25</f>
        <v>NL</v>
      </c>
      <c r="B709" s="325" t="s">
        <v>292</v>
      </c>
      <c r="C709" s="325">
        <f>'ECE-EU Species'!$F$13</f>
        <v>2018</v>
      </c>
      <c r="D709" s="325" t="s">
        <v>293</v>
      </c>
      <c r="E709" s="334" t="s">
        <v>259</v>
      </c>
      <c r="F709" s="371" t="str">
        <f t="shared" si="10"/>
        <v>NL_M_2018_1000 m3_ST_5_C_1</v>
      </c>
      <c r="G709" s="330">
        <f>'ECE-EU Species'!F38</f>
        <v>14.4</v>
      </c>
    </row>
    <row r="710" spans="1:7" ht="13.8" thickBot="1" x14ac:dyDescent="0.3">
      <c r="A710" s="329" t="str">
        <f>Cover!$G$25</f>
        <v>NL</v>
      </c>
      <c r="B710" s="325" t="s">
        <v>292</v>
      </c>
      <c r="C710" s="325">
        <f>'ECE-EU Species'!$F$13</f>
        <v>2018</v>
      </c>
      <c r="D710" s="325" t="s">
        <v>293</v>
      </c>
      <c r="E710" s="334" t="s">
        <v>260</v>
      </c>
      <c r="F710" s="371" t="str">
        <f t="shared" si="10"/>
        <v>NL_M_2018_1000 m3_ST_5_C_2</v>
      </c>
      <c r="G710" s="330">
        <f>'ECE-EU Species'!F39</f>
        <v>0.5</v>
      </c>
    </row>
    <row r="711" spans="1:7" ht="13.8" thickBot="1" x14ac:dyDescent="0.3">
      <c r="A711" s="329" t="str">
        <f>Cover!$G$25</f>
        <v>NL</v>
      </c>
      <c r="B711" s="325" t="s">
        <v>292</v>
      </c>
      <c r="C711" s="325">
        <f>'ECE-EU Species'!$F$13</f>
        <v>2018</v>
      </c>
      <c r="D711" s="325" t="s">
        <v>293</v>
      </c>
      <c r="E711" s="334" t="s">
        <v>261</v>
      </c>
      <c r="F711" s="371" t="str">
        <f t="shared" si="10"/>
        <v>NL_M_2018_1000 m3_ST_5_NC</v>
      </c>
      <c r="G711" s="330">
        <f>'ECE-EU Species'!F40</f>
        <v>0.2</v>
      </c>
    </row>
    <row r="712" spans="1:7" ht="13.8" thickBot="1" x14ac:dyDescent="0.3">
      <c r="A712" s="329" t="str">
        <f>Cover!$G$25</f>
        <v>NL</v>
      </c>
      <c r="B712" s="325" t="s">
        <v>292</v>
      </c>
      <c r="C712" s="325">
        <f>'ECE-EU Species'!$F$13</f>
        <v>2018</v>
      </c>
      <c r="D712" s="325" t="s">
        <v>293</v>
      </c>
      <c r="E712" s="334" t="s">
        <v>262</v>
      </c>
      <c r="F712" s="371" t="str">
        <f t="shared" si="10"/>
        <v>NL_M_2018_1000 m3_ST_5_NC_1</v>
      </c>
      <c r="G712" s="330">
        <f>'ECE-EU Species'!F41</f>
        <v>1.3</v>
      </c>
    </row>
    <row r="713" spans="1:7" ht="13.8" thickBot="1" x14ac:dyDescent="0.3">
      <c r="A713" s="329" t="str">
        <f>Cover!$G$25</f>
        <v>NL</v>
      </c>
      <c r="B713" s="325" t="s">
        <v>292</v>
      </c>
      <c r="C713" s="325">
        <f>'ECE-EU Species'!$F$13</f>
        <v>2018</v>
      </c>
      <c r="D713" s="325" t="s">
        <v>293</v>
      </c>
      <c r="E713" s="334" t="s">
        <v>263</v>
      </c>
      <c r="F713" s="371" t="str">
        <f t="shared" si="10"/>
        <v>NL_M_2018_1000 m3_ST_5_NC_2</v>
      </c>
      <c r="G713" s="330">
        <f>'ECE-EU Species'!F42</f>
        <v>51.4</v>
      </c>
    </row>
    <row r="714" spans="1:7" ht="13.8" thickBot="1" x14ac:dyDescent="0.3">
      <c r="A714" s="329" t="str">
        <f>Cover!$G$25</f>
        <v>NL</v>
      </c>
      <c r="B714" s="325" t="s">
        <v>292</v>
      </c>
      <c r="C714" s="325">
        <f>'ECE-EU Species'!$F$13</f>
        <v>2018</v>
      </c>
      <c r="D714" s="325" t="s">
        <v>293</v>
      </c>
      <c r="E714" s="334" t="s">
        <v>264</v>
      </c>
      <c r="F714" s="371" t="str">
        <f t="shared" si="10"/>
        <v>NL_M_2018_1000 m3_ST_5_NC_3</v>
      </c>
      <c r="G714" s="330">
        <f>'ECE-EU Species'!F43</f>
        <v>1.7</v>
      </c>
    </row>
    <row r="715" spans="1:7" ht="13.8" thickBot="1" x14ac:dyDescent="0.3">
      <c r="A715" s="329" t="str">
        <f>Cover!$G$25</f>
        <v>NL</v>
      </c>
      <c r="B715" s="325" t="s">
        <v>292</v>
      </c>
      <c r="C715" s="325">
        <f>'ECE-EU Species'!$F$13</f>
        <v>2018</v>
      </c>
      <c r="D715" s="325" t="s">
        <v>293</v>
      </c>
      <c r="E715" s="334" t="s">
        <v>265</v>
      </c>
      <c r="F715" s="371" t="str">
        <f t="shared" si="10"/>
        <v>NL_M_2018_1000 m3_ST_5_NC_4</v>
      </c>
      <c r="G715" s="330">
        <f>'ECE-EU Species'!F44</f>
        <v>0</v>
      </c>
    </row>
    <row r="716" spans="1:7" ht="13.8" thickBot="1" x14ac:dyDescent="0.3">
      <c r="A716" s="329" t="str">
        <f>Cover!$G$25</f>
        <v>NL</v>
      </c>
      <c r="B716" s="325" t="s">
        <v>292</v>
      </c>
      <c r="C716" s="325">
        <f>'ECE-EU Species'!$F$13</f>
        <v>2018</v>
      </c>
      <c r="D716" s="325" t="s">
        <v>293</v>
      </c>
      <c r="E716" s="334" t="s">
        <v>266</v>
      </c>
      <c r="F716" s="371" t="str">
        <f t="shared" si="10"/>
        <v>NL_M_2018_1000 m3_ST_5_NC_5</v>
      </c>
      <c r="G716" s="330">
        <f>'ECE-EU Species'!F45</f>
        <v>0</v>
      </c>
    </row>
    <row r="717" spans="1:7" ht="13.8" thickBot="1" x14ac:dyDescent="0.3">
      <c r="A717" s="329" t="str">
        <f>Cover!$G$25</f>
        <v>NL</v>
      </c>
      <c r="B717" s="325" t="s">
        <v>292</v>
      </c>
      <c r="C717" s="325">
        <f>'ECE-EU Species'!$F$13</f>
        <v>2018</v>
      </c>
      <c r="D717" s="325" t="s">
        <v>293</v>
      </c>
      <c r="E717" s="334" t="s">
        <v>267</v>
      </c>
      <c r="F717" s="371" t="str">
        <f t="shared" si="10"/>
        <v>NL_M_2018_1000 m3_ST_5_NC_6</v>
      </c>
      <c r="G717" s="330">
        <f>'ECE-EU Species'!F46</f>
        <v>4</v>
      </c>
    </row>
    <row r="718" spans="1:7" ht="13.8" thickBot="1" x14ac:dyDescent="0.3">
      <c r="A718" s="331" t="str">
        <f>Cover!$G$25</f>
        <v>NL</v>
      </c>
      <c r="B718" s="332" t="s">
        <v>292</v>
      </c>
      <c r="C718" s="332">
        <f>'ECE-EU Species'!$F$13</f>
        <v>2018</v>
      </c>
      <c r="D718" s="332" t="s">
        <v>293</v>
      </c>
      <c r="E718" s="342" t="s">
        <v>268</v>
      </c>
      <c r="F718" s="371" t="str">
        <f t="shared" si="10"/>
        <v>NL_M_2018_1000 m3_ST_5_NC_7</v>
      </c>
      <c r="G718" s="333">
        <f>'ECE-EU Species'!F47</f>
        <v>0</v>
      </c>
    </row>
    <row r="719" spans="1:7" ht="13.8" thickBot="1" x14ac:dyDescent="0.3">
      <c r="A719" s="326" t="str">
        <f>Cover!$G$25</f>
        <v>NL</v>
      </c>
      <c r="B719" s="327" t="s">
        <v>292</v>
      </c>
      <c r="C719" s="327">
        <f>'ECE-EU Species'!$F$13</f>
        <v>2018</v>
      </c>
      <c r="D719" s="327" t="s">
        <v>216</v>
      </c>
      <c r="E719" s="341" t="s">
        <v>224</v>
      </c>
      <c r="F719" s="371" t="str">
        <f t="shared" si="10"/>
        <v>NL_M_2018_1000 NAC_ST_1_2_C</v>
      </c>
      <c r="G719" s="328">
        <f>'ECE-EU Species'!G15</f>
        <v>11465</v>
      </c>
    </row>
    <row r="720" spans="1:7" ht="13.8" thickBot="1" x14ac:dyDescent="0.3">
      <c r="A720" s="329" t="str">
        <f>Cover!$G$25</f>
        <v>NL</v>
      </c>
      <c r="B720" s="325" t="s">
        <v>292</v>
      </c>
      <c r="C720" s="325">
        <f>'ECE-EU Species'!$F$13</f>
        <v>2018</v>
      </c>
      <c r="D720" s="327" t="s">
        <v>216</v>
      </c>
      <c r="E720" s="334" t="s">
        <v>225</v>
      </c>
      <c r="F720" s="371" t="str">
        <f t="shared" si="10"/>
        <v>NL_M_2018_1000 NAC_ST_1_2_C_1</v>
      </c>
      <c r="G720" s="328">
        <f>'ECE-EU Species'!G16</f>
        <v>3527</v>
      </c>
    </row>
    <row r="721" spans="1:7" ht="13.8" thickBot="1" x14ac:dyDescent="0.3">
      <c r="A721" s="329" t="str">
        <f>Cover!$G$25</f>
        <v>NL</v>
      </c>
      <c r="B721" s="325" t="s">
        <v>292</v>
      </c>
      <c r="C721" s="325">
        <f>'ECE-EU Species'!$F$13</f>
        <v>2018</v>
      </c>
      <c r="D721" s="327" t="s">
        <v>216</v>
      </c>
      <c r="E721" s="334" t="s">
        <v>226</v>
      </c>
      <c r="F721" s="371" t="str">
        <f t="shared" si="10"/>
        <v>NL_M_2018_1000 NAC_ST_1_2_C_1_1</v>
      </c>
      <c r="G721" s="328">
        <f>'ECE-EU Species'!G17</f>
        <v>2688</v>
      </c>
    </row>
    <row r="722" spans="1:7" ht="13.8" thickBot="1" x14ac:dyDescent="0.3">
      <c r="A722" s="329" t="str">
        <f>Cover!$G$25</f>
        <v>NL</v>
      </c>
      <c r="B722" s="325" t="s">
        <v>292</v>
      </c>
      <c r="C722" s="325">
        <f>'ECE-EU Species'!$F$13</f>
        <v>2018</v>
      </c>
      <c r="D722" s="327" t="s">
        <v>216</v>
      </c>
      <c r="E722" s="334" t="s">
        <v>227</v>
      </c>
      <c r="F722" s="371" t="str">
        <f t="shared" si="10"/>
        <v>NL_M_2018_1000 NAC_ST_1_2_C_2_1</v>
      </c>
      <c r="G722" s="328">
        <f>'ECE-EU Species'!G18</f>
        <v>839</v>
      </c>
    </row>
    <row r="723" spans="1:7" ht="13.8" thickBot="1" x14ac:dyDescent="0.3">
      <c r="A723" s="329" t="str">
        <f>Cover!$G$25</f>
        <v>NL</v>
      </c>
      <c r="B723" s="325" t="s">
        <v>292</v>
      </c>
      <c r="C723" s="325">
        <f>'ECE-EU Species'!$F$13</f>
        <v>2018</v>
      </c>
      <c r="D723" s="327" t="s">
        <v>216</v>
      </c>
      <c r="E723" s="334" t="s">
        <v>228</v>
      </c>
      <c r="F723" s="371" t="str">
        <f t="shared" si="10"/>
        <v>NL_M_2018_1000 NAC_ST_1_2_C_2</v>
      </c>
      <c r="G723" s="328">
        <f>'ECE-EU Species'!G19</f>
        <v>4206</v>
      </c>
    </row>
    <row r="724" spans="1:7" ht="13.8" thickBot="1" x14ac:dyDescent="0.3">
      <c r="A724" s="329" t="str">
        <f>Cover!$G$25</f>
        <v>NL</v>
      </c>
      <c r="B724" s="325" t="s">
        <v>292</v>
      </c>
      <c r="C724" s="325">
        <f>'ECE-EU Species'!$F$13</f>
        <v>2018</v>
      </c>
      <c r="D724" s="327" t="s">
        <v>216</v>
      </c>
      <c r="E724" s="334" t="s">
        <v>241</v>
      </c>
      <c r="F724" s="371" t="str">
        <f t="shared" si="10"/>
        <v>NL_M_2018_1000 NAC_ST_1_2_C_1_2</v>
      </c>
      <c r="G724" s="328">
        <f>'ECE-EU Species'!G20</f>
        <v>3034</v>
      </c>
    </row>
    <row r="725" spans="1:7" ht="13.8" thickBot="1" x14ac:dyDescent="0.3">
      <c r="A725" s="329" t="str">
        <f>Cover!$G$25</f>
        <v>NL</v>
      </c>
      <c r="B725" s="325" t="s">
        <v>292</v>
      </c>
      <c r="C725" s="325">
        <f>'ECE-EU Species'!$F$13</f>
        <v>2018</v>
      </c>
      <c r="D725" s="327" t="s">
        <v>216</v>
      </c>
      <c r="E725" s="334" t="s">
        <v>242</v>
      </c>
      <c r="F725" s="371" t="str">
        <f t="shared" si="10"/>
        <v>NL_M_2018_1000 NAC_ST_1_2_C_2_2</v>
      </c>
      <c r="G725" s="328">
        <f>'ECE-EU Species'!G21</f>
        <v>1172</v>
      </c>
    </row>
    <row r="726" spans="1:7" ht="13.8" thickBot="1" x14ac:dyDescent="0.3">
      <c r="A726" s="329" t="str">
        <f>Cover!$G$25</f>
        <v>NL</v>
      </c>
      <c r="B726" s="325" t="s">
        <v>292</v>
      </c>
      <c r="C726" s="325">
        <f>'ECE-EU Species'!$F$13</f>
        <v>2018</v>
      </c>
      <c r="D726" s="327" t="s">
        <v>216</v>
      </c>
      <c r="E726" s="334" t="s">
        <v>243</v>
      </c>
      <c r="F726" s="371" t="str">
        <f t="shared" si="10"/>
        <v>NL_M_2018_1000 NAC_ST_1_2_C_3</v>
      </c>
      <c r="G726" s="328">
        <f>'ECE-EU Species'!G22</f>
        <v>3732</v>
      </c>
    </row>
    <row r="727" spans="1:7" ht="13.8" thickBot="1" x14ac:dyDescent="0.3">
      <c r="A727" s="329" t="str">
        <f>Cover!$G$25</f>
        <v>NL</v>
      </c>
      <c r="B727" s="325" t="s">
        <v>292</v>
      </c>
      <c r="C727" s="325">
        <f>'ECE-EU Species'!$F$13</f>
        <v>2018</v>
      </c>
      <c r="D727" s="327" t="s">
        <v>216</v>
      </c>
      <c r="E727" s="334" t="s">
        <v>244</v>
      </c>
      <c r="F727" s="371" t="str">
        <f t="shared" si="10"/>
        <v>NL_M_2018_1000 NAC_ST_1_2_C_1_3</v>
      </c>
      <c r="G727" s="328">
        <f>'ECE-EU Species'!G23</f>
        <v>1738</v>
      </c>
    </row>
    <row r="728" spans="1:7" ht="13.8" thickBot="1" x14ac:dyDescent="0.3">
      <c r="A728" s="329" t="str">
        <f>Cover!$G$25</f>
        <v>NL</v>
      </c>
      <c r="B728" s="325" t="s">
        <v>292</v>
      </c>
      <c r="C728" s="325">
        <f>'ECE-EU Species'!$F$13</f>
        <v>2018</v>
      </c>
      <c r="D728" s="327" t="s">
        <v>216</v>
      </c>
      <c r="E728" s="334" t="s">
        <v>245</v>
      </c>
      <c r="F728" s="371" t="str">
        <f t="shared" si="10"/>
        <v>NL_M_2018_1000 NAC_ST_1_2_C_2_3</v>
      </c>
      <c r="G728" s="328">
        <f>'ECE-EU Species'!G24</f>
        <v>1994</v>
      </c>
    </row>
    <row r="729" spans="1:7" ht="13.8" thickBot="1" x14ac:dyDescent="0.3">
      <c r="A729" s="329" t="str">
        <f>Cover!$G$25</f>
        <v>NL</v>
      </c>
      <c r="B729" s="325" t="s">
        <v>292</v>
      </c>
      <c r="C729" s="325">
        <f>'ECE-EU Species'!$F$13</f>
        <v>2018</v>
      </c>
      <c r="D729" s="327" t="s">
        <v>216</v>
      </c>
      <c r="E729" s="334" t="s">
        <v>246</v>
      </c>
      <c r="F729" s="371" t="str">
        <f t="shared" si="10"/>
        <v>NL_M_2018_1000 NAC_ST_1_2_NC</v>
      </c>
      <c r="G729" s="328">
        <f>'ECE-EU Species'!G25</f>
        <v>15009</v>
      </c>
    </row>
    <row r="730" spans="1:7" ht="13.8" thickBot="1" x14ac:dyDescent="0.3">
      <c r="A730" s="329" t="str">
        <f>Cover!$G$25</f>
        <v>NL</v>
      </c>
      <c r="B730" s="325" t="s">
        <v>292</v>
      </c>
      <c r="C730" s="325">
        <f>'ECE-EU Species'!$F$13</f>
        <v>2018</v>
      </c>
      <c r="D730" s="327" t="s">
        <v>216</v>
      </c>
      <c r="E730" s="334" t="s">
        <v>247</v>
      </c>
      <c r="F730" s="371" t="str">
        <f t="shared" si="10"/>
        <v>NL_M_2018_1000 NAC_ST_1_2_NC_1</v>
      </c>
      <c r="G730" s="328">
        <f>'ECE-EU Species'!G26</f>
        <v>8234</v>
      </c>
    </row>
    <row r="731" spans="1:7" ht="13.8" thickBot="1" x14ac:dyDescent="0.3">
      <c r="A731" s="329" t="str">
        <f>Cover!$G$25</f>
        <v>NL</v>
      </c>
      <c r="B731" s="325" t="s">
        <v>292</v>
      </c>
      <c r="C731" s="325">
        <f>'ECE-EU Species'!$F$13</f>
        <v>2018</v>
      </c>
      <c r="D731" s="327" t="s">
        <v>216</v>
      </c>
      <c r="E731" s="334" t="s">
        <v>248</v>
      </c>
      <c r="F731" s="371" t="str">
        <f t="shared" ref="F731:F794" si="11">CONCATENATE(A731,"_",B731,"_",C731,"_",D731,"_",E731)</f>
        <v>NL_M_2018_1000 NAC_ST_1_2_NC_1_1</v>
      </c>
      <c r="G731" s="328">
        <f>'ECE-EU Species'!G27</f>
        <v>1328</v>
      </c>
    </row>
    <row r="732" spans="1:7" ht="13.8" thickBot="1" x14ac:dyDescent="0.3">
      <c r="A732" s="329" t="str">
        <f>Cover!$G$25</f>
        <v>NL</v>
      </c>
      <c r="B732" s="325" t="s">
        <v>292</v>
      </c>
      <c r="C732" s="325">
        <f>'ECE-EU Species'!$F$13</f>
        <v>2018</v>
      </c>
      <c r="D732" s="327" t="s">
        <v>216</v>
      </c>
      <c r="E732" s="334" t="s">
        <v>249</v>
      </c>
      <c r="F732" s="371" t="str">
        <f t="shared" si="11"/>
        <v>NL_M_2018_1000 NAC_ST_1_2_NC_2_1</v>
      </c>
      <c r="G732" s="328">
        <f>'ECE-EU Species'!G28</f>
        <v>0</v>
      </c>
    </row>
    <row r="733" spans="1:7" ht="13.8" thickBot="1" x14ac:dyDescent="0.3">
      <c r="A733" s="329" t="str">
        <f>Cover!$G$25</f>
        <v>NL</v>
      </c>
      <c r="B733" s="325" t="s">
        <v>292</v>
      </c>
      <c r="C733" s="325">
        <f>'ECE-EU Species'!$F$13</f>
        <v>2018</v>
      </c>
      <c r="D733" s="327" t="s">
        <v>216</v>
      </c>
      <c r="E733" s="334" t="s">
        <v>250</v>
      </c>
      <c r="F733" s="371" t="str">
        <f t="shared" si="11"/>
        <v>NL_M_2018_1000 NAC_ST_1_2_NC_2</v>
      </c>
      <c r="G733" s="328">
        <f>'ECE-EU Species'!G29</f>
        <v>0</v>
      </c>
    </row>
    <row r="734" spans="1:7" ht="13.8" thickBot="1" x14ac:dyDescent="0.3">
      <c r="A734" s="329" t="str">
        <f>Cover!$G$25</f>
        <v>NL</v>
      </c>
      <c r="B734" s="325" t="s">
        <v>292</v>
      </c>
      <c r="C734" s="325">
        <f>'ECE-EU Species'!$F$13</f>
        <v>2018</v>
      </c>
      <c r="D734" s="327" t="s">
        <v>216</v>
      </c>
      <c r="E734" s="334" t="s">
        <v>251</v>
      </c>
      <c r="F734" s="371" t="str">
        <f t="shared" si="11"/>
        <v>NL_M_2018_1000 NAC_ST_1_2_NC_1_2</v>
      </c>
      <c r="G734" s="328">
        <f>'ECE-EU Species'!G30</f>
        <v>0</v>
      </c>
    </row>
    <row r="735" spans="1:7" ht="13.8" thickBot="1" x14ac:dyDescent="0.3">
      <c r="A735" s="329" t="str">
        <f>Cover!$G$25</f>
        <v>NL</v>
      </c>
      <c r="B735" s="325" t="s">
        <v>292</v>
      </c>
      <c r="C735" s="325">
        <f>'ECE-EU Species'!$F$13</f>
        <v>2018</v>
      </c>
      <c r="D735" s="327" t="s">
        <v>216</v>
      </c>
      <c r="E735" s="334" t="s">
        <v>252</v>
      </c>
      <c r="F735" s="371" t="str">
        <f t="shared" si="11"/>
        <v>NL_M_2018_1000 NAC_ST_1_2_NC_2_2</v>
      </c>
      <c r="G735" s="328">
        <f>'ECE-EU Species'!G31</f>
        <v>1267</v>
      </c>
    </row>
    <row r="736" spans="1:7" ht="13.8" thickBot="1" x14ac:dyDescent="0.3">
      <c r="A736" s="329" t="str">
        <f>Cover!$G$25</f>
        <v>NL</v>
      </c>
      <c r="B736" s="325" t="s">
        <v>292</v>
      </c>
      <c r="C736" s="325">
        <f>'ECE-EU Species'!$F$13</f>
        <v>2018</v>
      </c>
      <c r="D736" s="327" t="s">
        <v>216</v>
      </c>
      <c r="E736" s="334" t="s">
        <v>253</v>
      </c>
      <c r="F736" s="371" t="str">
        <f t="shared" si="11"/>
        <v>NL_M_2018_1000 NAC_ST_1_2_NC_3</v>
      </c>
      <c r="G736" s="328">
        <f>'ECE-EU Species'!G32</f>
        <v>0</v>
      </c>
    </row>
    <row r="737" spans="1:7" ht="13.8" thickBot="1" x14ac:dyDescent="0.3">
      <c r="A737" s="329" t="str">
        <f>Cover!$G$25</f>
        <v>NL</v>
      </c>
      <c r="B737" s="325" t="s">
        <v>292</v>
      </c>
      <c r="C737" s="325">
        <f>'ECE-EU Species'!$F$13</f>
        <v>2018</v>
      </c>
      <c r="D737" s="327" t="s">
        <v>216</v>
      </c>
      <c r="E737" s="334" t="s">
        <v>254</v>
      </c>
      <c r="F737" s="371" t="str">
        <f t="shared" si="11"/>
        <v>NL_M_2018_1000 NAC_ST_1_2_NC_1_3</v>
      </c>
      <c r="G737" s="328">
        <f>'ECE-EU Species'!G33</f>
        <v>663737</v>
      </c>
    </row>
    <row r="738" spans="1:7" ht="13.8" thickBot="1" x14ac:dyDescent="0.3">
      <c r="A738" s="329" t="str">
        <f>Cover!$G$25</f>
        <v>NL</v>
      </c>
      <c r="B738" s="325" t="s">
        <v>292</v>
      </c>
      <c r="C738" s="325">
        <f>'ECE-EU Species'!$F$13</f>
        <v>2018</v>
      </c>
      <c r="D738" s="327" t="s">
        <v>216</v>
      </c>
      <c r="E738" s="334" t="s">
        <v>255</v>
      </c>
      <c r="F738" s="371" t="str">
        <f t="shared" si="11"/>
        <v>NL_M_2018_1000 NAC_ST_1_2_NC_2_3</v>
      </c>
      <c r="G738" s="328">
        <f>'ECE-EU Species'!G34</f>
        <v>320217</v>
      </c>
    </row>
    <row r="739" spans="1:7" ht="13.8" thickBot="1" x14ac:dyDescent="0.3">
      <c r="A739" s="329" t="str">
        <f>Cover!$G$25</f>
        <v>NL</v>
      </c>
      <c r="B739" s="325" t="s">
        <v>292</v>
      </c>
      <c r="C739" s="325">
        <f>'ECE-EU Species'!$F$13</f>
        <v>2018</v>
      </c>
      <c r="D739" s="327" t="s">
        <v>216</v>
      </c>
      <c r="E739" s="334" t="s">
        <v>256</v>
      </c>
      <c r="F739" s="371" t="str">
        <f t="shared" si="11"/>
        <v>NL_M_2018_1000 NAC_ST_1_2_NC_4</v>
      </c>
      <c r="G739" s="328">
        <f>'ECE-EU Species'!G35</f>
        <v>202727</v>
      </c>
    </row>
    <row r="740" spans="1:7" ht="13.8" thickBot="1" x14ac:dyDescent="0.3">
      <c r="A740" s="329" t="str">
        <f>Cover!$G$25</f>
        <v>NL</v>
      </c>
      <c r="B740" s="325" t="s">
        <v>292</v>
      </c>
      <c r="C740" s="325">
        <f>'ECE-EU Species'!$F$13</f>
        <v>2018</v>
      </c>
      <c r="D740" s="327" t="s">
        <v>216</v>
      </c>
      <c r="E740" s="334" t="s">
        <v>257</v>
      </c>
      <c r="F740" s="371" t="str">
        <f t="shared" si="11"/>
        <v>NL_M_2018_1000 NAC_ST_1_2_NC_5</v>
      </c>
      <c r="G740" s="328">
        <f>'ECE-EU Species'!G36</f>
        <v>254998</v>
      </c>
    </row>
    <row r="741" spans="1:7" ht="13.8" thickBot="1" x14ac:dyDescent="0.3">
      <c r="A741" s="329" t="str">
        <f>Cover!$G$25</f>
        <v>NL</v>
      </c>
      <c r="B741" s="325" t="s">
        <v>292</v>
      </c>
      <c r="C741" s="325">
        <f>'ECE-EU Species'!$F$13</f>
        <v>2018</v>
      </c>
      <c r="D741" s="327" t="s">
        <v>216</v>
      </c>
      <c r="E741" s="334" t="s">
        <v>258</v>
      </c>
      <c r="F741" s="371" t="str">
        <f t="shared" si="11"/>
        <v>NL_M_2018_1000 NAC_ST_5_C</v>
      </c>
      <c r="G741" s="328">
        <f>'ECE-EU Species'!G37</f>
        <v>48603</v>
      </c>
    </row>
    <row r="742" spans="1:7" ht="13.8" thickBot="1" x14ac:dyDescent="0.3">
      <c r="A742" s="329" t="str">
        <f>Cover!$G$25</f>
        <v>NL</v>
      </c>
      <c r="B742" s="325" t="s">
        <v>292</v>
      </c>
      <c r="C742" s="325">
        <f>'ECE-EU Species'!$F$13</f>
        <v>2018</v>
      </c>
      <c r="D742" s="327" t="s">
        <v>216</v>
      </c>
      <c r="E742" s="334" t="s">
        <v>259</v>
      </c>
      <c r="F742" s="371" t="str">
        <f t="shared" si="11"/>
        <v>NL_M_2018_1000 NAC_ST_5_C_1</v>
      </c>
      <c r="G742" s="328">
        <f>'ECE-EU Species'!G38</f>
        <v>4035</v>
      </c>
    </row>
    <row r="743" spans="1:7" ht="13.8" thickBot="1" x14ac:dyDescent="0.3">
      <c r="A743" s="329" t="str">
        <f>Cover!$G$25</f>
        <v>NL</v>
      </c>
      <c r="B743" s="325" t="s">
        <v>292</v>
      </c>
      <c r="C743" s="325">
        <f>'ECE-EU Species'!$F$13</f>
        <v>2018</v>
      </c>
      <c r="D743" s="327" t="s">
        <v>216</v>
      </c>
      <c r="E743" s="334" t="s">
        <v>260</v>
      </c>
      <c r="F743" s="371" t="str">
        <f t="shared" si="11"/>
        <v>NL_M_2018_1000 NAC_ST_5_C_2</v>
      </c>
      <c r="G743" s="328">
        <f>'ECE-EU Species'!G39</f>
        <v>343</v>
      </c>
    </row>
    <row r="744" spans="1:7" ht="13.8" thickBot="1" x14ac:dyDescent="0.3">
      <c r="A744" s="329" t="str">
        <f>Cover!$G$25</f>
        <v>NL</v>
      </c>
      <c r="B744" s="325" t="s">
        <v>292</v>
      </c>
      <c r="C744" s="325">
        <f>'ECE-EU Species'!$F$13</f>
        <v>2018</v>
      </c>
      <c r="D744" s="327" t="s">
        <v>216</v>
      </c>
      <c r="E744" s="334" t="s">
        <v>261</v>
      </c>
      <c r="F744" s="371" t="str">
        <f t="shared" si="11"/>
        <v>NL_M_2018_1000 NAC_ST_5_NC</v>
      </c>
      <c r="G744" s="328">
        <f>'ECE-EU Species'!G40</f>
        <v>215</v>
      </c>
    </row>
    <row r="745" spans="1:7" ht="13.8" thickBot="1" x14ac:dyDescent="0.3">
      <c r="A745" s="329" t="str">
        <f>Cover!$G$25</f>
        <v>NL</v>
      </c>
      <c r="B745" s="325" t="s">
        <v>292</v>
      </c>
      <c r="C745" s="325">
        <f>'ECE-EU Species'!$F$13</f>
        <v>2018</v>
      </c>
      <c r="D745" s="327" t="s">
        <v>216</v>
      </c>
      <c r="E745" s="334" t="s">
        <v>262</v>
      </c>
      <c r="F745" s="371" t="str">
        <f t="shared" si="11"/>
        <v>NL_M_2018_1000 NAC_ST_5_NC_1</v>
      </c>
      <c r="G745" s="328">
        <f>'ECE-EU Species'!G41</f>
        <v>934</v>
      </c>
    </row>
    <row r="746" spans="1:7" ht="13.8" thickBot="1" x14ac:dyDescent="0.3">
      <c r="A746" s="329" t="str">
        <f>Cover!$G$25</f>
        <v>NL</v>
      </c>
      <c r="B746" s="325" t="s">
        <v>292</v>
      </c>
      <c r="C746" s="325">
        <f>'ECE-EU Species'!$F$13</f>
        <v>2018</v>
      </c>
      <c r="D746" s="327" t="s">
        <v>216</v>
      </c>
      <c r="E746" s="334" t="s">
        <v>263</v>
      </c>
      <c r="F746" s="371" t="str">
        <f t="shared" si="11"/>
        <v>NL_M_2018_1000 NAC_ST_5_NC_2</v>
      </c>
      <c r="G746" s="328">
        <f>'ECE-EU Species'!G42</f>
        <v>8376</v>
      </c>
    </row>
    <row r="747" spans="1:7" ht="13.8" thickBot="1" x14ac:dyDescent="0.3">
      <c r="A747" s="329" t="str">
        <f>Cover!$G$25</f>
        <v>NL</v>
      </c>
      <c r="B747" s="325" t="s">
        <v>292</v>
      </c>
      <c r="C747" s="325">
        <f>'ECE-EU Species'!$F$13</f>
        <v>2018</v>
      </c>
      <c r="D747" s="327" t="s">
        <v>216</v>
      </c>
      <c r="E747" s="334" t="s">
        <v>264</v>
      </c>
      <c r="F747" s="371" t="str">
        <f t="shared" si="11"/>
        <v>NL_M_2018_1000 NAC_ST_5_NC_3</v>
      </c>
      <c r="G747" s="328">
        <f>'ECE-EU Species'!G43</f>
        <v>563</v>
      </c>
    </row>
    <row r="748" spans="1:7" ht="13.8" thickBot="1" x14ac:dyDescent="0.3">
      <c r="A748" s="329" t="str">
        <f>Cover!$G$25</f>
        <v>NL</v>
      </c>
      <c r="B748" s="325" t="s">
        <v>292</v>
      </c>
      <c r="C748" s="325">
        <f>'ECE-EU Species'!$F$13</f>
        <v>2018</v>
      </c>
      <c r="D748" s="327" t="s">
        <v>216</v>
      </c>
      <c r="E748" s="334" t="s">
        <v>265</v>
      </c>
      <c r="F748" s="371" t="str">
        <f t="shared" si="11"/>
        <v>NL_M_2018_1000 NAC_ST_5_NC_4</v>
      </c>
      <c r="G748" s="328">
        <f>'ECE-EU Species'!G44</f>
        <v>0</v>
      </c>
    </row>
    <row r="749" spans="1:7" ht="13.8" thickBot="1" x14ac:dyDescent="0.3">
      <c r="A749" s="329" t="str">
        <f>Cover!$G$25</f>
        <v>NL</v>
      </c>
      <c r="B749" s="325" t="s">
        <v>292</v>
      </c>
      <c r="C749" s="325">
        <f>'ECE-EU Species'!$F$13</f>
        <v>2018</v>
      </c>
      <c r="D749" s="327" t="s">
        <v>216</v>
      </c>
      <c r="E749" s="334" t="s">
        <v>266</v>
      </c>
      <c r="F749" s="371" t="str">
        <f t="shared" si="11"/>
        <v>NL_M_2018_1000 NAC_ST_5_NC_5</v>
      </c>
      <c r="G749" s="328">
        <f>'ECE-EU Species'!G45</f>
        <v>0</v>
      </c>
    </row>
    <row r="750" spans="1:7" ht="13.8" thickBot="1" x14ac:dyDescent="0.3">
      <c r="A750" s="329" t="str">
        <f>Cover!$G$25</f>
        <v>NL</v>
      </c>
      <c r="B750" s="325" t="s">
        <v>292</v>
      </c>
      <c r="C750" s="325">
        <f>'ECE-EU Species'!$F$13</f>
        <v>2018</v>
      </c>
      <c r="D750" s="327" t="s">
        <v>216</v>
      </c>
      <c r="E750" s="334" t="s">
        <v>267</v>
      </c>
      <c r="F750" s="371" t="str">
        <f t="shared" si="11"/>
        <v>NL_M_2018_1000 NAC_ST_5_NC_6</v>
      </c>
      <c r="G750" s="328">
        <f>'ECE-EU Species'!G46</f>
        <v>4</v>
      </c>
    </row>
    <row r="751" spans="1:7" ht="13.8" thickBot="1" x14ac:dyDescent="0.3">
      <c r="A751" s="331" t="str">
        <f>Cover!$G$25</f>
        <v>NL</v>
      </c>
      <c r="B751" s="332" t="s">
        <v>292</v>
      </c>
      <c r="C751" s="332">
        <f>'ECE-EU Species'!$F$13</f>
        <v>2018</v>
      </c>
      <c r="D751" s="327" t="s">
        <v>216</v>
      </c>
      <c r="E751" s="342" t="s">
        <v>268</v>
      </c>
      <c r="F751" s="371" t="str">
        <f t="shared" si="11"/>
        <v>NL_M_2018_1000 NAC_ST_5_NC_7</v>
      </c>
      <c r="G751" s="328">
        <f>'ECE-EU Species'!G47</f>
        <v>0</v>
      </c>
    </row>
    <row r="752" spans="1:7" ht="13.8" thickBot="1" x14ac:dyDescent="0.3">
      <c r="A752" s="326" t="str">
        <f>Cover!$G$25</f>
        <v>NL</v>
      </c>
      <c r="B752" s="327" t="s">
        <v>292</v>
      </c>
      <c r="C752" s="327">
        <f>'ECE-EU Species'!$H$13</f>
        <v>2019</v>
      </c>
      <c r="D752" s="327" t="s">
        <v>293</v>
      </c>
      <c r="E752" s="341" t="s">
        <v>224</v>
      </c>
      <c r="F752" s="371" t="str">
        <f t="shared" si="11"/>
        <v>NL_M_2019_1000 m3_ST_1_2_C</v>
      </c>
      <c r="G752" s="328">
        <f>'ECE-EU Species'!H15</f>
        <v>170384.97021723416</v>
      </c>
    </row>
    <row r="753" spans="1:7" ht="13.8" thickBot="1" x14ac:dyDescent="0.3">
      <c r="A753" s="329" t="str">
        <f>Cover!$G$25</f>
        <v>NL</v>
      </c>
      <c r="B753" s="325" t="s">
        <v>292</v>
      </c>
      <c r="C753" s="325">
        <f>'ECE-EU Species'!$H$13</f>
        <v>2019</v>
      </c>
      <c r="D753" s="325" t="s">
        <v>293</v>
      </c>
      <c r="E753" s="334" t="s">
        <v>225</v>
      </c>
      <c r="F753" s="371" t="str">
        <f t="shared" si="11"/>
        <v>NL_M_2019_1000 m3_ST_1_2_C_1</v>
      </c>
      <c r="G753" s="330">
        <f>'ECE-EU Species'!H16</f>
        <v>85789.910364397729</v>
      </c>
    </row>
    <row r="754" spans="1:7" ht="13.8" thickBot="1" x14ac:dyDescent="0.3">
      <c r="A754" s="329" t="str">
        <f>Cover!$G$25</f>
        <v>NL</v>
      </c>
      <c r="B754" s="325" t="s">
        <v>292</v>
      </c>
      <c r="C754" s="325">
        <f>'ECE-EU Species'!$H$13</f>
        <v>2019</v>
      </c>
      <c r="D754" s="325" t="s">
        <v>293</v>
      </c>
      <c r="E754" s="334" t="s">
        <v>226</v>
      </c>
      <c r="F754" s="371" t="str">
        <f t="shared" si="11"/>
        <v>NL_M_2019_1000 m3_ST_1_2_C_1_1</v>
      </c>
      <c r="G754" s="330">
        <f>'ECE-EU Species'!H17</f>
        <v>54764.076323155736</v>
      </c>
    </row>
    <row r="755" spans="1:7" ht="13.8" thickBot="1" x14ac:dyDescent="0.3">
      <c r="A755" s="329" t="str">
        <f>Cover!$G$25</f>
        <v>NL</v>
      </c>
      <c r="B755" s="325" t="s">
        <v>292</v>
      </c>
      <c r="C755" s="325">
        <f>'ECE-EU Species'!$H$13</f>
        <v>2019</v>
      </c>
      <c r="D755" s="325" t="s">
        <v>293</v>
      </c>
      <c r="E755" s="334" t="s">
        <v>227</v>
      </c>
      <c r="F755" s="371" t="str">
        <f t="shared" si="11"/>
        <v>NL_M_2019_1000 m3_ST_1_2_C_2_1</v>
      </c>
      <c r="G755" s="330">
        <f>'ECE-EU Species'!H18</f>
        <v>31025.834041241993</v>
      </c>
    </row>
    <row r="756" spans="1:7" ht="13.8" thickBot="1" x14ac:dyDescent="0.3">
      <c r="A756" s="329" t="str">
        <f>Cover!$G$25</f>
        <v>NL</v>
      </c>
      <c r="B756" s="325" t="s">
        <v>292</v>
      </c>
      <c r="C756" s="325">
        <f>'ECE-EU Species'!$H$13</f>
        <v>2019</v>
      </c>
      <c r="D756" s="325" t="s">
        <v>293</v>
      </c>
      <c r="E756" s="334" t="s">
        <v>228</v>
      </c>
      <c r="F756" s="371" t="str">
        <f t="shared" si="11"/>
        <v>NL_M_2019_1000 m3_ST_1_2_C_2</v>
      </c>
      <c r="G756" s="330">
        <f>'ECE-EU Species'!H19</f>
        <v>58880.712647746688</v>
      </c>
    </row>
    <row r="757" spans="1:7" ht="13.8" thickBot="1" x14ac:dyDescent="0.3">
      <c r="A757" s="329" t="str">
        <f>Cover!$G$25</f>
        <v>NL</v>
      </c>
      <c r="B757" s="325" t="s">
        <v>292</v>
      </c>
      <c r="C757" s="325">
        <f>'ECE-EU Species'!$H$13</f>
        <v>2019</v>
      </c>
      <c r="D757" s="325" t="s">
        <v>293</v>
      </c>
      <c r="E757" s="334" t="s">
        <v>241</v>
      </c>
      <c r="F757" s="371" t="str">
        <f t="shared" si="11"/>
        <v>NL_M_2019_1000 m3_ST_1_2_C_1_2</v>
      </c>
      <c r="G757" s="330">
        <f>'ECE-EU Species'!H20</f>
        <v>22935.643576816037</v>
      </c>
    </row>
    <row r="758" spans="1:7" ht="13.8" thickBot="1" x14ac:dyDescent="0.3">
      <c r="A758" s="329" t="str">
        <f>Cover!$G$25</f>
        <v>NL</v>
      </c>
      <c r="B758" s="325" t="s">
        <v>292</v>
      </c>
      <c r="C758" s="325">
        <f>'ECE-EU Species'!$H$13</f>
        <v>2019</v>
      </c>
      <c r="D758" s="325" t="s">
        <v>293</v>
      </c>
      <c r="E758" s="334" t="s">
        <v>242</v>
      </c>
      <c r="F758" s="371" t="str">
        <f t="shared" si="11"/>
        <v>NL_M_2019_1000 m3_ST_1_2_C_2_2</v>
      </c>
      <c r="G758" s="330">
        <f>'ECE-EU Species'!H21</f>
        <v>35945.069070930651</v>
      </c>
    </row>
    <row r="759" spans="1:7" ht="13.8" thickBot="1" x14ac:dyDescent="0.3">
      <c r="A759" s="329" t="str">
        <f>Cover!$G$25</f>
        <v>NL</v>
      </c>
      <c r="B759" s="325" t="s">
        <v>292</v>
      </c>
      <c r="C759" s="325">
        <f>'ECE-EU Species'!$H$13</f>
        <v>2019</v>
      </c>
      <c r="D759" s="325" t="s">
        <v>293</v>
      </c>
      <c r="E759" s="334" t="s">
        <v>243</v>
      </c>
      <c r="F759" s="371" t="str">
        <f t="shared" si="11"/>
        <v>NL_M_2019_1000 m3_ST_1_2_C_3</v>
      </c>
      <c r="G759" s="330">
        <f>'ECE-EU Species'!H22</f>
        <v>25714.347205089762</v>
      </c>
    </row>
    <row r="760" spans="1:7" ht="13.8" thickBot="1" x14ac:dyDescent="0.3">
      <c r="A760" s="329" t="str">
        <f>Cover!$G$25</f>
        <v>NL</v>
      </c>
      <c r="B760" s="325" t="s">
        <v>292</v>
      </c>
      <c r="C760" s="325">
        <f>'ECE-EU Species'!$H$13</f>
        <v>2019</v>
      </c>
      <c r="D760" s="325" t="s">
        <v>293</v>
      </c>
      <c r="E760" s="334" t="s">
        <v>244</v>
      </c>
      <c r="F760" s="371" t="str">
        <f t="shared" si="11"/>
        <v>NL_M_2019_1000 m3_ST_1_2_C_1_3</v>
      </c>
      <c r="G760" s="330">
        <f>'ECE-EU Species'!H23</f>
        <v>9979.7525712902843</v>
      </c>
    </row>
    <row r="761" spans="1:7" ht="13.8" thickBot="1" x14ac:dyDescent="0.3">
      <c r="A761" s="329" t="str">
        <f>Cover!$G$25</f>
        <v>NL</v>
      </c>
      <c r="B761" s="325" t="s">
        <v>292</v>
      </c>
      <c r="C761" s="325">
        <f>'ECE-EU Species'!$H$13</f>
        <v>2019</v>
      </c>
      <c r="D761" s="325" t="s">
        <v>293</v>
      </c>
      <c r="E761" s="334" t="s">
        <v>245</v>
      </c>
      <c r="F761" s="371" t="str">
        <f t="shared" si="11"/>
        <v>NL_M_2019_1000 m3_ST_1_2_C_2_3</v>
      </c>
      <c r="G761" s="330">
        <f>'ECE-EU Species'!H24</f>
        <v>15734.594633799477</v>
      </c>
    </row>
    <row r="762" spans="1:7" ht="13.8" thickBot="1" x14ac:dyDescent="0.3">
      <c r="A762" s="329" t="str">
        <f>Cover!$G$25</f>
        <v>NL</v>
      </c>
      <c r="B762" s="325" t="s">
        <v>292</v>
      </c>
      <c r="C762" s="325">
        <f>'ECE-EU Species'!$H$13</f>
        <v>2019</v>
      </c>
      <c r="D762" s="325" t="s">
        <v>293</v>
      </c>
      <c r="E762" s="334" t="s">
        <v>246</v>
      </c>
      <c r="F762" s="371" t="str">
        <f t="shared" si="11"/>
        <v>NL_M_2019_1000 m3_ST_1_2_NC</v>
      </c>
      <c r="G762" s="330">
        <f>'ECE-EU Species'!H25</f>
        <v>100974.95242003789</v>
      </c>
    </row>
    <row r="763" spans="1:7" ht="13.8" thickBot="1" x14ac:dyDescent="0.3">
      <c r="A763" s="329" t="str">
        <f>Cover!$G$25</f>
        <v>NL</v>
      </c>
      <c r="B763" s="325" t="s">
        <v>292</v>
      </c>
      <c r="C763" s="325">
        <f>'ECE-EU Species'!$H$13</f>
        <v>2019</v>
      </c>
      <c r="D763" s="325" t="s">
        <v>293</v>
      </c>
      <c r="E763" s="334" t="s">
        <v>247</v>
      </c>
      <c r="F763" s="371" t="str">
        <f t="shared" si="11"/>
        <v>NL_M_2019_1000 m3_ST_1_2_NC_1</v>
      </c>
      <c r="G763" s="330">
        <f>'ECE-EU Species'!H26</f>
        <v>36327.631980801038</v>
      </c>
    </row>
    <row r="764" spans="1:7" ht="13.8" thickBot="1" x14ac:dyDescent="0.3">
      <c r="A764" s="329" t="str">
        <f>Cover!$G$25</f>
        <v>NL</v>
      </c>
      <c r="B764" s="325" t="s">
        <v>292</v>
      </c>
      <c r="C764" s="325">
        <f>'ECE-EU Species'!$H$13</f>
        <v>2019</v>
      </c>
      <c r="D764" s="325" t="s">
        <v>293</v>
      </c>
      <c r="E764" s="334" t="s">
        <v>248</v>
      </c>
      <c r="F764" s="371" t="str">
        <f t="shared" si="11"/>
        <v>NL_M_2019_1000 m3_ST_1_2_NC_1_1</v>
      </c>
      <c r="G764" s="330">
        <f>'ECE-EU Species'!H27</f>
        <v>13673.966736578874</v>
      </c>
    </row>
    <row r="765" spans="1:7" ht="13.8" thickBot="1" x14ac:dyDescent="0.3">
      <c r="A765" s="329" t="str">
        <f>Cover!$G$25</f>
        <v>NL</v>
      </c>
      <c r="B765" s="325" t="s">
        <v>292</v>
      </c>
      <c r="C765" s="325">
        <f>'ECE-EU Species'!$H$13</f>
        <v>2019</v>
      </c>
      <c r="D765" s="325" t="s">
        <v>293</v>
      </c>
      <c r="E765" s="334" t="s">
        <v>249</v>
      </c>
      <c r="F765" s="371" t="str">
        <f t="shared" si="11"/>
        <v>NL_M_2019_1000 m3_ST_1_2_NC_2_1</v>
      </c>
      <c r="G765" s="330">
        <f>'ECE-EU Species'!H28</f>
        <v>0</v>
      </c>
    </row>
    <row r="766" spans="1:7" ht="13.8" thickBot="1" x14ac:dyDescent="0.3">
      <c r="A766" s="329" t="str">
        <f>Cover!$G$25</f>
        <v>NL</v>
      </c>
      <c r="B766" s="325" t="s">
        <v>292</v>
      </c>
      <c r="C766" s="325">
        <f>'ECE-EU Species'!$H$13</f>
        <v>2019</v>
      </c>
      <c r="D766" s="325" t="s">
        <v>293</v>
      </c>
      <c r="E766" s="334" t="s">
        <v>250</v>
      </c>
      <c r="F766" s="371" t="str">
        <f t="shared" si="11"/>
        <v>NL_M_2019_1000 m3_ST_1_2_NC_2</v>
      </c>
      <c r="G766" s="330">
        <f>'ECE-EU Species'!H29</f>
        <v>0</v>
      </c>
    </row>
    <row r="767" spans="1:7" ht="13.8" thickBot="1" x14ac:dyDescent="0.3">
      <c r="A767" s="329" t="str">
        <f>Cover!$G$25</f>
        <v>NL</v>
      </c>
      <c r="B767" s="325" t="s">
        <v>292</v>
      </c>
      <c r="C767" s="325">
        <f>'ECE-EU Species'!$H$13</f>
        <v>2019</v>
      </c>
      <c r="D767" s="325" t="s">
        <v>293</v>
      </c>
      <c r="E767" s="334" t="s">
        <v>251</v>
      </c>
      <c r="F767" s="371" t="str">
        <f t="shared" si="11"/>
        <v>NL_M_2019_1000 m3_ST_1_2_NC_1_2</v>
      </c>
      <c r="G767" s="330">
        <f>'ECE-EU Species'!H30</f>
        <v>0</v>
      </c>
    </row>
    <row r="768" spans="1:7" ht="13.8" thickBot="1" x14ac:dyDescent="0.3">
      <c r="A768" s="329" t="str">
        <f>Cover!$G$25</f>
        <v>NL</v>
      </c>
      <c r="B768" s="325" t="s">
        <v>292</v>
      </c>
      <c r="C768" s="325">
        <f>'ECE-EU Species'!$H$13</f>
        <v>2019</v>
      </c>
      <c r="D768" s="325" t="s">
        <v>293</v>
      </c>
      <c r="E768" s="334" t="s">
        <v>252</v>
      </c>
      <c r="F768" s="371" t="str">
        <f t="shared" si="11"/>
        <v>NL_M_2019_1000 m3_ST_1_2_NC_2_2</v>
      </c>
      <c r="G768" s="330">
        <f>'ECE-EU Species'!H31</f>
        <v>33335.996033961193</v>
      </c>
    </row>
    <row r="769" spans="1:7" ht="13.8" thickBot="1" x14ac:dyDescent="0.3">
      <c r="A769" s="329" t="str">
        <f>Cover!$G$25</f>
        <v>NL</v>
      </c>
      <c r="B769" s="325" t="s">
        <v>292</v>
      </c>
      <c r="C769" s="325">
        <f>'ECE-EU Species'!$H$13</f>
        <v>2019</v>
      </c>
      <c r="D769" s="325" t="s">
        <v>293</v>
      </c>
      <c r="E769" s="334" t="s">
        <v>253</v>
      </c>
      <c r="F769" s="371" t="str">
        <f t="shared" si="11"/>
        <v>NL_M_2019_1000 m3_ST_1_2_NC_3</v>
      </c>
      <c r="G769" s="330">
        <f>'ECE-EU Species'!H32</f>
        <v>0</v>
      </c>
    </row>
    <row r="770" spans="1:7" ht="13.8" thickBot="1" x14ac:dyDescent="0.3">
      <c r="A770" s="329" t="str">
        <f>Cover!$G$25</f>
        <v>NL</v>
      </c>
      <c r="B770" s="325" t="s">
        <v>292</v>
      </c>
      <c r="C770" s="325">
        <f>'ECE-EU Species'!$H$13</f>
        <v>2019</v>
      </c>
      <c r="D770" s="325" t="s">
        <v>293</v>
      </c>
      <c r="E770" s="334" t="s">
        <v>254</v>
      </c>
      <c r="F770" s="371" t="str">
        <f t="shared" si="11"/>
        <v>NL_M_2019_1000 m3_ST_1_2_NC_1_3</v>
      </c>
      <c r="G770" s="330">
        <f>'ECE-EU Species'!H33</f>
        <v>2988.9</v>
      </c>
    </row>
    <row r="771" spans="1:7" ht="13.8" thickBot="1" x14ac:dyDescent="0.3">
      <c r="A771" s="329" t="str">
        <f>Cover!$G$25</f>
        <v>NL</v>
      </c>
      <c r="B771" s="325" t="s">
        <v>292</v>
      </c>
      <c r="C771" s="325">
        <f>'ECE-EU Species'!$H$13</f>
        <v>2019</v>
      </c>
      <c r="D771" s="325" t="s">
        <v>293</v>
      </c>
      <c r="E771" s="334" t="s">
        <v>255</v>
      </c>
      <c r="F771" s="371" t="str">
        <f t="shared" si="11"/>
        <v>NL_M_2019_1000 m3_ST_1_2_NC_2_3</v>
      </c>
      <c r="G771" s="330">
        <f>'ECE-EU Species'!H34</f>
        <v>1523.3</v>
      </c>
    </row>
    <row r="772" spans="1:7" ht="13.8" thickBot="1" x14ac:dyDescent="0.3">
      <c r="A772" s="329" t="str">
        <f>Cover!$G$25</f>
        <v>NL</v>
      </c>
      <c r="B772" s="325" t="s">
        <v>292</v>
      </c>
      <c r="C772" s="325">
        <f>'ECE-EU Species'!$H$13</f>
        <v>2019</v>
      </c>
      <c r="D772" s="325" t="s">
        <v>293</v>
      </c>
      <c r="E772" s="334" t="s">
        <v>256</v>
      </c>
      <c r="F772" s="371" t="str">
        <f t="shared" si="11"/>
        <v>NL_M_2019_1000 m3_ST_1_2_NC_4</v>
      </c>
      <c r="G772" s="330">
        <f>'ECE-EU Species'!H35</f>
        <v>881.4</v>
      </c>
    </row>
    <row r="773" spans="1:7" ht="13.8" thickBot="1" x14ac:dyDescent="0.3">
      <c r="A773" s="329" t="str">
        <f>Cover!$G$25</f>
        <v>NL</v>
      </c>
      <c r="B773" s="325" t="s">
        <v>292</v>
      </c>
      <c r="C773" s="325">
        <f>'ECE-EU Species'!$H$13</f>
        <v>2019</v>
      </c>
      <c r="D773" s="325" t="s">
        <v>293</v>
      </c>
      <c r="E773" s="334" t="s">
        <v>257</v>
      </c>
      <c r="F773" s="371" t="str">
        <f t="shared" si="11"/>
        <v>NL_M_2019_1000 m3_ST_1_2_NC_5</v>
      </c>
      <c r="G773" s="330">
        <f>'ECE-EU Species'!H36</f>
        <v>366.1</v>
      </c>
    </row>
    <row r="774" spans="1:7" ht="13.8" thickBot="1" x14ac:dyDescent="0.3">
      <c r="A774" s="329" t="str">
        <f>Cover!$G$25</f>
        <v>NL</v>
      </c>
      <c r="B774" s="325" t="s">
        <v>292</v>
      </c>
      <c r="C774" s="325">
        <f>'ECE-EU Species'!$H$13</f>
        <v>2019</v>
      </c>
      <c r="D774" s="325" t="s">
        <v>293</v>
      </c>
      <c r="E774" s="334" t="s">
        <v>258</v>
      </c>
      <c r="F774" s="371" t="str">
        <f t="shared" si="11"/>
        <v>NL_M_2019_1000 m3_ST_5_C</v>
      </c>
      <c r="G774" s="330">
        <f>'ECE-EU Species'!H37</f>
        <v>44.5</v>
      </c>
    </row>
    <row r="775" spans="1:7" ht="13.8" thickBot="1" x14ac:dyDescent="0.3">
      <c r="A775" s="329" t="str">
        <f>Cover!$G$25</f>
        <v>NL</v>
      </c>
      <c r="B775" s="325" t="s">
        <v>292</v>
      </c>
      <c r="C775" s="325">
        <f>'ECE-EU Species'!$H$13</f>
        <v>2019</v>
      </c>
      <c r="D775" s="325" t="s">
        <v>293</v>
      </c>
      <c r="E775" s="334" t="s">
        <v>259</v>
      </c>
      <c r="F775" s="371" t="str">
        <f t="shared" si="11"/>
        <v>NL_M_2019_1000 m3_ST_5_C_1</v>
      </c>
      <c r="G775" s="330">
        <f>'ECE-EU Species'!H38</f>
        <v>6.6</v>
      </c>
    </row>
    <row r="776" spans="1:7" ht="13.8" thickBot="1" x14ac:dyDescent="0.3">
      <c r="A776" s="329" t="str">
        <f>Cover!$G$25</f>
        <v>NL</v>
      </c>
      <c r="B776" s="325" t="s">
        <v>292</v>
      </c>
      <c r="C776" s="325">
        <f>'ECE-EU Species'!$H$13</f>
        <v>2019</v>
      </c>
      <c r="D776" s="325" t="s">
        <v>293</v>
      </c>
      <c r="E776" s="334" t="s">
        <v>260</v>
      </c>
      <c r="F776" s="371" t="str">
        <f t="shared" si="11"/>
        <v>NL_M_2019_1000 m3_ST_5_C_2</v>
      </c>
      <c r="G776" s="330">
        <f>'ECE-EU Species'!H39</f>
        <v>0.7</v>
      </c>
    </row>
    <row r="777" spans="1:7" ht="13.8" thickBot="1" x14ac:dyDescent="0.3">
      <c r="A777" s="329" t="str">
        <f>Cover!$G$25</f>
        <v>NL</v>
      </c>
      <c r="B777" s="325" t="s">
        <v>292</v>
      </c>
      <c r="C777" s="325">
        <f>'ECE-EU Species'!$H$13</f>
        <v>2019</v>
      </c>
      <c r="D777" s="325" t="s">
        <v>293</v>
      </c>
      <c r="E777" s="334" t="s">
        <v>261</v>
      </c>
      <c r="F777" s="371" t="str">
        <f t="shared" si="11"/>
        <v>NL_M_2019_1000 m3_ST_5_NC</v>
      </c>
      <c r="G777" s="330">
        <f>'ECE-EU Species'!H40</f>
        <v>0.1</v>
      </c>
    </row>
    <row r="778" spans="1:7" ht="13.8" thickBot="1" x14ac:dyDescent="0.3">
      <c r="A778" s="329" t="str">
        <f>Cover!$G$25</f>
        <v>NL</v>
      </c>
      <c r="B778" s="325" t="s">
        <v>292</v>
      </c>
      <c r="C778" s="325">
        <f>'ECE-EU Species'!$H$13</f>
        <v>2019</v>
      </c>
      <c r="D778" s="325" t="s">
        <v>293</v>
      </c>
      <c r="E778" s="334" t="s">
        <v>262</v>
      </c>
      <c r="F778" s="371" t="str">
        <f t="shared" si="11"/>
        <v>NL_M_2019_1000 m3_ST_5_NC_1</v>
      </c>
      <c r="G778" s="330">
        <f>'ECE-EU Species'!H41</f>
        <v>1.2</v>
      </c>
    </row>
    <row r="779" spans="1:7" ht="13.8" thickBot="1" x14ac:dyDescent="0.3">
      <c r="A779" s="329" t="str">
        <f>Cover!$G$25</f>
        <v>NL</v>
      </c>
      <c r="B779" s="325" t="s">
        <v>292</v>
      </c>
      <c r="C779" s="325">
        <f>'ECE-EU Species'!$H$13</f>
        <v>2019</v>
      </c>
      <c r="D779" s="325" t="s">
        <v>293</v>
      </c>
      <c r="E779" s="334" t="s">
        <v>263</v>
      </c>
      <c r="F779" s="371" t="str">
        <f t="shared" si="11"/>
        <v>NL_M_2019_1000 m3_ST_5_NC_2</v>
      </c>
      <c r="G779" s="330">
        <f>'ECE-EU Species'!H42</f>
        <v>93.1</v>
      </c>
    </row>
    <row r="780" spans="1:7" ht="13.8" thickBot="1" x14ac:dyDescent="0.3">
      <c r="A780" s="329" t="str">
        <f>Cover!$G$25</f>
        <v>NL</v>
      </c>
      <c r="B780" s="325" t="s">
        <v>292</v>
      </c>
      <c r="C780" s="325">
        <f>'ECE-EU Species'!$H$13</f>
        <v>2019</v>
      </c>
      <c r="D780" s="325" t="s">
        <v>293</v>
      </c>
      <c r="E780" s="334" t="s">
        <v>264</v>
      </c>
      <c r="F780" s="371" t="str">
        <f t="shared" si="11"/>
        <v>NL_M_2019_1000 m3_ST_5_NC_3</v>
      </c>
      <c r="G780" s="330">
        <f>'ECE-EU Species'!H43</f>
        <v>2.1</v>
      </c>
    </row>
    <row r="781" spans="1:7" ht="13.8" thickBot="1" x14ac:dyDescent="0.3">
      <c r="A781" s="329" t="str">
        <f>Cover!$G$25</f>
        <v>NL</v>
      </c>
      <c r="B781" s="325" t="s">
        <v>292</v>
      </c>
      <c r="C781" s="325">
        <f>'ECE-EU Species'!$H$13</f>
        <v>2019</v>
      </c>
      <c r="D781" s="325" t="s">
        <v>293</v>
      </c>
      <c r="E781" s="334" t="s">
        <v>265</v>
      </c>
      <c r="F781" s="371" t="str">
        <f t="shared" si="11"/>
        <v>NL_M_2019_1000 m3_ST_5_NC_4</v>
      </c>
      <c r="G781" s="330">
        <f>'ECE-EU Species'!H44</f>
        <v>0</v>
      </c>
    </row>
    <row r="782" spans="1:7" ht="13.8" thickBot="1" x14ac:dyDescent="0.3">
      <c r="A782" s="329" t="str">
        <f>Cover!$G$25</f>
        <v>NL</v>
      </c>
      <c r="B782" s="325" t="s">
        <v>292</v>
      </c>
      <c r="C782" s="325">
        <f>'ECE-EU Species'!$H$13</f>
        <v>2019</v>
      </c>
      <c r="D782" s="325" t="s">
        <v>293</v>
      </c>
      <c r="E782" s="334" t="s">
        <v>266</v>
      </c>
      <c r="F782" s="371" t="str">
        <f t="shared" si="11"/>
        <v>NL_M_2019_1000 m3_ST_5_NC_5</v>
      </c>
      <c r="G782" s="330">
        <f>'ECE-EU Species'!H45</f>
        <v>0</v>
      </c>
    </row>
    <row r="783" spans="1:7" ht="13.8" thickBot="1" x14ac:dyDescent="0.3">
      <c r="A783" s="329" t="str">
        <f>Cover!$G$25</f>
        <v>NL</v>
      </c>
      <c r="B783" s="325" t="s">
        <v>292</v>
      </c>
      <c r="C783" s="325">
        <f>'ECE-EU Species'!$H$13</f>
        <v>2019</v>
      </c>
      <c r="D783" s="325" t="s">
        <v>293</v>
      </c>
      <c r="E783" s="334" t="s">
        <v>267</v>
      </c>
      <c r="F783" s="371" t="str">
        <f t="shared" si="11"/>
        <v>NL_M_2019_1000 m3_ST_5_NC_6</v>
      </c>
      <c r="G783" s="330">
        <f>'ECE-EU Species'!H46</f>
        <v>4</v>
      </c>
    </row>
    <row r="784" spans="1:7" ht="13.8" thickBot="1" x14ac:dyDescent="0.3">
      <c r="A784" s="331" t="str">
        <f>Cover!$G$25</f>
        <v>NL</v>
      </c>
      <c r="B784" s="332" t="s">
        <v>292</v>
      </c>
      <c r="C784" s="332">
        <f>'ECE-EU Species'!$H$13</f>
        <v>2019</v>
      </c>
      <c r="D784" s="332" t="s">
        <v>293</v>
      </c>
      <c r="E784" s="342" t="s">
        <v>268</v>
      </c>
      <c r="F784" s="371" t="str">
        <f t="shared" si="11"/>
        <v>NL_M_2019_1000 m3_ST_5_NC_7</v>
      </c>
      <c r="G784" s="333">
        <f>'ECE-EU Species'!H47</f>
        <v>0</v>
      </c>
    </row>
    <row r="785" spans="1:7" ht="13.8" thickBot="1" x14ac:dyDescent="0.3">
      <c r="A785" s="326" t="str">
        <f>Cover!$G$25</f>
        <v>NL</v>
      </c>
      <c r="B785" s="327" t="s">
        <v>292</v>
      </c>
      <c r="C785" s="327">
        <f>'ECE-EU Species'!$H$13</f>
        <v>2019</v>
      </c>
      <c r="D785" s="327" t="s">
        <v>216</v>
      </c>
      <c r="E785" s="341" t="s">
        <v>224</v>
      </c>
      <c r="F785" s="371" t="str">
        <f t="shared" si="11"/>
        <v>NL_M_2019_1000 NAC_ST_1_2_C</v>
      </c>
      <c r="G785" s="328">
        <f>'ECE-EU Species'!I15</f>
        <v>13403.390078086164</v>
      </c>
    </row>
    <row r="786" spans="1:7" ht="13.8" thickBot="1" x14ac:dyDescent="0.3">
      <c r="A786" s="329" t="str">
        <f>Cover!$G$25</f>
        <v>NL</v>
      </c>
      <c r="B786" s="325" t="s">
        <v>292</v>
      </c>
      <c r="C786" s="325">
        <f>'ECE-EU Species'!$H$13</f>
        <v>2019</v>
      </c>
      <c r="D786" s="327" t="s">
        <v>216</v>
      </c>
      <c r="E786" s="334" t="s">
        <v>225</v>
      </c>
      <c r="F786" s="371" t="str">
        <f t="shared" si="11"/>
        <v>NL_M_2019_1000 NAC_ST_1_2_C_1</v>
      </c>
      <c r="G786" s="328">
        <f>'ECE-EU Species'!I16</f>
        <v>6491.0545462636819</v>
      </c>
    </row>
    <row r="787" spans="1:7" ht="13.8" thickBot="1" x14ac:dyDescent="0.3">
      <c r="A787" s="329" t="str">
        <f>Cover!$G$25</f>
        <v>NL</v>
      </c>
      <c r="B787" s="325" t="s">
        <v>292</v>
      </c>
      <c r="C787" s="325">
        <f>'ECE-EU Species'!$H$13</f>
        <v>2019</v>
      </c>
      <c r="D787" s="327" t="s">
        <v>216</v>
      </c>
      <c r="E787" s="334" t="s">
        <v>226</v>
      </c>
      <c r="F787" s="371" t="str">
        <f t="shared" si="11"/>
        <v>NL_M_2019_1000 NAC_ST_1_2_C_1_1</v>
      </c>
      <c r="G787" s="328">
        <f>'ECE-EU Species'!I17</f>
        <v>5771.2270240902071</v>
      </c>
    </row>
    <row r="788" spans="1:7" ht="13.8" thickBot="1" x14ac:dyDescent="0.3">
      <c r="A788" s="329" t="str">
        <f>Cover!$G$25</f>
        <v>NL</v>
      </c>
      <c r="B788" s="325" t="s">
        <v>292</v>
      </c>
      <c r="C788" s="325">
        <f>'ECE-EU Species'!$H$13</f>
        <v>2019</v>
      </c>
      <c r="D788" s="327" t="s">
        <v>216</v>
      </c>
      <c r="E788" s="334" t="s">
        <v>227</v>
      </c>
      <c r="F788" s="371" t="str">
        <f t="shared" si="11"/>
        <v>NL_M_2019_1000 NAC_ST_1_2_C_2_1</v>
      </c>
      <c r="G788" s="328">
        <f>'ECE-EU Species'!I18</f>
        <v>719.82752217347468</v>
      </c>
    </row>
    <row r="789" spans="1:7" ht="13.8" thickBot="1" x14ac:dyDescent="0.3">
      <c r="A789" s="329" t="str">
        <f>Cover!$G$25</f>
        <v>NL</v>
      </c>
      <c r="B789" s="325" t="s">
        <v>292</v>
      </c>
      <c r="C789" s="325">
        <f>'ECE-EU Species'!$H$13</f>
        <v>2019</v>
      </c>
      <c r="D789" s="327" t="s">
        <v>216</v>
      </c>
      <c r="E789" s="334" t="s">
        <v>228</v>
      </c>
      <c r="F789" s="371" t="str">
        <f t="shared" si="11"/>
        <v>NL_M_2019_1000 NAC_ST_1_2_C_2</v>
      </c>
      <c r="G789" s="328">
        <f>'ECE-EU Species'!I19</f>
        <v>3226.8522723373553</v>
      </c>
    </row>
    <row r="790" spans="1:7" ht="13.8" thickBot="1" x14ac:dyDescent="0.3">
      <c r="A790" s="329" t="str">
        <f>Cover!$G$25</f>
        <v>NL</v>
      </c>
      <c r="B790" s="325" t="s">
        <v>292</v>
      </c>
      <c r="C790" s="325">
        <f>'ECE-EU Species'!$H$13</f>
        <v>2019</v>
      </c>
      <c r="D790" s="327" t="s">
        <v>216</v>
      </c>
      <c r="E790" s="334" t="s">
        <v>241</v>
      </c>
      <c r="F790" s="371" t="str">
        <f t="shared" si="11"/>
        <v>NL_M_2019_1000 NAC_ST_1_2_C_1_2</v>
      </c>
      <c r="G790" s="328">
        <f>'ECE-EU Species'!I20</f>
        <v>2154.2868213334882</v>
      </c>
    </row>
    <row r="791" spans="1:7" ht="13.8" thickBot="1" x14ac:dyDescent="0.3">
      <c r="A791" s="329" t="str">
        <f>Cover!$G$25</f>
        <v>NL</v>
      </c>
      <c r="B791" s="325" t="s">
        <v>292</v>
      </c>
      <c r="C791" s="325">
        <f>'ECE-EU Species'!$H$13</f>
        <v>2019</v>
      </c>
      <c r="D791" s="327" t="s">
        <v>216</v>
      </c>
      <c r="E791" s="334" t="s">
        <v>242</v>
      </c>
      <c r="F791" s="371" t="str">
        <f t="shared" si="11"/>
        <v>NL_M_2019_1000 NAC_ST_1_2_C_2_2</v>
      </c>
      <c r="G791" s="328">
        <f>'ECE-EU Species'!I21</f>
        <v>1072.5654510038671</v>
      </c>
    </row>
    <row r="792" spans="1:7" ht="13.8" thickBot="1" x14ac:dyDescent="0.3">
      <c r="A792" s="329" t="str">
        <f>Cover!$G$25</f>
        <v>NL</v>
      </c>
      <c r="B792" s="325" t="s">
        <v>292</v>
      </c>
      <c r="C792" s="325">
        <f>'ECE-EU Species'!$H$13</f>
        <v>2019</v>
      </c>
      <c r="D792" s="327" t="s">
        <v>216</v>
      </c>
      <c r="E792" s="334" t="s">
        <v>243</v>
      </c>
      <c r="F792" s="371" t="str">
        <f t="shared" si="11"/>
        <v>NL_M_2019_1000 NAC_ST_1_2_C_3</v>
      </c>
      <c r="G792" s="328">
        <f>'ECE-EU Species'!I22</f>
        <v>3685.4832594851268</v>
      </c>
    </row>
    <row r="793" spans="1:7" ht="13.8" thickBot="1" x14ac:dyDescent="0.3">
      <c r="A793" s="329" t="str">
        <f>Cover!$G$25</f>
        <v>NL</v>
      </c>
      <c r="B793" s="325" t="s">
        <v>292</v>
      </c>
      <c r="C793" s="325">
        <f>'ECE-EU Species'!$H$13</f>
        <v>2019</v>
      </c>
      <c r="D793" s="327" t="s">
        <v>216</v>
      </c>
      <c r="E793" s="334" t="s">
        <v>244</v>
      </c>
      <c r="F793" s="371" t="str">
        <f t="shared" si="11"/>
        <v>NL_M_2019_1000 NAC_ST_1_2_C_1_3</v>
      </c>
      <c r="G793" s="328">
        <f>'ECE-EU Species'!I23</f>
        <v>1846.5452455521715</v>
      </c>
    </row>
    <row r="794" spans="1:7" ht="13.8" thickBot="1" x14ac:dyDescent="0.3">
      <c r="A794" s="329" t="str">
        <f>Cover!$G$25</f>
        <v>NL</v>
      </c>
      <c r="B794" s="325" t="s">
        <v>292</v>
      </c>
      <c r="C794" s="325">
        <f>'ECE-EU Species'!$H$13</f>
        <v>2019</v>
      </c>
      <c r="D794" s="327" t="s">
        <v>216</v>
      </c>
      <c r="E794" s="334" t="s">
        <v>245</v>
      </c>
      <c r="F794" s="371" t="str">
        <f t="shared" si="11"/>
        <v>NL_M_2019_1000 NAC_ST_1_2_C_2_3</v>
      </c>
      <c r="G794" s="328">
        <f>'ECE-EU Species'!I24</f>
        <v>1838.9380139329553</v>
      </c>
    </row>
    <row r="795" spans="1:7" ht="13.8" thickBot="1" x14ac:dyDescent="0.3">
      <c r="A795" s="329" t="str">
        <f>Cover!$G$25</f>
        <v>NL</v>
      </c>
      <c r="B795" s="325" t="s">
        <v>292</v>
      </c>
      <c r="C795" s="325">
        <f>'ECE-EU Species'!$H$13</f>
        <v>2019</v>
      </c>
      <c r="D795" s="327" t="s">
        <v>216</v>
      </c>
      <c r="E795" s="334" t="s">
        <v>246</v>
      </c>
      <c r="F795" s="371" t="str">
        <f t="shared" ref="F795:F858" si="12">CONCATENATE(A795,"_",B795,"_",C795,"_",D795,"_",E795)</f>
        <v>NL_M_2019_1000 NAC_ST_1_2_NC</v>
      </c>
      <c r="G795" s="328">
        <f>'ECE-EU Species'!I25</f>
        <v>16577.515678808468</v>
      </c>
    </row>
    <row r="796" spans="1:7" ht="13.8" thickBot="1" x14ac:dyDescent="0.3">
      <c r="A796" s="329" t="str">
        <f>Cover!$G$25</f>
        <v>NL</v>
      </c>
      <c r="B796" s="325" t="s">
        <v>292</v>
      </c>
      <c r="C796" s="325">
        <f>'ECE-EU Species'!$H$13</f>
        <v>2019</v>
      </c>
      <c r="D796" s="327" t="s">
        <v>216</v>
      </c>
      <c r="E796" s="334" t="s">
        <v>247</v>
      </c>
      <c r="F796" s="371" t="str">
        <f t="shared" si="12"/>
        <v>NL_M_2019_1000 NAC_ST_1_2_NC_1</v>
      </c>
      <c r="G796" s="328">
        <f>'ECE-EU Species'!I26</f>
        <v>9782.6818100649398</v>
      </c>
    </row>
    <row r="797" spans="1:7" ht="13.8" thickBot="1" x14ac:dyDescent="0.3">
      <c r="A797" s="329" t="str">
        <f>Cover!$G$25</f>
        <v>NL</v>
      </c>
      <c r="B797" s="325" t="s">
        <v>292</v>
      </c>
      <c r="C797" s="325">
        <f>'ECE-EU Species'!$H$13</f>
        <v>2019</v>
      </c>
      <c r="D797" s="327" t="s">
        <v>216</v>
      </c>
      <c r="E797" s="334" t="s">
        <v>248</v>
      </c>
      <c r="F797" s="371" t="str">
        <f t="shared" si="12"/>
        <v>NL_M_2019_1000 NAC_ST_1_2_NC_1_1</v>
      </c>
      <c r="G797" s="328">
        <f>'ECE-EU Species'!I27</f>
        <v>1642.6472987203399</v>
      </c>
    </row>
    <row r="798" spans="1:7" ht="13.8" thickBot="1" x14ac:dyDescent="0.3">
      <c r="A798" s="329" t="str">
        <f>Cover!$G$25</f>
        <v>NL</v>
      </c>
      <c r="B798" s="325" t="s">
        <v>292</v>
      </c>
      <c r="C798" s="325">
        <f>'ECE-EU Species'!$H$13</f>
        <v>2019</v>
      </c>
      <c r="D798" s="327" t="s">
        <v>216</v>
      </c>
      <c r="E798" s="334" t="s">
        <v>249</v>
      </c>
      <c r="F798" s="371" t="str">
        <f t="shared" si="12"/>
        <v>NL_M_2019_1000 NAC_ST_1_2_NC_2_1</v>
      </c>
      <c r="G798" s="328">
        <f>'ECE-EU Species'!I28</f>
        <v>0</v>
      </c>
    </row>
    <row r="799" spans="1:7" ht="13.8" thickBot="1" x14ac:dyDescent="0.3">
      <c r="A799" s="329" t="str">
        <f>Cover!$G$25</f>
        <v>NL</v>
      </c>
      <c r="B799" s="325" t="s">
        <v>292</v>
      </c>
      <c r="C799" s="325">
        <f>'ECE-EU Species'!$H$13</f>
        <v>2019</v>
      </c>
      <c r="D799" s="327" t="s">
        <v>216</v>
      </c>
      <c r="E799" s="334" t="s">
        <v>250</v>
      </c>
      <c r="F799" s="371" t="str">
        <f t="shared" si="12"/>
        <v>NL_M_2019_1000 NAC_ST_1_2_NC_2</v>
      </c>
      <c r="G799" s="328">
        <f>'ECE-EU Species'!I29</f>
        <v>0</v>
      </c>
    </row>
    <row r="800" spans="1:7" ht="13.8" thickBot="1" x14ac:dyDescent="0.3">
      <c r="A800" s="329" t="str">
        <f>Cover!$G$25</f>
        <v>NL</v>
      </c>
      <c r="B800" s="325" t="s">
        <v>292</v>
      </c>
      <c r="C800" s="325">
        <f>'ECE-EU Species'!$H$13</f>
        <v>2019</v>
      </c>
      <c r="D800" s="327" t="s">
        <v>216</v>
      </c>
      <c r="E800" s="334" t="s">
        <v>251</v>
      </c>
      <c r="F800" s="371" t="str">
        <f t="shared" si="12"/>
        <v>NL_M_2019_1000 NAC_ST_1_2_NC_1_2</v>
      </c>
      <c r="G800" s="328">
        <f>'ECE-EU Species'!I30</f>
        <v>0</v>
      </c>
    </row>
    <row r="801" spans="1:7" ht="13.8" thickBot="1" x14ac:dyDescent="0.3">
      <c r="A801" s="329" t="str">
        <f>Cover!$G$25</f>
        <v>NL</v>
      </c>
      <c r="B801" s="325" t="s">
        <v>292</v>
      </c>
      <c r="C801" s="325">
        <f>'ECE-EU Species'!$H$13</f>
        <v>2019</v>
      </c>
      <c r="D801" s="327" t="s">
        <v>216</v>
      </c>
      <c r="E801" s="334" t="s">
        <v>252</v>
      </c>
      <c r="F801" s="371" t="str">
        <f t="shared" si="12"/>
        <v>NL_M_2019_1000 NAC_ST_1_2_NC_2_2</v>
      </c>
      <c r="G801" s="328">
        <f>'ECE-EU Species'!I31</f>
        <v>2256.5816078211728</v>
      </c>
    </row>
    <row r="802" spans="1:7" ht="13.8" thickBot="1" x14ac:dyDescent="0.3">
      <c r="A802" s="329" t="str">
        <f>Cover!$G$25</f>
        <v>NL</v>
      </c>
      <c r="B802" s="325" t="s">
        <v>292</v>
      </c>
      <c r="C802" s="325">
        <f>'ECE-EU Species'!$H$13</f>
        <v>2019</v>
      </c>
      <c r="D802" s="327" t="s">
        <v>216</v>
      </c>
      <c r="E802" s="334" t="s">
        <v>253</v>
      </c>
      <c r="F802" s="371" t="str">
        <f t="shared" si="12"/>
        <v>NL_M_2019_1000 NAC_ST_1_2_NC_3</v>
      </c>
      <c r="G802" s="328">
        <f>'ECE-EU Species'!I32</f>
        <v>0</v>
      </c>
    </row>
    <row r="803" spans="1:7" ht="13.8" thickBot="1" x14ac:dyDescent="0.3">
      <c r="A803" s="329" t="str">
        <f>Cover!$G$25</f>
        <v>NL</v>
      </c>
      <c r="B803" s="325" t="s">
        <v>292</v>
      </c>
      <c r="C803" s="325">
        <f>'ECE-EU Species'!$H$13</f>
        <v>2019</v>
      </c>
      <c r="D803" s="327" t="s">
        <v>216</v>
      </c>
      <c r="E803" s="334" t="s">
        <v>254</v>
      </c>
      <c r="F803" s="371" t="str">
        <f t="shared" si="12"/>
        <v>NL_M_2019_1000 NAC_ST_1_2_NC_1_3</v>
      </c>
      <c r="G803" s="328">
        <f>'ECE-EU Species'!I33</f>
        <v>622140</v>
      </c>
    </row>
    <row r="804" spans="1:7" ht="13.8" thickBot="1" x14ac:dyDescent="0.3">
      <c r="A804" s="329" t="str">
        <f>Cover!$G$25</f>
        <v>NL</v>
      </c>
      <c r="B804" s="325" t="s">
        <v>292</v>
      </c>
      <c r="C804" s="325">
        <f>'ECE-EU Species'!$H$13</f>
        <v>2019</v>
      </c>
      <c r="D804" s="327" t="s">
        <v>216</v>
      </c>
      <c r="E804" s="334" t="s">
        <v>255</v>
      </c>
      <c r="F804" s="371" t="str">
        <f t="shared" si="12"/>
        <v>NL_M_2019_1000 NAC_ST_1_2_NC_2_3</v>
      </c>
      <c r="G804" s="328">
        <f>'ECE-EU Species'!I34</f>
        <v>303468</v>
      </c>
    </row>
    <row r="805" spans="1:7" ht="13.8" thickBot="1" x14ac:dyDescent="0.3">
      <c r="A805" s="329" t="str">
        <f>Cover!$G$25</f>
        <v>NL</v>
      </c>
      <c r="B805" s="325" t="s">
        <v>292</v>
      </c>
      <c r="C805" s="325">
        <f>'ECE-EU Species'!$H$13</f>
        <v>2019</v>
      </c>
      <c r="D805" s="327" t="s">
        <v>216</v>
      </c>
      <c r="E805" s="334" t="s">
        <v>256</v>
      </c>
      <c r="F805" s="371" t="str">
        <f t="shared" si="12"/>
        <v>NL_M_2019_1000 NAC_ST_1_2_NC_4</v>
      </c>
      <c r="G805" s="328">
        <f>'ECE-EU Species'!I35</f>
        <v>180519</v>
      </c>
    </row>
    <row r="806" spans="1:7" ht="13.8" thickBot="1" x14ac:dyDescent="0.3">
      <c r="A806" s="329" t="str">
        <f>Cover!$G$25</f>
        <v>NL</v>
      </c>
      <c r="B806" s="325" t="s">
        <v>292</v>
      </c>
      <c r="C806" s="325">
        <f>'ECE-EU Species'!$H$13</f>
        <v>2019</v>
      </c>
      <c r="D806" s="327" t="s">
        <v>216</v>
      </c>
      <c r="E806" s="334" t="s">
        <v>257</v>
      </c>
      <c r="F806" s="371" t="str">
        <f t="shared" si="12"/>
        <v>NL_M_2019_1000 NAC_ST_1_2_NC_5</v>
      </c>
      <c r="G806" s="328">
        <f>'ECE-EU Species'!I36</f>
        <v>226309</v>
      </c>
    </row>
    <row r="807" spans="1:7" ht="13.8" thickBot="1" x14ac:dyDescent="0.3">
      <c r="A807" s="329" t="str">
        <f>Cover!$G$25</f>
        <v>NL</v>
      </c>
      <c r="B807" s="325" t="s">
        <v>292</v>
      </c>
      <c r="C807" s="325">
        <f>'ECE-EU Species'!$H$13</f>
        <v>2019</v>
      </c>
      <c r="D807" s="327" t="s">
        <v>216</v>
      </c>
      <c r="E807" s="334" t="s">
        <v>258</v>
      </c>
      <c r="F807" s="371" t="str">
        <f t="shared" si="12"/>
        <v>NL_M_2019_1000 NAC_ST_5_C</v>
      </c>
      <c r="G807" s="328">
        <f>'ECE-EU Species'!I37</f>
        <v>36386</v>
      </c>
    </row>
    <row r="808" spans="1:7" ht="13.8" thickBot="1" x14ac:dyDescent="0.3">
      <c r="A808" s="329" t="str">
        <f>Cover!$G$25</f>
        <v>NL</v>
      </c>
      <c r="B808" s="325" t="s">
        <v>292</v>
      </c>
      <c r="C808" s="325">
        <f>'ECE-EU Species'!$H$13</f>
        <v>2019</v>
      </c>
      <c r="D808" s="327" t="s">
        <v>216</v>
      </c>
      <c r="E808" s="334" t="s">
        <v>259</v>
      </c>
      <c r="F808" s="371" t="str">
        <f t="shared" si="12"/>
        <v>NL_M_2019_1000 NAC_ST_5_C_1</v>
      </c>
      <c r="G808" s="328">
        <f>'ECE-EU Species'!I38</f>
        <v>3282</v>
      </c>
    </row>
    <row r="809" spans="1:7" ht="13.8" thickBot="1" x14ac:dyDescent="0.3">
      <c r="A809" s="329" t="str">
        <f>Cover!$G$25</f>
        <v>NL</v>
      </c>
      <c r="B809" s="325" t="s">
        <v>292</v>
      </c>
      <c r="C809" s="325">
        <f>'ECE-EU Species'!$H$13</f>
        <v>2019</v>
      </c>
      <c r="D809" s="327" t="s">
        <v>216</v>
      </c>
      <c r="E809" s="334" t="s">
        <v>260</v>
      </c>
      <c r="F809" s="371" t="str">
        <f t="shared" si="12"/>
        <v>NL_M_2019_1000 NAC_ST_5_C_2</v>
      </c>
      <c r="G809" s="328">
        <f>'ECE-EU Species'!I39</f>
        <v>507</v>
      </c>
    </row>
    <row r="810" spans="1:7" ht="13.8" thickBot="1" x14ac:dyDescent="0.3">
      <c r="A810" s="329" t="str">
        <f>Cover!$G$25</f>
        <v>NL</v>
      </c>
      <c r="B810" s="325" t="s">
        <v>292</v>
      </c>
      <c r="C810" s="325">
        <f>'ECE-EU Species'!$H$13</f>
        <v>2019</v>
      </c>
      <c r="D810" s="327" t="s">
        <v>216</v>
      </c>
      <c r="E810" s="334" t="s">
        <v>261</v>
      </c>
      <c r="F810" s="371" t="str">
        <f t="shared" si="12"/>
        <v>NL_M_2019_1000 NAC_ST_5_NC</v>
      </c>
      <c r="G810" s="328">
        <f>'ECE-EU Species'!I40</f>
        <v>143</v>
      </c>
    </row>
    <row r="811" spans="1:7" ht="13.8" thickBot="1" x14ac:dyDescent="0.3">
      <c r="A811" s="329" t="str">
        <f>Cover!$G$25</f>
        <v>NL</v>
      </c>
      <c r="B811" s="325" t="s">
        <v>292</v>
      </c>
      <c r="C811" s="325">
        <f>'ECE-EU Species'!$H$13</f>
        <v>2019</v>
      </c>
      <c r="D811" s="327" t="s">
        <v>216</v>
      </c>
      <c r="E811" s="334" t="s">
        <v>262</v>
      </c>
      <c r="F811" s="371" t="str">
        <f t="shared" si="12"/>
        <v>NL_M_2019_1000 NAC_ST_5_NC_1</v>
      </c>
      <c r="G811" s="328">
        <f>'ECE-EU Species'!I41</f>
        <v>1106</v>
      </c>
    </row>
    <row r="812" spans="1:7" ht="13.8" thickBot="1" x14ac:dyDescent="0.3">
      <c r="A812" s="329" t="str">
        <f>Cover!$G$25</f>
        <v>NL</v>
      </c>
      <c r="B812" s="325" t="s">
        <v>292</v>
      </c>
      <c r="C812" s="325">
        <f>'ECE-EU Species'!$H$13</f>
        <v>2019</v>
      </c>
      <c r="D812" s="327" t="s">
        <v>216</v>
      </c>
      <c r="E812" s="334" t="s">
        <v>263</v>
      </c>
      <c r="F812" s="371" t="str">
        <f t="shared" si="12"/>
        <v>NL_M_2019_1000 NAC_ST_5_NC_2</v>
      </c>
      <c r="G812" s="328">
        <f>'ECE-EU Species'!I42</f>
        <v>19564</v>
      </c>
    </row>
    <row r="813" spans="1:7" ht="13.8" thickBot="1" x14ac:dyDescent="0.3">
      <c r="A813" s="329" t="str">
        <f>Cover!$G$25</f>
        <v>NL</v>
      </c>
      <c r="B813" s="325" t="s">
        <v>292</v>
      </c>
      <c r="C813" s="325">
        <f>'ECE-EU Species'!$H$13</f>
        <v>2019</v>
      </c>
      <c r="D813" s="327" t="s">
        <v>216</v>
      </c>
      <c r="E813" s="334" t="s">
        <v>264</v>
      </c>
      <c r="F813" s="371" t="str">
        <f t="shared" si="12"/>
        <v>NL_M_2019_1000 NAC_ST_5_NC_3</v>
      </c>
      <c r="G813" s="328">
        <f>'ECE-EU Species'!I43</f>
        <v>1102</v>
      </c>
    </row>
    <row r="814" spans="1:7" ht="13.8" thickBot="1" x14ac:dyDescent="0.3">
      <c r="A814" s="329" t="str">
        <f>Cover!$G$25</f>
        <v>NL</v>
      </c>
      <c r="B814" s="325" t="s">
        <v>292</v>
      </c>
      <c r="C814" s="325">
        <f>'ECE-EU Species'!$H$13</f>
        <v>2019</v>
      </c>
      <c r="D814" s="327" t="s">
        <v>216</v>
      </c>
      <c r="E814" s="334" t="s">
        <v>265</v>
      </c>
      <c r="F814" s="371" t="str">
        <f t="shared" si="12"/>
        <v>NL_M_2019_1000 NAC_ST_5_NC_4</v>
      </c>
      <c r="G814" s="328">
        <f>'ECE-EU Species'!I44</f>
        <v>0</v>
      </c>
    </row>
    <row r="815" spans="1:7" ht="13.8" thickBot="1" x14ac:dyDescent="0.3">
      <c r="A815" s="329" t="str">
        <f>Cover!$G$25</f>
        <v>NL</v>
      </c>
      <c r="B815" s="325" t="s">
        <v>292</v>
      </c>
      <c r="C815" s="325">
        <f>'ECE-EU Species'!$H$13</f>
        <v>2019</v>
      </c>
      <c r="D815" s="327" t="s">
        <v>216</v>
      </c>
      <c r="E815" s="334" t="s">
        <v>266</v>
      </c>
      <c r="F815" s="371" t="str">
        <f t="shared" si="12"/>
        <v>NL_M_2019_1000 NAC_ST_5_NC_5</v>
      </c>
      <c r="G815" s="328">
        <f>'ECE-EU Species'!I45</f>
        <v>0</v>
      </c>
    </row>
    <row r="816" spans="1:7" ht="13.8" thickBot="1" x14ac:dyDescent="0.3">
      <c r="A816" s="329" t="str">
        <f>Cover!$G$25</f>
        <v>NL</v>
      </c>
      <c r="B816" s="325" t="s">
        <v>292</v>
      </c>
      <c r="C816" s="325">
        <f>'ECE-EU Species'!$H$13</f>
        <v>2019</v>
      </c>
      <c r="D816" s="327" t="s">
        <v>216</v>
      </c>
      <c r="E816" s="334" t="s">
        <v>267</v>
      </c>
      <c r="F816" s="371" t="str">
        <f t="shared" si="12"/>
        <v>NL_M_2019_1000 NAC_ST_5_NC_6</v>
      </c>
      <c r="G816" s="328">
        <f>'ECE-EU Species'!I46</f>
        <v>4</v>
      </c>
    </row>
    <row r="817" spans="1:7" ht="13.8" thickBot="1" x14ac:dyDescent="0.3">
      <c r="A817" s="331" t="str">
        <f>Cover!$G$25</f>
        <v>NL</v>
      </c>
      <c r="B817" s="332" t="s">
        <v>292</v>
      </c>
      <c r="C817" s="332">
        <f>'ECE-EU Species'!$H$13</f>
        <v>2019</v>
      </c>
      <c r="D817" s="327" t="s">
        <v>216</v>
      </c>
      <c r="E817" s="342" t="s">
        <v>268</v>
      </c>
      <c r="F817" s="371" t="str">
        <f t="shared" si="12"/>
        <v>NL_M_2019_1000 NAC_ST_5_NC_7</v>
      </c>
      <c r="G817" s="328">
        <f>'ECE-EU Species'!I47</f>
        <v>0</v>
      </c>
    </row>
    <row r="818" spans="1:7" ht="13.8" thickBot="1" x14ac:dyDescent="0.3">
      <c r="A818" s="326" t="str">
        <f>Cover!$G$25</f>
        <v>NL</v>
      </c>
      <c r="B818" s="327" t="s">
        <v>296</v>
      </c>
      <c r="C818" s="327">
        <f>'ECE-EU Species'!$F$13</f>
        <v>2018</v>
      </c>
      <c r="D818" s="327" t="s">
        <v>293</v>
      </c>
      <c r="E818" s="341" t="s">
        <v>224</v>
      </c>
      <c r="F818" s="371" t="str">
        <f t="shared" si="12"/>
        <v>NL_X_2018_1000 m3_ST_1_2_C</v>
      </c>
      <c r="G818" s="328">
        <f>'ECE-EU Species'!J15</f>
        <v>302553</v>
      </c>
    </row>
    <row r="819" spans="1:7" ht="13.8" thickBot="1" x14ac:dyDescent="0.3">
      <c r="A819" s="329" t="str">
        <f>Cover!$G$25</f>
        <v>NL</v>
      </c>
      <c r="B819" s="325" t="s">
        <v>296</v>
      </c>
      <c r="C819" s="325">
        <f>'ECE-EU Species'!$F$13</f>
        <v>2018</v>
      </c>
      <c r="D819" s="325" t="s">
        <v>293</v>
      </c>
      <c r="E819" s="334" t="s">
        <v>225</v>
      </c>
      <c r="F819" s="371" t="str">
        <f t="shared" si="12"/>
        <v>NL_X_2018_1000 m3_ST_1_2_C_1</v>
      </c>
      <c r="G819" s="330">
        <f>'ECE-EU Species'!J16</f>
        <v>68238</v>
      </c>
    </row>
    <row r="820" spans="1:7" ht="13.8" thickBot="1" x14ac:dyDescent="0.3">
      <c r="A820" s="329" t="str">
        <f>Cover!$G$25</f>
        <v>NL</v>
      </c>
      <c r="B820" s="325" t="s">
        <v>296</v>
      </c>
      <c r="C820" s="325">
        <f>'ECE-EU Species'!$F$13</f>
        <v>2018</v>
      </c>
      <c r="D820" s="325" t="s">
        <v>293</v>
      </c>
      <c r="E820" s="334" t="s">
        <v>226</v>
      </c>
      <c r="F820" s="371" t="str">
        <f t="shared" si="12"/>
        <v>NL_X_2018_1000 m3_ST_1_2_C_1_1</v>
      </c>
      <c r="G820" s="330">
        <f>'ECE-EU Species'!J17</f>
        <v>31637</v>
      </c>
    </row>
    <row r="821" spans="1:7" ht="13.8" thickBot="1" x14ac:dyDescent="0.3">
      <c r="A821" s="329" t="str">
        <f>Cover!$G$25</f>
        <v>NL</v>
      </c>
      <c r="B821" s="325" t="s">
        <v>296</v>
      </c>
      <c r="C821" s="325">
        <f>'ECE-EU Species'!$F$13</f>
        <v>2018</v>
      </c>
      <c r="D821" s="325" t="s">
        <v>293</v>
      </c>
      <c r="E821" s="334" t="s">
        <v>227</v>
      </c>
      <c r="F821" s="371" t="str">
        <f t="shared" si="12"/>
        <v>NL_X_2018_1000 m3_ST_1_2_C_2_1</v>
      </c>
      <c r="G821" s="330">
        <f>'ECE-EU Species'!J18</f>
        <v>36601</v>
      </c>
    </row>
    <row r="822" spans="1:7" ht="13.8" thickBot="1" x14ac:dyDescent="0.3">
      <c r="A822" s="329" t="str">
        <f>Cover!$G$25</f>
        <v>NL</v>
      </c>
      <c r="B822" s="325" t="s">
        <v>296</v>
      </c>
      <c r="C822" s="325">
        <f>'ECE-EU Species'!$F$13</f>
        <v>2018</v>
      </c>
      <c r="D822" s="325" t="s">
        <v>293</v>
      </c>
      <c r="E822" s="334" t="s">
        <v>228</v>
      </c>
      <c r="F822" s="371" t="str">
        <f t="shared" si="12"/>
        <v>NL_X_2018_1000 m3_ST_1_2_C_2</v>
      </c>
      <c r="G822" s="330">
        <f>'ECE-EU Species'!J19</f>
        <v>99954</v>
      </c>
    </row>
    <row r="823" spans="1:7" ht="13.8" thickBot="1" x14ac:dyDescent="0.3">
      <c r="A823" s="329" t="str">
        <f>Cover!$G$25</f>
        <v>NL</v>
      </c>
      <c r="B823" s="325" t="s">
        <v>296</v>
      </c>
      <c r="C823" s="325">
        <f>'ECE-EU Species'!$F$13</f>
        <v>2018</v>
      </c>
      <c r="D823" s="325" t="s">
        <v>293</v>
      </c>
      <c r="E823" s="334" t="s">
        <v>241</v>
      </c>
      <c r="F823" s="371" t="str">
        <f t="shared" si="12"/>
        <v>NL_X_2018_1000 m3_ST_1_2_C_1_2</v>
      </c>
      <c r="G823" s="330">
        <f>'ECE-EU Species'!J20</f>
        <v>18834</v>
      </c>
    </row>
    <row r="824" spans="1:7" ht="13.8" thickBot="1" x14ac:dyDescent="0.3">
      <c r="A824" s="329" t="str">
        <f>Cover!$G$25</f>
        <v>NL</v>
      </c>
      <c r="B824" s="325" t="s">
        <v>296</v>
      </c>
      <c r="C824" s="325">
        <f>'ECE-EU Species'!$F$13</f>
        <v>2018</v>
      </c>
      <c r="D824" s="325" t="s">
        <v>293</v>
      </c>
      <c r="E824" s="334" t="s">
        <v>242</v>
      </c>
      <c r="F824" s="371" t="str">
        <f t="shared" si="12"/>
        <v>NL_X_2018_1000 m3_ST_1_2_C_2_2</v>
      </c>
      <c r="G824" s="330">
        <f>'ECE-EU Species'!J21</f>
        <v>81120</v>
      </c>
    </row>
    <row r="825" spans="1:7" ht="13.8" thickBot="1" x14ac:dyDescent="0.3">
      <c r="A825" s="329" t="str">
        <f>Cover!$G$25</f>
        <v>NL</v>
      </c>
      <c r="B825" s="325" t="s">
        <v>296</v>
      </c>
      <c r="C825" s="325">
        <f>'ECE-EU Species'!$F$13</f>
        <v>2018</v>
      </c>
      <c r="D825" s="325" t="s">
        <v>293</v>
      </c>
      <c r="E825" s="334" t="s">
        <v>243</v>
      </c>
      <c r="F825" s="371" t="str">
        <f t="shared" si="12"/>
        <v>NL_X_2018_1000 m3_ST_1_2_C_3</v>
      </c>
      <c r="G825" s="330">
        <f>'ECE-EU Species'!J22</f>
        <v>134369</v>
      </c>
    </row>
    <row r="826" spans="1:7" ht="13.8" thickBot="1" x14ac:dyDescent="0.3">
      <c r="A826" s="329" t="str">
        <f>Cover!$G$25</f>
        <v>NL</v>
      </c>
      <c r="B826" s="325" t="s">
        <v>296</v>
      </c>
      <c r="C826" s="325">
        <f>'ECE-EU Species'!$F$13</f>
        <v>2018</v>
      </c>
      <c r="D826" s="325" t="s">
        <v>293</v>
      </c>
      <c r="E826" s="334" t="s">
        <v>244</v>
      </c>
      <c r="F826" s="371" t="str">
        <f t="shared" si="12"/>
        <v>NL_X_2018_1000 m3_ST_1_2_C_1_3</v>
      </c>
      <c r="G826" s="330">
        <f>'ECE-EU Species'!J23</f>
        <v>36876</v>
      </c>
    </row>
    <row r="827" spans="1:7" ht="13.8" thickBot="1" x14ac:dyDescent="0.3">
      <c r="A827" s="329" t="str">
        <f>Cover!$G$25</f>
        <v>NL</v>
      </c>
      <c r="B827" s="325" t="s">
        <v>296</v>
      </c>
      <c r="C827" s="325">
        <f>'ECE-EU Species'!$F$13</f>
        <v>2018</v>
      </c>
      <c r="D827" s="325" t="s">
        <v>293</v>
      </c>
      <c r="E827" s="334" t="s">
        <v>245</v>
      </c>
      <c r="F827" s="371" t="str">
        <f t="shared" si="12"/>
        <v>NL_X_2018_1000 m3_ST_1_2_C_2_3</v>
      </c>
      <c r="G827" s="330">
        <f>'ECE-EU Species'!J24</f>
        <v>97493</v>
      </c>
    </row>
    <row r="828" spans="1:7" ht="13.8" thickBot="1" x14ac:dyDescent="0.3">
      <c r="A828" s="329" t="str">
        <f>Cover!$G$25</f>
        <v>NL</v>
      </c>
      <c r="B828" s="325" t="s">
        <v>296</v>
      </c>
      <c r="C828" s="325">
        <f>'ECE-EU Species'!$F$13</f>
        <v>2018</v>
      </c>
      <c r="D828" s="325" t="s">
        <v>293</v>
      </c>
      <c r="E828" s="334" t="s">
        <v>246</v>
      </c>
      <c r="F828" s="371" t="str">
        <f t="shared" si="12"/>
        <v>NL_X_2018_1000 m3_ST_1_2_NC</v>
      </c>
      <c r="G828" s="330">
        <f>'ECE-EU Species'!J25</f>
        <v>205080</v>
      </c>
    </row>
    <row r="829" spans="1:7" ht="13.8" thickBot="1" x14ac:dyDescent="0.3">
      <c r="A829" s="329" t="str">
        <f>Cover!$G$25</f>
        <v>NL</v>
      </c>
      <c r="B829" s="325" t="s">
        <v>296</v>
      </c>
      <c r="C829" s="325">
        <f>'ECE-EU Species'!$F$13</f>
        <v>2018</v>
      </c>
      <c r="D829" s="325" t="s">
        <v>293</v>
      </c>
      <c r="E829" s="334" t="s">
        <v>247</v>
      </c>
      <c r="F829" s="371" t="str">
        <f t="shared" si="12"/>
        <v>NL_X_2018_1000 m3_ST_1_2_NC_1</v>
      </c>
      <c r="G829" s="330">
        <f>'ECE-EU Species'!J26</f>
        <v>45624</v>
      </c>
    </row>
    <row r="830" spans="1:7" ht="13.8" thickBot="1" x14ac:dyDescent="0.3">
      <c r="A830" s="329" t="str">
        <f>Cover!$G$25</f>
        <v>NL</v>
      </c>
      <c r="B830" s="325" t="s">
        <v>296</v>
      </c>
      <c r="C830" s="325">
        <f>'ECE-EU Species'!$F$13</f>
        <v>2018</v>
      </c>
      <c r="D830" s="325" t="s">
        <v>293</v>
      </c>
      <c r="E830" s="334" t="s">
        <v>248</v>
      </c>
      <c r="F830" s="371" t="str">
        <f t="shared" si="12"/>
        <v>NL_X_2018_1000 m3_ST_1_2_NC_1_1</v>
      </c>
      <c r="G830" s="330">
        <f>'ECE-EU Species'!J27</f>
        <v>16262</v>
      </c>
    </row>
    <row r="831" spans="1:7" ht="13.8" thickBot="1" x14ac:dyDescent="0.3">
      <c r="A831" s="329" t="str">
        <f>Cover!$G$25</f>
        <v>NL</v>
      </c>
      <c r="B831" s="325" t="s">
        <v>296</v>
      </c>
      <c r="C831" s="325">
        <f>'ECE-EU Species'!$F$13</f>
        <v>2018</v>
      </c>
      <c r="D831" s="325" t="s">
        <v>293</v>
      </c>
      <c r="E831" s="334" t="s">
        <v>249</v>
      </c>
      <c r="F831" s="371" t="str">
        <f t="shared" si="12"/>
        <v>NL_X_2018_1000 m3_ST_1_2_NC_2_1</v>
      </c>
      <c r="G831" s="330">
        <f>'ECE-EU Species'!J28</f>
        <v>0</v>
      </c>
    </row>
    <row r="832" spans="1:7" ht="13.8" thickBot="1" x14ac:dyDescent="0.3">
      <c r="A832" s="329" t="str">
        <f>Cover!$G$25</f>
        <v>NL</v>
      </c>
      <c r="B832" s="325" t="s">
        <v>296</v>
      </c>
      <c r="C832" s="325">
        <f>'ECE-EU Species'!$F$13</f>
        <v>2018</v>
      </c>
      <c r="D832" s="325" t="s">
        <v>293</v>
      </c>
      <c r="E832" s="334" t="s">
        <v>250</v>
      </c>
      <c r="F832" s="371" t="str">
        <f t="shared" si="12"/>
        <v>NL_X_2018_1000 m3_ST_1_2_NC_2</v>
      </c>
      <c r="G832" s="330">
        <f>'ECE-EU Species'!J29</f>
        <v>0</v>
      </c>
    </row>
    <row r="833" spans="1:7" ht="13.8" thickBot="1" x14ac:dyDescent="0.3">
      <c r="A833" s="329" t="str">
        <f>Cover!$G$25</f>
        <v>NL</v>
      </c>
      <c r="B833" s="325" t="s">
        <v>296</v>
      </c>
      <c r="C833" s="325">
        <f>'ECE-EU Species'!$F$13</f>
        <v>2018</v>
      </c>
      <c r="D833" s="325" t="s">
        <v>293</v>
      </c>
      <c r="E833" s="334" t="s">
        <v>251</v>
      </c>
      <c r="F833" s="371" t="str">
        <f t="shared" si="12"/>
        <v>NL_X_2018_1000 m3_ST_1_2_NC_1_2</v>
      </c>
      <c r="G833" s="330">
        <f>'ECE-EU Species'!J30</f>
        <v>0</v>
      </c>
    </row>
    <row r="834" spans="1:7" ht="13.8" thickBot="1" x14ac:dyDescent="0.3">
      <c r="A834" s="329" t="str">
        <f>Cover!$G$25</f>
        <v>NL</v>
      </c>
      <c r="B834" s="325" t="s">
        <v>296</v>
      </c>
      <c r="C834" s="325">
        <f>'ECE-EU Species'!$F$13</f>
        <v>2018</v>
      </c>
      <c r="D834" s="325" t="s">
        <v>293</v>
      </c>
      <c r="E834" s="334" t="s">
        <v>252</v>
      </c>
      <c r="F834" s="371" t="str">
        <f t="shared" si="12"/>
        <v>NL_X_2018_1000 m3_ST_1_2_NC_2_2</v>
      </c>
      <c r="G834" s="330">
        <f>'ECE-EU Species'!J31</f>
        <v>50639</v>
      </c>
    </row>
    <row r="835" spans="1:7" ht="13.8" thickBot="1" x14ac:dyDescent="0.3">
      <c r="A835" s="329" t="str">
        <f>Cover!$G$25</f>
        <v>NL</v>
      </c>
      <c r="B835" s="325" t="s">
        <v>296</v>
      </c>
      <c r="C835" s="325">
        <f>'ECE-EU Species'!$F$13</f>
        <v>2018</v>
      </c>
      <c r="D835" s="325" t="s">
        <v>293</v>
      </c>
      <c r="E835" s="334" t="s">
        <v>253</v>
      </c>
      <c r="F835" s="371" t="str">
        <f t="shared" si="12"/>
        <v>NL_X_2018_1000 m3_ST_1_2_NC_3</v>
      </c>
      <c r="G835" s="330">
        <f>'ECE-EU Species'!J32</f>
        <v>0</v>
      </c>
    </row>
    <row r="836" spans="1:7" ht="13.8" thickBot="1" x14ac:dyDescent="0.3">
      <c r="A836" s="329" t="str">
        <f>Cover!$G$25</f>
        <v>NL</v>
      </c>
      <c r="B836" s="325" t="s">
        <v>296</v>
      </c>
      <c r="C836" s="325">
        <f>'ECE-EU Species'!$F$13</f>
        <v>2018</v>
      </c>
      <c r="D836" s="325" t="s">
        <v>293</v>
      </c>
      <c r="E836" s="334" t="s">
        <v>254</v>
      </c>
      <c r="F836" s="371" t="str">
        <f t="shared" si="12"/>
        <v>NL_X_2018_1000 m3_ST_1_2_NC_1_3</v>
      </c>
      <c r="G836" s="330">
        <f>'ECE-EU Species'!J33</f>
        <v>610.4</v>
      </c>
    </row>
    <row r="837" spans="1:7" ht="13.8" thickBot="1" x14ac:dyDescent="0.3">
      <c r="A837" s="329" t="str">
        <f>Cover!$G$25</f>
        <v>NL</v>
      </c>
      <c r="B837" s="325" t="s">
        <v>296</v>
      </c>
      <c r="C837" s="325">
        <f>'ECE-EU Species'!$F$13</f>
        <v>2018</v>
      </c>
      <c r="D837" s="325" t="s">
        <v>293</v>
      </c>
      <c r="E837" s="334" t="s">
        <v>255</v>
      </c>
      <c r="F837" s="371" t="str">
        <f t="shared" si="12"/>
        <v>NL_X_2018_1000 m3_ST_1_2_NC_2_3</v>
      </c>
      <c r="G837" s="330">
        <f>'ECE-EU Species'!J34</f>
        <v>72.3</v>
      </c>
    </row>
    <row r="838" spans="1:7" ht="13.8" thickBot="1" x14ac:dyDescent="0.3">
      <c r="A838" s="329" t="str">
        <f>Cover!$G$25</f>
        <v>NL</v>
      </c>
      <c r="B838" s="325" t="s">
        <v>296</v>
      </c>
      <c r="C838" s="325">
        <f>'ECE-EU Species'!$F$13</f>
        <v>2018</v>
      </c>
      <c r="D838" s="325" t="s">
        <v>293</v>
      </c>
      <c r="E838" s="334" t="s">
        <v>256</v>
      </c>
      <c r="F838" s="371" t="str">
        <f t="shared" si="12"/>
        <v>NL_X_2018_1000 m3_ST_1_2_NC_4</v>
      </c>
      <c r="G838" s="330">
        <f>'ECE-EU Species'!J35</f>
        <v>380.4</v>
      </c>
    </row>
    <row r="839" spans="1:7" ht="13.8" thickBot="1" x14ac:dyDescent="0.3">
      <c r="A839" s="329" t="str">
        <f>Cover!$G$25</f>
        <v>NL</v>
      </c>
      <c r="B839" s="325" t="s">
        <v>296</v>
      </c>
      <c r="C839" s="325">
        <f>'ECE-EU Species'!$F$13</f>
        <v>2018</v>
      </c>
      <c r="D839" s="325" t="s">
        <v>293</v>
      </c>
      <c r="E839" s="334" t="s">
        <v>257</v>
      </c>
      <c r="F839" s="371" t="str">
        <f t="shared" si="12"/>
        <v>NL_X_2018_1000 m3_ST_1_2_NC_5</v>
      </c>
      <c r="G839" s="330">
        <f>'ECE-EU Species'!J36</f>
        <v>78.400000000000006</v>
      </c>
    </row>
    <row r="840" spans="1:7" ht="13.8" thickBot="1" x14ac:dyDescent="0.3">
      <c r="A840" s="329" t="str">
        <f>Cover!$G$25</f>
        <v>NL</v>
      </c>
      <c r="B840" s="325" t="s">
        <v>296</v>
      </c>
      <c r="C840" s="325">
        <f>'ECE-EU Species'!$F$13</f>
        <v>2018</v>
      </c>
      <c r="D840" s="325" t="s">
        <v>293</v>
      </c>
      <c r="E840" s="334" t="s">
        <v>258</v>
      </c>
      <c r="F840" s="371" t="str">
        <f t="shared" si="12"/>
        <v>NL_X_2018_1000 m3_ST_5_C</v>
      </c>
      <c r="G840" s="330">
        <f>'ECE-EU Species'!J37</f>
        <v>25.1</v>
      </c>
    </row>
    <row r="841" spans="1:7" ht="13.8" thickBot="1" x14ac:dyDescent="0.3">
      <c r="A841" s="329" t="str">
        <f>Cover!$G$25</f>
        <v>NL</v>
      </c>
      <c r="B841" s="325" t="s">
        <v>296</v>
      </c>
      <c r="C841" s="325">
        <f>'ECE-EU Species'!$F$13</f>
        <v>2018</v>
      </c>
      <c r="D841" s="325" t="s">
        <v>293</v>
      </c>
      <c r="E841" s="334" t="s">
        <v>259</v>
      </c>
      <c r="F841" s="371" t="str">
        <f t="shared" si="12"/>
        <v>NL_X_2018_1000 m3_ST_5_C_1</v>
      </c>
      <c r="G841" s="330">
        <f>'ECE-EU Species'!J38</f>
        <v>1.2</v>
      </c>
    </row>
    <row r="842" spans="1:7" ht="13.8" thickBot="1" x14ac:dyDescent="0.3">
      <c r="A842" s="329" t="str">
        <f>Cover!$G$25</f>
        <v>NL</v>
      </c>
      <c r="B842" s="325" t="s">
        <v>296</v>
      </c>
      <c r="C842" s="325">
        <f>'ECE-EU Species'!$F$13</f>
        <v>2018</v>
      </c>
      <c r="D842" s="325" t="s">
        <v>293</v>
      </c>
      <c r="E842" s="334" t="s">
        <v>260</v>
      </c>
      <c r="F842" s="371" t="str">
        <f t="shared" si="12"/>
        <v>NL_X_2018_1000 m3_ST_5_C_2</v>
      </c>
      <c r="G842" s="330">
        <f>'ECE-EU Species'!J39</f>
        <v>0.3</v>
      </c>
    </row>
    <row r="843" spans="1:7" ht="13.8" thickBot="1" x14ac:dyDescent="0.3">
      <c r="A843" s="329" t="str">
        <f>Cover!$G$25</f>
        <v>NL</v>
      </c>
      <c r="B843" s="325" t="s">
        <v>296</v>
      </c>
      <c r="C843" s="325">
        <f>'ECE-EU Species'!$F$13</f>
        <v>2018</v>
      </c>
      <c r="D843" s="325" t="s">
        <v>293</v>
      </c>
      <c r="E843" s="334" t="s">
        <v>261</v>
      </c>
      <c r="F843" s="371" t="str">
        <f t="shared" si="12"/>
        <v>NL_X_2018_1000 m3_ST_5_NC</v>
      </c>
      <c r="G843" s="330">
        <f>'ECE-EU Species'!J40</f>
        <v>0</v>
      </c>
    </row>
    <row r="844" spans="1:7" ht="13.8" thickBot="1" x14ac:dyDescent="0.3">
      <c r="A844" s="329" t="str">
        <f>Cover!$G$25</f>
        <v>NL</v>
      </c>
      <c r="B844" s="325" t="s">
        <v>296</v>
      </c>
      <c r="C844" s="325">
        <f>'ECE-EU Species'!$F$13</f>
        <v>2018</v>
      </c>
      <c r="D844" s="325" t="s">
        <v>293</v>
      </c>
      <c r="E844" s="334" t="s">
        <v>262</v>
      </c>
      <c r="F844" s="371" t="str">
        <f t="shared" si="12"/>
        <v>NL_X_2018_1000 m3_ST_5_NC_1</v>
      </c>
      <c r="G844" s="330">
        <f>'ECE-EU Species'!J41</f>
        <v>0.7</v>
      </c>
    </row>
    <row r="845" spans="1:7" ht="13.8" thickBot="1" x14ac:dyDescent="0.3">
      <c r="A845" s="329" t="str">
        <f>Cover!$G$25</f>
        <v>NL</v>
      </c>
      <c r="B845" s="325" t="s">
        <v>296</v>
      </c>
      <c r="C845" s="325">
        <f>'ECE-EU Species'!$F$13</f>
        <v>2018</v>
      </c>
      <c r="D845" s="325" t="s">
        <v>293</v>
      </c>
      <c r="E845" s="334" t="s">
        <v>263</v>
      </c>
      <c r="F845" s="371" t="str">
        <f t="shared" si="12"/>
        <v>NL_X_2018_1000 m3_ST_5_NC_2</v>
      </c>
      <c r="G845" s="330">
        <f>'ECE-EU Species'!J42</f>
        <v>4.8</v>
      </c>
    </row>
    <row r="846" spans="1:7" ht="13.8" thickBot="1" x14ac:dyDescent="0.3">
      <c r="A846" s="329" t="str">
        <f>Cover!$G$25</f>
        <v>NL</v>
      </c>
      <c r="B846" s="325" t="s">
        <v>296</v>
      </c>
      <c r="C846" s="325">
        <f>'ECE-EU Species'!$F$13</f>
        <v>2018</v>
      </c>
      <c r="D846" s="325" t="s">
        <v>293</v>
      </c>
      <c r="E846" s="334" t="s">
        <v>264</v>
      </c>
      <c r="F846" s="371" t="str">
        <f t="shared" si="12"/>
        <v>NL_X_2018_1000 m3_ST_5_NC_3</v>
      </c>
      <c r="G846" s="330">
        <f>'ECE-EU Species'!J43</f>
        <v>0.9</v>
      </c>
    </row>
    <row r="847" spans="1:7" ht="13.8" thickBot="1" x14ac:dyDescent="0.3">
      <c r="A847" s="329" t="str">
        <f>Cover!$G$25</f>
        <v>NL</v>
      </c>
      <c r="B847" s="325" t="s">
        <v>296</v>
      </c>
      <c r="C847" s="325">
        <f>'ECE-EU Species'!$F$13</f>
        <v>2018</v>
      </c>
      <c r="D847" s="325" t="s">
        <v>293</v>
      </c>
      <c r="E847" s="334" t="s">
        <v>265</v>
      </c>
      <c r="F847" s="371" t="str">
        <f t="shared" si="12"/>
        <v>NL_X_2018_1000 m3_ST_5_NC_4</v>
      </c>
      <c r="G847" s="330">
        <f>'ECE-EU Species'!J44</f>
        <v>0</v>
      </c>
    </row>
    <row r="848" spans="1:7" ht="13.8" thickBot="1" x14ac:dyDescent="0.3">
      <c r="A848" s="329" t="str">
        <f>Cover!$G$25</f>
        <v>NL</v>
      </c>
      <c r="B848" s="325" t="s">
        <v>296</v>
      </c>
      <c r="C848" s="325">
        <f>'ECE-EU Species'!$F$13</f>
        <v>2018</v>
      </c>
      <c r="D848" s="325" t="s">
        <v>293</v>
      </c>
      <c r="E848" s="334" t="s">
        <v>266</v>
      </c>
      <c r="F848" s="371" t="str">
        <f t="shared" si="12"/>
        <v>NL_X_2018_1000 m3_ST_5_NC_5</v>
      </c>
      <c r="G848" s="330">
        <f>'ECE-EU Species'!J45</f>
        <v>0</v>
      </c>
    </row>
    <row r="849" spans="1:7" ht="13.8" thickBot="1" x14ac:dyDescent="0.3">
      <c r="A849" s="329" t="str">
        <f>Cover!$G$25</f>
        <v>NL</v>
      </c>
      <c r="B849" s="325" t="s">
        <v>296</v>
      </c>
      <c r="C849" s="325">
        <f>'ECE-EU Species'!$F$13</f>
        <v>2018</v>
      </c>
      <c r="D849" s="325" t="s">
        <v>293</v>
      </c>
      <c r="E849" s="334" t="s">
        <v>267</v>
      </c>
      <c r="F849" s="371" t="str">
        <f t="shared" si="12"/>
        <v>NL_X_2018_1000 m3_ST_5_NC_6</v>
      </c>
      <c r="G849" s="330">
        <f>'ECE-EU Species'!J46</f>
        <v>4</v>
      </c>
    </row>
    <row r="850" spans="1:7" ht="13.8" thickBot="1" x14ac:dyDescent="0.3">
      <c r="A850" s="331" t="str">
        <f>Cover!$G$25</f>
        <v>NL</v>
      </c>
      <c r="B850" s="332" t="s">
        <v>296</v>
      </c>
      <c r="C850" s="332">
        <f>'ECE-EU Species'!$F$13</f>
        <v>2018</v>
      </c>
      <c r="D850" s="332" t="s">
        <v>293</v>
      </c>
      <c r="E850" s="342" t="s">
        <v>268</v>
      </c>
      <c r="F850" s="371" t="str">
        <f t="shared" si="12"/>
        <v>NL_X_2018_1000 m3_ST_5_NC_7</v>
      </c>
      <c r="G850" s="333">
        <f>'ECE-EU Species'!J47</f>
        <v>0</v>
      </c>
    </row>
    <row r="851" spans="1:7" ht="13.8" thickBot="1" x14ac:dyDescent="0.3">
      <c r="A851" s="326" t="str">
        <f>Cover!$G$25</f>
        <v>NL</v>
      </c>
      <c r="B851" s="327" t="s">
        <v>296</v>
      </c>
      <c r="C851" s="327">
        <f>'ECE-EU Species'!$F$13</f>
        <v>2018</v>
      </c>
      <c r="D851" s="327" t="s">
        <v>216</v>
      </c>
      <c r="E851" s="341" t="s">
        <v>224</v>
      </c>
      <c r="F851" s="371" t="str">
        <f t="shared" si="12"/>
        <v>NL_X_2018_1000 NAC_ST_1_2_C</v>
      </c>
      <c r="G851" s="328">
        <f>'ECE-EU Species'!K15</f>
        <v>13773</v>
      </c>
    </row>
    <row r="852" spans="1:7" ht="13.8" thickBot="1" x14ac:dyDescent="0.3">
      <c r="A852" s="329" t="str">
        <f>Cover!$G$25</f>
        <v>NL</v>
      </c>
      <c r="B852" s="325" t="s">
        <v>296</v>
      </c>
      <c r="C852" s="325">
        <f>'ECE-EU Species'!$F$13</f>
        <v>2018</v>
      </c>
      <c r="D852" s="327" t="s">
        <v>216</v>
      </c>
      <c r="E852" s="334" t="s">
        <v>225</v>
      </c>
      <c r="F852" s="371" t="str">
        <f t="shared" si="12"/>
        <v>NL_X_2018_1000 NAC_ST_1_2_C_1</v>
      </c>
      <c r="G852" s="328">
        <f>'ECE-EU Species'!K16</f>
        <v>2330</v>
      </c>
    </row>
    <row r="853" spans="1:7" ht="13.8" thickBot="1" x14ac:dyDescent="0.3">
      <c r="A853" s="329" t="str">
        <f>Cover!$G$25</f>
        <v>NL</v>
      </c>
      <c r="B853" s="325" t="s">
        <v>296</v>
      </c>
      <c r="C853" s="325">
        <f>'ECE-EU Species'!$F$13</f>
        <v>2018</v>
      </c>
      <c r="D853" s="327" t="s">
        <v>216</v>
      </c>
      <c r="E853" s="334" t="s">
        <v>226</v>
      </c>
      <c r="F853" s="371" t="str">
        <f t="shared" si="12"/>
        <v>NL_X_2018_1000 NAC_ST_1_2_C_1_1</v>
      </c>
      <c r="G853" s="328">
        <f>'ECE-EU Species'!K17</f>
        <v>1283</v>
      </c>
    </row>
    <row r="854" spans="1:7" ht="13.8" thickBot="1" x14ac:dyDescent="0.3">
      <c r="A854" s="329" t="str">
        <f>Cover!$G$25</f>
        <v>NL</v>
      </c>
      <c r="B854" s="325" t="s">
        <v>296</v>
      </c>
      <c r="C854" s="325">
        <f>'ECE-EU Species'!$F$13</f>
        <v>2018</v>
      </c>
      <c r="D854" s="327" t="s">
        <v>216</v>
      </c>
      <c r="E854" s="334" t="s">
        <v>227</v>
      </c>
      <c r="F854" s="371" t="str">
        <f t="shared" si="12"/>
        <v>NL_X_2018_1000 NAC_ST_1_2_C_2_1</v>
      </c>
      <c r="G854" s="328">
        <f>'ECE-EU Species'!K18</f>
        <v>1047</v>
      </c>
    </row>
    <row r="855" spans="1:7" ht="13.8" thickBot="1" x14ac:dyDescent="0.3">
      <c r="A855" s="329" t="str">
        <f>Cover!$G$25</f>
        <v>NL</v>
      </c>
      <c r="B855" s="325" t="s">
        <v>296</v>
      </c>
      <c r="C855" s="325">
        <f>'ECE-EU Species'!$F$13</f>
        <v>2018</v>
      </c>
      <c r="D855" s="327" t="s">
        <v>216</v>
      </c>
      <c r="E855" s="334" t="s">
        <v>228</v>
      </c>
      <c r="F855" s="371" t="str">
        <f t="shared" si="12"/>
        <v>NL_X_2018_1000 NAC_ST_1_2_C_2</v>
      </c>
      <c r="G855" s="328">
        <f>'ECE-EU Species'!K19</f>
        <v>5029</v>
      </c>
    </row>
    <row r="856" spans="1:7" ht="13.8" thickBot="1" x14ac:dyDescent="0.3">
      <c r="A856" s="329" t="str">
        <f>Cover!$G$25</f>
        <v>NL</v>
      </c>
      <c r="B856" s="325" t="s">
        <v>296</v>
      </c>
      <c r="C856" s="325">
        <f>'ECE-EU Species'!$F$13</f>
        <v>2018</v>
      </c>
      <c r="D856" s="327" t="s">
        <v>216</v>
      </c>
      <c r="E856" s="334" t="s">
        <v>241</v>
      </c>
      <c r="F856" s="371" t="str">
        <f t="shared" si="12"/>
        <v>NL_X_2018_1000 NAC_ST_1_2_C_1_2</v>
      </c>
      <c r="G856" s="328">
        <f>'ECE-EU Species'!K20</f>
        <v>1782</v>
      </c>
    </row>
    <row r="857" spans="1:7" ht="13.8" thickBot="1" x14ac:dyDescent="0.3">
      <c r="A857" s="329" t="str">
        <f>Cover!$G$25</f>
        <v>NL</v>
      </c>
      <c r="B857" s="325" t="s">
        <v>296</v>
      </c>
      <c r="C857" s="325">
        <f>'ECE-EU Species'!$F$13</f>
        <v>2018</v>
      </c>
      <c r="D857" s="327" t="s">
        <v>216</v>
      </c>
      <c r="E857" s="334" t="s">
        <v>242</v>
      </c>
      <c r="F857" s="371" t="str">
        <f t="shared" si="12"/>
        <v>NL_X_2018_1000 NAC_ST_1_2_C_2_2</v>
      </c>
      <c r="G857" s="328">
        <f>'ECE-EU Species'!K21</f>
        <v>3247</v>
      </c>
    </row>
    <row r="858" spans="1:7" ht="13.8" thickBot="1" x14ac:dyDescent="0.3">
      <c r="A858" s="329" t="str">
        <f>Cover!$G$25</f>
        <v>NL</v>
      </c>
      <c r="B858" s="325" t="s">
        <v>296</v>
      </c>
      <c r="C858" s="325">
        <f>'ECE-EU Species'!$F$13</f>
        <v>2018</v>
      </c>
      <c r="D858" s="327" t="s">
        <v>216</v>
      </c>
      <c r="E858" s="334" t="s">
        <v>243</v>
      </c>
      <c r="F858" s="371" t="str">
        <f t="shared" si="12"/>
        <v>NL_X_2018_1000 NAC_ST_1_2_C_3</v>
      </c>
      <c r="G858" s="328">
        <f>'ECE-EU Species'!K22</f>
        <v>6413</v>
      </c>
    </row>
    <row r="859" spans="1:7" ht="13.8" thickBot="1" x14ac:dyDescent="0.3">
      <c r="A859" s="329" t="str">
        <f>Cover!$G$25</f>
        <v>NL</v>
      </c>
      <c r="B859" s="325" t="s">
        <v>296</v>
      </c>
      <c r="C859" s="325">
        <f>'ECE-EU Species'!$F$13</f>
        <v>2018</v>
      </c>
      <c r="D859" s="327" t="s">
        <v>216</v>
      </c>
      <c r="E859" s="334" t="s">
        <v>244</v>
      </c>
      <c r="F859" s="371" t="str">
        <f t="shared" ref="F859:F922" si="13">CONCATENATE(A859,"_",B859,"_",C859,"_",D859,"_",E859)</f>
        <v>NL_X_2018_1000 NAC_ST_1_2_C_1_3</v>
      </c>
      <c r="G859" s="328">
        <f>'ECE-EU Species'!K23</f>
        <v>1391</v>
      </c>
    </row>
    <row r="860" spans="1:7" ht="13.8" thickBot="1" x14ac:dyDescent="0.3">
      <c r="A860" s="329" t="str">
        <f>Cover!$G$25</f>
        <v>NL</v>
      </c>
      <c r="B860" s="325" t="s">
        <v>296</v>
      </c>
      <c r="C860" s="325">
        <f>'ECE-EU Species'!$F$13</f>
        <v>2018</v>
      </c>
      <c r="D860" s="327" t="s">
        <v>216</v>
      </c>
      <c r="E860" s="334" t="s">
        <v>245</v>
      </c>
      <c r="F860" s="371" t="str">
        <f t="shared" si="13"/>
        <v>NL_X_2018_1000 NAC_ST_1_2_C_2_3</v>
      </c>
      <c r="G860" s="328">
        <f>'ECE-EU Species'!K24</f>
        <v>5022</v>
      </c>
    </row>
    <row r="861" spans="1:7" ht="13.8" thickBot="1" x14ac:dyDescent="0.3">
      <c r="A861" s="329" t="str">
        <f>Cover!$G$25</f>
        <v>NL</v>
      </c>
      <c r="B861" s="325" t="s">
        <v>296</v>
      </c>
      <c r="C861" s="325">
        <f>'ECE-EU Species'!$F$13</f>
        <v>2018</v>
      </c>
      <c r="D861" s="327" t="s">
        <v>216</v>
      </c>
      <c r="E861" s="334" t="s">
        <v>246</v>
      </c>
      <c r="F861" s="371" t="str">
        <f t="shared" si="13"/>
        <v>NL_X_2018_1000 NAC_ST_1_2_NC</v>
      </c>
      <c r="G861" s="328">
        <f>'ECE-EU Species'!K25</f>
        <v>11504</v>
      </c>
    </row>
    <row r="862" spans="1:7" ht="13.8" thickBot="1" x14ac:dyDescent="0.3">
      <c r="A862" s="329" t="str">
        <f>Cover!$G$25</f>
        <v>NL</v>
      </c>
      <c r="B862" s="325" t="s">
        <v>296</v>
      </c>
      <c r="C862" s="325">
        <f>'ECE-EU Species'!$F$13</f>
        <v>2018</v>
      </c>
      <c r="D862" s="327" t="s">
        <v>216</v>
      </c>
      <c r="E862" s="334" t="s">
        <v>247</v>
      </c>
      <c r="F862" s="371" t="str">
        <f t="shared" si="13"/>
        <v>NL_X_2018_1000 NAC_ST_1_2_NC_1</v>
      </c>
      <c r="G862" s="328">
        <f>'ECE-EU Species'!K26</f>
        <v>2610</v>
      </c>
    </row>
    <row r="863" spans="1:7" ht="13.8" thickBot="1" x14ac:dyDescent="0.3">
      <c r="A863" s="329" t="str">
        <f>Cover!$G$25</f>
        <v>NL</v>
      </c>
      <c r="B863" s="325" t="s">
        <v>296</v>
      </c>
      <c r="C863" s="325">
        <f>'ECE-EU Species'!$F$13</f>
        <v>2018</v>
      </c>
      <c r="D863" s="327" t="s">
        <v>216</v>
      </c>
      <c r="E863" s="334" t="s">
        <v>248</v>
      </c>
      <c r="F863" s="371" t="str">
        <f t="shared" si="13"/>
        <v>NL_X_2018_1000 NAC_ST_1_2_NC_1_1</v>
      </c>
      <c r="G863" s="328">
        <f>'ECE-EU Species'!K27</f>
        <v>1115</v>
      </c>
    </row>
    <row r="864" spans="1:7" ht="13.8" thickBot="1" x14ac:dyDescent="0.3">
      <c r="A864" s="329" t="str">
        <f>Cover!$G$25</f>
        <v>NL</v>
      </c>
      <c r="B864" s="325" t="s">
        <v>296</v>
      </c>
      <c r="C864" s="325">
        <f>'ECE-EU Species'!$F$13</f>
        <v>2018</v>
      </c>
      <c r="D864" s="327" t="s">
        <v>216</v>
      </c>
      <c r="E864" s="334" t="s">
        <v>249</v>
      </c>
      <c r="F864" s="371" t="str">
        <f t="shared" si="13"/>
        <v>NL_X_2018_1000 NAC_ST_1_2_NC_2_1</v>
      </c>
      <c r="G864" s="328">
        <f>'ECE-EU Species'!K28</f>
        <v>0</v>
      </c>
    </row>
    <row r="865" spans="1:7" ht="13.8" thickBot="1" x14ac:dyDescent="0.3">
      <c r="A865" s="329" t="str">
        <f>Cover!$G$25</f>
        <v>NL</v>
      </c>
      <c r="B865" s="325" t="s">
        <v>296</v>
      </c>
      <c r="C865" s="325">
        <f>'ECE-EU Species'!$F$13</f>
        <v>2018</v>
      </c>
      <c r="D865" s="327" t="s">
        <v>216</v>
      </c>
      <c r="E865" s="334" t="s">
        <v>250</v>
      </c>
      <c r="F865" s="371" t="str">
        <f t="shared" si="13"/>
        <v>NL_X_2018_1000 NAC_ST_1_2_NC_2</v>
      </c>
      <c r="G865" s="328">
        <f>'ECE-EU Species'!K29</f>
        <v>0</v>
      </c>
    </row>
    <row r="866" spans="1:7" ht="13.8" thickBot="1" x14ac:dyDescent="0.3">
      <c r="A866" s="329" t="str">
        <f>Cover!$G$25</f>
        <v>NL</v>
      </c>
      <c r="B866" s="325" t="s">
        <v>296</v>
      </c>
      <c r="C866" s="325">
        <f>'ECE-EU Species'!$F$13</f>
        <v>2018</v>
      </c>
      <c r="D866" s="327" t="s">
        <v>216</v>
      </c>
      <c r="E866" s="334" t="s">
        <v>251</v>
      </c>
      <c r="F866" s="371" t="str">
        <f t="shared" si="13"/>
        <v>NL_X_2018_1000 NAC_ST_1_2_NC_1_2</v>
      </c>
      <c r="G866" s="328">
        <f>'ECE-EU Species'!K30</f>
        <v>0</v>
      </c>
    </row>
    <row r="867" spans="1:7" ht="13.8" thickBot="1" x14ac:dyDescent="0.3">
      <c r="A867" s="329" t="str">
        <f>Cover!$G$25</f>
        <v>NL</v>
      </c>
      <c r="B867" s="325" t="s">
        <v>296</v>
      </c>
      <c r="C867" s="325">
        <f>'ECE-EU Species'!$F$13</f>
        <v>2018</v>
      </c>
      <c r="D867" s="327" t="s">
        <v>216</v>
      </c>
      <c r="E867" s="334" t="s">
        <v>252</v>
      </c>
      <c r="F867" s="371" t="str">
        <f t="shared" si="13"/>
        <v>NL_X_2018_1000 NAC_ST_1_2_NC_2_2</v>
      </c>
      <c r="G867" s="328">
        <f>'ECE-EU Species'!K31</f>
        <v>2587</v>
      </c>
    </row>
    <row r="868" spans="1:7" ht="13.8" thickBot="1" x14ac:dyDescent="0.3">
      <c r="A868" s="329" t="str">
        <f>Cover!$G$25</f>
        <v>NL</v>
      </c>
      <c r="B868" s="325" t="s">
        <v>296</v>
      </c>
      <c r="C868" s="325">
        <f>'ECE-EU Species'!$F$13</f>
        <v>2018</v>
      </c>
      <c r="D868" s="327" t="s">
        <v>216</v>
      </c>
      <c r="E868" s="334" t="s">
        <v>253</v>
      </c>
      <c r="F868" s="371" t="str">
        <f t="shared" si="13"/>
        <v>NL_X_2018_1000 NAC_ST_1_2_NC_3</v>
      </c>
      <c r="G868" s="328">
        <f>'ECE-EU Species'!K32</f>
        <v>0</v>
      </c>
    </row>
    <row r="869" spans="1:7" ht="13.8" thickBot="1" x14ac:dyDescent="0.3">
      <c r="A869" s="329" t="str">
        <f>Cover!$G$25</f>
        <v>NL</v>
      </c>
      <c r="B869" s="325" t="s">
        <v>296</v>
      </c>
      <c r="C869" s="325">
        <f>'ECE-EU Species'!$F$13</f>
        <v>2018</v>
      </c>
      <c r="D869" s="327" t="s">
        <v>216</v>
      </c>
      <c r="E869" s="334" t="s">
        <v>254</v>
      </c>
      <c r="F869" s="371" t="str">
        <f t="shared" si="13"/>
        <v>NL_X_2018_1000 NAC_ST_1_2_NC_1_3</v>
      </c>
      <c r="G869" s="328">
        <f>'ECE-EU Species'!K33</f>
        <v>130223</v>
      </c>
    </row>
    <row r="870" spans="1:7" ht="13.8" thickBot="1" x14ac:dyDescent="0.3">
      <c r="A870" s="329" t="str">
        <f>Cover!$G$25</f>
        <v>NL</v>
      </c>
      <c r="B870" s="325" t="s">
        <v>296</v>
      </c>
      <c r="C870" s="325">
        <f>'ECE-EU Species'!$F$13</f>
        <v>2018</v>
      </c>
      <c r="D870" s="327" t="s">
        <v>216</v>
      </c>
      <c r="E870" s="334" t="s">
        <v>255</v>
      </c>
      <c r="F870" s="371" t="str">
        <f t="shared" si="13"/>
        <v>NL_X_2018_1000 NAC_ST_1_2_NC_2_3</v>
      </c>
      <c r="G870" s="328">
        <f>'ECE-EU Species'!K34</f>
        <v>17606</v>
      </c>
    </row>
    <row r="871" spans="1:7" ht="13.8" thickBot="1" x14ac:dyDescent="0.3">
      <c r="A871" s="329" t="str">
        <f>Cover!$G$25</f>
        <v>NL</v>
      </c>
      <c r="B871" s="325" t="s">
        <v>296</v>
      </c>
      <c r="C871" s="325">
        <f>'ECE-EU Species'!$F$13</f>
        <v>2018</v>
      </c>
      <c r="D871" s="327" t="s">
        <v>216</v>
      </c>
      <c r="E871" s="334" t="s">
        <v>256</v>
      </c>
      <c r="F871" s="371" t="str">
        <f t="shared" si="13"/>
        <v>NL_X_2018_1000 NAC_ST_1_2_NC_4</v>
      </c>
      <c r="G871" s="328">
        <f>'ECE-EU Species'!K35</f>
        <v>73655</v>
      </c>
    </row>
    <row r="872" spans="1:7" ht="13.8" thickBot="1" x14ac:dyDescent="0.3">
      <c r="A872" s="329" t="str">
        <f>Cover!$G$25</f>
        <v>NL</v>
      </c>
      <c r="B872" s="325" t="s">
        <v>296</v>
      </c>
      <c r="C872" s="325">
        <f>'ECE-EU Species'!$F$13</f>
        <v>2018</v>
      </c>
      <c r="D872" s="327" t="s">
        <v>216</v>
      </c>
      <c r="E872" s="334" t="s">
        <v>257</v>
      </c>
      <c r="F872" s="371" t="str">
        <f t="shared" si="13"/>
        <v>NL_X_2018_1000 NAC_ST_1_2_NC_5</v>
      </c>
      <c r="G872" s="328">
        <f>'ECE-EU Species'!K36</f>
        <v>64405</v>
      </c>
    </row>
    <row r="873" spans="1:7" ht="13.8" thickBot="1" x14ac:dyDescent="0.3">
      <c r="A873" s="329" t="str">
        <f>Cover!$G$25</f>
        <v>NL</v>
      </c>
      <c r="B873" s="325" t="s">
        <v>296</v>
      </c>
      <c r="C873" s="325">
        <f>'ECE-EU Species'!$F$13</f>
        <v>2018</v>
      </c>
      <c r="D873" s="327" t="s">
        <v>216</v>
      </c>
      <c r="E873" s="334" t="s">
        <v>258</v>
      </c>
      <c r="F873" s="371" t="str">
        <f t="shared" si="13"/>
        <v>NL_X_2018_1000 NAC_ST_5_C</v>
      </c>
      <c r="G873" s="328">
        <f>'ECE-EU Species'!K37</f>
        <v>22587</v>
      </c>
    </row>
    <row r="874" spans="1:7" ht="13.8" thickBot="1" x14ac:dyDescent="0.3">
      <c r="A874" s="329" t="str">
        <f>Cover!$G$25</f>
        <v>NL</v>
      </c>
      <c r="B874" s="325" t="s">
        <v>296</v>
      </c>
      <c r="C874" s="325">
        <f>'ECE-EU Species'!$F$13</f>
        <v>2018</v>
      </c>
      <c r="D874" s="327" t="s">
        <v>216</v>
      </c>
      <c r="E874" s="334" t="s">
        <v>259</v>
      </c>
      <c r="F874" s="371" t="str">
        <f t="shared" si="13"/>
        <v>NL_X_2018_1000 NAC_ST_5_C_1</v>
      </c>
      <c r="G874" s="328">
        <f>'ECE-EU Species'!K38</f>
        <v>929</v>
      </c>
    </row>
    <row r="875" spans="1:7" ht="13.8" thickBot="1" x14ac:dyDescent="0.3">
      <c r="A875" s="329" t="str">
        <f>Cover!$G$25</f>
        <v>NL</v>
      </c>
      <c r="B875" s="325" t="s">
        <v>296</v>
      </c>
      <c r="C875" s="325">
        <f>'ECE-EU Species'!$F$13</f>
        <v>2018</v>
      </c>
      <c r="D875" s="327" t="s">
        <v>216</v>
      </c>
      <c r="E875" s="334" t="s">
        <v>260</v>
      </c>
      <c r="F875" s="371" t="str">
        <f t="shared" si="13"/>
        <v>NL_X_2018_1000 NAC_ST_5_C_2</v>
      </c>
      <c r="G875" s="328">
        <f>'ECE-EU Species'!K39</f>
        <v>179</v>
      </c>
    </row>
    <row r="876" spans="1:7" ht="13.8" thickBot="1" x14ac:dyDescent="0.3">
      <c r="A876" s="329" t="str">
        <f>Cover!$G$25</f>
        <v>NL</v>
      </c>
      <c r="B876" s="325" t="s">
        <v>296</v>
      </c>
      <c r="C876" s="325">
        <f>'ECE-EU Species'!$F$13</f>
        <v>2018</v>
      </c>
      <c r="D876" s="327" t="s">
        <v>216</v>
      </c>
      <c r="E876" s="334" t="s">
        <v>261</v>
      </c>
      <c r="F876" s="371" t="str">
        <f t="shared" si="13"/>
        <v>NL_X_2018_1000 NAC_ST_5_NC</v>
      </c>
      <c r="G876" s="328">
        <f>'ECE-EU Species'!K40</f>
        <v>8</v>
      </c>
    </row>
    <row r="877" spans="1:7" ht="13.8" thickBot="1" x14ac:dyDescent="0.3">
      <c r="A877" s="329" t="str">
        <f>Cover!$G$25</f>
        <v>NL</v>
      </c>
      <c r="B877" s="325" t="s">
        <v>296</v>
      </c>
      <c r="C877" s="325">
        <f>'ECE-EU Species'!$F$13</f>
        <v>2018</v>
      </c>
      <c r="D877" s="327" t="s">
        <v>216</v>
      </c>
      <c r="E877" s="334" t="s">
        <v>262</v>
      </c>
      <c r="F877" s="371" t="str">
        <f t="shared" si="13"/>
        <v>NL_X_2018_1000 NAC_ST_5_NC_1</v>
      </c>
      <c r="G877" s="328">
        <f>'ECE-EU Species'!K41</f>
        <v>405</v>
      </c>
    </row>
    <row r="878" spans="1:7" ht="13.8" thickBot="1" x14ac:dyDescent="0.3">
      <c r="A878" s="329" t="str">
        <f>Cover!$G$25</f>
        <v>NL</v>
      </c>
      <c r="B878" s="325" t="s">
        <v>296</v>
      </c>
      <c r="C878" s="325">
        <f>'ECE-EU Species'!$F$13</f>
        <v>2018</v>
      </c>
      <c r="D878" s="327" t="s">
        <v>216</v>
      </c>
      <c r="E878" s="334" t="s">
        <v>263</v>
      </c>
      <c r="F878" s="371" t="str">
        <f t="shared" si="13"/>
        <v>NL_X_2018_1000 NAC_ST_5_NC_2</v>
      </c>
      <c r="G878" s="328">
        <f>'ECE-EU Species'!K42</f>
        <v>1235</v>
      </c>
    </row>
    <row r="879" spans="1:7" ht="13.8" thickBot="1" x14ac:dyDescent="0.3">
      <c r="A879" s="329" t="str">
        <f>Cover!$G$25</f>
        <v>NL</v>
      </c>
      <c r="B879" s="325" t="s">
        <v>296</v>
      </c>
      <c r="C879" s="325">
        <f>'ECE-EU Species'!$F$13</f>
        <v>2018</v>
      </c>
      <c r="D879" s="327" t="s">
        <v>216</v>
      </c>
      <c r="E879" s="334" t="s">
        <v>264</v>
      </c>
      <c r="F879" s="371" t="str">
        <f t="shared" si="13"/>
        <v>NL_X_2018_1000 NAC_ST_5_NC_3</v>
      </c>
      <c r="G879" s="328">
        <f>'ECE-EU Species'!K43</f>
        <v>458</v>
      </c>
    </row>
    <row r="880" spans="1:7" ht="13.8" thickBot="1" x14ac:dyDescent="0.3">
      <c r="A880" s="329" t="str">
        <f>Cover!$G$25</f>
        <v>NL</v>
      </c>
      <c r="B880" s="325" t="s">
        <v>296</v>
      </c>
      <c r="C880" s="325">
        <f>'ECE-EU Species'!$F$13</f>
        <v>2018</v>
      </c>
      <c r="D880" s="327" t="s">
        <v>216</v>
      </c>
      <c r="E880" s="334" t="s">
        <v>265</v>
      </c>
      <c r="F880" s="371" t="str">
        <f t="shared" si="13"/>
        <v>NL_X_2018_1000 NAC_ST_5_NC_4</v>
      </c>
      <c r="G880" s="328">
        <f>'ECE-EU Species'!K44</f>
        <v>0</v>
      </c>
    </row>
    <row r="881" spans="1:7" ht="13.8" thickBot="1" x14ac:dyDescent="0.3">
      <c r="A881" s="329" t="str">
        <f>Cover!$G$25</f>
        <v>NL</v>
      </c>
      <c r="B881" s="325" t="s">
        <v>296</v>
      </c>
      <c r="C881" s="325">
        <f>'ECE-EU Species'!$F$13</f>
        <v>2018</v>
      </c>
      <c r="D881" s="327" t="s">
        <v>216</v>
      </c>
      <c r="E881" s="334" t="s">
        <v>266</v>
      </c>
      <c r="F881" s="371" t="str">
        <f t="shared" si="13"/>
        <v>NL_X_2018_1000 NAC_ST_5_NC_5</v>
      </c>
      <c r="G881" s="328">
        <f>'ECE-EU Species'!K45</f>
        <v>0</v>
      </c>
    </row>
    <row r="882" spans="1:7" ht="13.8" thickBot="1" x14ac:dyDescent="0.3">
      <c r="A882" s="329" t="str">
        <f>Cover!$G$25</f>
        <v>NL</v>
      </c>
      <c r="B882" s="325" t="s">
        <v>296</v>
      </c>
      <c r="C882" s="325">
        <f>'ECE-EU Species'!$F$13</f>
        <v>2018</v>
      </c>
      <c r="D882" s="327" t="s">
        <v>216</v>
      </c>
      <c r="E882" s="334" t="s">
        <v>267</v>
      </c>
      <c r="F882" s="371" t="str">
        <f t="shared" si="13"/>
        <v>NL_X_2018_1000 NAC_ST_5_NC_6</v>
      </c>
      <c r="G882" s="328">
        <f>'ECE-EU Species'!K46</f>
        <v>4</v>
      </c>
    </row>
    <row r="883" spans="1:7" ht="13.8" thickBot="1" x14ac:dyDescent="0.3">
      <c r="A883" s="331" t="str">
        <f>Cover!$G$25</f>
        <v>NL</v>
      </c>
      <c r="B883" s="332" t="s">
        <v>296</v>
      </c>
      <c r="C883" s="332">
        <f>'ECE-EU Species'!$F$13</f>
        <v>2018</v>
      </c>
      <c r="D883" s="327" t="s">
        <v>216</v>
      </c>
      <c r="E883" s="342" t="s">
        <v>268</v>
      </c>
      <c r="F883" s="371" t="str">
        <f t="shared" si="13"/>
        <v>NL_X_2018_1000 NAC_ST_5_NC_7</v>
      </c>
      <c r="G883" s="328">
        <f>'ECE-EU Species'!K47</f>
        <v>0</v>
      </c>
    </row>
    <row r="884" spans="1:7" ht="13.8" thickBot="1" x14ac:dyDescent="0.3">
      <c r="A884" s="326" t="str">
        <f>Cover!$G$25</f>
        <v>NL</v>
      </c>
      <c r="B884" s="327" t="s">
        <v>296</v>
      </c>
      <c r="C884" s="327">
        <f>'ECE-EU Species'!$H$13</f>
        <v>2019</v>
      </c>
      <c r="D884" s="327" t="s">
        <v>293</v>
      </c>
      <c r="E884" s="341" t="s">
        <v>224</v>
      </c>
      <c r="F884" s="371" t="str">
        <f t="shared" si="13"/>
        <v>NL_X_2019_1000 m3_ST_1_2_C</v>
      </c>
      <c r="G884" s="328">
        <f>'ECE-EU Species'!L15</f>
        <v>302553.18193427043</v>
      </c>
    </row>
    <row r="885" spans="1:7" ht="13.8" thickBot="1" x14ac:dyDescent="0.3">
      <c r="A885" s="329" t="str">
        <f>Cover!$G$25</f>
        <v>NL</v>
      </c>
      <c r="B885" s="325" t="s">
        <v>296</v>
      </c>
      <c r="C885" s="325">
        <f>'ECE-EU Species'!$H$13</f>
        <v>2019</v>
      </c>
      <c r="D885" s="325" t="s">
        <v>293</v>
      </c>
      <c r="E885" s="334" t="s">
        <v>225</v>
      </c>
      <c r="F885" s="371" t="str">
        <f t="shared" si="13"/>
        <v>NL_X_2019_1000 m3_ST_1_2_C_1</v>
      </c>
      <c r="G885" s="330">
        <f>'ECE-EU Species'!L16</f>
        <v>68238.712673183385</v>
      </c>
    </row>
    <row r="886" spans="1:7" ht="13.8" thickBot="1" x14ac:dyDescent="0.3">
      <c r="A886" s="329" t="str">
        <f>Cover!$G$25</f>
        <v>NL</v>
      </c>
      <c r="B886" s="325" t="s">
        <v>296</v>
      </c>
      <c r="C886" s="325">
        <f>'ECE-EU Species'!$H$13</f>
        <v>2019</v>
      </c>
      <c r="D886" s="325" t="s">
        <v>293</v>
      </c>
      <c r="E886" s="334" t="s">
        <v>226</v>
      </c>
      <c r="F886" s="371" t="str">
        <f t="shared" si="13"/>
        <v>NL_X_2019_1000 m3_ST_1_2_C_1_1</v>
      </c>
      <c r="G886" s="330">
        <f>'ECE-EU Species'!L17</f>
        <v>35227.794554914697</v>
      </c>
    </row>
    <row r="887" spans="1:7" ht="13.8" thickBot="1" x14ac:dyDescent="0.3">
      <c r="A887" s="329" t="str">
        <f>Cover!$G$25</f>
        <v>NL</v>
      </c>
      <c r="B887" s="325" t="s">
        <v>296</v>
      </c>
      <c r="C887" s="325">
        <f>'ECE-EU Species'!$H$13</f>
        <v>2019</v>
      </c>
      <c r="D887" s="325" t="s">
        <v>293</v>
      </c>
      <c r="E887" s="334" t="s">
        <v>227</v>
      </c>
      <c r="F887" s="371" t="str">
        <f t="shared" si="13"/>
        <v>NL_X_2019_1000 m3_ST_1_2_C_2_1</v>
      </c>
      <c r="G887" s="330">
        <f>'ECE-EU Species'!L18</f>
        <v>33010.918118268688</v>
      </c>
    </row>
    <row r="888" spans="1:7" ht="13.8" thickBot="1" x14ac:dyDescent="0.3">
      <c r="A888" s="329" t="str">
        <f>Cover!$G$25</f>
        <v>NL</v>
      </c>
      <c r="B888" s="325" t="s">
        <v>296</v>
      </c>
      <c r="C888" s="325">
        <f>'ECE-EU Species'!$H$13</f>
        <v>2019</v>
      </c>
      <c r="D888" s="325" t="s">
        <v>293</v>
      </c>
      <c r="E888" s="334" t="s">
        <v>228</v>
      </c>
      <c r="F888" s="371" t="str">
        <f t="shared" si="13"/>
        <v>NL_X_2019_1000 m3_ST_1_2_C_2</v>
      </c>
      <c r="G888" s="330">
        <f>'ECE-EU Species'!L19</f>
        <v>99954.217877657618</v>
      </c>
    </row>
    <row r="889" spans="1:7" ht="13.8" thickBot="1" x14ac:dyDescent="0.3">
      <c r="A889" s="329" t="str">
        <f>Cover!$G$25</f>
        <v>NL</v>
      </c>
      <c r="B889" s="325" t="s">
        <v>296</v>
      </c>
      <c r="C889" s="325">
        <f>'ECE-EU Species'!$H$13</f>
        <v>2019</v>
      </c>
      <c r="D889" s="325" t="s">
        <v>293</v>
      </c>
      <c r="E889" s="334" t="s">
        <v>241</v>
      </c>
      <c r="F889" s="371" t="str">
        <f t="shared" si="13"/>
        <v>NL_X_2019_1000 m3_ST_1_2_C_1_2</v>
      </c>
      <c r="G889" s="330">
        <f>'ECE-EU Species'!L20</f>
        <v>16351.346363893035</v>
      </c>
    </row>
    <row r="890" spans="1:7" ht="13.8" thickBot="1" x14ac:dyDescent="0.3">
      <c r="A890" s="329" t="str">
        <f>Cover!$G$25</f>
        <v>NL</v>
      </c>
      <c r="B890" s="325" t="s">
        <v>296</v>
      </c>
      <c r="C890" s="325">
        <f>'ECE-EU Species'!$H$13</f>
        <v>2019</v>
      </c>
      <c r="D890" s="325" t="s">
        <v>293</v>
      </c>
      <c r="E890" s="334" t="s">
        <v>242</v>
      </c>
      <c r="F890" s="371" t="str">
        <f t="shared" si="13"/>
        <v>NL_X_2019_1000 m3_ST_1_2_C_2_2</v>
      </c>
      <c r="G890" s="330">
        <f>'ECE-EU Species'!L21</f>
        <v>83602.871513764578</v>
      </c>
    </row>
    <row r="891" spans="1:7" ht="13.8" thickBot="1" x14ac:dyDescent="0.3">
      <c r="A891" s="329" t="str">
        <f>Cover!$G$25</f>
        <v>NL</v>
      </c>
      <c r="B891" s="325" t="s">
        <v>296</v>
      </c>
      <c r="C891" s="325">
        <f>'ECE-EU Species'!$H$13</f>
        <v>2019</v>
      </c>
      <c r="D891" s="325" t="s">
        <v>293</v>
      </c>
      <c r="E891" s="334" t="s">
        <v>243</v>
      </c>
      <c r="F891" s="371" t="str">
        <f t="shared" si="13"/>
        <v>NL_X_2019_1000 m3_ST_1_2_C_3</v>
      </c>
      <c r="G891" s="330">
        <f>'ECE-EU Species'!L22</f>
        <v>134360.25138342939</v>
      </c>
    </row>
    <row r="892" spans="1:7" ht="13.8" thickBot="1" x14ac:dyDescent="0.3">
      <c r="A892" s="329" t="str">
        <f>Cover!$G$25</f>
        <v>NL</v>
      </c>
      <c r="B892" s="325" t="s">
        <v>296</v>
      </c>
      <c r="C892" s="325">
        <f>'ECE-EU Species'!$H$13</f>
        <v>2019</v>
      </c>
      <c r="D892" s="325" t="s">
        <v>293</v>
      </c>
      <c r="E892" s="334" t="s">
        <v>244</v>
      </c>
      <c r="F892" s="371" t="str">
        <f t="shared" si="13"/>
        <v>NL_X_2019_1000 m3_ST_1_2_C_1_3</v>
      </c>
      <c r="G892" s="330">
        <f>'ECE-EU Species'!L23</f>
        <v>39367.801229379264</v>
      </c>
    </row>
    <row r="893" spans="1:7" ht="13.8" thickBot="1" x14ac:dyDescent="0.3">
      <c r="A893" s="329" t="str">
        <f>Cover!$G$25</f>
        <v>NL</v>
      </c>
      <c r="B893" s="325" t="s">
        <v>296</v>
      </c>
      <c r="C893" s="325">
        <f>'ECE-EU Species'!$H$13</f>
        <v>2019</v>
      </c>
      <c r="D893" s="325" t="s">
        <v>293</v>
      </c>
      <c r="E893" s="334" t="s">
        <v>245</v>
      </c>
      <c r="F893" s="371" t="str">
        <f t="shared" si="13"/>
        <v>NL_X_2019_1000 m3_ST_1_2_C_2_3</v>
      </c>
      <c r="G893" s="330">
        <f>'ECE-EU Species'!L24</f>
        <v>94992.450154050137</v>
      </c>
    </row>
    <row r="894" spans="1:7" ht="13.8" thickBot="1" x14ac:dyDescent="0.3">
      <c r="A894" s="329" t="str">
        <f>Cover!$G$25</f>
        <v>NL</v>
      </c>
      <c r="B894" s="325" t="s">
        <v>296</v>
      </c>
      <c r="C894" s="325">
        <f>'ECE-EU Species'!$H$13</f>
        <v>2019</v>
      </c>
      <c r="D894" s="325" t="s">
        <v>293</v>
      </c>
      <c r="E894" s="334" t="s">
        <v>246</v>
      </c>
      <c r="F894" s="371" t="str">
        <f t="shared" si="13"/>
        <v>NL_X_2019_1000 m3_ST_1_2_NC</v>
      </c>
      <c r="G894" s="330">
        <f>'ECE-EU Species'!L25</f>
        <v>197097.29880104202</v>
      </c>
    </row>
    <row r="895" spans="1:7" ht="13.8" thickBot="1" x14ac:dyDescent="0.3">
      <c r="A895" s="329" t="str">
        <f>Cover!$G$25</f>
        <v>NL</v>
      </c>
      <c r="B895" s="325" t="s">
        <v>296</v>
      </c>
      <c r="C895" s="325">
        <f>'ECE-EU Species'!$H$13</f>
        <v>2019</v>
      </c>
      <c r="D895" s="325" t="s">
        <v>293</v>
      </c>
      <c r="E895" s="334" t="s">
        <v>247</v>
      </c>
      <c r="F895" s="371" t="str">
        <f t="shared" si="13"/>
        <v>NL_X_2019_1000 m3_ST_1_2_NC_1</v>
      </c>
      <c r="G895" s="330">
        <f>'ECE-EU Species'!L26</f>
        <v>45623.710262748071</v>
      </c>
    </row>
    <row r="896" spans="1:7" ht="13.8" thickBot="1" x14ac:dyDescent="0.3">
      <c r="A896" s="329" t="str">
        <f>Cover!$G$25</f>
        <v>NL</v>
      </c>
      <c r="B896" s="325" t="s">
        <v>296</v>
      </c>
      <c r="C896" s="325">
        <f>'ECE-EU Species'!$H$13</f>
        <v>2019</v>
      </c>
      <c r="D896" s="325" t="s">
        <v>293</v>
      </c>
      <c r="E896" s="334" t="s">
        <v>248</v>
      </c>
      <c r="F896" s="371" t="str">
        <f t="shared" si="13"/>
        <v>NL_X_2019_1000 m3_ST_1_2_NC_1_1</v>
      </c>
      <c r="G896" s="330">
        <f>'ECE-EU Species'!L27</f>
        <v>16261.734730807186</v>
      </c>
    </row>
    <row r="897" spans="1:7" ht="13.8" thickBot="1" x14ac:dyDescent="0.3">
      <c r="A897" s="329" t="str">
        <f>Cover!$G$25</f>
        <v>NL</v>
      </c>
      <c r="B897" s="325" t="s">
        <v>296</v>
      </c>
      <c r="C897" s="325">
        <f>'ECE-EU Species'!$H$13</f>
        <v>2019</v>
      </c>
      <c r="D897" s="325" t="s">
        <v>293</v>
      </c>
      <c r="E897" s="334" t="s">
        <v>249</v>
      </c>
      <c r="F897" s="371" t="str">
        <f t="shared" si="13"/>
        <v>NL_X_2019_1000 m3_ST_1_2_NC_2_1</v>
      </c>
      <c r="G897" s="330">
        <f>'ECE-EU Species'!L28</f>
        <v>0</v>
      </c>
    </row>
    <row r="898" spans="1:7" ht="13.8" thickBot="1" x14ac:dyDescent="0.3">
      <c r="A898" s="329" t="str">
        <f>Cover!$G$25</f>
        <v>NL</v>
      </c>
      <c r="B898" s="325" t="s">
        <v>296</v>
      </c>
      <c r="C898" s="325">
        <f>'ECE-EU Species'!$H$13</f>
        <v>2019</v>
      </c>
      <c r="D898" s="325" t="s">
        <v>293</v>
      </c>
      <c r="E898" s="334" t="s">
        <v>250</v>
      </c>
      <c r="F898" s="371" t="str">
        <f t="shared" si="13"/>
        <v>NL_X_2019_1000 m3_ST_1_2_NC_2</v>
      </c>
      <c r="G898" s="330">
        <f>'ECE-EU Species'!L29</f>
        <v>0</v>
      </c>
    </row>
    <row r="899" spans="1:7" ht="13.8" thickBot="1" x14ac:dyDescent="0.3">
      <c r="A899" s="329" t="str">
        <f>Cover!$G$25</f>
        <v>NL</v>
      </c>
      <c r="B899" s="325" t="s">
        <v>296</v>
      </c>
      <c r="C899" s="325">
        <f>'ECE-EU Species'!$H$13</f>
        <v>2019</v>
      </c>
      <c r="D899" s="325" t="s">
        <v>293</v>
      </c>
      <c r="E899" s="334" t="s">
        <v>251</v>
      </c>
      <c r="F899" s="371" t="str">
        <f t="shared" si="13"/>
        <v>NL_X_2019_1000 m3_ST_1_2_NC_1_2</v>
      </c>
      <c r="G899" s="330">
        <f>'ECE-EU Species'!L30</f>
        <v>0</v>
      </c>
    </row>
    <row r="900" spans="1:7" ht="13.8" thickBot="1" x14ac:dyDescent="0.3">
      <c r="A900" s="329" t="str">
        <f>Cover!$G$25</f>
        <v>NL</v>
      </c>
      <c r="B900" s="325" t="s">
        <v>296</v>
      </c>
      <c r="C900" s="325">
        <f>'ECE-EU Species'!$H$13</f>
        <v>2019</v>
      </c>
      <c r="D900" s="325" t="s">
        <v>293</v>
      </c>
      <c r="E900" s="334" t="s">
        <v>252</v>
      </c>
      <c r="F900" s="371" t="str">
        <f t="shared" si="13"/>
        <v>NL_X_2019_1000 m3_ST_1_2_NC_2_2</v>
      </c>
      <c r="G900" s="330">
        <f>'ECE-EU Species'!L31</f>
        <v>50638.654413884411</v>
      </c>
    </row>
    <row r="901" spans="1:7" ht="13.8" thickBot="1" x14ac:dyDescent="0.3">
      <c r="A901" s="329" t="str">
        <f>Cover!$G$25</f>
        <v>NL</v>
      </c>
      <c r="B901" s="325" t="s">
        <v>296</v>
      </c>
      <c r="C901" s="325">
        <f>'ECE-EU Species'!$H$13</f>
        <v>2019</v>
      </c>
      <c r="D901" s="325" t="s">
        <v>293</v>
      </c>
      <c r="E901" s="334" t="s">
        <v>253</v>
      </c>
      <c r="F901" s="371" t="str">
        <f t="shared" si="13"/>
        <v>NL_X_2019_1000 m3_ST_1_2_NC_3</v>
      </c>
      <c r="G901" s="330">
        <f>'ECE-EU Species'!L32</f>
        <v>0</v>
      </c>
    </row>
    <row r="902" spans="1:7" ht="13.8" thickBot="1" x14ac:dyDescent="0.3">
      <c r="A902" s="329" t="str">
        <f>Cover!$G$25</f>
        <v>NL</v>
      </c>
      <c r="B902" s="325" t="s">
        <v>296</v>
      </c>
      <c r="C902" s="325">
        <f>'ECE-EU Species'!$H$13</f>
        <v>2019</v>
      </c>
      <c r="D902" s="325" t="s">
        <v>293</v>
      </c>
      <c r="E902" s="334" t="s">
        <v>254</v>
      </c>
      <c r="F902" s="371" t="str">
        <f t="shared" si="13"/>
        <v>NL_X_2019_1000 m3_ST_1_2_NC_1_3</v>
      </c>
      <c r="G902" s="330">
        <f>'ECE-EU Species'!L33</f>
        <v>690.8</v>
      </c>
    </row>
    <row r="903" spans="1:7" ht="13.8" thickBot="1" x14ac:dyDescent="0.3">
      <c r="A903" s="329" t="str">
        <f>Cover!$G$25</f>
        <v>NL</v>
      </c>
      <c r="B903" s="325" t="s">
        <v>296</v>
      </c>
      <c r="C903" s="325">
        <f>'ECE-EU Species'!$H$13</f>
        <v>2019</v>
      </c>
      <c r="D903" s="325" t="s">
        <v>293</v>
      </c>
      <c r="E903" s="334" t="s">
        <v>255</v>
      </c>
      <c r="F903" s="371" t="str">
        <f t="shared" si="13"/>
        <v>NL_X_2019_1000 m3_ST_1_2_NC_2_3</v>
      </c>
      <c r="G903" s="330">
        <f>'ECE-EU Species'!L34</f>
        <v>93.7</v>
      </c>
    </row>
    <row r="904" spans="1:7" ht="13.8" thickBot="1" x14ac:dyDescent="0.3">
      <c r="A904" s="329" t="str">
        <f>Cover!$G$25</f>
        <v>NL</v>
      </c>
      <c r="B904" s="325" t="s">
        <v>296</v>
      </c>
      <c r="C904" s="325">
        <f>'ECE-EU Species'!$H$13</f>
        <v>2019</v>
      </c>
      <c r="D904" s="325" t="s">
        <v>293</v>
      </c>
      <c r="E904" s="334" t="s">
        <v>256</v>
      </c>
      <c r="F904" s="371" t="str">
        <f t="shared" si="13"/>
        <v>NL_X_2019_1000 m3_ST_1_2_NC_4</v>
      </c>
      <c r="G904" s="330">
        <f>'ECE-EU Species'!L35</f>
        <v>442.9</v>
      </c>
    </row>
    <row r="905" spans="1:7" ht="13.8" thickBot="1" x14ac:dyDescent="0.3">
      <c r="A905" s="329" t="str">
        <f>Cover!$G$25</f>
        <v>NL</v>
      </c>
      <c r="B905" s="325" t="s">
        <v>296</v>
      </c>
      <c r="C905" s="325">
        <f>'ECE-EU Species'!$H$13</f>
        <v>2019</v>
      </c>
      <c r="D905" s="325" t="s">
        <v>293</v>
      </c>
      <c r="E905" s="334" t="s">
        <v>257</v>
      </c>
      <c r="F905" s="371" t="str">
        <f t="shared" si="13"/>
        <v>NL_X_2019_1000 m3_ST_1_2_NC_5</v>
      </c>
      <c r="G905" s="330">
        <f>'ECE-EU Species'!L36</f>
        <v>76.599999999999994</v>
      </c>
    </row>
    <row r="906" spans="1:7" ht="13.8" thickBot="1" x14ac:dyDescent="0.3">
      <c r="A906" s="329" t="str">
        <f>Cover!$G$25</f>
        <v>NL</v>
      </c>
      <c r="B906" s="325" t="s">
        <v>296</v>
      </c>
      <c r="C906" s="325">
        <f>'ECE-EU Species'!$H$13</f>
        <v>2019</v>
      </c>
      <c r="D906" s="325" t="s">
        <v>293</v>
      </c>
      <c r="E906" s="334" t="s">
        <v>258</v>
      </c>
      <c r="F906" s="371" t="str">
        <f t="shared" si="13"/>
        <v>NL_X_2019_1000 m3_ST_5_C</v>
      </c>
      <c r="G906" s="330">
        <f>'ECE-EU Species'!L37</f>
        <v>24.6</v>
      </c>
    </row>
    <row r="907" spans="1:7" ht="13.8" thickBot="1" x14ac:dyDescent="0.3">
      <c r="A907" s="329" t="str">
        <f>Cover!$G$25</f>
        <v>NL</v>
      </c>
      <c r="B907" s="325" t="s">
        <v>296</v>
      </c>
      <c r="C907" s="325">
        <f>'ECE-EU Species'!$H$13</f>
        <v>2019</v>
      </c>
      <c r="D907" s="325" t="s">
        <v>293</v>
      </c>
      <c r="E907" s="334" t="s">
        <v>259</v>
      </c>
      <c r="F907" s="371" t="str">
        <f t="shared" si="13"/>
        <v>NL_X_2019_1000 m3_ST_5_C_1</v>
      </c>
      <c r="G907" s="330">
        <f>'ECE-EU Species'!L38</f>
        <v>3.1</v>
      </c>
    </row>
    <row r="908" spans="1:7" ht="13.8" thickBot="1" x14ac:dyDescent="0.3">
      <c r="A908" s="329" t="str">
        <f>Cover!$G$25</f>
        <v>NL</v>
      </c>
      <c r="B908" s="325" t="s">
        <v>296</v>
      </c>
      <c r="C908" s="325">
        <f>'ECE-EU Species'!$H$13</f>
        <v>2019</v>
      </c>
      <c r="D908" s="325" t="s">
        <v>293</v>
      </c>
      <c r="E908" s="334" t="s">
        <v>260</v>
      </c>
      <c r="F908" s="371" t="str">
        <f t="shared" si="13"/>
        <v>NL_X_2019_1000 m3_ST_5_C_2</v>
      </c>
      <c r="G908" s="330">
        <f>'ECE-EU Species'!L39</f>
        <v>0.3</v>
      </c>
    </row>
    <row r="909" spans="1:7" ht="13.8" thickBot="1" x14ac:dyDescent="0.3">
      <c r="A909" s="329" t="str">
        <f>Cover!$G$25</f>
        <v>NL</v>
      </c>
      <c r="B909" s="325" t="s">
        <v>296</v>
      </c>
      <c r="C909" s="325">
        <f>'ECE-EU Species'!$H$13</f>
        <v>2019</v>
      </c>
      <c r="D909" s="325" t="s">
        <v>293</v>
      </c>
      <c r="E909" s="334" t="s">
        <v>261</v>
      </c>
      <c r="F909" s="371" t="str">
        <f t="shared" si="13"/>
        <v>NL_X_2019_1000 m3_ST_5_NC</v>
      </c>
      <c r="G909" s="330">
        <f>'ECE-EU Species'!L40</f>
        <v>0</v>
      </c>
    </row>
    <row r="910" spans="1:7" ht="13.8" thickBot="1" x14ac:dyDescent="0.3">
      <c r="A910" s="329" t="str">
        <f>Cover!$G$25</f>
        <v>NL</v>
      </c>
      <c r="B910" s="325" t="s">
        <v>296</v>
      </c>
      <c r="C910" s="325">
        <f>'ECE-EU Species'!$H$13</f>
        <v>2019</v>
      </c>
      <c r="D910" s="325" t="s">
        <v>293</v>
      </c>
      <c r="E910" s="334" t="s">
        <v>262</v>
      </c>
      <c r="F910" s="371" t="str">
        <f t="shared" si="13"/>
        <v>NL_X_2019_1000 m3_ST_5_NC_1</v>
      </c>
      <c r="G910" s="330">
        <f>'ECE-EU Species'!L41</f>
        <v>0.5</v>
      </c>
    </row>
    <row r="911" spans="1:7" ht="13.8" thickBot="1" x14ac:dyDescent="0.3">
      <c r="A911" s="329" t="str">
        <f>Cover!$G$25</f>
        <v>NL</v>
      </c>
      <c r="B911" s="325" t="s">
        <v>296</v>
      </c>
      <c r="C911" s="325">
        <f>'ECE-EU Species'!$H$13</f>
        <v>2019</v>
      </c>
      <c r="D911" s="325" t="s">
        <v>293</v>
      </c>
      <c r="E911" s="334" t="s">
        <v>263</v>
      </c>
      <c r="F911" s="371" t="str">
        <f t="shared" si="13"/>
        <v>NL_X_2019_1000 m3_ST_5_NC_2</v>
      </c>
      <c r="G911" s="330">
        <f>'ECE-EU Species'!L42</f>
        <v>7.1</v>
      </c>
    </row>
    <row r="912" spans="1:7" ht="13.8" thickBot="1" x14ac:dyDescent="0.3">
      <c r="A912" s="329" t="str">
        <f>Cover!$G$25</f>
        <v>NL</v>
      </c>
      <c r="B912" s="325" t="s">
        <v>296</v>
      </c>
      <c r="C912" s="325">
        <f>'ECE-EU Species'!$H$13</f>
        <v>2019</v>
      </c>
      <c r="D912" s="325" t="s">
        <v>293</v>
      </c>
      <c r="E912" s="334" t="s">
        <v>264</v>
      </c>
      <c r="F912" s="371" t="str">
        <f t="shared" si="13"/>
        <v>NL_X_2019_1000 m3_ST_5_NC_3</v>
      </c>
      <c r="G912" s="330">
        <f>'ECE-EU Species'!L43</f>
        <v>0.7</v>
      </c>
    </row>
    <row r="913" spans="1:7" ht="13.8" thickBot="1" x14ac:dyDescent="0.3">
      <c r="A913" s="329" t="str">
        <f>Cover!$G$25</f>
        <v>NL</v>
      </c>
      <c r="B913" s="325" t="s">
        <v>296</v>
      </c>
      <c r="C913" s="325">
        <f>'ECE-EU Species'!$H$13</f>
        <v>2019</v>
      </c>
      <c r="D913" s="325" t="s">
        <v>293</v>
      </c>
      <c r="E913" s="334" t="s">
        <v>265</v>
      </c>
      <c r="F913" s="371" t="str">
        <f t="shared" si="13"/>
        <v>NL_X_2019_1000 m3_ST_5_NC_4</v>
      </c>
      <c r="G913" s="330">
        <f>'ECE-EU Species'!L44</f>
        <v>0</v>
      </c>
    </row>
    <row r="914" spans="1:7" ht="13.8" thickBot="1" x14ac:dyDescent="0.3">
      <c r="A914" s="329" t="str">
        <f>Cover!$G$25</f>
        <v>NL</v>
      </c>
      <c r="B914" s="325" t="s">
        <v>296</v>
      </c>
      <c r="C914" s="325">
        <f>'ECE-EU Species'!$H$13</f>
        <v>2019</v>
      </c>
      <c r="D914" s="325" t="s">
        <v>293</v>
      </c>
      <c r="E914" s="334" t="s">
        <v>266</v>
      </c>
      <c r="F914" s="371" t="str">
        <f t="shared" si="13"/>
        <v>NL_X_2019_1000 m3_ST_5_NC_5</v>
      </c>
      <c r="G914" s="330">
        <f>'ECE-EU Species'!L45</f>
        <v>0</v>
      </c>
    </row>
    <row r="915" spans="1:7" ht="13.8" thickBot="1" x14ac:dyDescent="0.3">
      <c r="A915" s="329" t="str">
        <f>Cover!$G$25</f>
        <v>NL</v>
      </c>
      <c r="B915" s="325" t="s">
        <v>296</v>
      </c>
      <c r="C915" s="325">
        <f>'ECE-EU Species'!$H$13</f>
        <v>2019</v>
      </c>
      <c r="D915" s="325" t="s">
        <v>293</v>
      </c>
      <c r="E915" s="334" t="s">
        <v>267</v>
      </c>
      <c r="F915" s="371" t="str">
        <f t="shared" si="13"/>
        <v>NL_X_2019_1000 m3_ST_5_NC_6</v>
      </c>
      <c r="G915" s="330">
        <f>'ECE-EU Species'!L46</f>
        <v>4</v>
      </c>
    </row>
    <row r="916" spans="1:7" ht="13.8" thickBot="1" x14ac:dyDescent="0.3">
      <c r="A916" s="331" t="str">
        <f>Cover!$G$25</f>
        <v>NL</v>
      </c>
      <c r="B916" s="332" t="s">
        <v>296</v>
      </c>
      <c r="C916" s="332">
        <f>'ECE-EU Species'!$H$13</f>
        <v>2019</v>
      </c>
      <c r="D916" s="332" t="s">
        <v>293</v>
      </c>
      <c r="E916" s="342" t="s">
        <v>268</v>
      </c>
      <c r="F916" s="371" t="str">
        <f t="shared" si="13"/>
        <v>NL_X_2019_1000 m3_ST_5_NC_7</v>
      </c>
      <c r="G916" s="333">
        <f>'ECE-EU Species'!L47</f>
        <v>0</v>
      </c>
    </row>
    <row r="917" spans="1:7" ht="13.8" thickBot="1" x14ac:dyDescent="0.3">
      <c r="A917" s="326" t="str">
        <f>Cover!$G$25</f>
        <v>NL</v>
      </c>
      <c r="B917" s="327" t="s">
        <v>296</v>
      </c>
      <c r="C917" s="327">
        <f>'ECE-EU Species'!$H$13</f>
        <v>2019</v>
      </c>
      <c r="D917" s="327" t="s">
        <v>216</v>
      </c>
      <c r="E917" s="341" t="s">
        <v>224</v>
      </c>
      <c r="F917" s="371" t="str">
        <f t="shared" si="13"/>
        <v>NL_X_2019_1000 NAC_ST_1_2_C</v>
      </c>
      <c r="G917" s="328">
        <f>'ECE-EU Species'!M15</f>
        <v>13773.0082821215</v>
      </c>
    </row>
    <row r="918" spans="1:7" ht="13.8" thickBot="1" x14ac:dyDescent="0.3">
      <c r="A918" s="329" t="str">
        <f>Cover!$G$25</f>
        <v>NL</v>
      </c>
      <c r="B918" s="325" t="s">
        <v>296</v>
      </c>
      <c r="C918" s="325">
        <f>'ECE-EU Species'!$H$13</f>
        <v>2019</v>
      </c>
      <c r="D918" s="327" t="s">
        <v>216</v>
      </c>
      <c r="E918" s="334" t="s">
        <v>225</v>
      </c>
      <c r="F918" s="371" t="str">
        <f t="shared" si="13"/>
        <v>NL_X_2019_1000 NAC_ST_1_2_C_1</v>
      </c>
      <c r="G918" s="328">
        <f>'ECE-EU Species'!M16</f>
        <v>2394.9122568736075</v>
      </c>
    </row>
    <row r="919" spans="1:7" ht="13.8" thickBot="1" x14ac:dyDescent="0.3">
      <c r="A919" s="329" t="str">
        <f>Cover!$G$25</f>
        <v>NL</v>
      </c>
      <c r="B919" s="325" t="s">
        <v>296</v>
      </c>
      <c r="C919" s="325">
        <f>'ECE-EU Species'!$H$13</f>
        <v>2019</v>
      </c>
      <c r="D919" s="327" t="s">
        <v>216</v>
      </c>
      <c r="E919" s="334" t="s">
        <v>226</v>
      </c>
      <c r="F919" s="371" t="str">
        <f t="shared" si="13"/>
        <v>NL_X_2019_1000 NAC_ST_1_2_C_1_1</v>
      </c>
      <c r="G919" s="328">
        <f>'ECE-EU Species'!M17</f>
        <v>1441.4303795761703</v>
      </c>
    </row>
    <row r="920" spans="1:7" ht="13.8" thickBot="1" x14ac:dyDescent="0.3">
      <c r="A920" s="329" t="str">
        <f>Cover!$G$25</f>
        <v>NL</v>
      </c>
      <c r="B920" s="325" t="s">
        <v>296</v>
      </c>
      <c r="C920" s="325">
        <f>'ECE-EU Species'!$H$13</f>
        <v>2019</v>
      </c>
      <c r="D920" s="327" t="s">
        <v>216</v>
      </c>
      <c r="E920" s="334" t="s">
        <v>227</v>
      </c>
      <c r="F920" s="371" t="str">
        <f t="shared" si="13"/>
        <v>NL_X_2019_1000 NAC_ST_1_2_C_2_1</v>
      </c>
      <c r="G920" s="328">
        <f>'ECE-EU Species'!M18</f>
        <v>953.48187729743711</v>
      </c>
    </row>
    <row r="921" spans="1:7" ht="13.8" thickBot="1" x14ac:dyDescent="0.3">
      <c r="A921" s="329" t="str">
        <f>Cover!$G$25</f>
        <v>NL</v>
      </c>
      <c r="B921" s="325" t="s">
        <v>296</v>
      </c>
      <c r="C921" s="325">
        <f>'ECE-EU Species'!$H$13</f>
        <v>2019</v>
      </c>
      <c r="D921" s="327" t="s">
        <v>216</v>
      </c>
      <c r="E921" s="334" t="s">
        <v>228</v>
      </c>
      <c r="F921" s="371" t="str">
        <f t="shared" si="13"/>
        <v>NL_X_2019_1000 NAC_ST_1_2_C_2</v>
      </c>
      <c r="G921" s="328">
        <f>'ECE-EU Species'!M19</f>
        <v>4939.9028804215741</v>
      </c>
    </row>
    <row r="922" spans="1:7" ht="13.8" thickBot="1" x14ac:dyDescent="0.3">
      <c r="A922" s="329" t="str">
        <f>Cover!$G$25</f>
        <v>NL</v>
      </c>
      <c r="B922" s="325" t="s">
        <v>296</v>
      </c>
      <c r="C922" s="325">
        <f>'ECE-EU Species'!$H$13</f>
        <v>2019</v>
      </c>
      <c r="D922" s="327" t="s">
        <v>216</v>
      </c>
      <c r="E922" s="334" t="s">
        <v>241</v>
      </c>
      <c r="F922" s="371" t="str">
        <f t="shared" si="13"/>
        <v>NL_X_2019_1000 NAC_ST_1_2_C_1_2</v>
      </c>
      <c r="G922" s="328">
        <f>'ECE-EU Species'!M20</f>
        <v>1561.9259414291405</v>
      </c>
    </row>
    <row r="923" spans="1:7" ht="13.8" thickBot="1" x14ac:dyDescent="0.3">
      <c r="A923" s="329" t="str">
        <f>Cover!$G$25</f>
        <v>NL</v>
      </c>
      <c r="B923" s="325" t="s">
        <v>296</v>
      </c>
      <c r="C923" s="325">
        <f>'ECE-EU Species'!$H$13</f>
        <v>2019</v>
      </c>
      <c r="D923" s="327" t="s">
        <v>216</v>
      </c>
      <c r="E923" s="334" t="s">
        <v>242</v>
      </c>
      <c r="F923" s="371" t="str">
        <f t="shared" ref="F923:F990" si="14">CONCATENATE(A923,"_",B923,"_",C923,"_",D923,"_",E923)</f>
        <v>NL_X_2019_1000 NAC_ST_1_2_C_2_2</v>
      </c>
      <c r="G923" s="328">
        <f>'ECE-EU Species'!M21</f>
        <v>3377.976938992434</v>
      </c>
    </row>
    <row r="924" spans="1:7" ht="13.8" thickBot="1" x14ac:dyDescent="0.3">
      <c r="A924" s="329" t="str">
        <f>Cover!$G$25</f>
        <v>NL</v>
      </c>
      <c r="B924" s="325" t="s">
        <v>296</v>
      </c>
      <c r="C924" s="325">
        <f>'ECE-EU Species'!$H$13</f>
        <v>2019</v>
      </c>
      <c r="D924" s="327" t="s">
        <v>216</v>
      </c>
      <c r="E924" s="334" t="s">
        <v>243</v>
      </c>
      <c r="F924" s="371" t="str">
        <f t="shared" si="14"/>
        <v>NL_X_2019_1000 NAC_ST_1_2_C_3</v>
      </c>
      <c r="G924" s="328">
        <f>'ECE-EU Species'!M22</f>
        <v>6438.1931448263176</v>
      </c>
    </row>
    <row r="925" spans="1:7" ht="13.8" thickBot="1" x14ac:dyDescent="0.3">
      <c r="A925" s="329" t="str">
        <f>Cover!$G$25</f>
        <v>NL</v>
      </c>
      <c r="B925" s="325" t="s">
        <v>296</v>
      </c>
      <c r="C925" s="325">
        <f>'ECE-EU Species'!$H$13</f>
        <v>2019</v>
      </c>
      <c r="D925" s="327" t="s">
        <v>216</v>
      </c>
      <c r="E925" s="334" t="s">
        <v>244</v>
      </c>
      <c r="F925" s="371" t="str">
        <f t="shared" si="14"/>
        <v>NL_X_2019_1000 NAC_ST_1_2_C_1_3</v>
      </c>
      <c r="G925" s="328">
        <f>'ECE-EU Species'!M23</f>
        <v>1498.819596528677</v>
      </c>
    </row>
    <row r="926" spans="1:7" ht="13.8" thickBot="1" x14ac:dyDescent="0.3">
      <c r="A926" s="329" t="str">
        <f>Cover!$G$25</f>
        <v>NL</v>
      </c>
      <c r="B926" s="325" t="s">
        <v>296</v>
      </c>
      <c r="C926" s="325">
        <f>'ECE-EU Species'!$H$13</f>
        <v>2019</v>
      </c>
      <c r="D926" s="327" t="s">
        <v>216</v>
      </c>
      <c r="E926" s="334" t="s">
        <v>245</v>
      </c>
      <c r="F926" s="371" t="str">
        <f t="shared" si="14"/>
        <v>NL_X_2019_1000 NAC_ST_1_2_C_2_3</v>
      </c>
      <c r="G926" s="328">
        <f>'ECE-EU Species'!M24</f>
        <v>4939.3735482976408</v>
      </c>
    </row>
    <row r="927" spans="1:7" ht="13.8" thickBot="1" x14ac:dyDescent="0.3">
      <c r="A927" s="329" t="str">
        <f>Cover!$G$25</f>
        <v>NL</v>
      </c>
      <c r="B927" s="325" t="s">
        <v>296</v>
      </c>
      <c r="C927" s="325">
        <f>'ECE-EU Species'!$H$13</f>
        <v>2019</v>
      </c>
      <c r="D927" s="327" t="s">
        <v>216</v>
      </c>
      <c r="E927" s="334" t="s">
        <v>246</v>
      </c>
      <c r="F927" s="371" t="str">
        <f t="shared" si="14"/>
        <v>NL_X_2019_1000 NAC_ST_1_2_NC</v>
      </c>
      <c r="G927" s="328">
        <f>'ECE-EU Species'!M25</f>
        <v>11056.208920456345</v>
      </c>
    </row>
    <row r="928" spans="1:7" ht="13.8" thickBot="1" x14ac:dyDescent="0.3">
      <c r="A928" s="329" t="str">
        <f>Cover!$G$25</f>
        <v>NL</v>
      </c>
      <c r="B928" s="325" t="s">
        <v>296</v>
      </c>
      <c r="C928" s="325">
        <f>'ECE-EU Species'!$H$13</f>
        <v>2019</v>
      </c>
      <c r="D928" s="327" t="s">
        <v>216</v>
      </c>
      <c r="E928" s="334" t="s">
        <v>247</v>
      </c>
      <c r="F928" s="371" t="str">
        <f t="shared" si="14"/>
        <v>NL_X_2019_1000 NAC_ST_1_2_NC_1</v>
      </c>
      <c r="G928" s="328">
        <f>'ECE-EU Species'!M26</f>
        <v>2609.7902363796825</v>
      </c>
    </row>
    <row r="929" spans="1:7" ht="13.8" thickBot="1" x14ac:dyDescent="0.3">
      <c r="A929" s="329" t="str">
        <f>Cover!$G$25</f>
        <v>NL</v>
      </c>
      <c r="B929" s="325" t="s">
        <v>296</v>
      </c>
      <c r="C929" s="325">
        <f>'ECE-EU Species'!$H$13</f>
        <v>2019</v>
      </c>
      <c r="D929" s="327" t="s">
        <v>216</v>
      </c>
      <c r="E929" s="334" t="s">
        <v>248</v>
      </c>
      <c r="F929" s="371" t="str">
        <f t="shared" si="14"/>
        <v>NL_X_2019_1000 NAC_ST_1_2_NC_1_1</v>
      </c>
      <c r="G929" s="328">
        <f>'ECE-EU Species'!M27</f>
        <v>1114.8441562077428</v>
      </c>
    </row>
    <row r="930" spans="1:7" ht="13.8" thickBot="1" x14ac:dyDescent="0.3">
      <c r="A930" s="329" t="str">
        <f>Cover!$G$25</f>
        <v>NL</v>
      </c>
      <c r="B930" s="325" t="s">
        <v>296</v>
      </c>
      <c r="C930" s="325">
        <f>'ECE-EU Species'!$H$13</f>
        <v>2019</v>
      </c>
      <c r="D930" s="327" t="s">
        <v>216</v>
      </c>
      <c r="E930" s="334" t="s">
        <v>249</v>
      </c>
      <c r="F930" s="371" t="str">
        <f t="shared" si="14"/>
        <v>NL_X_2019_1000 NAC_ST_1_2_NC_2_1</v>
      </c>
      <c r="G930" s="328">
        <f>'ECE-EU Species'!M28</f>
        <v>0</v>
      </c>
    </row>
    <row r="931" spans="1:7" ht="13.8" thickBot="1" x14ac:dyDescent="0.3">
      <c r="A931" s="329" t="str">
        <f>Cover!$G$25</f>
        <v>NL</v>
      </c>
      <c r="B931" s="325" t="s">
        <v>296</v>
      </c>
      <c r="C931" s="325">
        <f>'ECE-EU Species'!$H$13</f>
        <v>2019</v>
      </c>
      <c r="D931" s="327" t="s">
        <v>216</v>
      </c>
      <c r="E931" s="334" t="s">
        <v>250</v>
      </c>
      <c r="F931" s="371" t="str">
        <f t="shared" si="14"/>
        <v>NL_X_2019_1000 NAC_ST_1_2_NC_2</v>
      </c>
      <c r="G931" s="328">
        <f>'ECE-EU Species'!M29</f>
        <v>0</v>
      </c>
    </row>
    <row r="932" spans="1:7" ht="13.8" thickBot="1" x14ac:dyDescent="0.3">
      <c r="A932" s="329" t="str">
        <f>Cover!$G$25</f>
        <v>NL</v>
      </c>
      <c r="B932" s="325" t="s">
        <v>296</v>
      </c>
      <c r="C932" s="325">
        <f>'ECE-EU Species'!$H$13</f>
        <v>2019</v>
      </c>
      <c r="D932" s="327" t="s">
        <v>216</v>
      </c>
      <c r="E932" s="334" t="s">
        <v>251</v>
      </c>
      <c r="F932" s="371" t="str">
        <f t="shared" si="14"/>
        <v>NL_X_2019_1000 NAC_ST_1_2_NC_1_2</v>
      </c>
      <c r="G932" s="328">
        <f>'ECE-EU Species'!M30</f>
        <v>0</v>
      </c>
    </row>
    <row r="933" spans="1:7" ht="13.8" thickBot="1" x14ac:dyDescent="0.3">
      <c r="A933" s="329" t="str">
        <f>Cover!$G$25</f>
        <v>NL</v>
      </c>
      <c r="B933" s="325" t="s">
        <v>296</v>
      </c>
      <c r="C933" s="325">
        <f>'ECE-EU Species'!$H$13</f>
        <v>2019</v>
      </c>
      <c r="D933" s="327" t="s">
        <v>216</v>
      </c>
      <c r="E933" s="334" t="s">
        <v>252</v>
      </c>
      <c r="F933" s="371" t="str">
        <f t="shared" si="14"/>
        <v>NL_X_2019_1000 NAC_ST_1_2_NC_2_2</v>
      </c>
      <c r="G933" s="328">
        <f>'ECE-EU Species'!M31</f>
        <v>2587.4254844517104</v>
      </c>
    </row>
    <row r="934" spans="1:7" ht="13.8" thickBot="1" x14ac:dyDescent="0.3">
      <c r="A934" s="329" t="str">
        <f>Cover!$G$25</f>
        <v>NL</v>
      </c>
      <c r="B934" s="325" t="s">
        <v>296</v>
      </c>
      <c r="C934" s="325">
        <f>'ECE-EU Species'!$H$13</f>
        <v>2019</v>
      </c>
      <c r="D934" s="327" t="s">
        <v>216</v>
      </c>
      <c r="E934" s="334" t="s">
        <v>253</v>
      </c>
      <c r="F934" s="371" t="str">
        <f t="shared" si="14"/>
        <v>NL_X_2019_1000 NAC_ST_1_2_NC_3</v>
      </c>
      <c r="G934" s="328">
        <f>'ECE-EU Species'!M32</f>
        <v>0</v>
      </c>
    </row>
    <row r="935" spans="1:7" ht="13.8" thickBot="1" x14ac:dyDescent="0.3">
      <c r="A935" s="329" t="str">
        <f>Cover!$G$25</f>
        <v>NL</v>
      </c>
      <c r="B935" s="325" t="s">
        <v>296</v>
      </c>
      <c r="C935" s="325">
        <f>'ECE-EU Species'!$H$13</f>
        <v>2019</v>
      </c>
      <c r="D935" s="327" t="s">
        <v>216</v>
      </c>
      <c r="E935" s="334" t="s">
        <v>254</v>
      </c>
      <c r="F935" s="371" t="str">
        <f t="shared" si="14"/>
        <v>NL_X_2019_1000 NAC_ST_1_2_NC_1_3</v>
      </c>
      <c r="G935" s="328">
        <f>'ECE-EU Species'!M33</f>
        <v>141812</v>
      </c>
    </row>
    <row r="936" spans="1:7" ht="13.8" thickBot="1" x14ac:dyDescent="0.3">
      <c r="A936" s="329" t="str">
        <f>Cover!$G$25</f>
        <v>NL</v>
      </c>
      <c r="B936" s="325" t="s">
        <v>296</v>
      </c>
      <c r="C936" s="325">
        <f>'ECE-EU Species'!$H$13</f>
        <v>2019</v>
      </c>
      <c r="D936" s="327" t="s">
        <v>216</v>
      </c>
      <c r="E936" s="334" t="s">
        <v>255</v>
      </c>
      <c r="F936" s="371" t="str">
        <f t="shared" si="14"/>
        <v>NL_X_2019_1000 NAC_ST_1_2_NC_2_3</v>
      </c>
      <c r="G936" s="328">
        <f>'ECE-EU Species'!M34</f>
        <v>19733</v>
      </c>
    </row>
    <row r="937" spans="1:7" ht="13.8" thickBot="1" x14ac:dyDescent="0.3">
      <c r="A937" s="329" t="str">
        <f>Cover!$G$25</f>
        <v>NL</v>
      </c>
      <c r="B937" s="325" t="s">
        <v>296</v>
      </c>
      <c r="C937" s="325">
        <f>'ECE-EU Species'!$H$13</f>
        <v>2019</v>
      </c>
      <c r="D937" s="327" t="s">
        <v>216</v>
      </c>
      <c r="E937" s="334" t="s">
        <v>256</v>
      </c>
      <c r="F937" s="371" t="str">
        <f t="shared" si="14"/>
        <v>NL_X_2019_1000 NAC_ST_1_2_NC_4</v>
      </c>
      <c r="G937" s="328">
        <f>'ECE-EU Species'!M35</f>
        <v>83071</v>
      </c>
    </row>
    <row r="938" spans="1:7" ht="13.8" thickBot="1" x14ac:dyDescent="0.3">
      <c r="A938" s="329" t="str">
        <f>Cover!$G$25</f>
        <v>NL</v>
      </c>
      <c r="B938" s="325" t="s">
        <v>296</v>
      </c>
      <c r="C938" s="325">
        <f>'ECE-EU Species'!$H$13</f>
        <v>2019</v>
      </c>
      <c r="D938" s="327" t="s">
        <v>216</v>
      </c>
      <c r="E938" s="334" t="s">
        <v>257</v>
      </c>
      <c r="F938" s="371" t="str">
        <f t="shared" si="14"/>
        <v>NL_X_2019_1000 NAC_ST_1_2_NC_5</v>
      </c>
      <c r="G938" s="328">
        <f>'ECE-EU Species'!M36</f>
        <v>66602</v>
      </c>
    </row>
    <row r="939" spans="1:7" ht="13.8" thickBot="1" x14ac:dyDescent="0.3">
      <c r="A939" s="329" t="str">
        <f>Cover!$G$25</f>
        <v>NL</v>
      </c>
      <c r="B939" s="325" t="s">
        <v>296</v>
      </c>
      <c r="C939" s="325">
        <f>'ECE-EU Species'!$H$13</f>
        <v>2019</v>
      </c>
      <c r="D939" s="327" t="s">
        <v>216</v>
      </c>
      <c r="E939" s="334" t="s">
        <v>258</v>
      </c>
      <c r="F939" s="371" t="str">
        <f t="shared" si="14"/>
        <v>NL_X_2019_1000 NAC_ST_5_C</v>
      </c>
      <c r="G939" s="328">
        <f>'ECE-EU Species'!M37</f>
        <v>23453</v>
      </c>
    </row>
    <row r="940" spans="1:7" ht="13.8" thickBot="1" x14ac:dyDescent="0.3">
      <c r="A940" s="329" t="str">
        <f>Cover!$G$25</f>
        <v>NL</v>
      </c>
      <c r="B940" s="325" t="s">
        <v>296</v>
      </c>
      <c r="C940" s="325">
        <f>'ECE-EU Species'!$H$13</f>
        <v>2019</v>
      </c>
      <c r="D940" s="327" t="s">
        <v>216</v>
      </c>
      <c r="E940" s="334" t="s">
        <v>259</v>
      </c>
      <c r="F940" s="371" t="str">
        <f t="shared" si="14"/>
        <v>NL_X_2019_1000 NAC_ST_5_C_1</v>
      </c>
      <c r="G940" s="328">
        <f>'ECE-EU Species'!M38</f>
        <v>1463</v>
      </c>
    </row>
    <row r="941" spans="1:7" ht="13.8" thickBot="1" x14ac:dyDescent="0.3">
      <c r="A941" s="329" t="str">
        <f>Cover!$G$25</f>
        <v>NL</v>
      </c>
      <c r="B941" s="325" t="s">
        <v>296</v>
      </c>
      <c r="C941" s="325">
        <f>'ECE-EU Species'!$H$13</f>
        <v>2019</v>
      </c>
      <c r="D941" s="327" t="s">
        <v>216</v>
      </c>
      <c r="E941" s="334" t="s">
        <v>260</v>
      </c>
      <c r="F941" s="371" t="str">
        <f t="shared" si="14"/>
        <v>NL_X_2019_1000 NAC_ST_5_C_2</v>
      </c>
      <c r="G941" s="328">
        <f>'ECE-EU Species'!M39</f>
        <v>341</v>
      </c>
    </row>
    <row r="942" spans="1:7" ht="13.8" thickBot="1" x14ac:dyDescent="0.3">
      <c r="A942" s="329" t="str">
        <f>Cover!$G$25</f>
        <v>NL</v>
      </c>
      <c r="B942" s="325" t="s">
        <v>296</v>
      </c>
      <c r="C942" s="325">
        <f>'ECE-EU Species'!$H$13</f>
        <v>2019</v>
      </c>
      <c r="D942" s="327" t="s">
        <v>216</v>
      </c>
      <c r="E942" s="334" t="s">
        <v>261</v>
      </c>
      <c r="F942" s="371" t="str">
        <f t="shared" si="14"/>
        <v>NL_X_2019_1000 NAC_ST_5_NC</v>
      </c>
      <c r="G942" s="328">
        <f>'ECE-EU Species'!M40</f>
        <v>34</v>
      </c>
    </row>
    <row r="943" spans="1:7" ht="13.8" thickBot="1" x14ac:dyDescent="0.3">
      <c r="A943" s="329" t="str">
        <f>Cover!$G$25</f>
        <v>NL</v>
      </c>
      <c r="B943" s="325" t="s">
        <v>296</v>
      </c>
      <c r="C943" s="325">
        <f>'ECE-EU Species'!$H$13</f>
        <v>2019</v>
      </c>
      <c r="D943" s="327" t="s">
        <v>216</v>
      </c>
      <c r="E943" s="334" t="s">
        <v>262</v>
      </c>
      <c r="F943" s="371" t="str">
        <f t="shared" si="14"/>
        <v>NL_X_2019_1000 NAC_ST_5_NC_1</v>
      </c>
      <c r="G943" s="328">
        <f>'ECE-EU Species'!M41</f>
        <v>352</v>
      </c>
    </row>
    <row r="944" spans="1:7" ht="13.8" thickBot="1" x14ac:dyDescent="0.3">
      <c r="A944" s="329" t="str">
        <f>Cover!$G$25</f>
        <v>NL</v>
      </c>
      <c r="B944" s="325" t="s">
        <v>296</v>
      </c>
      <c r="C944" s="325">
        <f>'ECE-EU Species'!$H$13</f>
        <v>2019</v>
      </c>
      <c r="D944" s="327" t="s">
        <v>216</v>
      </c>
      <c r="E944" s="334" t="s">
        <v>263</v>
      </c>
      <c r="F944" s="371" t="str">
        <f t="shared" si="14"/>
        <v>NL_X_2019_1000 NAC_ST_5_NC_2</v>
      </c>
      <c r="G944" s="328">
        <f>'ECE-EU Species'!M42</f>
        <v>1147</v>
      </c>
    </row>
    <row r="945" spans="1:8" ht="13.8" thickBot="1" x14ac:dyDescent="0.3">
      <c r="A945" s="329" t="str">
        <f>Cover!$G$25</f>
        <v>NL</v>
      </c>
      <c r="B945" s="325" t="s">
        <v>296</v>
      </c>
      <c r="C945" s="325">
        <f>'ECE-EU Species'!$H$13</f>
        <v>2019</v>
      </c>
      <c r="D945" s="327" t="s">
        <v>216</v>
      </c>
      <c r="E945" s="334" t="s">
        <v>264</v>
      </c>
      <c r="F945" s="371" t="str">
        <f t="shared" si="14"/>
        <v>NL_X_2019_1000 NAC_ST_5_NC_3</v>
      </c>
      <c r="G945" s="328">
        <f>'ECE-EU Species'!M43</f>
        <v>623</v>
      </c>
    </row>
    <row r="946" spans="1:8" ht="13.8" thickBot="1" x14ac:dyDescent="0.3">
      <c r="A946" s="329" t="str">
        <f>Cover!$G$25</f>
        <v>NL</v>
      </c>
      <c r="B946" s="325" t="s">
        <v>296</v>
      </c>
      <c r="C946" s="325">
        <f>'ECE-EU Species'!$H$13</f>
        <v>2019</v>
      </c>
      <c r="D946" s="327" t="s">
        <v>216</v>
      </c>
      <c r="E946" s="334" t="s">
        <v>265</v>
      </c>
      <c r="F946" s="371" t="str">
        <f t="shared" si="14"/>
        <v>NL_X_2019_1000 NAC_ST_5_NC_4</v>
      </c>
      <c r="G946" s="328">
        <f>'ECE-EU Species'!M44</f>
        <v>0</v>
      </c>
    </row>
    <row r="947" spans="1:8" ht="13.8" thickBot="1" x14ac:dyDescent="0.3">
      <c r="A947" s="329" t="str">
        <f>Cover!$G$25</f>
        <v>NL</v>
      </c>
      <c r="B947" s="325" t="s">
        <v>296</v>
      </c>
      <c r="C947" s="325">
        <f>'ECE-EU Species'!$H$13</f>
        <v>2019</v>
      </c>
      <c r="D947" s="327" t="s">
        <v>216</v>
      </c>
      <c r="E947" s="334" t="s">
        <v>266</v>
      </c>
      <c r="F947" s="371" t="str">
        <f t="shared" si="14"/>
        <v>NL_X_2019_1000 NAC_ST_5_NC_5</v>
      </c>
      <c r="G947" s="328">
        <f>'ECE-EU Species'!M45</f>
        <v>0</v>
      </c>
    </row>
    <row r="948" spans="1:8" ht="13.8" thickBot="1" x14ac:dyDescent="0.3">
      <c r="A948" s="329" t="str">
        <f>Cover!$G$25</f>
        <v>NL</v>
      </c>
      <c r="B948" s="325" t="s">
        <v>296</v>
      </c>
      <c r="C948" s="325">
        <f>'ECE-EU Species'!$H$13</f>
        <v>2019</v>
      </c>
      <c r="D948" s="327" t="s">
        <v>216</v>
      </c>
      <c r="E948" s="334" t="s">
        <v>267</v>
      </c>
      <c r="F948" s="371" t="str">
        <f t="shared" si="14"/>
        <v>NL_X_2019_1000 NAC_ST_5_NC_6</v>
      </c>
      <c r="G948" s="328">
        <f>'ECE-EU Species'!M46</f>
        <v>4</v>
      </c>
    </row>
    <row r="949" spans="1:8" ht="13.8" thickBot="1" x14ac:dyDescent="0.3">
      <c r="A949" s="331" t="str">
        <f>Cover!$G$25</f>
        <v>NL</v>
      </c>
      <c r="B949" s="332" t="s">
        <v>296</v>
      </c>
      <c r="C949" s="332">
        <f>'ECE-EU Species'!$H$13</f>
        <v>2019</v>
      </c>
      <c r="D949" s="327" t="s">
        <v>216</v>
      </c>
      <c r="E949" s="342" t="s">
        <v>268</v>
      </c>
      <c r="F949" s="371" t="str">
        <f t="shared" si="14"/>
        <v>NL_X_2019_1000 NAC_ST_5_NC_7</v>
      </c>
      <c r="G949" s="328">
        <f>'ECE-EU Species'!M47</f>
        <v>0</v>
      </c>
    </row>
    <row r="950" spans="1:8" ht="13.8" thickBot="1" x14ac:dyDescent="0.3">
      <c r="A950" s="326" t="str">
        <f>Cover!$G$25</f>
        <v>NL</v>
      </c>
      <c r="B950" s="327" t="s">
        <v>222</v>
      </c>
      <c r="C950" s="327">
        <f>'JQ1 Production'!$D$10</f>
        <v>2018</v>
      </c>
      <c r="D950" s="327" t="s">
        <v>293</v>
      </c>
      <c r="E950" s="341">
        <v>1</v>
      </c>
      <c r="F950" s="371" t="str">
        <f t="shared" si="14"/>
        <v>NL_EX_M_2018_1000 m3_1</v>
      </c>
      <c r="G950" s="328">
        <f>'EU1 ExtraEU Trade'!D11</f>
        <v>38.113</v>
      </c>
      <c r="H950" s="323" t="s">
        <v>0</v>
      </c>
    </row>
    <row r="951" spans="1:8" ht="13.8" thickBot="1" x14ac:dyDescent="0.3">
      <c r="A951" s="329" t="str">
        <f>Cover!$G$25</f>
        <v>NL</v>
      </c>
      <c r="B951" s="325" t="s">
        <v>222</v>
      </c>
      <c r="C951" s="325">
        <f>'JQ1 Production'!$D$10</f>
        <v>2018</v>
      </c>
      <c r="D951" s="325" t="s">
        <v>293</v>
      </c>
      <c r="E951" s="334" t="s">
        <v>94</v>
      </c>
      <c r="F951" s="371" t="str">
        <f t="shared" si="14"/>
        <v>NL_EX_M_2018_1000 m3_1_1</v>
      </c>
      <c r="G951" s="330">
        <f>'EU1 ExtraEU Trade'!D12</f>
        <v>15.061999999999999</v>
      </c>
    </row>
    <row r="952" spans="1:8" ht="13.8" thickBot="1" x14ac:dyDescent="0.3">
      <c r="A952" s="329" t="str">
        <f>Cover!$G$25</f>
        <v>NL</v>
      </c>
      <c r="B952" s="325" t="s">
        <v>222</v>
      </c>
      <c r="C952" s="325">
        <f>'JQ1 Production'!$D$10</f>
        <v>2018</v>
      </c>
      <c r="D952" s="325" t="s">
        <v>293</v>
      </c>
      <c r="E952" s="334" t="s">
        <v>97</v>
      </c>
      <c r="F952" s="371" t="str">
        <f t="shared" si="14"/>
        <v>NL_EX_M_2018_1000 m3_1_2</v>
      </c>
      <c r="G952" s="330">
        <f>'EU1 ExtraEU Trade'!D13</f>
        <v>0.52300000000000002</v>
      </c>
    </row>
    <row r="953" spans="1:8" ht="13.8" thickBot="1" x14ac:dyDescent="0.3">
      <c r="A953" s="329" t="str">
        <f>Cover!$G$25</f>
        <v>NL</v>
      </c>
      <c r="B953" s="325" t="s">
        <v>222</v>
      </c>
      <c r="C953" s="325">
        <f>'JQ1 Production'!$D$10</f>
        <v>2018</v>
      </c>
      <c r="D953" s="325" t="s">
        <v>293</v>
      </c>
      <c r="E953" s="334" t="s">
        <v>98</v>
      </c>
      <c r="F953" s="371" t="str">
        <f t="shared" si="14"/>
        <v>NL_EX_M_2018_1000 m3_1_2_C</v>
      </c>
      <c r="G953" s="330">
        <f>'EU1 ExtraEU Trade'!D14</f>
        <v>14.539</v>
      </c>
    </row>
    <row r="954" spans="1:8" ht="13.8" thickBot="1" x14ac:dyDescent="0.3">
      <c r="A954" s="329" t="str">
        <f>Cover!$G$25</f>
        <v>NL</v>
      </c>
      <c r="B954" s="325" t="s">
        <v>222</v>
      </c>
      <c r="C954" s="325">
        <f>'JQ1 Production'!$D$10</f>
        <v>2018</v>
      </c>
      <c r="D954" s="325" t="s">
        <v>293</v>
      </c>
      <c r="E954" s="334" t="s">
        <v>99</v>
      </c>
      <c r="F954" s="371" t="str">
        <f t="shared" si="14"/>
        <v>NL_EX_M_2018_1000 m3_1_2_NC</v>
      </c>
      <c r="G954" s="330">
        <f>'EU1 ExtraEU Trade'!D15</f>
        <v>23.050999999999998</v>
      </c>
    </row>
    <row r="955" spans="1:8" ht="13.8" thickBot="1" x14ac:dyDescent="0.3">
      <c r="A955" s="329" t="str">
        <f>Cover!$G$25</f>
        <v>NL</v>
      </c>
      <c r="B955" s="325" t="s">
        <v>222</v>
      </c>
      <c r="C955" s="325">
        <f>'JQ1 Production'!$D$10</f>
        <v>2018</v>
      </c>
      <c r="D955" s="325" t="s">
        <v>293</v>
      </c>
      <c r="E955" s="334" t="s">
        <v>100</v>
      </c>
      <c r="F955" s="371" t="str">
        <f t="shared" si="14"/>
        <v>NL_EX_M_2018_1000 m3_1_2_NC_T</v>
      </c>
      <c r="G955" s="330">
        <f>'EU1 ExtraEU Trade'!D16</f>
        <v>5.1999999999999998E-2</v>
      </c>
    </row>
    <row r="956" spans="1:8" ht="13.8" thickBot="1" x14ac:dyDescent="0.3">
      <c r="A956" s="329" t="str">
        <f>Cover!$G$25</f>
        <v>NL</v>
      </c>
      <c r="B956" s="325" t="s">
        <v>222</v>
      </c>
      <c r="C956" s="325">
        <f>'JQ1 Production'!$D$10</f>
        <v>2018</v>
      </c>
      <c r="D956" s="325" t="s">
        <v>362</v>
      </c>
      <c r="E956" s="334">
        <v>2</v>
      </c>
      <c r="F956" s="371" t="str">
        <f t="shared" si="14"/>
        <v>NL_EX_M_2018_1000 mt_2</v>
      </c>
      <c r="G956" s="330">
        <f>'EU1 ExtraEU Trade'!D17</f>
        <v>22.998999999999999</v>
      </c>
    </row>
    <row r="957" spans="1:8" ht="13.8" thickBot="1" x14ac:dyDescent="0.3">
      <c r="A957" s="329" t="str">
        <f>Cover!$G$25</f>
        <v>NL</v>
      </c>
      <c r="B957" s="325" t="s">
        <v>222</v>
      </c>
      <c r="C957" s="325">
        <f>'JQ1 Production'!$D$10</f>
        <v>2018</v>
      </c>
      <c r="D957" s="325" t="s">
        <v>293</v>
      </c>
      <c r="E957" s="334">
        <v>3</v>
      </c>
      <c r="F957" s="371" t="str">
        <f t="shared" si="14"/>
        <v>NL_EX_M_2018_1000 m3_3</v>
      </c>
      <c r="G957" s="330">
        <f>'EU1 ExtraEU Trade'!D18</f>
        <v>2.0190000000000001</v>
      </c>
    </row>
    <row r="958" spans="1:8" ht="13.8" thickBot="1" x14ac:dyDescent="0.3">
      <c r="A958" s="329" t="str">
        <f>Cover!$G$25</f>
        <v>NL</v>
      </c>
      <c r="B958" s="325" t="s">
        <v>222</v>
      </c>
      <c r="C958" s="325">
        <f>'JQ1 Production'!$D$10</f>
        <v>2018</v>
      </c>
      <c r="D958" s="325" t="s">
        <v>293</v>
      </c>
      <c r="E958" s="334" t="s">
        <v>381</v>
      </c>
      <c r="F958" s="371" t="str">
        <f>CONCATENATE(A958,"_",B958,"_",C958,"_",D958,"_",E958)</f>
        <v>NL_EX_M_2018_1000 m3_3_1</v>
      </c>
      <c r="G958" s="330">
        <f>'EU1 ExtraEU Trade'!D19</f>
        <v>44.590400000000002</v>
      </c>
    </row>
    <row r="959" spans="1:8" ht="13.8" thickBot="1" x14ac:dyDescent="0.3">
      <c r="A959" s="329" t="str">
        <f>Cover!$G$25</f>
        <v>NL</v>
      </c>
      <c r="B959" s="325" t="s">
        <v>222</v>
      </c>
      <c r="C959" s="325">
        <f>'JQ1 Production'!$D$10</f>
        <v>2018</v>
      </c>
      <c r="D959" s="325" t="s">
        <v>293</v>
      </c>
      <c r="E959" s="334" t="s">
        <v>382</v>
      </c>
      <c r="F959" s="371" t="str">
        <f>CONCATENATE(A959,"_",B959,"_",C959,"_",D959,"_",E959)</f>
        <v>NL_EX_M_2018_1000 m3_3_2</v>
      </c>
      <c r="G959" s="330">
        <f>'EU1 ExtraEU Trade'!D20</f>
        <v>13.636000000000001</v>
      </c>
    </row>
    <row r="960" spans="1:8" ht="13.8" thickBot="1" x14ac:dyDescent="0.3">
      <c r="A960" s="329" t="str">
        <f>Cover!$G$25</f>
        <v>NL</v>
      </c>
      <c r="B960" s="325" t="s">
        <v>222</v>
      </c>
      <c r="C960" s="325">
        <f>'JQ1 Production'!$D$10</f>
        <v>2018</v>
      </c>
      <c r="D960" s="325" t="s">
        <v>362</v>
      </c>
      <c r="E960" s="334">
        <v>4</v>
      </c>
      <c r="F960" s="371" t="str">
        <f>CONCATENATE(A960,"_",B960,"_",C960,"_",D960,"_",E960)</f>
        <v>NL_EX_M_2018_1000 mt_4</v>
      </c>
      <c r="G960" s="330">
        <f>'EU1 ExtraEU Trade'!D21</f>
        <v>10.992000000000001</v>
      </c>
    </row>
    <row r="961" spans="1:7" ht="13.8" thickBot="1" x14ac:dyDescent="0.3">
      <c r="A961" s="329" t="str">
        <f>Cover!$G$25</f>
        <v>NL</v>
      </c>
      <c r="B961" s="325" t="s">
        <v>222</v>
      </c>
      <c r="C961" s="325">
        <f>'JQ1 Production'!$D$10</f>
        <v>2018</v>
      </c>
      <c r="D961" s="325" t="s">
        <v>362</v>
      </c>
      <c r="E961" s="334" t="s">
        <v>383</v>
      </c>
      <c r="F961" s="371" t="str">
        <f>CONCATENATE(A961,"_",B961,"_",C961,"_",D961,"_",E961)</f>
        <v>NL_EX_M_2018_1000 mt_4_1</v>
      </c>
      <c r="G961" s="330">
        <f>'EU1 ExtraEU Trade'!D22</f>
        <v>2.6440000000000001</v>
      </c>
    </row>
    <row r="962" spans="1:7" ht="13.8" thickBot="1" x14ac:dyDescent="0.3">
      <c r="A962" s="329" t="str">
        <f>Cover!$G$25</f>
        <v>NL</v>
      </c>
      <c r="B962" s="325" t="s">
        <v>222</v>
      </c>
      <c r="C962" s="325">
        <f>'JQ1 Production'!$D$10</f>
        <v>2018</v>
      </c>
      <c r="D962" s="325" t="s">
        <v>362</v>
      </c>
      <c r="E962" s="334" t="s">
        <v>384</v>
      </c>
      <c r="F962" s="371" t="str">
        <f>CONCATENATE(A962,"_",B962,"_",C962,"_",D962,"_",E962)</f>
        <v>NL_EX_M_2018_1000 mt_4_2</v>
      </c>
      <c r="G962" s="330">
        <f>'EU1 ExtraEU Trade'!D23</f>
        <v>0</v>
      </c>
    </row>
    <row r="963" spans="1:7" ht="13.8" thickBot="1" x14ac:dyDescent="0.3">
      <c r="A963" s="329" t="str">
        <f>Cover!$G$25</f>
        <v>NL</v>
      </c>
      <c r="B963" s="325" t="s">
        <v>222</v>
      </c>
      <c r="C963" s="325">
        <f>'JQ1 Production'!$D$10</f>
        <v>2018</v>
      </c>
      <c r="D963" s="325" t="s">
        <v>293</v>
      </c>
      <c r="E963" s="334">
        <v>5</v>
      </c>
      <c r="F963" s="371" t="str">
        <f t="shared" si="14"/>
        <v>NL_EX_M_2018_1000 m3_5</v>
      </c>
      <c r="G963" s="330">
        <f>'EU1 ExtraEU Trade'!D24</f>
        <v>25.338000000000001</v>
      </c>
    </row>
    <row r="964" spans="1:7" ht="13.8" thickBot="1" x14ac:dyDescent="0.3">
      <c r="A964" s="329" t="str">
        <f>Cover!$G$25</f>
        <v>NL</v>
      </c>
      <c r="B964" s="325" t="s">
        <v>222</v>
      </c>
      <c r="C964" s="325">
        <f>'JQ1 Production'!$D$10</f>
        <v>2018</v>
      </c>
      <c r="D964" s="325" t="s">
        <v>293</v>
      </c>
      <c r="E964" s="334" t="s">
        <v>110</v>
      </c>
      <c r="F964" s="371" t="str">
        <f t="shared" si="14"/>
        <v>NL_EX_M_2018_1000 m3_5_C</v>
      </c>
      <c r="G964" s="330">
        <f>'EU1 ExtraEU Trade'!D25</f>
        <v>24.265000000000001</v>
      </c>
    </row>
    <row r="965" spans="1:7" ht="13.8" thickBot="1" x14ac:dyDescent="0.3">
      <c r="A965" s="329" t="str">
        <f>Cover!$G$25</f>
        <v>NL</v>
      </c>
      <c r="B965" s="325" t="s">
        <v>222</v>
      </c>
      <c r="C965" s="325">
        <f>'JQ1 Production'!$D$10</f>
        <v>2018</v>
      </c>
      <c r="D965" s="325" t="s">
        <v>293</v>
      </c>
      <c r="E965" s="334" t="s">
        <v>111</v>
      </c>
      <c r="F965" s="371" t="str">
        <f t="shared" si="14"/>
        <v>NL_EX_M_2018_1000 m3_5_NC</v>
      </c>
      <c r="G965" s="330">
        <f>'EU1 ExtraEU Trade'!D26</f>
        <v>1.073</v>
      </c>
    </row>
    <row r="966" spans="1:7" ht="13.8" thickBot="1" x14ac:dyDescent="0.3">
      <c r="A966" s="329" t="str">
        <f>Cover!$G$25</f>
        <v>NL</v>
      </c>
      <c r="B966" s="325" t="s">
        <v>222</v>
      </c>
      <c r="C966" s="325">
        <f>'JQ1 Production'!$D$10</f>
        <v>2018</v>
      </c>
      <c r="D966" s="325" t="s">
        <v>293</v>
      </c>
      <c r="E966" s="334" t="s">
        <v>112</v>
      </c>
      <c r="F966" s="371" t="str">
        <f t="shared" si="14"/>
        <v>NL_EX_M_2018_1000 m3_5_NC_T</v>
      </c>
      <c r="G966" s="330">
        <f>'EU1 ExtraEU Trade'!D27</f>
        <v>949.58</v>
      </c>
    </row>
    <row r="967" spans="1:7" ht="13.8" thickBot="1" x14ac:dyDescent="0.3">
      <c r="A967" s="329" t="str">
        <f>Cover!$G$25</f>
        <v>NL</v>
      </c>
      <c r="B967" s="325" t="s">
        <v>222</v>
      </c>
      <c r="C967" s="325">
        <f>'JQ1 Production'!$D$10</f>
        <v>2018</v>
      </c>
      <c r="D967" s="325" t="s">
        <v>293</v>
      </c>
      <c r="E967" s="334">
        <v>6</v>
      </c>
      <c r="F967" s="371" t="str">
        <f t="shared" si="14"/>
        <v>NL_EX_M_2018_1000 m3_6</v>
      </c>
      <c r="G967" s="330">
        <f>'EU1 ExtraEU Trade'!D28</f>
        <v>706.32500000000005</v>
      </c>
    </row>
    <row r="968" spans="1:7" ht="13.8" thickBot="1" x14ac:dyDescent="0.3">
      <c r="A968" s="329" t="str">
        <f>Cover!$G$25</f>
        <v>NL</v>
      </c>
      <c r="B968" s="325" t="s">
        <v>222</v>
      </c>
      <c r="C968" s="325">
        <f>'JQ1 Production'!$D$10</f>
        <v>2018</v>
      </c>
      <c r="D968" s="325" t="s">
        <v>293</v>
      </c>
      <c r="E968" s="334" t="s">
        <v>113</v>
      </c>
      <c r="F968" s="371" t="str">
        <f t="shared" si="14"/>
        <v>NL_EX_M_2018_1000 m3_6_1</v>
      </c>
      <c r="G968" s="330">
        <f>'EU1 ExtraEU Trade'!D29</f>
        <v>243.255</v>
      </c>
    </row>
    <row r="969" spans="1:7" ht="13.8" thickBot="1" x14ac:dyDescent="0.3">
      <c r="A969" s="329" t="str">
        <f>Cover!$G$25</f>
        <v>NL</v>
      </c>
      <c r="B969" s="325" t="s">
        <v>222</v>
      </c>
      <c r="C969" s="325">
        <f>'JQ1 Production'!$D$10</f>
        <v>2018</v>
      </c>
      <c r="D969" s="325" t="s">
        <v>293</v>
      </c>
      <c r="E969" s="334" t="s">
        <v>114</v>
      </c>
      <c r="F969" s="371" t="str">
        <f t="shared" si="14"/>
        <v>NL_EX_M_2018_1000 m3_6_1_C</v>
      </c>
      <c r="G969" s="330">
        <f>'EU1 ExtraEU Trade'!D30</f>
        <v>188.29599999999999</v>
      </c>
    </row>
    <row r="970" spans="1:7" ht="13.8" thickBot="1" x14ac:dyDescent="0.3">
      <c r="A970" s="329" t="str">
        <f>Cover!$G$25</f>
        <v>NL</v>
      </c>
      <c r="B970" s="325" t="s">
        <v>222</v>
      </c>
      <c r="C970" s="325">
        <f>'JQ1 Production'!$D$10</f>
        <v>2018</v>
      </c>
      <c r="D970" s="325" t="s">
        <v>293</v>
      </c>
      <c r="E970" s="334" t="s">
        <v>115</v>
      </c>
      <c r="F970" s="371" t="str">
        <f t="shared" si="14"/>
        <v>NL_EX_M_2018_1000 m3_6_1_NC</v>
      </c>
      <c r="G970" s="330">
        <f>'EU1 ExtraEU Trade'!D31</f>
        <v>7.4399999999999995</v>
      </c>
    </row>
    <row r="971" spans="1:7" ht="13.8" thickBot="1" x14ac:dyDescent="0.3">
      <c r="A971" s="329" t="str">
        <f>Cover!$G$25</f>
        <v>NL</v>
      </c>
      <c r="B971" s="325" t="s">
        <v>222</v>
      </c>
      <c r="C971" s="325">
        <f>'JQ1 Production'!$D$10</f>
        <v>2018</v>
      </c>
      <c r="D971" s="325" t="s">
        <v>293</v>
      </c>
      <c r="E971" s="334" t="s">
        <v>116</v>
      </c>
      <c r="F971" s="371" t="str">
        <f t="shared" si="14"/>
        <v>NL_EX_M_2018_1000 m3_6_1_NC_T</v>
      </c>
      <c r="G971" s="330">
        <f>'EU1 ExtraEU Trade'!D32</f>
        <v>0.17799999999999999</v>
      </c>
    </row>
    <row r="972" spans="1:7" ht="13.8" thickBot="1" x14ac:dyDescent="0.3">
      <c r="A972" s="329" t="str">
        <f>Cover!$G$25</f>
        <v>NL</v>
      </c>
      <c r="B972" s="325" t="s">
        <v>222</v>
      </c>
      <c r="C972" s="325">
        <f>'JQ1 Production'!$D$10</f>
        <v>2018</v>
      </c>
      <c r="D972" s="325" t="s">
        <v>293</v>
      </c>
      <c r="E972" s="334" t="s">
        <v>117</v>
      </c>
      <c r="F972" s="371" t="str">
        <f t="shared" si="14"/>
        <v>NL_EX_M_2018_1000 m3_6_2</v>
      </c>
      <c r="G972" s="330">
        <f>'EU1 ExtraEU Trade'!D33</f>
        <v>7.2619999999999996</v>
      </c>
    </row>
    <row r="973" spans="1:7" ht="13.8" thickBot="1" x14ac:dyDescent="0.3">
      <c r="A973" s="329" t="str">
        <f>Cover!$G$25</f>
        <v>NL</v>
      </c>
      <c r="B973" s="325" t="s">
        <v>222</v>
      </c>
      <c r="C973" s="325">
        <f>'JQ1 Production'!$D$10</f>
        <v>2018</v>
      </c>
      <c r="D973" s="325" t="s">
        <v>293</v>
      </c>
      <c r="E973" s="334" t="s">
        <v>118</v>
      </c>
      <c r="F973" s="371" t="str">
        <f t="shared" si="14"/>
        <v>NL_EX_M_2018_1000 m3_6_2_C</v>
      </c>
      <c r="G973" s="330">
        <f>'EU1 ExtraEU Trade'!D34</f>
        <v>5.9269999999999996</v>
      </c>
    </row>
    <row r="974" spans="1:7" ht="13.8" thickBot="1" x14ac:dyDescent="0.3">
      <c r="A974" s="329" t="str">
        <f>Cover!$G$25</f>
        <v>NL</v>
      </c>
      <c r="B974" s="325" t="s">
        <v>222</v>
      </c>
      <c r="C974" s="325">
        <f>'JQ1 Production'!$D$10</f>
        <v>2018</v>
      </c>
      <c r="D974" s="325" t="s">
        <v>293</v>
      </c>
      <c r="E974" s="334" t="s">
        <v>119</v>
      </c>
      <c r="F974" s="371" t="str">
        <f t="shared" si="14"/>
        <v>NL_EX_M_2018_1000 m3_6_2_NC</v>
      </c>
      <c r="G974" s="330">
        <f>'EU1 ExtraEU Trade'!D35</f>
        <v>308.53799999999995</v>
      </c>
    </row>
    <row r="975" spans="1:7" ht="13.8" thickBot="1" x14ac:dyDescent="0.3">
      <c r="A975" s="329" t="str">
        <f>Cover!$G$25</f>
        <v>NL</v>
      </c>
      <c r="B975" s="325" t="s">
        <v>222</v>
      </c>
      <c r="C975" s="325">
        <f>'JQ1 Production'!$D$10</f>
        <v>2018</v>
      </c>
      <c r="D975" s="325" t="s">
        <v>293</v>
      </c>
      <c r="E975" s="334" t="s">
        <v>120</v>
      </c>
      <c r="F975" s="371" t="str">
        <f t="shared" si="14"/>
        <v>NL_EX_M_2018_1000 m3_6_2_NC_T</v>
      </c>
      <c r="G975" s="330">
        <f>'EU1 ExtraEU Trade'!D36</f>
        <v>294.97799999999995</v>
      </c>
    </row>
    <row r="976" spans="1:7" ht="13.8" thickBot="1" x14ac:dyDescent="0.3">
      <c r="A976" s="329" t="str">
        <f>Cover!$G$25</f>
        <v>NL</v>
      </c>
      <c r="B976" s="325" t="s">
        <v>222</v>
      </c>
      <c r="C976" s="325">
        <f>'JQ1 Production'!$D$10</f>
        <v>2018</v>
      </c>
      <c r="D976" s="325" t="s">
        <v>293</v>
      </c>
      <c r="E976" s="334" t="s">
        <v>121</v>
      </c>
      <c r="F976" s="371" t="str">
        <f t="shared" si="14"/>
        <v>NL_EX_M_2018_1000 m3_6_3</v>
      </c>
      <c r="G976" s="330">
        <f>'EU1 ExtraEU Trade'!D37</f>
        <v>148.00299999999999</v>
      </c>
    </row>
    <row r="977" spans="1:7" ht="13.8" thickBot="1" x14ac:dyDescent="0.3">
      <c r="A977" s="329" t="str">
        <f>Cover!$G$25</f>
        <v>NL</v>
      </c>
      <c r="B977" s="325" t="s">
        <v>222</v>
      </c>
      <c r="C977" s="325">
        <f>'JQ1 Production'!$D$10</f>
        <v>2018</v>
      </c>
      <c r="D977" s="325" t="s">
        <v>293</v>
      </c>
      <c r="E977" s="334" t="s">
        <v>122</v>
      </c>
      <c r="F977" s="371" t="str">
        <f t="shared" si="14"/>
        <v>NL_EX_M_2018_1000 m3_6_3_1</v>
      </c>
      <c r="G977" s="330">
        <f>'EU1 ExtraEU Trade'!D38</f>
        <v>146.97499999999999</v>
      </c>
    </row>
    <row r="978" spans="1:7" ht="13.8" thickBot="1" x14ac:dyDescent="0.3">
      <c r="A978" s="329" t="str">
        <f>Cover!$G$25</f>
        <v>NL</v>
      </c>
      <c r="B978" s="325" t="s">
        <v>222</v>
      </c>
      <c r="C978" s="325">
        <f>'JQ1 Production'!$D$10</f>
        <v>2018</v>
      </c>
      <c r="D978" s="325" t="s">
        <v>293</v>
      </c>
      <c r="E978" s="334" t="s">
        <v>123</v>
      </c>
      <c r="F978" s="371" t="str">
        <f t="shared" si="14"/>
        <v>NL_EX_M_2018_1000 m3_6_4</v>
      </c>
      <c r="G978" s="330">
        <f>'EU1 ExtraEU Trade'!D39</f>
        <v>45.793999999999997</v>
      </c>
    </row>
    <row r="979" spans="1:7" ht="13.8" thickBot="1" x14ac:dyDescent="0.3">
      <c r="A979" s="329" t="str">
        <f>Cover!$G$25</f>
        <v>NL</v>
      </c>
      <c r="B979" s="325" t="s">
        <v>222</v>
      </c>
      <c r="C979" s="325">
        <f>'JQ1 Production'!$D$10</f>
        <v>2018</v>
      </c>
      <c r="D979" s="325" t="s">
        <v>293</v>
      </c>
      <c r="E979" s="334" t="s">
        <v>124</v>
      </c>
      <c r="F979" s="371" t="str">
        <f t="shared" si="14"/>
        <v>NL_EX_M_2018_1000 m3_6_4_1</v>
      </c>
      <c r="G979" s="330">
        <f>'EU1 ExtraEU Trade'!D40</f>
        <v>3.4329999999999998</v>
      </c>
    </row>
    <row r="980" spans="1:7" ht="13.8" thickBot="1" x14ac:dyDescent="0.3">
      <c r="A980" s="329" t="str">
        <f>Cover!$G$25</f>
        <v>NL</v>
      </c>
      <c r="B980" s="325" t="s">
        <v>222</v>
      </c>
      <c r="C980" s="325">
        <f>'JQ1 Production'!$D$10</f>
        <v>2018</v>
      </c>
      <c r="D980" s="325" t="s">
        <v>293</v>
      </c>
      <c r="E980" s="334" t="s">
        <v>125</v>
      </c>
      <c r="F980" s="371" t="str">
        <f t="shared" si="14"/>
        <v>NL_EX_M_2018_1000 m3_6_4_2</v>
      </c>
      <c r="G980" s="330">
        <f>'EU1 ExtraEU Trade'!D41</f>
        <v>2.044</v>
      </c>
    </row>
    <row r="981" spans="1:7" ht="13.8" thickBot="1" x14ac:dyDescent="0.3">
      <c r="A981" s="329" t="str">
        <f>Cover!$G$25</f>
        <v>NL</v>
      </c>
      <c r="B981" s="325" t="s">
        <v>222</v>
      </c>
      <c r="C981" s="325">
        <f>'JQ1 Production'!$D$10</f>
        <v>2018</v>
      </c>
      <c r="D981" s="325" t="s">
        <v>293</v>
      </c>
      <c r="E981" s="334" t="s">
        <v>126</v>
      </c>
      <c r="F981" s="371" t="str">
        <f t="shared" si="14"/>
        <v>NL_EX_M_2018_1000 m3_6_4_3</v>
      </c>
      <c r="G981" s="330">
        <f>'EU1 ExtraEU Trade'!D42</f>
        <v>10.127000000000001</v>
      </c>
    </row>
    <row r="982" spans="1:7" ht="13.8" thickBot="1" x14ac:dyDescent="0.3">
      <c r="A982" s="329" t="str">
        <f>Cover!$G$25</f>
        <v>NL</v>
      </c>
      <c r="B982" s="325" t="s">
        <v>222</v>
      </c>
      <c r="C982" s="325">
        <f>'JQ1 Production'!$D$10</f>
        <v>2018</v>
      </c>
      <c r="D982" s="325" t="s">
        <v>362</v>
      </c>
      <c r="E982" s="334">
        <v>7</v>
      </c>
      <c r="F982" s="371" t="str">
        <f t="shared" si="14"/>
        <v>NL_EX_M_2018_1000 mt_7</v>
      </c>
      <c r="G982" s="330">
        <f>'EU1 ExtraEU Trade'!D43</f>
        <v>3.6930000000000001</v>
      </c>
    </row>
    <row r="983" spans="1:7" ht="13.8" thickBot="1" x14ac:dyDescent="0.3">
      <c r="A983" s="329" t="str">
        <f>Cover!$G$25</f>
        <v>NL</v>
      </c>
      <c r="B983" s="325" t="s">
        <v>222</v>
      </c>
      <c r="C983" s="325">
        <f>'JQ1 Production'!$D$10</f>
        <v>2018</v>
      </c>
      <c r="D983" s="325" t="s">
        <v>362</v>
      </c>
      <c r="E983" s="334" t="s">
        <v>127</v>
      </c>
      <c r="F983" s="371" t="str">
        <f t="shared" si="14"/>
        <v>NL_EX_M_2018_1000 mt_7_1</v>
      </c>
      <c r="G983" s="330">
        <f>'EU1 ExtraEU Trade'!D44</f>
        <v>5.8410000000000002</v>
      </c>
    </row>
    <row r="984" spans="1:7" ht="13.8" thickBot="1" x14ac:dyDescent="0.3">
      <c r="A984" s="329" t="str">
        <f>Cover!$G$25</f>
        <v>NL</v>
      </c>
      <c r="B984" s="325" t="s">
        <v>222</v>
      </c>
      <c r="C984" s="325">
        <f>'JQ1 Production'!$D$10</f>
        <v>2018</v>
      </c>
      <c r="D984" s="325" t="s">
        <v>362</v>
      </c>
      <c r="E984" s="334" t="s">
        <v>128</v>
      </c>
      <c r="F984" s="371" t="str">
        <f t="shared" si="14"/>
        <v>NL_EX_M_2018_1000 mt_7_2</v>
      </c>
      <c r="G984" s="330">
        <f>'EU1 ExtraEU Trade'!D45</f>
        <v>0.59299999999999997</v>
      </c>
    </row>
    <row r="985" spans="1:7" ht="13.8" thickBot="1" x14ac:dyDescent="0.3">
      <c r="A985" s="329" t="str">
        <f>Cover!$G$25</f>
        <v>NL</v>
      </c>
      <c r="B985" s="325" t="s">
        <v>222</v>
      </c>
      <c r="C985" s="325">
        <f>'JQ1 Production'!$D$10</f>
        <v>2018</v>
      </c>
      <c r="D985" s="325" t="s">
        <v>362</v>
      </c>
      <c r="E985" s="334" t="s">
        <v>129</v>
      </c>
      <c r="F985" s="371" t="str">
        <f t="shared" si="14"/>
        <v>NL_EX_M_2018_1000 mt_7_3</v>
      </c>
      <c r="G985" s="330">
        <f>'EU1 ExtraEU Trade'!D46</f>
        <v>1101.6220000000001</v>
      </c>
    </row>
    <row r="986" spans="1:7" ht="13.8" thickBot="1" x14ac:dyDescent="0.3">
      <c r="A986" s="329" t="str">
        <f>Cover!$G$25</f>
        <v>NL</v>
      </c>
      <c r="B986" s="325" t="s">
        <v>222</v>
      </c>
      <c r="C986" s="325">
        <f>'JQ1 Production'!$D$10</f>
        <v>2018</v>
      </c>
      <c r="D986" s="325" t="s">
        <v>362</v>
      </c>
      <c r="E986" s="334" t="s">
        <v>130</v>
      </c>
      <c r="F986" s="371" t="str">
        <f t="shared" si="14"/>
        <v>NL_EX_M_2018_1000 mt_7_3_1</v>
      </c>
      <c r="G986" s="330">
        <f>'EU1 ExtraEU Trade'!D47</f>
        <v>94.921999999999997</v>
      </c>
    </row>
    <row r="987" spans="1:7" ht="13.8" thickBot="1" x14ac:dyDescent="0.3">
      <c r="A987" s="329" t="str">
        <f>Cover!$G$25</f>
        <v>NL</v>
      </c>
      <c r="B987" s="325" t="s">
        <v>222</v>
      </c>
      <c r="C987" s="325">
        <f>'JQ1 Production'!$D$10</f>
        <v>2018</v>
      </c>
      <c r="D987" s="325" t="s">
        <v>362</v>
      </c>
      <c r="E987" s="334" t="s">
        <v>131</v>
      </c>
      <c r="F987" s="371" t="str">
        <f t="shared" si="14"/>
        <v>NL_EX_M_2018_1000 mt_7_3_2</v>
      </c>
      <c r="G987" s="330">
        <f>'EU1 ExtraEU Trade'!D48</f>
        <v>991.86599999999999</v>
      </c>
    </row>
    <row r="988" spans="1:7" ht="13.8" thickBot="1" x14ac:dyDescent="0.3">
      <c r="A988" s="329" t="str">
        <f>Cover!$G$25</f>
        <v>NL</v>
      </c>
      <c r="B988" s="325" t="s">
        <v>222</v>
      </c>
      <c r="C988" s="325">
        <f>'JQ1 Production'!$D$10</f>
        <v>2018</v>
      </c>
      <c r="D988" s="325" t="s">
        <v>362</v>
      </c>
      <c r="E988" s="334" t="s">
        <v>132</v>
      </c>
      <c r="F988" s="371" t="str">
        <f t="shared" si="14"/>
        <v>NL_EX_M_2018_1000 mt_7_3_3</v>
      </c>
      <c r="G988" s="330">
        <f>'EU1 ExtraEU Trade'!D49</f>
        <v>991.86</v>
      </c>
    </row>
    <row r="989" spans="1:7" ht="13.8" thickBot="1" x14ac:dyDescent="0.3">
      <c r="A989" s="329" t="str">
        <f>Cover!$G$25</f>
        <v>NL</v>
      </c>
      <c r="B989" s="325" t="s">
        <v>222</v>
      </c>
      <c r="C989" s="325">
        <f>'JQ1 Production'!$D$10</f>
        <v>2018</v>
      </c>
      <c r="D989" s="325" t="s">
        <v>362</v>
      </c>
      <c r="E989" s="334" t="s">
        <v>133</v>
      </c>
      <c r="F989" s="371" t="str">
        <f t="shared" si="14"/>
        <v>NL_EX_M_2018_1000 mt_7_3_4</v>
      </c>
      <c r="G989" s="330">
        <f>'EU1 ExtraEU Trade'!D50</f>
        <v>989.46299999999997</v>
      </c>
    </row>
    <row r="990" spans="1:7" ht="13.8" thickBot="1" x14ac:dyDescent="0.3">
      <c r="A990" s="329" t="str">
        <f>Cover!$G$25</f>
        <v>NL</v>
      </c>
      <c r="B990" s="325" t="s">
        <v>222</v>
      </c>
      <c r="C990" s="325">
        <f>'JQ1 Production'!$D$10</f>
        <v>2018</v>
      </c>
      <c r="D990" s="325" t="s">
        <v>362</v>
      </c>
      <c r="E990" s="334" t="s">
        <v>134</v>
      </c>
      <c r="F990" s="371" t="str">
        <f t="shared" si="14"/>
        <v>NL_EX_M_2018_1000 mt_7_4</v>
      </c>
      <c r="G990" s="330">
        <f>'EU1 ExtraEU Trade'!D51</f>
        <v>6.0000000000000001E-3</v>
      </c>
    </row>
    <row r="991" spans="1:7" ht="13.8" thickBot="1" x14ac:dyDescent="0.3">
      <c r="A991" s="329" t="str">
        <f>Cover!$G$25</f>
        <v>NL</v>
      </c>
      <c r="B991" s="325" t="s">
        <v>222</v>
      </c>
      <c r="C991" s="325">
        <f>'JQ1 Production'!$D$10</f>
        <v>2018</v>
      </c>
      <c r="D991" s="325" t="s">
        <v>362</v>
      </c>
      <c r="E991" s="334">
        <v>8</v>
      </c>
      <c r="F991" s="371" t="str">
        <f t="shared" ref="F991:F1058" si="15">CONCATENATE(A991,"_",B991,"_",C991,"_",D991,"_",E991)</f>
        <v>NL_EX_M_2018_1000 mt_8</v>
      </c>
      <c r="G991" s="330">
        <f>'EU1 ExtraEU Trade'!D52</f>
        <v>14.834</v>
      </c>
    </row>
    <row r="992" spans="1:7" ht="13.8" thickBot="1" x14ac:dyDescent="0.3">
      <c r="A992" s="329" t="str">
        <f>Cover!$G$25</f>
        <v>NL</v>
      </c>
      <c r="B992" s="325" t="s">
        <v>222</v>
      </c>
      <c r="C992" s="325">
        <f>'JQ1 Production'!$D$10</f>
        <v>2018</v>
      </c>
      <c r="D992" s="325" t="s">
        <v>362</v>
      </c>
      <c r="E992" s="334" t="s">
        <v>135</v>
      </c>
      <c r="F992" s="371" t="str">
        <f t="shared" si="15"/>
        <v>NL_EX_M_2018_1000 mt_8_1</v>
      </c>
      <c r="G992" s="330">
        <f>'EU1 ExtraEU Trade'!D53</f>
        <v>22.629000000000001</v>
      </c>
    </row>
    <row r="993" spans="1:7" ht="13.8" thickBot="1" x14ac:dyDescent="0.3">
      <c r="A993" s="329" t="str">
        <f>Cover!$G$25</f>
        <v>NL</v>
      </c>
      <c r="B993" s="325" t="s">
        <v>222</v>
      </c>
      <c r="C993" s="325">
        <f>'JQ1 Production'!$D$10</f>
        <v>2018</v>
      </c>
      <c r="D993" s="325" t="s">
        <v>362</v>
      </c>
      <c r="E993" s="334" t="s">
        <v>136</v>
      </c>
      <c r="F993" s="371" t="str">
        <f t="shared" si="15"/>
        <v>NL_EX_M_2018_1000 mt_8_2</v>
      </c>
      <c r="G993" s="330">
        <f>'EU1 ExtraEU Trade'!D54</f>
        <v>22.629000000000001</v>
      </c>
    </row>
    <row r="994" spans="1:7" ht="13.8" thickBot="1" x14ac:dyDescent="0.3">
      <c r="A994" s="329" t="str">
        <f>Cover!$G$25</f>
        <v>NL</v>
      </c>
      <c r="B994" s="325" t="s">
        <v>222</v>
      </c>
      <c r="C994" s="325">
        <f>'JQ1 Production'!$D$10</f>
        <v>2018</v>
      </c>
      <c r="D994" s="325" t="s">
        <v>362</v>
      </c>
      <c r="E994" s="334">
        <v>9</v>
      </c>
      <c r="F994" s="371" t="str">
        <f t="shared" si="15"/>
        <v>NL_EX_M_2018_1000 mt_9</v>
      </c>
      <c r="G994" s="330">
        <f>'EU1 ExtraEU Trade'!D55</f>
        <v>0</v>
      </c>
    </row>
    <row r="995" spans="1:7" ht="13.8" thickBot="1" x14ac:dyDescent="0.3">
      <c r="A995" s="329" t="str">
        <f>Cover!$G$25</f>
        <v>NL</v>
      </c>
      <c r="B995" s="325" t="s">
        <v>222</v>
      </c>
      <c r="C995" s="325">
        <f>'JQ1 Production'!$D$10</f>
        <v>2018</v>
      </c>
      <c r="D995" s="325" t="s">
        <v>362</v>
      </c>
      <c r="E995" s="334">
        <v>10</v>
      </c>
      <c r="F995" s="371" t="str">
        <f t="shared" si="15"/>
        <v>NL_EX_M_2018_1000 mt_10</v>
      </c>
      <c r="G995" s="330">
        <f>'EU1 ExtraEU Trade'!D56</f>
        <v>295.8</v>
      </c>
    </row>
    <row r="996" spans="1:7" ht="13.8" thickBot="1" x14ac:dyDescent="0.3">
      <c r="A996" s="329" t="str">
        <f>Cover!$G$25</f>
        <v>NL</v>
      </c>
      <c r="B996" s="325" t="s">
        <v>222</v>
      </c>
      <c r="C996" s="325">
        <f>'JQ1 Production'!$D$10</f>
        <v>2018</v>
      </c>
      <c r="D996" s="325" t="s">
        <v>362</v>
      </c>
      <c r="E996" s="334" t="s">
        <v>137</v>
      </c>
      <c r="F996" s="371" t="str">
        <f t="shared" si="15"/>
        <v>NL_EX_M_2018_1000 mt_10_1</v>
      </c>
      <c r="G996" s="330">
        <f>'EU1 ExtraEU Trade'!D57</f>
        <v>224.59199999999998</v>
      </c>
    </row>
    <row r="997" spans="1:7" ht="13.8" thickBot="1" x14ac:dyDescent="0.3">
      <c r="A997" s="329" t="str">
        <f>Cover!$G$25</f>
        <v>NL</v>
      </c>
      <c r="B997" s="325" t="s">
        <v>222</v>
      </c>
      <c r="C997" s="325">
        <f>'JQ1 Production'!$D$10</f>
        <v>2018</v>
      </c>
      <c r="D997" s="325" t="s">
        <v>362</v>
      </c>
      <c r="E997" s="334" t="s">
        <v>138</v>
      </c>
      <c r="F997" s="371" t="str">
        <f t="shared" si="15"/>
        <v>NL_EX_M_2018_1000 mt_10_1_1</v>
      </c>
      <c r="G997" s="330">
        <f>'EU1 ExtraEU Trade'!D58</f>
        <v>39.107999999999997</v>
      </c>
    </row>
    <row r="998" spans="1:7" ht="13.8" thickBot="1" x14ac:dyDescent="0.3">
      <c r="A998" s="329" t="str">
        <f>Cover!$G$25</f>
        <v>NL</v>
      </c>
      <c r="B998" s="325" t="s">
        <v>222</v>
      </c>
      <c r="C998" s="325">
        <f>'JQ1 Production'!$D$10</f>
        <v>2018</v>
      </c>
      <c r="D998" s="325" t="s">
        <v>362</v>
      </c>
      <c r="E998" s="334" t="s">
        <v>139</v>
      </c>
      <c r="F998" s="371" t="str">
        <f t="shared" si="15"/>
        <v>NL_EX_M_2018_1000 mt_10_1_2</v>
      </c>
      <c r="G998" s="330">
        <f>'EU1 ExtraEU Trade'!D59</f>
        <v>35.604999999999997</v>
      </c>
    </row>
    <row r="999" spans="1:7" ht="13.8" thickBot="1" x14ac:dyDescent="0.3">
      <c r="A999" s="329" t="str">
        <f>Cover!$G$25</f>
        <v>NL</v>
      </c>
      <c r="B999" s="325" t="s">
        <v>222</v>
      </c>
      <c r="C999" s="325">
        <f>'JQ1 Production'!$D$10</f>
        <v>2018</v>
      </c>
      <c r="D999" s="325" t="s">
        <v>362</v>
      </c>
      <c r="E999" s="334" t="s">
        <v>140</v>
      </c>
      <c r="F999" s="371" t="str">
        <f t="shared" si="15"/>
        <v>NL_EX_M_2018_1000 mt_10_1_3</v>
      </c>
      <c r="G999" s="330">
        <f>'EU1 ExtraEU Trade'!D60</f>
        <v>0.38400000000000001</v>
      </c>
    </row>
    <row r="1000" spans="1:7" ht="13.8" thickBot="1" x14ac:dyDescent="0.3">
      <c r="A1000" s="329" t="str">
        <f>Cover!$G$25</f>
        <v>NL</v>
      </c>
      <c r="B1000" s="325" t="s">
        <v>222</v>
      </c>
      <c r="C1000" s="325">
        <f>'JQ1 Production'!$D$10</f>
        <v>2018</v>
      </c>
      <c r="D1000" s="325" t="s">
        <v>362</v>
      </c>
      <c r="E1000" s="334" t="s">
        <v>141</v>
      </c>
      <c r="F1000" s="371" t="str">
        <f t="shared" si="15"/>
        <v>NL_EX_M_2018_1000 mt_10_1_4</v>
      </c>
      <c r="G1000" s="330">
        <f>'EU1 ExtraEU Trade'!D61</f>
        <v>1.46</v>
      </c>
    </row>
    <row r="1001" spans="1:7" ht="13.8" thickBot="1" x14ac:dyDescent="0.3">
      <c r="A1001" s="329" t="str">
        <f>Cover!$G$25</f>
        <v>NL</v>
      </c>
      <c r="B1001" s="325" t="s">
        <v>222</v>
      </c>
      <c r="C1001" s="325">
        <f>'JQ1 Production'!$D$10</f>
        <v>2018</v>
      </c>
      <c r="D1001" s="325" t="s">
        <v>362</v>
      </c>
      <c r="E1001" s="334" t="s">
        <v>142</v>
      </c>
      <c r="F1001" s="371" t="str">
        <f t="shared" si="15"/>
        <v>NL_EX_M_2018_1000 mt_10_2</v>
      </c>
      <c r="G1001" s="330">
        <f>'EU1 ExtraEU Trade'!D62</f>
        <v>1.659</v>
      </c>
    </row>
    <row r="1002" spans="1:7" ht="13.8" thickBot="1" x14ac:dyDescent="0.3">
      <c r="A1002" s="329" t="str">
        <f>Cover!$G$25</f>
        <v>NL</v>
      </c>
      <c r="B1002" s="325" t="s">
        <v>222</v>
      </c>
      <c r="C1002" s="325">
        <f>'JQ1 Production'!$D$10</f>
        <v>2018</v>
      </c>
      <c r="D1002" s="325" t="s">
        <v>362</v>
      </c>
      <c r="E1002" s="334" t="s">
        <v>143</v>
      </c>
      <c r="F1002" s="371" t="str">
        <f t="shared" si="15"/>
        <v>NL_EX_M_2018_1000 mt_10_3</v>
      </c>
      <c r="G1002" s="330">
        <f>'EU1 ExtraEU Trade'!D63</f>
        <v>2.423</v>
      </c>
    </row>
    <row r="1003" spans="1:7" ht="13.8" thickBot="1" x14ac:dyDescent="0.3">
      <c r="A1003" s="329" t="str">
        <f>Cover!$G$25</f>
        <v>NL</v>
      </c>
      <c r="B1003" s="325" t="s">
        <v>222</v>
      </c>
      <c r="C1003" s="325">
        <f>'JQ1 Production'!$D$10</f>
        <v>2018</v>
      </c>
      <c r="D1003" s="325" t="s">
        <v>362</v>
      </c>
      <c r="E1003" s="334" t="s">
        <v>144</v>
      </c>
      <c r="F1003" s="371" t="str">
        <f t="shared" si="15"/>
        <v>NL_EX_M_2018_1000 mt_10_3_1</v>
      </c>
      <c r="G1003" s="330">
        <f>'EU1 ExtraEU Trade'!D64</f>
        <v>173.05199999999999</v>
      </c>
    </row>
    <row r="1004" spans="1:7" ht="13.8" thickBot="1" x14ac:dyDescent="0.3">
      <c r="A1004" s="329" t="str">
        <f>Cover!$G$25</f>
        <v>NL</v>
      </c>
      <c r="B1004" s="325" t="s">
        <v>222</v>
      </c>
      <c r="C1004" s="325">
        <f>'JQ1 Production'!$D$10</f>
        <v>2018</v>
      </c>
      <c r="D1004" s="325" t="s">
        <v>362</v>
      </c>
      <c r="E1004" s="334" t="s">
        <v>145</v>
      </c>
      <c r="F1004" s="371" t="str">
        <f t="shared" si="15"/>
        <v>NL_EX_M_2018_1000 mt_10_3_2</v>
      </c>
      <c r="G1004" s="330">
        <f>'EU1 ExtraEU Trade'!D65</f>
        <v>21.459</v>
      </c>
    </row>
    <row r="1005" spans="1:7" ht="13.8" thickBot="1" x14ac:dyDescent="0.3">
      <c r="A1005" s="329" t="str">
        <f>Cover!$G$25</f>
        <v>NL</v>
      </c>
      <c r="B1005" s="325" t="s">
        <v>222</v>
      </c>
      <c r="C1005" s="325">
        <f>'JQ1 Production'!$D$10</f>
        <v>2018</v>
      </c>
      <c r="D1005" s="325" t="s">
        <v>362</v>
      </c>
      <c r="E1005" s="334" t="s">
        <v>146</v>
      </c>
      <c r="F1005" s="371" t="str">
        <f t="shared" si="15"/>
        <v>NL_EX_M_2018_1000 mt_10_3_3</v>
      </c>
      <c r="G1005" s="330">
        <f>'EU1 ExtraEU Trade'!D66</f>
        <v>115.848</v>
      </c>
    </row>
    <row r="1006" spans="1:7" ht="13.8" thickBot="1" x14ac:dyDescent="0.3">
      <c r="A1006" s="329" t="str">
        <f>Cover!$G$25</f>
        <v>NL</v>
      </c>
      <c r="B1006" s="325" t="s">
        <v>222</v>
      </c>
      <c r="C1006" s="325">
        <f>'JQ1 Production'!$D$10</f>
        <v>2018</v>
      </c>
      <c r="D1006" s="325" t="s">
        <v>362</v>
      </c>
      <c r="E1006" s="334" t="s">
        <v>147</v>
      </c>
      <c r="F1006" s="371" t="str">
        <f t="shared" si="15"/>
        <v>NL_EX_M_2018_1000 mt_10_3_4</v>
      </c>
      <c r="G1006" s="330">
        <f>'EU1 ExtraEU Trade'!D67</f>
        <v>35.31</v>
      </c>
    </row>
    <row r="1007" spans="1:7" ht="13.8" thickBot="1" x14ac:dyDescent="0.3">
      <c r="A1007" s="346" t="str">
        <f>Cover!$G$25</f>
        <v>NL</v>
      </c>
      <c r="B1007" s="343" t="s">
        <v>222</v>
      </c>
      <c r="C1007" s="343">
        <f>'JQ1 Production'!$D$10</f>
        <v>2018</v>
      </c>
      <c r="D1007" s="343" t="s">
        <v>362</v>
      </c>
      <c r="E1007" s="347" t="s">
        <v>148</v>
      </c>
      <c r="F1007" s="371" t="str">
        <f t="shared" si="15"/>
        <v>NL_EX_M_2018_1000 mt_10_4</v>
      </c>
      <c r="G1007" s="344">
        <f>'EU1 ExtraEU Trade'!D68</f>
        <v>0.435</v>
      </c>
    </row>
    <row r="1008" spans="1:7" ht="13.8" thickBot="1" x14ac:dyDescent="0.3">
      <c r="A1008" s="326" t="str">
        <f>Cover!$G$25</f>
        <v>NL</v>
      </c>
      <c r="B1008" s="327" t="s">
        <v>222</v>
      </c>
      <c r="C1008" s="327">
        <f>'JQ1 Production'!$D$10</f>
        <v>2018</v>
      </c>
      <c r="D1008" s="327" t="s">
        <v>216</v>
      </c>
      <c r="E1008" s="341">
        <v>1</v>
      </c>
      <c r="F1008" s="371" t="str">
        <f t="shared" si="15"/>
        <v>NL_EX_M_2018_1000 NAC_1</v>
      </c>
      <c r="G1008" s="328">
        <f>'EU1 ExtraEU Trade'!E11</f>
        <v>4196</v>
      </c>
    </row>
    <row r="1009" spans="1:7" ht="13.8" thickBot="1" x14ac:dyDescent="0.3">
      <c r="A1009" s="329" t="str">
        <f>Cover!$G$25</f>
        <v>NL</v>
      </c>
      <c r="B1009" s="325" t="s">
        <v>222</v>
      </c>
      <c r="C1009" s="325">
        <f>'JQ1 Production'!$D$10</f>
        <v>2018</v>
      </c>
      <c r="D1009" s="325" t="s">
        <v>216</v>
      </c>
      <c r="E1009" s="334" t="s">
        <v>94</v>
      </c>
      <c r="F1009" s="371" t="str">
        <f t="shared" si="15"/>
        <v>NL_EX_M_2018_1000 NAC_1_1</v>
      </c>
      <c r="G1009" s="328">
        <f>'EU1 ExtraEU Trade'!E12</f>
        <v>1490</v>
      </c>
    </row>
    <row r="1010" spans="1:7" ht="13.8" thickBot="1" x14ac:dyDescent="0.3">
      <c r="A1010" s="329" t="str">
        <f>Cover!$G$25</f>
        <v>NL</v>
      </c>
      <c r="B1010" s="325" t="s">
        <v>222</v>
      </c>
      <c r="C1010" s="325">
        <f>'JQ1 Production'!$D$10</f>
        <v>2018</v>
      </c>
      <c r="D1010" s="325" t="s">
        <v>216</v>
      </c>
      <c r="E1010" s="334" t="s">
        <v>97</v>
      </c>
      <c r="F1010" s="371" t="str">
        <f t="shared" si="15"/>
        <v>NL_EX_M_2018_1000 NAC_1_2</v>
      </c>
      <c r="G1010" s="328">
        <f>'EU1 ExtraEU Trade'!E13</f>
        <v>53</v>
      </c>
    </row>
    <row r="1011" spans="1:7" ht="13.8" thickBot="1" x14ac:dyDescent="0.3">
      <c r="A1011" s="329" t="str">
        <f>Cover!$G$25</f>
        <v>NL</v>
      </c>
      <c r="B1011" s="325" t="s">
        <v>222</v>
      </c>
      <c r="C1011" s="325">
        <f>'JQ1 Production'!$D$10</f>
        <v>2018</v>
      </c>
      <c r="D1011" s="325" t="s">
        <v>216</v>
      </c>
      <c r="E1011" s="334" t="s">
        <v>98</v>
      </c>
      <c r="F1011" s="371" t="str">
        <f t="shared" si="15"/>
        <v>NL_EX_M_2018_1000 NAC_1_2_C</v>
      </c>
      <c r="G1011" s="328">
        <f>'EU1 ExtraEU Trade'!E14</f>
        <v>1437</v>
      </c>
    </row>
    <row r="1012" spans="1:7" ht="13.8" thickBot="1" x14ac:dyDescent="0.3">
      <c r="A1012" s="329" t="str">
        <f>Cover!$G$25</f>
        <v>NL</v>
      </c>
      <c r="B1012" s="325" t="s">
        <v>222</v>
      </c>
      <c r="C1012" s="325">
        <f>'JQ1 Production'!$D$10</f>
        <v>2018</v>
      </c>
      <c r="D1012" s="325" t="s">
        <v>216</v>
      </c>
      <c r="E1012" s="334" t="s">
        <v>99</v>
      </c>
      <c r="F1012" s="371" t="str">
        <f t="shared" si="15"/>
        <v>NL_EX_M_2018_1000 NAC_1_2_NC</v>
      </c>
      <c r="G1012" s="328">
        <f>'EU1 ExtraEU Trade'!E15</f>
        <v>2706</v>
      </c>
    </row>
    <row r="1013" spans="1:7" ht="13.8" thickBot="1" x14ac:dyDescent="0.3">
      <c r="A1013" s="329" t="str">
        <f>Cover!$G$25</f>
        <v>NL</v>
      </c>
      <c r="B1013" s="325" t="s">
        <v>222</v>
      </c>
      <c r="C1013" s="325">
        <f>'JQ1 Production'!$D$10</f>
        <v>2018</v>
      </c>
      <c r="D1013" s="325" t="s">
        <v>216</v>
      </c>
      <c r="E1013" s="334" t="s">
        <v>100</v>
      </c>
      <c r="F1013" s="371" t="str">
        <f t="shared" si="15"/>
        <v>NL_EX_M_2018_1000 NAC_1_2_NC_T</v>
      </c>
      <c r="G1013" s="328">
        <f>'EU1 ExtraEU Trade'!E16</f>
        <v>5</v>
      </c>
    </row>
    <row r="1014" spans="1:7" ht="13.8" thickBot="1" x14ac:dyDescent="0.3">
      <c r="A1014" s="329" t="str">
        <f>Cover!$G$25</f>
        <v>NL</v>
      </c>
      <c r="B1014" s="325" t="s">
        <v>222</v>
      </c>
      <c r="C1014" s="325">
        <f>'JQ1 Production'!$D$10</f>
        <v>2018</v>
      </c>
      <c r="D1014" s="325" t="s">
        <v>216</v>
      </c>
      <c r="E1014" s="334">
        <v>2</v>
      </c>
      <c r="F1014" s="371" t="str">
        <f t="shared" si="15"/>
        <v>NL_EX_M_2018_1000 NAC_2</v>
      </c>
      <c r="G1014" s="328">
        <f>'EU1 ExtraEU Trade'!E17</f>
        <v>2701</v>
      </c>
    </row>
    <row r="1015" spans="1:7" ht="13.8" thickBot="1" x14ac:dyDescent="0.3">
      <c r="A1015" s="329" t="str">
        <f>Cover!$G$25</f>
        <v>NL</v>
      </c>
      <c r="B1015" s="325" t="s">
        <v>222</v>
      </c>
      <c r="C1015" s="325">
        <f>'JQ1 Production'!$D$10</f>
        <v>2018</v>
      </c>
      <c r="D1015" s="325" t="s">
        <v>216</v>
      </c>
      <c r="E1015" s="334">
        <v>3</v>
      </c>
      <c r="F1015" s="371" t="str">
        <f t="shared" si="15"/>
        <v>NL_EX_M_2018_1000 NAC_3</v>
      </c>
      <c r="G1015" s="328">
        <f>'EU1 ExtraEU Trade'!E18</f>
        <v>1204</v>
      </c>
    </row>
    <row r="1016" spans="1:7" ht="13.8" thickBot="1" x14ac:dyDescent="0.3">
      <c r="A1016" s="329" t="str">
        <f>Cover!$G$25</f>
        <v>NL</v>
      </c>
      <c r="B1016" s="325" t="s">
        <v>222</v>
      </c>
      <c r="C1016" s="325">
        <f>'JQ1 Production'!$D$10</f>
        <v>2018</v>
      </c>
      <c r="D1016" s="325" t="s">
        <v>216</v>
      </c>
      <c r="E1016" s="334" t="s">
        <v>381</v>
      </c>
      <c r="F1016" s="371" t="str">
        <f>CONCATENATE(A1016,"_",B1016,"_",C1016,"_",D1016,"_",E1016)</f>
        <v>NL_EX_M_2018_1000 NAC_3_1</v>
      </c>
      <c r="G1016" s="328">
        <f>'EU1 ExtraEU Trade'!E19</f>
        <v>18005</v>
      </c>
    </row>
    <row r="1017" spans="1:7" ht="13.8" thickBot="1" x14ac:dyDescent="0.3">
      <c r="A1017" s="329" t="str">
        <f>Cover!$G$25</f>
        <v>NL</v>
      </c>
      <c r="B1017" s="325" t="s">
        <v>222</v>
      </c>
      <c r="C1017" s="325">
        <f>'JQ1 Production'!$D$10</f>
        <v>2018</v>
      </c>
      <c r="D1017" s="325" t="s">
        <v>216</v>
      </c>
      <c r="E1017" s="334" t="s">
        <v>382</v>
      </c>
      <c r="F1017" s="371" t="str">
        <f>CONCATENATE(A1017,"_",B1017,"_",C1017,"_",D1017,"_",E1017)</f>
        <v>NL_EX_M_2018_1000 NAC_3_2</v>
      </c>
      <c r="G1017" s="328">
        <f>'EU1 ExtraEU Trade'!E20</f>
        <v>473</v>
      </c>
    </row>
    <row r="1018" spans="1:7" ht="13.8" thickBot="1" x14ac:dyDescent="0.3">
      <c r="A1018" s="329" t="str">
        <f>Cover!$G$25</f>
        <v>NL</v>
      </c>
      <c r="B1018" s="325" t="s">
        <v>222</v>
      </c>
      <c r="C1018" s="325">
        <f>'JQ1 Production'!$D$10</f>
        <v>2018</v>
      </c>
      <c r="D1018" s="325" t="s">
        <v>216</v>
      </c>
      <c r="E1018" s="334">
        <v>4</v>
      </c>
      <c r="F1018" s="371" t="str">
        <f>CONCATENATE(A1018,"_",B1018,"_",C1018,"_",D1018,"_",E1018)</f>
        <v>NL_EX_M_2018_1000 NAC_4</v>
      </c>
      <c r="G1018" s="328">
        <f>'EU1 ExtraEU Trade'!E21</f>
        <v>447</v>
      </c>
    </row>
    <row r="1019" spans="1:7" ht="13.8" thickBot="1" x14ac:dyDescent="0.3">
      <c r="A1019" s="329" t="str">
        <f>Cover!$G$25</f>
        <v>NL</v>
      </c>
      <c r="B1019" s="325" t="s">
        <v>222</v>
      </c>
      <c r="C1019" s="325">
        <f>'JQ1 Production'!$D$10</f>
        <v>2018</v>
      </c>
      <c r="D1019" s="325" t="s">
        <v>216</v>
      </c>
      <c r="E1019" s="334" t="s">
        <v>383</v>
      </c>
      <c r="F1019" s="371" t="str">
        <f>CONCATENATE(A1019,"_",B1019,"_",C1019,"_",D1019,"_",E1019)</f>
        <v>NL_EX_M_2018_1000 NAC_4_1</v>
      </c>
      <c r="G1019" s="328">
        <f>'EU1 ExtraEU Trade'!E22</f>
        <v>26</v>
      </c>
    </row>
    <row r="1020" spans="1:7" ht="13.8" thickBot="1" x14ac:dyDescent="0.3">
      <c r="A1020" s="329" t="str">
        <f>Cover!$G$25</f>
        <v>NL</v>
      </c>
      <c r="B1020" s="325" t="s">
        <v>222</v>
      </c>
      <c r="C1020" s="325">
        <f>'JQ1 Production'!$D$10</f>
        <v>2018</v>
      </c>
      <c r="D1020" s="325" t="s">
        <v>216</v>
      </c>
      <c r="E1020" s="334" t="s">
        <v>384</v>
      </c>
      <c r="F1020" s="371" t="str">
        <f>CONCATENATE(A1020,"_",B1020,"_",C1020,"_",D1020,"_",E1020)</f>
        <v>NL_EX_M_2018_1000 NAC_4_2</v>
      </c>
      <c r="G1020" s="328">
        <f>'EU1 ExtraEU Trade'!E23</f>
        <v>0</v>
      </c>
    </row>
    <row r="1021" spans="1:7" ht="13.8" thickBot="1" x14ac:dyDescent="0.3">
      <c r="A1021" s="329" t="str">
        <f>Cover!$G$25</f>
        <v>NL</v>
      </c>
      <c r="B1021" s="325" t="s">
        <v>222</v>
      </c>
      <c r="C1021" s="325">
        <f>'JQ1 Production'!$D$10</f>
        <v>2018</v>
      </c>
      <c r="D1021" s="325" t="s">
        <v>216</v>
      </c>
      <c r="E1021" s="334">
        <v>5</v>
      </c>
      <c r="F1021" s="371" t="str">
        <f t="shared" si="15"/>
        <v>NL_EX_M_2018_1000 NAC_5</v>
      </c>
      <c r="G1021" s="328">
        <f>'EU1 ExtraEU Trade'!E24</f>
        <v>4229</v>
      </c>
    </row>
    <row r="1022" spans="1:7" ht="13.8" thickBot="1" x14ac:dyDescent="0.3">
      <c r="A1022" s="329" t="str">
        <f>Cover!$G$25</f>
        <v>NL</v>
      </c>
      <c r="B1022" s="325" t="s">
        <v>222</v>
      </c>
      <c r="C1022" s="325">
        <f>'JQ1 Production'!$D$10</f>
        <v>2018</v>
      </c>
      <c r="D1022" s="325" t="s">
        <v>216</v>
      </c>
      <c r="E1022" s="334" t="s">
        <v>110</v>
      </c>
      <c r="F1022" s="371" t="str">
        <f t="shared" si="15"/>
        <v>NL_EX_M_2018_1000 NAC_5_C</v>
      </c>
      <c r="G1022" s="328">
        <f>'EU1 ExtraEU Trade'!E25</f>
        <v>3927</v>
      </c>
    </row>
    <row r="1023" spans="1:7" ht="13.8" thickBot="1" x14ac:dyDescent="0.3">
      <c r="A1023" s="329" t="str">
        <f>Cover!$G$25</f>
        <v>NL</v>
      </c>
      <c r="B1023" s="325" t="s">
        <v>222</v>
      </c>
      <c r="C1023" s="325">
        <f>'JQ1 Production'!$D$10</f>
        <v>2018</v>
      </c>
      <c r="D1023" s="325" t="s">
        <v>216</v>
      </c>
      <c r="E1023" s="334" t="s">
        <v>111</v>
      </c>
      <c r="F1023" s="371" t="str">
        <f t="shared" si="15"/>
        <v>NL_EX_M_2018_1000 NAC_5_NC</v>
      </c>
      <c r="G1023" s="328">
        <f>'EU1 ExtraEU Trade'!E26</f>
        <v>302</v>
      </c>
    </row>
    <row r="1024" spans="1:7" ht="13.8" thickBot="1" x14ac:dyDescent="0.3">
      <c r="A1024" s="329" t="str">
        <f>Cover!$G$25</f>
        <v>NL</v>
      </c>
      <c r="B1024" s="325" t="s">
        <v>222</v>
      </c>
      <c r="C1024" s="325">
        <f>'JQ1 Production'!$D$10</f>
        <v>2018</v>
      </c>
      <c r="D1024" s="325" t="s">
        <v>216</v>
      </c>
      <c r="E1024" s="334" t="s">
        <v>112</v>
      </c>
      <c r="F1024" s="371" t="str">
        <f t="shared" si="15"/>
        <v>NL_EX_M_2018_1000 NAC_5_NC_T</v>
      </c>
      <c r="G1024" s="328">
        <f>'EU1 ExtraEU Trade'!E27</f>
        <v>322846</v>
      </c>
    </row>
    <row r="1025" spans="1:7" ht="13.8" thickBot="1" x14ac:dyDescent="0.3">
      <c r="A1025" s="329" t="str">
        <f>Cover!$G$25</f>
        <v>NL</v>
      </c>
      <c r="B1025" s="325" t="s">
        <v>222</v>
      </c>
      <c r="C1025" s="325">
        <f>'JQ1 Production'!$D$10</f>
        <v>2018</v>
      </c>
      <c r="D1025" s="325" t="s">
        <v>216</v>
      </c>
      <c r="E1025" s="334">
        <v>6</v>
      </c>
      <c r="F1025" s="371" t="str">
        <f t="shared" si="15"/>
        <v>NL_EX_M_2018_1000 NAC_6</v>
      </c>
      <c r="G1025" s="328">
        <f>'EU1 ExtraEU Trade'!E28</f>
        <v>149923</v>
      </c>
    </row>
    <row r="1026" spans="1:7" ht="13.8" thickBot="1" x14ac:dyDescent="0.3">
      <c r="A1026" s="329" t="str">
        <f>Cover!$G$25</f>
        <v>NL</v>
      </c>
      <c r="B1026" s="325" t="s">
        <v>222</v>
      </c>
      <c r="C1026" s="325">
        <f>'JQ1 Production'!$D$10</f>
        <v>2018</v>
      </c>
      <c r="D1026" s="325" t="s">
        <v>216</v>
      </c>
      <c r="E1026" s="334" t="s">
        <v>113</v>
      </c>
      <c r="F1026" s="371" t="str">
        <f t="shared" si="15"/>
        <v>NL_EX_M_2018_1000 NAC_6_1</v>
      </c>
      <c r="G1026" s="328">
        <f>'EU1 ExtraEU Trade'!E29</f>
        <v>172923</v>
      </c>
    </row>
    <row r="1027" spans="1:7" ht="13.8" thickBot="1" x14ac:dyDescent="0.3">
      <c r="A1027" s="329" t="str">
        <f>Cover!$G$25</f>
        <v>NL</v>
      </c>
      <c r="B1027" s="325" t="s">
        <v>222</v>
      </c>
      <c r="C1027" s="325">
        <f>'JQ1 Production'!$D$10</f>
        <v>2018</v>
      </c>
      <c r="D1027" s="325" t="s">
        <v>216</v>
      </c>
      <c r="E1027" s="334" t="s">
        <v>114</v>
      </c>
      <c r="F1027" s="371" t="str">
        <f t="shared" si="15"/>
        <v>NL_EX_M_2018_1000 NAC_6_1_C</v>
      </c>
      <c r="G1027" s="328">
        <f>'EU1 ExtraEU Trade'!E30</f>
        <v>151353</v>
      </c>
    </row>
    <row r="1028" spans="1:7" ht="13.8" thickBot="1" x14ac:dyDescent="0.3">
      <c r="A1028" s="329" t="str">
        <f>Cover!$G$25</f>
        <v>NL</v>
      </c>
      <c r="B1028" s="325" t="s">
        <v>222</v>
      </c>
      <c r="C1028" s="325">
        <f>'JQ1 Production'!$D$10</f>
        <v>2018</v>
      </c>
      <c r="D1028" s="325" t="s">
        <v>216</v>
      </c>
      <c r="E1028" s="334" t="s">
        <v>115</v>
      </c>
      <c r="F1028" s="371" t="str">
        <f t="shared" si="15"/>
        <v>NL_EX_M_2018_1000 NAC_6_1_NC</v>
      </c>
      <c r="G1028" s="328">
        <f>'EU1 ExtraEU Trade'!E31</f>
        <v>6246</v>
      </c>
    </row>
    <row r="1029" spans="1:7" ht="13.8" thickBot="1" x14ac:dyDescent="0.3">
      <c r="A1029" s="329" t="str">
        <f>Cover!$G$25</f>
        <v>NL</v>
      </c>
      <c r="B1029" s="325" t="s">
        <v>222</v>
      </c>
      <c r="C1029" s="325">
        <f>'JQ1 Production'!$D$10</f>
        <v>2018</v>
      </c>
      <c r="D1029" s="325" t="s">
        <v>216</v>
      </c>
      <c r="E1029" s="334" t="s">
        <v>116</v>
      </c>
      <c r="F1029" s="371" t="str">
        <f t="shared" si="15"/>
        <v>NL_EX_M_2018_1000 NAC_6_1_NC_T</v>
      </c>
      <c r="G1029" s="328">
        <f>'EU1 ExtraEU Trade'!E32</f>
        <v>103</v>
      </c>
    </row>
    <row r="1030" spans="1:7" ht="13.8" thickBot="1" x14ac:dyDescent="0.3">
      <c r="A1030" s="329" t="str">
        <f>Cover!$G$25</f>
        <v>NL</v>
      </c>
      <c r="B1030" s="325" t="s">
        <v>222</v>
      </c>
      <c r="C1030" s="325">
        <f>'JQ1 Production'!$D$10</f>
        <v>2018</v>
      </c>
      <c r="D1030" s="325" t="s">
        <v>216</v>
      </c>
      <c r="E1030" s="334" t="s">
        <v>117</v>
      </c>
      <c r="F1030" s="371" t="str">
        <f t="shared" si="15"/>
        <v>NL_EX_M_2018_1000 NAC_6_2</v>
      </c>
      <c r="G1030" s="328">
        <f>'EU1 ExtraEU Trade'!E33</f>
        <v>6143</v>
      </c>
    </row>
    <row r="1031" spans="1:7" ht="13.8" thickBot="1" x14ac:dyDescent="0.3">
      <c r="A1031" s="329" t="str">
        <f>Cover!$G$25</f>
        <v>NL</v>
      </c>
      <c r="B1031" s="325" t="s">
        <v>222</v>
      </c>
      <c r="C1031" s="325">
        <f>'JQ1 Production'!$D$10</f>
        <v>2018</v>
      </c>
      <c r="D1031" s="325" t="s">
        <v>216</v>
      </c>
      <c r="E1031" s="334" t="s">
        <v>118</v>
      </c>
      <c r="F1031" s="371" t="str">
        <f t="shared" si="15"/>
        <v>NL_EX_M_2018_1000 NAC_6_2_C</v>
      </c>
      <c r="G1031" s="328">
        <f>'EU1 ExtraEU Trade'!E34</f>
        <v>3464</v>
      </c>
    </row>
    <row r="1032" spans="1:7" ht="13.8" thickBot="1" x14ac:dyDescent="0.3">
      <c r="A1032" s="329" t="str">
        <f>Cover!$G$25</f>
        <v>NL</v>
      </c>
      <c r="B1032" s="325" t="s">
        <v>222</v>
      </c>
      <c r="C1032" s="325">
        <f>'JQ1 Production'!$D$10</f>
        <v>2018</v>
      </c>
      <c r="D1032" s="325" t="s">
        <v>216</v>
      </c>
      <c r="E1032" s="334" t="s">
        <v>119</v>
      </c>
      <c r="F1032" s="371" t="str">
        <f t="shared" si="15"/>
        <v>NL_EX_M_2018_1000 NAC_6_2_NC</v>
      </c>
      <c r="G1032" s="328">
        <f>'EU1 ExtraEU Trade'!E35</f>
        <v>132549</v>
      </c>
    </row>
    <row r="1033" spans="1:7" ht="13.8" thickBot="1" x14ac:dyDescent="0.3">
      <c r="A1033" s="329" t="str">
        <f>Cover!$G$25</f>
        <v>NL</v>
      </c>
      <c r="B1033" s="325" t="s">
        <v>222</v>
      </c>
      <c r="C1033" s="325">
        <f>'JQ1 Production'!$D$10</f>
        <v>2018</v>
      </c>
      <c r="D1033" s="325" t="s">
        <v>216</v>
      </c>
      <c r="E1033" s="334" t="s">
        <v>120</v>
      </c>
      <c r="F1033" s="371" t="str">
        <f t="shared" si="15"/>
        <v>NL_EX_M_2018_1000 NAC_6_2_NC_T</v>
      </c>
      <c r="G1033" s="328">
        <f>'EU1 ExtraEU Trade'!E36</f>
        <v>127353</v>
      </c>
    </row>
    <row r="1034" spans="1:7" ht="13.8" thickBot="1" x14ac:dyDescent="0.3">
      <c r="A1034" s="329" t="str">
        <f>Cover!$G$25</f>
        <v>NL</v>
      </c>
      <c r="B1034" s="325" t="s">
        <v>222</v>
      </c>
      <c r="C1034" s="325">
        <f>'JQ1 Production'!$D$10</f>
        <v>2018</v>
      </c>
      <c r="D1034" s="325" t="s">
        <v>216</v>
      </c>
      <c r="E1034" s="334" t="s">
        <v>121</v>
      </c>
      <c r="F1034" s="371" t="str">
        <f t="shared" si="15"/>
        <v>NL_EX_M_2018_1000 NAC_6_3</v>
      </c>
      <c r="G1034" s="328">
        <f>'EU1 ExtraEU Trade'!E37</f>
        <v>50790</v>
      </c>
    </row>
    <row r="1035" spans="1:7" ht="13.8" thickBot="1" x14ac:dyDescent="0.3">
      <c r="A1035" s="329" t="str">
        <f>Cover!$G$25</f>
        <v>NL</v>
      </c>
      <c r="B1035" s="325" t="s">
        <v>222</v>
      </c>
      <c r="C1035" s="325">
        <f>'JQ1 Production'!$D$10</f>
        <v>2018</v>
      </c>
      <c r="D1035" s="325" t="s">
        <v>216</v>
      </c>
      <c r="E1035" s="334" t="s">
        <v>122</v>
      </c>
      <c r="F1035" s="371" t="str">
        <f t="shared" si="15"/>
        <v>NL_EX_M_2018_1000 NAC_6_3_1</v>
      </c>
      <c r="G1035" s="328">
        <f>'EU1 ExtraEU Trade'!E38</f>
        <v>76563</v>
      </c>
    </row>
    <row r="1036" spans="1:7" ht="13.8" thickBot="1" x14ac:dyDescent="0.3">
      <c r="A1036" s="329" t="str">
        <f>Cover!$G$25</f>
        <v>NL</v>
      </c>
      <c r="B1036" s="325" t="s">
        <v>222</v>
      </c>
      <c r="C1036" s="325">
        <f>'JQ1 Production'!$D$10</f>
        <v>2018</v>
      </c>
      <c r="D1036" s="325" t="s">
        <v>216</v>
      </c>
      <c r="E1036" s="334" t="s">
        <v>123</v>
      </c>
      <c r="F1036" s="371" t="str">
        <f t="shared" si="15"/>
        <v>NL_EX_M_2018_1000 NAC_6_4</v>
      </c>
      <c r="G1036" s="328">
        <f>'EU1 ExtraEU Trade'!E39</f>
        <v>28511</v>
      </c>
    </row>
    <row r="1037" spans="1:7" ht="13.8" thickBot="1" x14ac:dyDescent="0.3">
      <c r="A1037" s="329" t="str">
        <f>Cover!$G$25</f>
        <v>NL</v>
      </c>
      <c r="B1037" s="325" t="s">
        <v>222</v>
      </c>
      <c r="C1037" s="325">
        <f>'JQ1 Production'!$D$10</f>
        <v>2018</v>
      </c>
      <c r="D1037" s="325" t="s">
        <v>216</v>
      </c>
      <c r="E1037" s="334" t="s">
        <v>124</v>
      </c>
      <c r="F1037" s="371" t="str">
        <f t="shared" si="15"/>
        <v>NL_EX_M_2018_1000 NAC_6_4_1</v>
      </c>
      <c r="G1037" s="328">
        <f>'EU1 ExtraEU Trade'!E40</f>
        <v>1211</v>
      </c>
    </row>
    <row r="1038" spans="1:7" ht="13.8" thickBot="1" x14ac:dyDescent="0.3">
      <c r="A1038" s="329" t="str">
        <f>Cover!$G$25</f>
        <v>NL</v>
      </c>
      <c r="B1038" s="325" t="s">
        <v>222</v>
      </c>
      <c r="C1038" s="325">
        <f>'JQ1 Production'!$D$10</f>
        <v>2018</v>
      </c>
      <c r="D1038" s="325" t="s">
        <v>216</v>
      </c>
      <c r="E1038" s="334" t="s">
        <v>125</v>
      </c>
      <c r="F1038" s="371" t="str">
        <f t="shared" si="15"/>
        <v>NL_EX_M_2018_1000 NAC_6_4_2</v>
      </c>
      <c r="G1038" s="328">
        <f>'EU1 ExtraEU Trade'!E41</f>
        <v>843</v>
      </c>
    </row>
    <row r="1039" spans="1:7" ht="13.8" thickBot="1" x14ac:dyDescent="0.3">
      <c r="A1039" s="329" t="str">
        <f>Cover!$G$25</f>
        <v>NL</v>
      </c>
      <c r="B1039" s="325" t="s">
        <v>222</v>
      </c>
      <c r="C1039" s="325">
        <f>'JQ1 Production'!$D$10</f>
        <v>2018</v>
      </c>
      <c r="D1039" s="325" t="s">
        <v>216</v>
      </c>
      <c r="E1039" s="334" t="s">
        <v>126</v>
      </c>
      <c r="F1039" s="371" t="str">
        <f t="shared" si="15"/>
        <v>NL_EX_M_2018_1000 NAC_6_4_3</v>
      </c>
      <c r="G1039" s="328">
        <f>'EU1 ExtraEU Trade'!E42</f>
        <v>3985</v>
      </c>
    </row>
    <row r="1040" spans="1:7" ht="13.8" thickBot="1" x14ac:dyDescent="0.3">
      <c r="A1040" s="329" t="str">
        <f>Cover!$G$25</f>
        <v>NL</v>
      </c>
      <c r="B1040" s="325" t="s">
        <v>222</v>
      </c>
      <c r="C1040" s="325">
        <f>'JQ1 Production'!$D$10</f>
        <v>2018</v>
      </c>
      <c r="D1040" s="325" t="s">
        <v>216</v>
      </c>
      <c r="E1040" s="334">
        <v>7</v>
      </c>
      <c r="F1040" s="371" t="str">
        <f t="shared" si="15"/>
        <v>NL_EX_M_2018_1000 NAC_7</v>
      </c>
      <c r="G1040" s="328">
        <f>'EU1 ExtraEU Trade'!E43</f>
        <v>1886</v>
      </c>
    </row>
    <row r="1041" spans="1:7" ht="13.8" thickBot="1" x14ac:dyDescent="0.3">
      <c r="A1041" s="329" t="str">
        <f>Cover!$G$25</f>
        <v>NL</v>
      </c>
      <c r="B1041" s="325" t="s">
        <v>222</v>
      </c>
      <c r="C1041" s="325">
        <f>'JQ1 Production'!$D$10</f>
        <v>2018</v>
      </c>
      <c r="D1041" s="325" t="s">
        <v>216</v>
      </c>
      <c r="E1041" s="334" t="s">
        <v>127</v>
      </c>
      <c r="F1041" s="371" t="str">
        <f t="shared" si="15"/>
        <v>NL_EX_M_2018_1000 NAC_7_1</v>
      </c>
      <c r="G1041" s="328">
        <f>'EU1 ExtraEU Trade'!E44</f>
        <v>2019</v>
      </c>
    </row>
    <row r="1042" spans="1:7" ht="13.8" thickBot="1" x14ac:dyDescent="0.3">
      <c r="A1042" s="329" t="str">
        <f>Cover!$G$25</f>
        <v>NL</v>
      </c>
      <c r="B1042" s="325" t="s">
        <v>222</v>
      </c>
      <c r="C1042" s="325">
        <f>'JQ1 Production'!$D$10</f>
        <v>2018</v>
      </c>
      <c r="D1042" s="325" t="s">
        <v>216</v>
      </c>
      <c r="E1042" s="334" t="s">
        <v>128</v>
      </c>
      <c r="F1042" s="371" t="str">
        <f t="shared" si="15"/>
        <v>NL_EX_M_2018_1000 NAC_7_2</v>
      </c>
      <c r="G1042" s="328">
        <f>'EU1 ExtraEU Trade'!E45</f>
        <v>80</v>
      </c>
    </row>
    <row r="1043" spans="1:7" ht="13.8" thickBot="1" x14ac:dyDescent="0.3">
      <c r="A1043" s="329" t="str">
        <f>Cover!$G$25</f>
        <v>NL</v>
      </c>
      <c r="B1043" s="325" t="s">
        <v>222</v>
      </c>
      <c r="C1043" s="325">
        <f>'JQ1 Production'!$D$10</f>
        <v>2018</v>
      </c>
      <c r="D1043" s="325" t="s">
        <v>216</v>
      </c>
      <c r="E1043" s="334" t="s">
        <v>129</v>
      </c>
      <c r="F1043" s="371" t="str">
        <f t="shared" si="15"/>
        <v>NL_EX_M_2018_1000 NAC_7_3</v>
      </c>
      <c r="G1043" s="328">
        <f>'EU1 ExtraEU Trade'!E46</f>
        <v>727156</v>
      </c>
    </row>
    <row r="1044" spans="1:7" ht="13.8" thickBot="1" x14ac:dyDescent="0.3">
      <c r="A1044" s="329" t="str">
        <f>Cover!$G$25</f>
        <v>NL</v>
      </c>
      <c r="B1044" s="325" t="s">
        <v>222</v>
      </c>
      <c r="C1044" s="325">
        <f>'JQ1 Production'!$D$10</f>
        <v>2018</v>
      </c>
      <c r="D1044" s="325" t="s">
        <v>216</v>
      </c>
      <c r="E1044" s="334" t="s">
        <v>130</v>
      </c>
      <c r="F1044" s="371" t="str">
        <f t="shared" si="15"/>
        <v>NL_EX_M_2018_1000 NAC_7_3_1</v>
      </c>
      <c r="G1044" s="328">
        <f>'EU1 ExtraEU Trade'!E47</f>
        <v>40741</v>
      </c>
    </row>
    <row r="1045" spans="1:7" ht="13.8" thickBot="1" x14ac:dyDescent="0.3">
      <c r="A1045" s="329" t="str">
        <f>Cover!$G$25</f>
        <v>NL</v>
      </c>
      <c r="B1045" s="325" t="s">
        <v>222</v>
      </c>
      <c r="C1045" s="325">
        <f>'JQ1 Production'!$D$10</f>
        <v>2018</v>
      </c>
      <c r="D1045" s="325" t="s">
        <v>216</v>
      </c>
      <c r="E1045" s="334" t="s">
        <v>131</v>
      </c>
      <c r="F1045" s="371" t="str">
        <f t="shared" si="15"/>
        <v>NL_EX_M_2018_1000 NAC_7_3_2</v>
      </c>
      <c r="G1045" s="328">
        <f>'EU1 ExtraEU Trade'!E48</f>
        <v>667635</v>
      </c>
    </row>
    <row r="1046" spans="1:7" ht="13.8" thickBot="1" x14ac:dyDescent="0.3">
      <c r="A1046" s="329" t="str">
        <f>Cover!$G$25</f>
        <v>NL</v>
      </c>
      <c r="B1046" s="325" t="s">
        <v>222</v>
      </c>
      <c r="C1046" s="325">
        <f>'JQ1 Production'!$D$10</f>
        <v>2018</v>
      </c>
      <c r="D1046" s="325" t="s">
        <v>216</v>
      </c>
      <c r="E1046" s="334" t="s">
        <v>132</v>
      </c>
      <c r="F1046" s="371" t="str">
        <f t="shared" si="15"/>
        <v>NL_EX_M_2018_1000 NAC_7_3_3</v>
      </c>
      <c r="G1046" s="328">
        <f>'EU1 ExtraEU Trade'!E49</f>
        <v>667542</v>
      </c>
    </row>
    <row r="1047" spans="1:7" ht="13.8" thickBot="1" x14ac:dyDescent="0.3">
      <c r="A1047" s="329" t="str">
        <f>Cover!$G$25</f>
        <v>NL</v>
      </c>
      <c r="B1047" s="325" t="s">
        <v>222</v>
      </c>
      <c r="C1047" s="325">
        <f>'JQ1 Production'!$D$10</f>
        <v>2018</v>
      </c>
      <c r="D1047" s="325" t="s">
        <v>216</v>
      </c>
      <c r="E1047" s="334" t="s">
        <v>133</v>
      </c>
      <c r="F1047" s="371" t="str">
        <f t="shared" si="15"/>
        <v>NL_EX_M_2018_1000 NAC_7_3_4</v>
      </c>
      <c r="G1047" s="328">
        <f>'EU1 ExtraEU Trade'!E50</f>
        <v>665533</v>
      </c>
    </row>
    <row r="1048" spans="1:7" ht="13.8" thickBot="1" x14ac:dyDescent="0.3">
      <c r="A1048" s="329" t="str">
        <f>Cover!$G$25</f>
        <v>NL</v>
      </c>
      <c r="B1048" s="325" t="s">
        <v>222</v>
      </c>
      <c r="C1048" s="325">
        <f>'JQ1 Production'!$D$10</f>
        <v>2018</v>
      </c>
      <c r="D1048" s="325" t="s">
        <v>216</v>
      </c>
      <c r="E1048" s="334" t="s">
        <v>134</v>
      </c>
      <c r="F1048" s="371" t="str">
        <f t="shared" si="15"/>
        <v>NL_EX_M_2018_1000 NAC_7_4</v>
      </c>
      <c r="G1048" s="328">
        <f>'EU1 ExtraEU Trade'!E51</f>
        <v>93</v>
      </c>
    </row>
    <row r="1049" spans="1:7" ht="13.8" thickBot="1" x14ac:dyDescent="0.3">
      <c r="A1049" s="329" t="str">
        <f>Cover!$G$25</f>
        <v>NL</v>
      </c>
      <c r="B1049" s="325" t="s">
        <v>222</v>
      </c>
      <c r="C1049" s="325">
        <f>'JQ1 Production'!$D$10</f>
        <v>2018</v>
      </c>
      <c r="D1049" s="325" t="s">
        <v>216</v>
      </c>
      <c r="E1049" s="334">
        <v>8</v>
      </c>
      <c r="F1049" s="371" t="str">
        <f t="shared" si="15"/>
        <v>NL_EX_M_2018_1000 NAC_8</v>
      </c>
      <c r="G1049" s="328">
        <f>'EU1 ExtraEU Trade'!E52</f>
        <v>18780</v>
      </c>
    </row>
    <row r="1050" spans="1:7" ht="13.8" thickBot="1" x14ac:dyDescent="0.3">
      <c r="A1050" s="329" t="str">
        <f>Cover!$G$25</f>
        <v>NL</v>
      </c>
      <c r="B1050" s="325" t="s">
        <v>222</v>
      </c>
      <c r="C1050" s="325">
        <f>'JQ1 Production'!$D$10</f>
        <v>2018</v>
      </c>
      <c r="D1050" s="325" t="s">
        <v>216</v>
      </c>
      <c r="E1050" s="334" t="s">
        <v>135</v>
      </c>
      <c r="F1050" s="371" t="str">
        <f t="shared" si="15"/>
        <v>NL_EX_M_2018_1000 NAC_8_1</v>
      </c>
      <c r="G1050" s="328">
        <f>'EU1 ExtraEU Trade'!E53</f>
        <v>926</v>
      </c>
    </row>
    <row r="1051" spans="1:7" ht="13.8" thickBot="1" x14ac:dyDescent="0.3">
      <c r="A1051" s="329" t="str">
        <f>Cover!$G$25</f>
        <v>NL</v>
      </c>
      <c r="B1051" s="325" t="s">
        <v>222</v>
      </c>
      <c r="C1051" s="325">
        <f>'JQ1 Production'!$D$10</f>
        <v>2018</v>
      </c>
      <c r="D1051" s="325" t="s">
        <v>216</v>
      </c>
      <c r="E1051" s="334" t="s">
        <v>136</v>
      </c>
      <c r="F1051" s="371" t="str">
        <f t="shared" si="15"/>
        <v>NL_EX_M_2018_1000 NAC_8_2</v>
      </c>
      <c r="G1051" s="328">
        <f>'EU1 ExtraEU Trade'!E54</f>
        <v>37</v>
      </c>
    </row>
    <row r="1052" spans="1:7" ht="13.8" thickBot="1" x14ac:dyDescent="0.3">
      <c r="A1052" s="329" t="str">
        <f>Cover!$G$25</f>
        <v>NL</v>
      </c>
      <c r="B1052" s="325" t="s">
        <v>222</v>
      </c>
      <c r="C1052" s="325">
        <f>'JQ1 Production'!$D$10</f>
        <v>2018</v>
      </c>
      <c r="D1052" s="325" t="s">
        <v>216</v>
      </c>
      <c r="E1052" s="334">
        <v>9</v>
      </c>
      <c r="F1052" s="371" t="str">
        <f t="shared" si="15"/>
        <v>NL_EX_M_2018_1000 NAC_9</v>
      </c>
      <c r="G1052" s="328">
        <f>'EU1 ExtraEU Trade'!E55</f>
        <v>889</v>
      </c>
    </row>
    <row r="1053" spans="1:7" ht="13.8" thickBot="1" x14ac:dyDescent="0.3">
      <c r="A1053" s="329" t="str">
        <f>Cover!$G$25</f>
        <v>NL</v>
      </c>
      <c r="B1053" s="325" t="s">
        <v>222</v>
      </c>
      <c r="C1053" s="325">
        <f>'JQ1 Production'!$D$10</f>
        <v>2018</v>
      </c>
      <c r="D1053" s="325" t="s">
        <v>216</v>
      </c>
      <c r="E1053" s="334">
        <v>10</v>
      </c>
      <c r="F1053" s="371" t="str">
        <f t="shared" si="15"/>
        <v>NL_EX_M_2018_1000 NAC_10</v>
      </c>
      <c r="G1053" s="328">
        <f>'EU1 ExtraEU Trade'!E56</f>
        <v>240835</v>
      </c>
    </row>
    <row r="1054" spans="1:7" ht="13.8" thickBot="1" x14ac:dyDescent="0.3">
      <c r="A1054" s="329" t="str">
        <f>Cover!$G$25</f>
        <v>NL</v>
      </c>
      <c r="B1054" s="325" t="s">
        <v>222</v>
      </c>
      <c r="C1054" s="325">
        <f>'JQ1 Production'!$D$10</f>
        <v>2018</v>
      </c>
      <c r="D1054" s="325" t="s">
        <v>216</v>
      </c>
      <c r="E1054" s="334" t="s">
        <v>137</v>
      </c>
      <c r="F1054" s="371" t="str">
        <f t="shared" si="15"/>
        <v>NL_EX_M_2018_1000 NAC_10_1</v>
      </c>
      <c r="G1054" s="328">
        <f>'EU1 ExtraEU Trade'!E57</f>
        <v>178649</v>
      </c>
    </row>
    <row r="1055" spans="1:7" ht="13.8" thickBot="1" x14ac:dyDescent="0.3">
      <c r="A1055" s="329" t="str">
        <f>Cover!$G$25</f>
        <v>NL</v>
      </c>
      <c r="B1055" s="325" t="s">
        <v>222</v>
      </c>
      <c r="C1055" s="325">
        <f>'JQ1 Production'!$D$10</f>
        <v>2018</v>
      </c>
      <c r="D1055" s="325" t="s">
        <v>216</v>
      </c>
      <c r="E1055" s="334" t="s">
        <v>138</v>
      </c>
      <c r="F1055" s="371" t="str">
        <f t="shared" si="15"/>
        <v>NL_EX_M_2018_1000 NAC_10_1_1</v>
      </c>
      <c r="G1055" s="328">
        <f>'EU1 ExtraEU Trade'!E58</f>
        <v>29445</v>
      </c>
    </row>
    <row r="1056" spans="1:7" ht="13.8" thickBot="1" x14ac:dyDescent="0.3">
      <c r="A1056" s="329" t="str">
        <f>Cover!$G$25</f>
        <v>NL</v>
      </c>
      <c r="B1056" s="325" t="s">
        <v>222</v>
      </c>
      <c r="C1056" s="325">
        <f>'JQ1 Production'!$D$10</f>
        <v>2018</v>
      </c>
      <c r="D1056" s="325" t="s">
        <v>216</v>
      </c>
      <c r="E1056" s="334" t="s">
        <v>139</v>
      </c>
      <c r="F1056" s="371" t="str">
        <f t="shared" si="15"/>
        <v>NL_EX_M_2018_1000 NAC_10_1_2</v>
      </c>
      <c r="G1056" s="328">
        <f>'EU1 ExtraEU Trade'!E59</f>
        <v>17194</v>
      </c>
    </row>
    <row r="1057" spans="1:7" ht="13.8" thickBot="1" x14ac:dyDescent="0.3">
      <c r="A1057" s="329" t="str">
        <f>Cover!$G$25</f>
        <v>NL</v>
      </c>
      <c r="B1057" s="325" t="s">
        <v>222</v>
      </c>
      <c r="C1057" s="325">
        <f>'JQ1 Production'!$D$10</f>
        <v>2018</v>
      </c>
      <c r="D1057" s="325" t="s">
        <v>216</v>
      </c>
      <c r="E1057" s="334" t="s">
        <v>140</v>
      </c>
      <c r="F1057" s="371" t="str">
        <f t="shared" si="15"/>
        <v>NL_EX_M_2018_1000 NAC_10_1_3</v>
      </c>
      <c r="G1057" s="328">
        <f>'EU1 ExtraEU Trade'!E60</f>
        <v>1317</v>
      </c>
    </row>
    <row r="1058" spans="1:7" ht="13.8" thickBot="1" x14ac:dyDescent="0.3">
      <c r="A1058" s="329" t="str">
        <f>Cover!$G$25</f>
        <v>NL</v>
      </c>
      <c r="B1058" s="325" t="s">
        <v>222</v>
      </c>
      <c r="C1058" s="325">
        <f>'JQ1 Production'!$D$10</f>
        <v>2018</v>
      </c>
      <c r="D1058" s="325" t="s">
        <v>216</v>
      </c>
      <c r="E1058" s="334" t="s">
        <v>141</v>
      </c>
      <c r="F1058" s="371" t="str">
        <f t="shared" si="15"/>
        <v>NL_EX_M_2018_1000 NAC_10_1_4</v>
      </c>
      <c r="G1058" s="328">
        <f>'EU1 ExtraEU Trade'!E61</f>
        <v>2374</v>
      </c>
    </row>
    <row r="1059" spans="1:7" ht="13.8" thickBot="1" x14ac:dyDescent="0.3">
      <c r="A1059" s="329" t="str">
        <f>Cover!$G$25</f>
        <v>NL</v>
      </c>
      <c r="B1059" s="325" t="s">
        <v>222</v>
      </c>
      <c r="C1059" s="325">
        <f>'JQ1 Production'!$D$10</f>
        <v>2018</v>
      </c>
      <c r="D1059" s="325" t="s">
        <v>216</v>
      </c>
      <c r="E1059" s="334" t="s">
        <v>142</v>
      </c>
      <c r="F1059" s="371" t="str">
        <f t="shared" ref="F1059:F1126" si="16">CONCATENATE(A1059,"_",B1059,"_",C1059,"_",D1059,"_",E1059)</f>
        <v>NL_EX_M_2018_1000 NAC_10_2</v>
      </c>
      <c r="G1059" s="328">
        <f>'EU1 ExtraEU Trade'!E62</f>
        <v>8560</v>
      </c>
    </row>
    <row r="1060" spans="1:7" ht="13.8" thickBot="1" x14ac:dyDescent="0.3">
      <c r="A1060" s="329" t="str">
        <f>Cover!$G$25</f>
        <v>NL</v>
      </c>
      <c r="B1060" s="325" t="s">
        <v>222</v>
      </c>
      <c r="C1060" s="325">
        <f>'JQ1 Production'!$D$10</f>
        <v>2018</v>
      </c>
      <c r="D1060" s="325" t="s">
        <v>216</v>
      </c>
      <c r="E1060" s="334" t="s">
        <v>143</v>
      </c>
      <c r="F1060" s="371" t="str">
        <f t="shared" si="16"/>
        <v>NL_EX_M_2018_1000 NAC_10_3</v>
      </c>
      <c r="G1060" s="328">
        <f>'EU1 ExtraEU Trade'!E63</f>
        <v>7577</v>
      </c>
    </row>
    <row r="1061" spans="1:7" ht="13.8" thickBot="1" x14ac:dyDescent="0.3">
      <c r="A1061" s="329" t="str">
        <f>Cover!$G$25</f>
        <v>NL</v>
      </c>
      <c r="B1061" s="325" t="s">
        <v>222</v>
      </c>
      <c r="C1061" s="325">
        <f>'JQ1 Production'!$D$10</f>
        <v>2018</v>
      </c>
      <c r="D1061" s="325" t="s">
        <v>216</v>
      </c>
      <c r="E1061" s="334" t="s">
        <v>144</v>
      </c>
      <c r="F1061" s="371" t="str">
        <f t="shared" si="16"/>
        <v>NL_EX_M_2018_1000 NAC_10_3_1</v>
      </c>
      <c r="G1061" s="328">
        <f>'EU1 ExtraEU Trade'!E64</f>
        <v>132121</v>
      </c>
    </row>
    <row r="1062" spans="1:7" ht="13.8" thickBot="1" x14ac:dyDescent="0.3">
      <c r="A1062" s="329" t="str">
        <f>Cover!$G$25</f>
        <v>NL</v>
      </c>
      <c r="B1062" s="325" t="s">
        <v>222</v>
      </c>
      <c r="C1062" s="325">
        <f>'JQ1 Production'!$D$10</f>
        <v>2018</v>
      </c>
      <c r="D1062" s="325" t="s">
        <v>216</v>
      </c>
      <c r="E1062" s="334" t="s">
        <v>145</v>
      </c>
      <c r="F1062" s="371" t="str">
        <f t="shared" si="16"/>
        <v>NL_EX_M_2018_1000 NAC_10_3_2</v>
      </c>
      <c r="G1062" s="328">
        <f>'EU1 ExtraEU Trade'!E65</f>
        <v>13249</v>
      </c>
    </row>
    <row r="1063" spans="1:7" ht="13.8" thickBot="1" x14ac:dyDescent="0.3">
      <c r="A1063" s="329" t="str">
        <f>Cover!$G$25</f>
        <v>NL</v>
      </c>
      <c r="B1063" s="325" t="s">
        <v>222</v>
      </c>
      <c r="C1063" s="325">
        <f>'JQ1 Production'!$D$10</f>
        <v>2018</v>
      </c>
      <c r="D1063" s="325" t="s">
        <v>216</v>
      </c>
      <c r="E1063" s="334" t="s">
        <v>146</v>
      </c>
      <c r="F1063" s="371" t="str">
        <f t="shared" si="16"/>
        <v>NL_EX_M_2018_1000 NAC_10_3_3</v>
      </c>
      <c r="G1063" s="328">
        <f>'EU1 ExtraEU Trade'!E66</f>
        <v>85398</v>
      </c>
    </row>
    <row r="1064" spans="1:7" ht="13.8" thickBot="1" x14ac:dyDescent="0.3">
      <c r="A1064" s="329" t="str">
        <f>Cover!$G$25</f>
        <v>NL</v>
      </c>
      <c r="B1064" s="325" t="s">
        <v>222</v>
      </c>
      <c r="C1064" s="325">
        <f>'JQ1 Production'!$D$10</f>
        <v>2018</v>
      </c>
      <c r="D1064" s="325" t="s">
        <v>216</v>
      </c>
      <c r="E1064" s="334" t="s">
        <v>147</v>
      </c>
      <c r="F1064" s="371" t="str">
        <f t="shared" si="16"/>
        <v>NL_EX_M_2018_1000 NAC_10_3_4</v>
      </c>
      <c r="G1064" s="328">
        <f>'EU1 ExtraEU Trade'!E67</f>
        <v>32901</v>
      </c>
    </row>
    <row r="1065" spans="1:7" ht="13.8" thickBot="1" x14ac:dyDescent="0.3">
      <c r="A1065" s="331" t="str">
        <f>Cover!$G$25</f>
        <v>NL</v>
      </c>
      <c r="B1065" s="332" t="s">
        <v>222</v>
      </c>
      <c r="C1065" s="332">
        <f>'JQ1 Production'!$D$10</f>
        <v>2018</v>
      </c>
      <c r="D1065" s="332" t="s">
        <v>216</v>
      </c>
      <c r="E1065" s="342" t="s">
        <v>148</v>
      </c>
      <c r="F1065" s="371" t="str">
        <f t="shared" si="16"/>
        <v>NL_EX_M_2018_1000 NAC_10_4</v>
      </c>
      <c r="G1065" s="328">
        <f>'EU1 ExtraEU Trade'!E68</f>
        <v>573</v>
      </c>
    </row>
    <row r="1066" spans="1:7" ht="13.8" thickBot="1" x14ac:dyDescent="0.3">
      <c r="A1066" s="348" t="str">
        <f>Cover!$G$25</f>
        <v>NL</v>
      </c>
      <c r="B1066" s="335" t="s">
        <v>222</v>
      </c>
      <c r="C1066" s="335">
        <f>'JQ1 Production'!$E$10</f>
        <v>2019</v>
      </c>
      <c r="D1066" s="335" t="s">
        <v>293</v>
      </c>
      <c r="E1066" s="336">
        <v>1</v>
      </c>
      <c r="F1066" s="371" t="str">
        <f t="shared" si="16"/>
        <v>NL_EX_M_2019_1000 m3_1</v>
      </c>
      <c r="G1066" s="345">
        <f>'EU1 ExtraEU Trade'!F11</f>
        <v>27.772999999999996</v>
      </c>
    </row>
    <row r="1067" spans="1:7" ht="13.8" thickBot="1" x14ac:dyDescent="0.3">
      <c r="A1067" s="329" t="str">
        <f>Cover!$G$25</f>
        <v>NL</v>
      </c>
      <c r="B1067" s="325" t="s">
        <v>222</v>
      </c>
      <c r="C1067" s="335">
        <f>'JQ1 Production'!$E$10</f>
        <v>2019</v>
      </c>
      <c r="D1067" s="325" t="s">
        <v>293</v>
      </c>
      <c r="E1067" s="334" t="s">
        <v>94</v>
      </c>
      <c r="F1067" s="371" t="str">
        <f t="shared" si="16"/>
        <v>NL_EX_M_2019_1000 m3_1_1</v>
      </c>
      <c r="G1067" s="330">
        <f>'EU1 ExtraEU Trade'!F12</f>
        <v>21.547999999999998</v>
      </c>
    </row>
    <row r="1068" spans="1:7" ht="13.8" thickBot="1" x14ac:dyDescent="0.3">
      <c r="A1068" s="329" t="str">
        <f>Cover!$G$25</f>
        <v>NL</v>
      </c>
      <c r="B1068" s="325" t="s">
        <v>222</v>
      </c>
      <c r="C1068" s="335">
        <f>'JQ1 Production'!$E$10</f>
        <v>2019</v>
      </c>
      <c r="D1068" s="325" t="s">
        <v>293</v>
      </c>
      <c r="E1068" s="334" t="s">
        <v>97</v>
      </c>
      <c r="F1068" s="371" t="str">
        <f t="shared" si="16"/>
        <v>NL_EX_M_2019_1000 m3_1_2</v>
      </c>
      <c r="G1068" s="330">
        <f>'EU1 ExtraEU Trade'!F13</f>
        <v>0.97799999999999998</v>
      </c>
    </row>
    <row r="1069" spans="1:7" ht="13.8" thickBot="1" x14ac:dyDescent="0.3">
      <c r="A1069" s="329" t="str">
        <f>Cover!$G$25</f>
        <v>NL</v>
      </c>
      <c r="B1069" s="325" t="s">
        <v>222</v>
      </c>
      <c r="C1069" s="335">
        <f>'JQ1 Production'!$E$10</f>
        <v>2019</v>
      </c>
      <c r="D1069" s="325" t="s">
        <v>293</v>
      </c>
      <c r="E1069" s="334" t="s">
        <v>98</v>
      </c>
      <c r="F1069" s="371" t="str">
        <f t="shared" si="16"/>
        <v>NL_EX_M_2019_1000 m3_1_2_C</v>
      </c>
      <c r="G1069" s="330">
        <f>'EU1 ExtraEU Trade'!F14</f>
        <v>20.57</v>
      </c>
    </row>
    <row r="1070" spans="1:7" ht="13.8" thickBot="1" x14ac:dyDescent="0.3">
      <c r="A1070" s="329" t="str">
        <f>Cover!$G$25</f>
        <v>NL</v>
      </c>
      <c r="B1070" s="325" t="s">
        <v>222</v>
      </c>
      <c r="C1070" s="335">
        <f>'JQ1 Production'!$E$10</f>
        <v>2019</v>
      </c>
      <c r="D1070" s="325" t="s">
        <v>293</v>
      </c>
      <c r="E1070" s="334" t="s">
        <v>99</v>
      </c>
      <c r="F1070" s="371" t="str">
        <f t="shared" si="16"/>
        <v>NL_EX_M_2019_1000 m3_1_2_NC</v>
      </c>
      <c r="G1070" s="330">
        <f>'EU1 ExtraEU Trade'!F15</f>
        <v>6.2249999999999996</v>
      </c>
    </row>
    <row r="1071" spans="1:7" ht="13.8" thickBot="1" x14ac:dyDescent="0.3">
      <c r="A1071" s="329" t="str">
        <f>Cover!$G$25</f>
        <v>NL</v>
      </c>
      <c r="B1071" s="325" t="s">
        <v>222</v>
      </c>
      <c r="C1071" s="335">
        <f>'JQ1 Production'!$E$10</f>
        <v>2019</v>
      </c>
      <c r="D1071" s="325" t="s">
        <v>293</v>
      </c>
      <c r="E1071" s="334" t="s">
        <v>100</v>
      </c>
      <c r="F1071" s="371" t="str">
        <f t="shared" si="16"/>
        <v>NL_EX_M_2019_1000 m3_1_2_NC_T</v>
      </c>
      <c r="G1071" s="330">
        <f>'EU1 ExtraEU Trade'!F16</f>
        <v>0.21</v>
      </c>
    </row>
    <row r="1072" spans="1:7" ht="13.8" thickBot="1" x14ac:dyDescent="0.3">
      <c r="A1072" s="329" t="str">
        <f>Cover!$G$25</f>
        <v>NL</v>
      </c>
      <c r="B1072" s="325" t="s">
        <v>222</v>
      </c>
      <c r="C1072" s="335">
        <f>'JQ1 Production'!$E$10</f>
        <v>2019</v>
      </c>
      <c r="D1072" s="325" t="s">
        <v>362</v>
      </c>
      <c r="E1072" s="334">
        <v>2</v>
      </c>
      <c r="F1072" s="371" t="str">
        <f t="shared" si="16"/>
        <v>NL_EX_M_2019_1000 mt_2</v>
      </c>
      <c r="G1072" s="330">
        <f>'EU1 ExtraEU Trade'!F17</f>
        <v>6.0149999999999997</v>
      </c>
    </row>
    <row r="1073" spans="1:7" ht="13.8" thickBot="1" x14ac:dyDescent="0.3">
      <c r="A1073" s="329" t="str">
        <f>Cover!$G$25</f>
        <v>NL</v>
      </c>
      <c r="B1073" s="325" t="s">
        <v>222</v>
      </c>
      <c r="C1073" s="335">
        <f>'JQ1 Production'!$E$10</f>
        <v>2019</v>
      </c>
      <c r="D1073" s="325" t="s">
        <v>293</v>
      </c>
      <c r="E1073" s="334">
        <v>3</v>
      </c>
      <c r="F1073" s="371" t="str">
        <f t="shared" si="16"/>
        <v>NL_EX_M_2019_1000 m3_3</v>
      </c>
      <c r="G1073" s="330">
        <f>'EU1 ExtraEU Trade'!F18</f>
        <v>1.36</v>
      </c>
    </row>
    <row r="1074" spans="1:7" ht="13.8" thickBot="1" x14ac:dyDescent="0.3">
      <c r="A1074" s="329" t="str">
        <f>Cover!$G$25</f>
        <v>NL</v>
      </c>
      <c r="B1074" s="325" t="s">
        <v>222</v>
      </c>
      <c r="C1074" s="335">
        <f>'JQ1 Production'!$E$10</f>
        <v>2019</v>
      </c>
      <c r="D1074" s="325" t="s">
        <v>293</v>
      </c>
      <c r="E1074" s="334" t="s">
        <v>381</v>
      </c>
      <c r="F1074" s="371" t="str">
        <f>CONCATENATE(A1074,"_",B1074,"_",C1074,"_",D1074,"_",E1074)</f>
        <v>NL_EX_M_2019_1000 m3_3_1</v>
      </c>
      <c r="G1074" s="330">
        <f>'EU1 ExtraEU Trade'!F19</f>
        <v>75.593999999999994</v>
      </c>
    </row>
    <row r="1075" spans="1:7" ht="13.8" thickBot="1" x14ac:dyDescent="0.3">
      <c r="A1075" s="329" t="str">
        <f>Cover!$G$25</f>
        <v>NL</v>
      </c>
      <c r="B1075" s="325" t="s">
        <v>222</v>
      </c>
      <c r="C1075" s="335">
        <f>'JQ1 Production'!$E$10</f>
        <v>2019</v>
      </c>
      <c r="D1075" s="325" t="s">
        <v>293</v>
      </c>
      <c r="E1075" s="334" t="s">
        <v>382</v>
      </c>
      <c r="F1075" s="371" t="str">
        <f>CONCATENATE(A1075,"_",B1075,"_",C1075,"_",D1075,"_",E1075)</f>
        <v>NL_EX_M_2019_1000 m3_3_2</v>
      </c>
      <c r="G1075" s="330">
        <f>'EU1 ExtraEU Trade'!F20</f>
        <v>9.6296577181208054</v>
      </c>
    </row>
    <row r="1076" spans="1:7" ht="13.8" thickBot="1" x14ac:dyDescent="0.3">
      <c r="A1076" s="329" t="str">
        <f>Cover!$G$25</f>
        <v>NL</v>
      </c>
      <c r="B1076" s="325" t="s">
        <v>222</v>
      </c>
      <c r="C1076" s="335">
        <f>'JQ1 Production'!$E$10</f>
        <v>2019</v>
      </c>
      <c r="D1076" s="325" t="s">
        <v>362</v>
      </c>
      <c r="E1076" s="334">
        <v>4</v>
      </c>
      <c r="F1076" s="371" t="str">
        <f>CONCATENATE(A1076,"_",B1076,"_",C1076,"_",D1076,"_",E1076)</f>
        <v>NL_EX_M_2019_1000 mt_4</v>
      </c>
      <c r="G1076" s="330">
        <f>'EU1 ExtraEU Trade'!F21</f>
        <v>9.2706577181208054</v>
      </c>
    </row>
    <row r="1077" spans="1:7" ht="13.8" thickBot="1" x14ac:dyDescent="0.3">
      <c r="A1077" s="329" t="str">
        <f>Cover!$G$25</f>
        <v>NL</v>
      </c>
      <c r="B1077" s="325" t="s">
        <v>222</v>
      </c>
      <c r="C1077" s="335">
        <f>'JQ1 Production'!$E$10</f>
        <v>2019</v>
      </c>
      <c r="D1077" s="325" t="s">
        <v>362</v>
      </c>
      <c r="E1077" s="334" t="s">
        <v>383</v>
      </c>
      <c r="F1077" s="371" t="str">
        <f>CONCATENATE(A1077,"_",B1077,"_",C1077,"_",D1077,"_",E1077)</f>
        <v>NL_EX_M_2019_1000 mt_4_1</v>
      </c>
      <c r="G1077" s="330">
        <f>'EU1 ExtraEU Trade'!F22</f>
        <v>0.35899999999999999</v>
      </c>
    </row>
    <row r="1078" spans="1:7" ht="13.8" thickBot="1" x14ac:dyDescent="0.3">
      <c r="A1078" s="329" t="str">
        <f>Cover!$G$25</f>
        <v>NL</v>
      </c>
      <c r="B1078" s="325" t="s">
        <v>222</v>
      </c>
      <c r="C1078" s="335">
        <f>'JQ1 Production'!$E$10</f>
        <v>2019</v>
      </c>
      <c r="D1078" s="325" t="s">
        <v>362</v>
      </c>
      <c r="E1078" s="334" t="s">
        <v>384</v>
      </c>
      <c r="F1078" s="371" t="str">
        <f>CONCATENATE(A1078,"_",B1078,"_",C1078,"_",D1078,"_",E1078)</f>
        <v>NL_EX_M_2019_1000 mt_4_2</v>
      </c>
      <c r="G1078" s="330">
        <f>'EU1 ExtraEU Trade'!F23</f>
        <v>0</v>
      </c>
    </row>
    <row r="1079" spans="1:7" ht="13.8" thickBot="1" x14ac:dyDescent="0.3">
      <c r="A1079" s="329" t="str">
        <f>Cover!$G$25</f>
        <v>NL</v>
      </c>
      <c r="B1079" s="325" t="s">
        <v>222</v>
      </c>
      <c r="C1079" s="335">
        <f>'JQ1 Production'!$E$10</f>
        <v>2019</v>
      </c>
      <c r="D1079" s="325" t="s">
        <v>293</v>
      </c>
      <c r="E1079" s="334">
        <v>5</v>
      </c>
      <c r="F1079" s="371" t="str">
        <f t="shared" si="16"/>
        <v>NL_EX_M_2019_1000 m3_5</v>
      </c>
      <c r="G1079" s="330">
        <f>'EU1 ExtraEU Trade'!F24</f>
        <v>292.83600000000001</v>
      </c>
    </row>
    <row r="1080" spans="1:7" ht="13.8" thickBot="1" x14ac:dyDescent="0.3">
      <c r="A1080" s="329" t="str">
        <f>Cover!$G$25</f>
        <v>NL</v>
      </c>
      <c r="B1080" s="325" t="s">
        <v>222</v>
      </c>
      <c r="C1080" s="335">
        <f>'JQ1 Production'!$E$10</f>
        <v>2019</v>
      </c>
      <c r="D1080" s="325" t="s">
        <v>293</v>
      </c>
      <c r="E1080" s="334" t="s">
        <v>110</v>
      </c>
      <c r="F1080" s="371" t="str">
        <f t="shared" si="16"/>
        <v>NL_EX_M_2019_1000 m3_5_C</v>
      </c>
      <c r="G1080" s="330">
        <f>'EU1 ExtraEU Trade'!F25</f>
        <v>291.863</v>
      </c>
    </row>
    <row r="1081" spans="1:7" ht="13.8" thickBot="1" x14ac:dyDescent="0.3">
      <c r="A1081" s="329" t="str">
        <f>Cover!$G$25</f>
        <v>NL</v>
      </c>
      <c r="B1081" s="325" t="s">
        <v>222</v>
      </c>
      <c r="C1081" s="335">
        <f>'JQ1 Production'!$E$10</f>
        <v>2019</v>
      </c>
      <c r="D1081" s="325" t="s">
        <v>293</v>
      </c>
      <c r="E1081" s="334" t="s">
        <v>111</v>
      </c>
      <c r="F1081" s="371" t="str">
        <f t="shared" si="16"/>
        <v>NL_EX_M_2019_1000 m3_5_NC</v>
      </c>
      <c r="G1081" s="330">
        <f>'EU1 ExtraEU Trade'!F26</f>
        <v>0.97299999999999998</v>
      </c>
    </row>
    <row r="1082" spans="1:7" ht="13.8" thickBot="1" x14ac:dyDescent="0.3">
      <c r="A1082" s="329" t="str">
        <f>Cover!$G$25</f>
        <v>NL</v>
      </c>
      <c r="B1082" s="325" t="s">
        <v>222</v>
      </c>
      <c r="C1082" s="335">
        <f>'JQ1 Production'!$E$10</f>
        <v>2019</v>
      </c>
      <c r="D1082" s="325" t="s">
        <v>293</v>
      </c>
      <c r="E1082" s="334" t="s">
        <v>112</v>
      </c>
      <c r="F1082" s="371" t="str">
        <f t="shared" si="16"/>
        <v>NL_EX_M_2019_1000 m3_5_NC_T</v>
      </c>
      <c r="G1082" s="330">
        <f>'EU1 ExtraEU Trade'!F27</f>
        <v>790.45</v>
      </c>
    </row>
    <row r="1083" spans="1:7" ht="13.8" thickBot="1" x14ac:dyDescent="0.3">
      <c r="A1083" s="329" t="str">
        <f>Cover!$G$25</f>
        <v>NL</v>
      </c>
      <c r="B1083" s="325" t="s">
        <v>222</v>
      </c>
      <c r="C1083" s="335">
        <f>'JQ1 Production'!$E$10</f>
        <v>2019</v>
      </c>
      <c r="D1083" s="325" t="s">
        <v>293</v>
      </c>
      <c r="E1083" s="334">
        <v>6</v>
      </c>
      <c r="F1083" s="371" t="str">
        <f t="shared" si="16"/>
        <v>NL_EX_M_2019_1000 m3_6</v>
      </c>
      <c r="G1083" s="330">
        <f>'EU1 ExtraEU Trade'!F28</f>
        <v>599.86099999999999</v>
      </c>
    </row>
    <row r="1084" spans="1:7" ht="13.8" thickBot="1" x14ac:dyDescent="0.3">
      <c r="A1084" s="329" t="str">
        <f>Cover!$G$25</f>
        <v>NL</v>
      </c>
      <c r="B1084" s="325" t="s">
        <v>222</v>
      </c>
      <c r="C1084" s="335">
        <f>'JQ1 Production'!$E$10</f>
        <v>2019</v>
      </c>
      <c r="D1084" s="325" t="s">
        <v>293</v>
      </c>
      <c r="E1084" s="334" t="s">
        <v>113</v>
      </c>
      <c r="F1084" s="371" t="str">
        <f t="shared" si="16"/>
        <v>NL_EX_M_2019_1000 m3_6_1</v>
      </c>
      <c r="G1084" s="330">
        <f>'EU1 ExtraEU Trade'!F29</f>
        <v>190.589</v>
      </c>
    </row>
    <row r="1085" spans="1:7" ht="13.8" thickBot="1" x14ac:dyDescent="0.3">
      <c r="A1085" s="329" t="str">
        <f>Cover!$G$25</f>
        <v>NL</v>
      </c>
      <c r="B1085" s="325" t="s">
        <v>222</v>
      </c>
      <c r="C1085" s="335">
        <f>'JQ1 Production'!$E$10</f>
        <v>2019</v>
      </c>
      <c r="D1085" s="325" t="s">
        <v>293</v>
      </c>
      <c r="E1085" s="334" t="s">
        <v>114</v>
      </c>
      <c r="F1085" s="371" t="str">
        <f t="shared" si="16"/>
        <v>NL_EX_M_2019_1000 m3_6_1_C</v>
      </c>
      <c r="G1085" s="330">
        <f>'EU1 ExtraEU Trade'!F30</f>
        <v>148.53800000000001</v>
      </c>
    </row>
    <row r="1086" spans="1:7" ht="13.8" thickBot="1" x14ac:dyDescent="0.3">
      <c r="A1086" s="329" t="str">
        <f>Cover!$G$25</f>
        <v>NL</v>
      </c>
      <c r="B1086" s="325" t="s">
        <v>222</v>
      </c>
      <c r="C1086" s="335">
        <f>'JQ1 Production'!$E$10</f>
        <v>2019</v>
      </c>
      <c r="D1086" s="325" t="s">
        <v>293</v>
      </c>
      <c r="E1086" s="334" t="s">
        <v>115</v>
      </c>
      <c r="F1086" s="371" t="str">
        <f t="shared" si="16"/>
        <v>NL_EX_M_2019_1000 m3_6_1_NC</v>
      </c>
      <c r="G1086" s="330">
        <f>'EU1 ExtraEU Trade'!F31</f>
        <v>5.5190000000000001</v>
      </c>
    </row>
    <row r="1087" spans="1:7" ht="13.8" thickBot="1" x14ac:dyDescent="0.3">
      <c r="A1087" s="329" t="str">
        <f>Cover!$G$25</f>
        <v>NL</v>
      </c>
      <c r="B1087" s="325" t="s">
        <v>222</v>
      </c>
      <c r="C1087" s="335">
        <f>'JQ1 Production'!$E$10</f>
        <v>2019</v>
      </c>
      <c r="D1087" s="325" t="s">
        <v>293</v>
      </c>
      <c r="E1087" s="334" t="s">
        <v>116</v>
      </c>
      <c r="F1087" s="371" t="str">
        <f t="shared" si="16"/>
        <v>NL_EX_M_2019_1000 m3_6_1_NC_T</v>
      </c>
      <c r="G1087" s="330">
        <f>'EU1 ExtraEU Trade'!F32</f>
        <v>0.46899999999999997</v>
      </c>
    </row>
    <row r="1088" spans="1:7" ht="13.8" thickBot="1" x14ac:dyDescent="0.3">
      <c r="A1088" s="329" t="str">
        <f>Cover!$G$25</f>
        <v>NL</v>
      </c>
      <c r="B1088" s="325" t="s">
        <v>222</v>
      </c>
      <c r="C1088" s="335">
        <f>'JQ1 Production'!$E$10</f>
        <v>2019</v>
      </c>
      <c r="D1088" s="325" t="s">
        <v>293</v>
      </c>
      <c r="E1088" s="334" t="s">
        <v>117</v>
      </c>
      <c r="F1088" s="371" t="str">
        <f t="shared" si="16"/>
        <v>NL_EX_M_2019_1000 m3_6_2</v>
      </c>
      <c r="G1088" s="330">
        <f>'EU1 ExtraEU Trade'!F33</f>
        <v>5.05</v>
      </c>
    </row>
    <row r="1089" spans="1:7" ht="13.8" thickBot="1" x14ac:dyDescent="0.3">
      <c r="A1089" s="329" t="str">
        <f>Cover!$G$25</f>
        <v>NL</v>
      </c>
      <c r="B1089" s="325" t="s">
        <v>222</v>
      </c>
      <c r="C1089" s="335">
        <f>'JQ1 Production'!$E$10</f>
        <v>2019</v>
      </c>
      <c r="D1089" s="325" t="s">
        <v>293</v>
      </c>
      <c r="E1089" s="334" t="s">
        <v>118</v>
      </c>
      <c r="F1089" s="371" t="str">
        <f t="shared" si="16"/>
        <v>NL_EX_M_2019_1000 m3_6_2_C</v>
      </c>
      <c r="G1089" s="330">
        <f>'EU1 ExtraEU Trade'!F34</f>
        <v>2.2090000000000001</v>
      </c>
    </row>
    <row r="1090" spans="1:7" ht="13.8" thickBot="1" x14ac:dyDescent="0.3">
      <c r="A1090" s="329" t="str">
        <f>Cover!$G$25</f>
        <v>NL</v>
      </c>
      <c r="B1090" s="325" t="s">
        <v>222</v>
      </c>
      <c r="C1090" s="335">
        <f>'JQ1 Production'!$E$10</f>
        <v>2019</v>
      </c>
      <c r="D1090" s="325" t="s">
        <v>293</v>
      </c>
      <c r="E1090" s="334" t="s">
        <v>119</v>
      </c>
      <c r="F1090" s="371" t="str">
        <f t="shared" si="16"/>
        <v>NL_EX_M_2019_1000 m3_6_2_NC</v>
      </c>
      <c r="G1090" s="330">
        <f>'EU1 ExtraEU Trade'!F35</f>
        <v>255.91000000000003</v>
      </c>
    </row>
    <row r="1091" spans="1:7" ht="13.8" thickBot="1" x14ac:dyDescent="0.3">
      <c r="A1091" s="329" t="str">
        <f>Cover!$G$25</f>
        <v>NL</v>
      </c>
      <c r="B1091" s="325" t="s">
        <v>222</v>
      </c>
      <c r="C1091" s="335">
        <f>'JQ1 Production'!$E$10</f>
        <v>2019</v>
      </c>
      <c r="D1091" s="325" t="s">
        <v>293</v>
      </c>
      <c r="E1091" s="334" t="s">
        <v>120</v>
      </c>
      <c r="F1091" s="371" t="str">
        <f t="shared" si="16"/>
        <v>NL_EX_M_2019_1000 m3_6_2_NC_T</v>
      </c>
      <c r="G1091" s="330">
        <f>'EU1 ExtraEU Trade'!F36</f>
        <v>246.29000000000002</v>
      </c>
    </row>
    <row r="1092" spans="1:7" ht="13.8" thickBot="1" x14ac:dyDescent="0.3">
      <c r="A1092" s="329" t="str">
        <f>Cover!$G$25</f>
        <v>NL</v>
      </c>
      <c r="B1092" s="325" t="s">
        <v>222</v>
      </c>
      <c r="C1092" s="335">
        <f>'JQ1 Production'!$E$10</f>
        <v>2019</v>
      </c>
      <c r="D1092" s="325" t="s">
        <v>293</v>
      </c>
      <c r="E1092" s="334" t="s">
        <v>121</v>
      </c>
      <c r="F1092" s="371" t="str">
        <f t="shared" si="16"/>
        <v>NL_EX_M_2019_1000 m3_6_3</v>
      </c>
      <c r="G1092" s="330">
        <f>'EU1 ExtraEU Trade'!F37</f>
        <v>102.777</v>
      </c>
    </row>
    <row r="1093" spans="1:7" ht="13.8" thickBot="1" x14ac:dyDescent="0.3">
      <c r="A1093" s="329" t="str">
        <f>Cover!$G$25</f>
        <v>NL</v>
      </c>
      <c r="B1093" s="325" t="s">
        <v>222</v>
      </c>
      <c r="C1093" s="335">
        <f>'JQ1 Production'!$E$10</f>
        <v>2019</v>
      </c>
      <c r="D1093" s="325" t="s">
        <v>293</v>
      </c>
      <c r="E1093" s="334" t="s">
        <v>122</v>
      </c>
      <c r="F1093" s="371" t="str">
        <f t="shared" si="16"/>
        <v>NL_EX_M_2019_1000 m3_6_3_1</v>
      </c>
      <c r="G1093" s="330">
        <f>'EU1 ExtraEU Trade'!F38</f>
        <v>143.51300000000001</v>
      </c>
    </row>
    <row r="1094" spans="1:7" ht="13.8" thickBot="1" x14ac:dyDescent="0.3">
      <c r="A1094" s="329" t="str">
        <f>Cover!$G$25</f>
        <v>NL</v>
      </c>
      <c r="B1094" s="325" t="s">
        <v>222</v>
      </c>
      <c r="C1094" s="335">
        <f>'JQ1 Production'!$E$10</f>
        <v>2019</v>
      </c>
      <c r="D1094" s="325" t="s">
        <v>293</v>
      </c>
      <c r="E1094" s="334" t="s">
        <v>123</v>
      </c>
      <c r="F1094" s="371" t="str">
        <f t="shared" si="16"/>
        <v>NL_EX_M_2019_1000 m3_6_4</v>
      </c>
      <c r="G1094" s="330">
        <f>'EU1 ExtraEU Trade'!F39</f>
        <v>42.41</v>
      </c>
    </row>
    <row r="1095" spans="1:7" ht="13.8" thickBot="1" x14ac:dyDescent="0.3">
      <c r="A1095" s="329" t="str">
        <f>Cover!$G$25</f>
        <v>NL</v>
      </c>
      <c r="B1095" s="325" t="s">
        <v>222</v>
      </c>
      <c r="C1095" s="335">
        <f>'JQ1 Production'!$E$10</f>
        <v>2019</v>
      </c>
      <c r="D1095" s="325" t="s">
        <v>293</v>
      </c>
      <c r="E1095" s="334" t="s">
        <v>124</v>
      </c>
      <c r="F1095" s="371" t="str">
        <f t="shared" si="16"/>
        <v>NL_EX_M_2019_1000 m3_6_4_1</v>
      </c>
      <c r="G1095" s="330">
        <f>'EU1 ExtraEU Trade'!F40</f>
        <v>3.2109999999999999</v>
      </c>
    </row>
    <row r="1096" spans="1:7" ht="13.8" thickBot="1" x14ac:dyDescent="0.3">
      <c r="A1096" s="329" t="str">
        <f>Cover!$G$25</f>
        <v>NL</v>
      </c>
      <c r="B1096" s="325" t="s">
        <v>222</v>
      </c>
      <c r="C1096" s="335">
        <f>'JQ1 Production'!$E$10</f>
        <v>2019</v>
      </c>
      <c r="D1096" s="325" t="s">
        <v>293</v>
      </c>
      <c r="E1096" s="334" t="s">
        <v>125</v>
      </c>
      <c r="F1096" s="371" t="str">
        <f t="shared" si="16"/>
        <v>NL_EX_M_2019_1000 m3_6_4_2</v>
      </c>
      <c r="G1096" s="330">
        <f>'EU1 ExtraEU Trade'!F41</f>
        <v>0.8</v>
      </c>
    </row>
    <row r="1097" spans="1:7" ht="13.8" thickBot="1" x14ac:dyDescent="0.3">
      <c r="A1097" s="329" t="str">
        <f>Cover!$G$25</f>
        <v>NL</v>
      </c>
      <c r="B1097" s="325" t="s">
        <v>222</v>
      </c>
      <c r="C1097" s="335">
        <f>'JQ1 Production'!$E$10</f>
        <v>2019</v>
      </c>
      <c r="D1097" s="325" t="s">
        <v>293</v>
      </c>
      <c r="E1097" s="334" t="s">
        <v>126</v>
      </c>
      <c r="F1097" s="371" t="str">
        <f t="shared" si="16"/>
        <v>NL_EX_M_2019_1000 m3_6_4_3</v>
      </c>
      <c r="G1097" s="330">
        <f>'EU1 ExtraEU Trade'!F42</f>
        <v>6.4089999999999998</v>
      </c>
    </row>
    <row r="1098" spans="1:7" ht="13.8" thickBot="1" x14ac:dyDescent="0.3">
      <c r="A1098" s="329" t="str">
        <f>Cover!$G$25</f>
        <v>NL</v>
      </c>
      <c r="B1098" s="325" t="s">
        <v>222</v>
      </c>
      <c r="C1098" s="335">
        <f>'JQ1 Production'!$E$10</f>
        <v>2019</v>
      </c>
      <c r="D1098" s="325" t="s">
        <v>362</v>
      </c>
      <c r="E1098" s="334">
        <v>7</v>
      </c>
      <c r="F1098" s="371" t="str">
        <f t="shared" si="16"/>
        <v>NL_EX_M_2019_1000 mt_7</v>
      </c>
      <c r="G1098" s="330">
        <f>'EU1 ExtraEU Trade'!F43</f>
        <v>2.42</v>
      </c>
    </row>
    <row r="1099" spans="1:7" ht="13.8" thickBot="1" x14ac:dyDescent="0.3">
      <c r="A1099" s="329" t="str">
        <f>Cover!$G$25</f>
        <v>NL</v>
      </c>
      <c r="B1099" s="325" t="s">
        <v>222</v>
      </c>
      <c r="C1099" s="335">
        <f>'JQ1 Production'!$E$10</f>
        <v>2019</v>
      </c>
      <c r="D1099" s="325" t="s">
        <v>362</v>
      </c>
      <c r="E1099" s="334" t="s">
        <v>127</v>
      </c>
      <c r="F1099" s="371" t="str">
        <f t="shared" si="16"/>
        <v>NL_EX_M_2019_1000 mt_7_1</v>
      </c>
      <c r="G1099" s="330">
        <f>'EU1 ExtraEU Trade'!F44</f>
        <v>3.601</v>
      </c>
    </row>
    <row r="1100" spans="1:7" ht="13.8" thickBot="1" x14ac:dyDescent="0.3">
      <c r="A1100" s="329" t="str">
        <f>Cover!$G$25</f>
        <v>NL</v>
      </c>
      <c r="B1100" s="325" t="s">
        <v>222</v>
      </c>
      <c r="C1100" s="335">
        <f>'JQ1 Production'!$E$10</f>
        <v>2019</v>
      </c>
      <c r="D1100" s="325" t="s">
        <v>362</v>
      </c>
      <c r="E1100" s="334" t="s">
        <v>128</v>
      </c>
      <c r="F1100" s="371" t="str">
        <f t="shared" si="16"/>
        <v>NL_EX_M_2019_1000 mt_7_2</v>
      </c>
      <c r="G1100" s="330">
        <f>'EU1 ExtraEU Trade'!F45</f>
        <v>0.38800000000000001</v>
      </c>
    </row>
    <row r="1101" spans="1:7" ht="13.8" thickBot="1" x14ac:dyDescent="0.3">
      <c r="A1101" s="329" t="str">
        <f>Cover!$G$25</f>
        <v>NL</v>
      </c>
      <c r="B1101" s="325" t="s">
        <v>222</v>
      </c>
      <c r="C1101" s="335">
        <f>'JQ1 Production'!$E$10</f>
        <v>2019</v>
      </c>
      <c r="D1101" s="325" t="s">
        <v>362</v>
      </c>
      <c r="E1101" s="334" t="s">
        <v>129</v>
      </c>
      <c r="F1101" s="371" t="str">
        <f t="shared" si="16"/>
        <v>NL_EX_M_2019_1000 mt_7_3</v>
      </c>
      <c r="G1101" s="330">
        <f>'EU1 ExtraEU Trade'!F46</f>
        <v>892.98275999999998</v>
      </c>
    </row>
    <row r="1102" spans="1:7" ht="13.8" thickBot="1" x14ac:dyDescent="0.3">
      <c r="A1102" s="329" t="str">
        <f>Cover!$G$25</f>
        <v>NL</v>
      </c>
      <c r="B1102" s="325" t="s">
        <v>222</v>
      </c>
      <c r="C1102" s="335">
        <f>'JQ1 Production'!$E$10</f>
        <v>2019</v>
      </c>
      <c r="D1102" s="325" t="s">
        <v>362</v>
      </c>
      <c r="E1102" s="334" t="s">
        <v>130</v>
      </c>
      <c r="F1102" s="371" t="str">
        <f t="shared" si="16"/>
        <v>NL_EX_M_2019_1000 mt_7_3_1</v>
      </c>
      <c r="G1102" s="330">
        <f>'EU1 ExtraEU Trade'!F47</f>
        <v>82.504000000000005</v>
      </c>
    </row>
    <row r="1103" spans="1:7" ht="13.8" thickBot="1" x14ac:dyDescent="0.3">
      <c r="A1103" s="329" t="str">
        <f>Cover!$G$25</f>
        <v>NL</v>
      </c>
      <c r="B1103" s="325" t="s">
        <v>222</v>
      </c>
      <c r="C1103" s="335">
        <f>'JQ1 Production'!$E$10</f>
        <v>2019</v>
      </c>
      <c r="D1103" s="325" t="s">
        <v>362</v>
      </c>
      <c r="E1103" s="334" t="s">
        <v>131</v>
      </c>
      <c r="F1103" s="371" t="str">
        <f t="shared" si="16"/>
        <v>NL_EX_M_2019_1000 mt_7_3_2</v>
      </c>
      <c r="G1103" s="330">
        <f>'EU1 ExtraEU Trade'!F48</f>
        <v>793.56799999999998</v>
      </c>
    </row>
    <row r="1104" spans="1:7" ht="13.8" thickBot="1" x14ac:dyDescent="0.3">
      <c r="A1104" s="329" t="str">
        <f>Cover!$G$25</f>
        <v>NL</v>
      </c>
      <c r="B1104" s="325" t="s">
        <v>222</v>
      </c>
      <c r="C1104" s="335">
        <f>'JQ1 Production'!$E$10</f>
        <v>2019</v>
      </c>
      <c r="D1104" s="325" t="s">
        <v>362</v>
      </c>
      <c r="E1104" s="334" t="s">
        <v>132</v>
      </c>
      <c r="F1104" s="371" t="str">
        <f t="shared" si="16"/>
        <v>NL_EX_M_2019_1000 mt_7_3_3</v>
      </c>
      <c r="G1104" s="330">
        <f>'EU1 ExtraEU Trade'!F49</f>
        <v>793.52300000000002</v>
      </c>
    </row>
    <row r="1105" spans="1:7" ht="13.8" thickBot="1" x14ac:dyDescent="0.3">
      <c r="A1105" s="329" t="str">
        <f>Cover!$G$25</f>
        <v>NL</v>
      </c>
      <c r="B1105" s="325" t="s">
        <v>222</v>
      </c>
      <c r="C1105" s="335">
        <f>'JQ1 Production'!$E$10</f>
        <v>2019</v>
      </c>
      <c r="D1105" s="325" t="s">
        <v>362</v>
      </c>
      <c r="E1105" s="334" t="s">
        <v>133</v>
      </c>
      <c r="F1105" s="371" t="str">
        <f t="shared" si="16"/>
        <v>NL_EX_M_2019_1000 mt_7_3_4</v>
      </c>
      <c r="G1105" s="330">
        <f>'EU1 ExtraEU Trade'!F50</f>
        <v>793.29600000000005</v>
      </c>
    </row>
    <row r="1106" spans="1:7" ht="13.8" thickBot="1" x14ac:dyDescent="0.3">
      <c r="A1106" s="329" t="str">
        <f>Cover!$G$25</f>
        <v>NL</v>
      </c>
      <c r="B1106" s="325" t="s">
        <v>222</v>
      </c>
      <c r="C1106" s="335">
        <f>'JQ1 Production'!$E$10</f>
        <v>2019</v>
      </c>
      <c r="D1106" s="325" t="s">
        <v>362</v>
      </c>
      <c r="E1106" s="334" t="s">
        <v>134</v>
      </c>
      <c r="F1106" s="371" t="str">
        <f t="shared" si="16"/>
        <v>NL_EX_M_2019_1000 mt_7_4</v>
      </c>
      <c r="G1106" s="330">
        <f>'EU1 ExtraEU Trade'!F51</f>
        <v>4.4999999999999998E-2</v>
      </c>
    </row>
    <row r="1107" spans="1:7" ht="13.8" thickBot="1" x14ac:dyDescent="0.3">
      <c r="A1107" s="329" t="str">
        <f>Cover!$G$25</f>
        <v>NL</v>
      </c>
      <c r="B1107" s="325" t="s">
        <v>222</v>
      </c>
      <c r="C1107" s="335">
        <f>'JQ1 Production'!$E$10</f>
        <v>2019</v>
      </c>
      <c r="D1107" s="325" t="s">
        <v>362</v>
      </c>
      <c r="E1107" s="334">
        <v>8</v>
      </c>
      <c r="F1107" s="371" t="str">
        <f t="shared" si="16"/>
        <v>NL_EX_M_2019_1000 mt_8</v>
      </c>
      <c r="G1107" s="330">
        <f>'EU1 ExtraEU Trade'!F52</f>
        <v>16.91076</v>
      </c>
    </row>
    <row r="1108" spans="1:7" ht="13.8" thickBot="1" x14ac:dyDescent="0.3">
      <c r="A1108" s="329" t="str">
        <f>Cover!$G$25</f>
        <v>NL</v>
      </c>
      <c r="B1108" s="325" t="s">
        <v>222</v>
      </c>
      <c r="C1108" s="335">
        <f>'JQ1 Production'!$E$10</f>
        <v>2019</v>
      </c>
      <c r="D1108" s="325" t="s">
        <v>362</v>
      </c>
      <c r="E1108" s="334" t="s">
        <v>135</v>
      </c>
      <c r="F1108" s="371" t="str">
        <f t="shared" si="16"/>
        <v>NL_EX_M_2019_1000 mt_8_1</v>
      </c>
      <c r="G1108" s="330">
        <f>'EU1 ExtraEU Trade'!F53</f>
        <v>20.702999999999999</v>
      </c>
    </row>
    <row r="1109" spans="1:7" ht="13.8" thickBot="1" x14ac:dyDescent="0.3">
      <c r="A1109" s="329" t="str">
        <f>Cover!$G$25</f>
        <v>NL</v>
      </c>
      <c r="B1109" s="325" t="s">
        <v>222</v>
      </c>
      <c r="C1109" s="335">
        <f>'JQ1 Production'!$E$10</f>
        <v>2019</v>
      </c>
      <c r="D1109" s="325" t="s">
        <v>362</v>
      </c>
      <c r="E1109" s="334" t="s">
        <v>136</v>
      </c>
      <c r="F1109" s="371" t="str">
        <f t="shared" si="16"/>
        <v>NL_EX_M_2019_1000 mt_8_2</v>
      </c>
      <c r="G1109" s="330">
        <f>'EU1 ExtraEU Trade'!F54</f>
        <v>20.677</v>
      </c>
    </row>
    <row r="1110" spans="1:7" ht="13.8" thickBot="1" x14ac:dyDescent="0.3">
      <c r="A1110" s="329" t="str">
        <f>Cover!$G$25</f>
        <v>NL</v>
      </c>
      <c r="B1110" s="325" t="s">
        <v>222</v>
      </c>
      <c r="C1110" s="335">
        <f>'JQ1 Production'!$E$10</f>
        <v>2019</v>
      </c>
      <c r="D1110" s="325" t="s">
        <v>362</v>
      </c>
      <c r="E1110" s="334">
        <v>9</v>
      </c>
      <c r="F1110" s="371" t="str">
        <f t="shared" si="16"/>
        <v>NL_EX_M_2019_1000 mt_9</v>
      </c>
      <c r="G1110" s="330">
        <f>'EU1 ExtraEU Trade'!F55</f>
        <v>2.5999999999999999E-2</v>
      </c>
    </row>
    <row r="1111" spans="1:7" ht="13.8" thickBot="1" x14ac:dyDescent="0.3">
      <c r="A1111" s="329" t="str">
        <f>Cover!$G$25</f>
        <v>NL</v>
      </c>
      <c r="B1111" s="325" t="s">
        <v>222</v>
      </c>
      <c r="C1111" s="335">
        <f>'JQ1 Production'!$E$10</f>
        <v>2019</v>
      </c>
      <c r="D1111" s="325" t="s">
        <v>362</v>
      </c>
      <c r="E1111" s="334">
        <v>10</v>
      </c>
      <c r="F1111" s="371" t="str">
        <f t="shared" si="16"/>
        <v>NL_EX_M_2019_1000 mt_10</v>
      </c>
      <c r="G1111" s="330">
        <f>'EU1 ExtraEU Trade'!F56</f>
        <v>147.941</v>
      </c>
    </row>
    <row r="1112" spans="1:7" ht="13.8" thickBot="1" x14ac:dyDescent="0.3">
      <c r="A1112" s="329" t="str">
        <f>Cover!$G$25</f>
        <v>NL</v>
      </c>
      <c r="B1112" s="325" t="s">
        <v>222</v>
      </c>
      <c r="C1112" s="335">
        <f>'JQ1 Production'!$E$10</f>
        <v>2019</v>
      </c>
      <c r="D1112" s="325" t="s">
        <v>362</v>
      </c>
      <c r="E1112" s="334" t="s">
        <v>137</v>
      </c>
      <c r="F1112" s="371" t="str">
        <f t="shared" si="16"/>
        <v>NL_EX_M_2019_1000 mt_10_1</v>
      </c>
      <c r="G1112" s="330">
        <f>'EU1 ExtraEU Trade'!F57</f>
        <v>217.90100000000001</v>
      </c>
    </row>
    <row r="1113" spans="1:7" ht="13.8" thickBot="1" x14ac:dyDescent="0.3">
      <c r="A1113" s="329" t="str">
        <f>Cover!$G$25</f>
        <v>NL</v>
      </c>
      <c r="B1113" s="325" t="s">
        <v>222</v>
      </c>
      <c r="C1113" s="335">
        <f>'JQ1 Production'!$E$10</f>
        <v>2019</v>
      </c>
      <c r="D1113" s="325" t="s">
        <v>362</v>
      </c>
      <c r="E1113" s="334" t="s">
        <v>138</v>
      </c>
      <c r="F1113" s="371" t="str">
        <f t="shared" si="16"/>
        <v>NL_EX_M_2019_1000 mt_10_1_1</v>
      </c>
      <c r="G1113" s="330">
        <f>'EU1 ExtraEU Trade'!F58</f>
        <v>47.932000000000002</v>
      </c>
    </row>
    <row r="1114" spans="1:7" ht="13.8" thickBot="1" x14ac:dyDescent="0.3">
      <c r="A1114" s="329" t="str">
        <f>Cover!$G$25</f>
        <v>NL</v>
      </c>
      <c r="B1114" s="325" t="s">
        <v>222</v>
      </c>
      <c r="C1114" s="335">
        <f>'JQ1 Production'!$E$10</f>
        <v>2019</v>
      </c>
      <c r="D1114" s="325" t="s">
        <v>362</v>
      </c>
      <c r="E1114" s="334" t="s">
        <v>139</v>
      </c>
      <c r="F1114" s="371" t="str">
        <f t="shared" si="16"/>
        <v>NL_EX_M_2019_1000 mt_10_1_2</v>
      </c>
      <c r="G1114" s="330">
        <f>'EU1 ExtraEU Trade'!F59</f>
        <v>42.865000000000002</v>
      </c>
    </row>
    <row r="1115" spans="1:7" ht="13.8" thickBot="1" x14ac:dyDescent="0.3">
      <c r="A1115" s="329" t="str">
        <f>Cover!$G$25</f>
        <v>NL</v>
      </c>
      <c r="B1115" s="325" t="s">
        <v>222</v>
      </c>
      <c r="C1115" s="335">
        <f>'JQ1 Production'!$E$10</f>
        <v>2019</v>
      </c>
      <c r="D1115" s="325" t="s">
        <v>362</v>
      </c>
      <c r="E1115" s="334" t="s">
        <v>140</v>
      </c>
      <c r="F1115" s="371" t="str">
        <f t="shared" si="16"/>
        <v>NL_EX_M_2019_1000 mt_10_1_3</v>
      </c>
      <c r="G1115" s="330">
        <f>'EU1 ExtraEU Trade'!F60</f>
        <v>0.54800000000000004</v>
      </c>
    </row>
    <row r="1116" spans="1:7" ht="13.8" thickBot="1" x14ac:dyDescent="0.3">
      <c r="A1116" s="329" t="str">
        <f>Cover!$G$25</f>
        <v>NL</v>
      </c>
      <c r="B1116" s="325" t="s">
        <v>222</v>
      </c>
      <c r="C1116" s="335">
        <f>'JQ1 Production'!$E$10</f>
        <v>2019</v>
      </c>
      <c r="D1116" s="325" t="s">
        <v>362</v>
      </c>
      <c r="E1116" s="334" t="s">
        <v>141</v>
      </c>
      <c r="F1116" s="371" t="str">
        <f t="shared" si="16"/>
        <v>NL_EX_M_2019_1000 mt_10_1_4</v>
      </c>
      <c r="G1116" s="330">
        <f>'EU1 ExtraEU Trade'!F61</f>
        <v>2.4689999999999999</v>
      </c>
    </row>
    <row r="1117" spans="1:7" ht="13.8" thickBot="1" x14ac:dyDescent="0.3">
      <c r="A1117" s="329" t="str">
        <f>Cover!$G$25</f>
        <v>NL</v>
      </c>
      <c r="B1117" s="325" t="s">
        <v>222</v>
      </c>
      <c r="C1117" s="335">
        <f>'JQ1 Production'!$E$10</f>
        <v>2019</v>
      </c>
      <c r="D1117" s="325" t="s">
        <v>362</v>
      </c>
      <c r="E1117" s="334" t="s">
        <v>142</v>
      </c>
      <c r="F1117" s="371" t="str">
        <f t="shared" si="16"/>
        <v>NL_EX_M_2019_1000 mt_10_2</v>
      </c>
      <c r="G1117" s="330">
        <f>'EU1 ExtraEU Trade'!F62</f>
        <v>2.0499999999999998</v>
      </c>
    </row>
    <row r="1118" spans="1:7" ht="13.8" thickBot="1" x14ac:dyDescent="0.3">
      <c r="A1118" s="329" t="str">
        <f>Cover!$G$25</f>
        <v>NL</v>
      </c>
      <c r="B1118" s="325" t="s">
        <v>222</v>
      </c>
      <c r="C1118" s="335">
        <f>'JQ1 Production'!$E$10</f>
        <v>2019</v>
      </c>
      <c r="D1118" s="325" t="s">
        <v>362</v>
      </c>
      <c r="E1118" s="334" t="s">
        <v>143</v>
      </c>
      <c r="F1118" s="371" t="str">
        <f t="shared" si="16"/>
        <v>NL_EX_M_2019_1000 mt_10_3</v>
      </c>
      <c r="G1118" s="330">
        <f>'EU1 ExtraEU Trade'!F63</f>
        <v>2.6349999999999998</v>
      </c>
    </row>
    <row r="1119" spans="1:7" ht="13.8" thickBot="1" x14ac:dyDescent="0.3">
      <c r="A1119" s="329" t="str">
        <f>Cover!$G$25</f>
        <v>NL</v>
      </c>
      <c r="B1119" s="325" t="s">
        <v>222</v>
      </c>
      <c r="C1119" s="335">
        <f>'JQ1 Production'!$E$10</f>
        <v>2019</v>
      </c>
      <c r="D1119" s="325" t="s">
        <v>362</v>
      </c>
      <c r="E1119" s="334" t="s">
        <v>144</v>
      </c>
      <c r="F1119" s="371" t="str">
        <f t="shared" si="16"/>
        <v>NL_EX_M_2019_1000 mt_10_3_1</v>
      </c>
      <c r="G1119" s="330">
        <f>'EU1 ExtraEU Trade'!F64</f>
        <v>167.089</v>
      </c>
    </row>
    <row r="1120" spans="1:7" ht="13.8" thickBot="1" x14ac:dyDescent="0.3">
      <c r="A1120" s="329" t="str">
        <f>Cover!$G$25</f>
        <v>NL</v>
      </c>
      <c r="B1120" s="325" t="s">
        <v>222</v>
      </c>
      <c r="C1120" s="335">
        <f>'JQ1 Production'!$E$10</f>
        <v>2019</v>
      </c>
      <c r="D1120" s="325" t="s">
        <v>362</v>
      </c>
      <c r="E1120" s="334" t="s">
        <v>145</v>
      </c>
      <c r="F1120" s="371" t="str">
        <f t="shared" si="16"/>
        <v>NL_EX_M_2019_1000 mt_10_3_2</v>
      </c>
      <c r="G1120" s="330">
        <f>'EU1 ExtraEU Trade'!F65</f>
        <v>18.628</v>
      </c>
    </row>
    <row r="1121" spans="1:7" ht="13.8" thickBot="1" x14ac:dyDescent="0.3">
      <c r="A1121" s="329" t="str">
        <f>Cover!$G$25</f>
        <v>NL</v>
      </c>
      <c r="B1121" s="325" t="s">
        <v>222</v>
      </c>
      <c r="C1121" s="335">
        <f>'JQ1 Production'!$E$10</f>
        <v>2019</v>
      </c>
      <c r="D1121" s="325" t="s">
        <v>362</v>
      </c>
      <c r="E1121" s="334" t="s">
        <v>146</v>
      </c>
      <c r="F1121" s="371" t="str">
        <f t="shared" si="16"/>
        <v>NL_EX_M_2019_1000 mt_10_3_3</v>
      </c>
      <c r="G1121" s="330">
        <f>'EU1 ExtraEU Trade'!F66</f>
        <v>124.07899999999999</v>
      </c>
    </row>
    <row r="1122" spans="1:7" ht="13.8" thickBot="1" x14ac:dyDescent="0.3">
      <c r="A1122" s="329" t="str">
        <f>Cover!$G$25</f>
        <v>NL</v>
      </c>
      <c r="B1122" s="325" t="s">
        <v>222</v>
      </c>
      <c r="C1122" s="335">
        <f>'JQ1 Production'!$E$10</f>
        <v>2019</v>
      </c>
      <c r="D1122" s="325" t="s">
        <v>362</v>
      </c>
      <c r="E1122" s="334" t="s">
        <v>147</v>
      </c>
      <c r="F1122" s="371" t="str">
        <f t="shared" si="16"/>
        <v>NL_EX_M_2019_1000 mt_10_3_4</v>
      </c>
      <c r="G1122" s="330">
        <f>'EU1 ExtraEU Trade'!F67</f>
        <v>23.899000000000001</v>
      </c>
    </row>
    <row r="1123" spans="1:7" ht="13.8" thickBot="1" x14ac:dyDescent="0.3">
      <c r="A1123" s="346" t="str">
        <f>Cover!$G$25</f>
        <v>NL</v>
      </c>
      <c r="B1123" s="343" t="s">
        <v>222</v>
      </c>
      <c r="C1123" s="350">
        <f>'JQ1 Production'!$E$10</f>
        <v>2019</v>
      </c>
      <c r="D1123" s="343" t="s">
        <v>362</v>
      </c>
      <c r="E1123" s="347" t="s">
        <v>148</v>
      </c>
      <c r="F1123" s="371" t="str">
        <f t="shared" si="16"/>
        <v>NL_EX_M_2019_1000 mt_10_4</v>
      </c>
      <c r="G1123" s="344">
        <f>'EU1 ExtraEU Trade'!F68</f>
        <v>0.48299999999999998</v>
      </c>
    </row>
    <row r="1124" spans="1:7" ht="13.8" thickBot="1" x14ac:dyDescent="0.3">
      <c r="A1124" s="326" t="str">
        <f>Cover!$G$25</f>
        <v>NL</v>
      </c>
      <c r="B1124" s="327" t="s">
        <v>222</v>
      </c>
      <c r="C1124" s="327">
        <f>'JQ1 Production'!$E$10</f>
        <v>2019</v>
      </c>
      <c r="D1124" s="327" t="s">
        <v>216</v>
      </c>
      <c r="E1124" s="341">
        <v>1</v>
      </c>
      <c r="F1124" s="371" t="str">
        <f t="shared" si="16"/>
        <v>NL_EX_M_2019_1000 NAC_1</v>
      </c>
      <c r="G1124" s="328">
        <f>'EU1 ExtraEU Trade'!G11</f>
        <v>4440</v>
      </c>
    </row>
    <row r="1125" spans="1:7" ht="13.8" thickBot="1" x14ac:dyDescent="0.3">
      <c r="A1125" s="329" t="str">
        <f>Cover!$G$25</f>
        <v>NL</v>
      </c>
      <c r="B1125" s="325" t="s">
        <v>222</v>
      </c>
      <c r="C1125" s="335">
        <f>'JQ1 Production'!$E$10</f>
        <v>2019</v>
      </c>
      <c r="D1125" s="325" t="s">
        <v>216</v>
      </c>
      <c r="E1125" s="334" t="s">
        <v>94</v>
      </c>
      <c r="F1125" s="371" t="str">
        <f t="shared" si="16"/>
        <v>NL_EX_M_2019_1000 NAC_1_1</v>
      </c>
      <c r="G1125" s="328">
        <f>'EU1 ExtraEU Trade'!G12</f>
        <v>2200</v>
      </c>
    </row>
    <row r="1126" spans="1:7" ht="13.8" thickBot="1" x14ac:dyDescent="0.3">
      <c r="A1126" s="329" t="str">
        <f>Cover!$G$25</f>
        <v>NL</v>
      </c>
      <c r="B1126" s="325" t="s">
        <v>222</v>
      </c>
      <c r="C1126" s="335">
        <f>'JQ1 Production'!$E$10</f>
        <v>2019</v>
      </c>
      <c r="D1126" s="325" t="s">
        <v>216</v>
      </c>
      <c r="E1126" s="334" t="s">
        <v>97</v>
      </c>
      <c r="F1126" s="371" t="str">
        <f t="shared" si="16"/>
        <v>NL_EX_M_2019_1000 NAC_1_2</v>
      </c>
      <c r="G1126" s="328">
        <f>'EU1 ExtraEU Trade'!G13</f>
        <v>95</v>
      </c>
    </row>
    <row r="1127" spans="1:7" ht="13.8" thickBot="1" x14ac:dyDescent="0.3">
      <c r="A1127" s="329" t="str">
        <f>Cover!$G$25</f>
        <v>NL</v>
      </c>
      <c r="B1127" s="325" t="s">
        <v>222</v>
      </c>
      <c r="C1127" s="335">
        <f>'JQ1 Production'!$E$10</f>
        <v>2019</v>
      </c>
      <c r="D1127" s="325" t="s">
        <v>216</v>
      </c>
      <c r="E1127" s="334" t="s">
        <v>98</v>
      </c>
      <c r="F1127" s="371" t="str">
        <f t="shared" ref="F1127:F1198" si="17">CONCATENATE(A1127,"_",B1127,"_",C1127,"_",D1127,"_",E1127)</f>
        <v>NL_EX_M_2019_1000 NAC_1_2_C</v>
      </c>
      <c r="G1127" s="328">
        <f>'EU1 ExtraEU Trade'!G14</f>
        <v>2105</v>
      </c>
    </row>
    <row r="1128" spans="1:7" ht="13.8" thickBot="1" x14ac:dyDescent="0.3">
      <c r="A1128" s="329" t="str">
        <f>Cover!$G$25</f>
        <v>NL</v>
      </c>
      <c r="B1128" s="325" t="s">
        <v>222</v>
      </c>
      <c r="C1128" s="335">
        <f>'JQ1 Production'!$E$10</f>
        <v>2019</v>
      </c>
      <c r="D1128" s="325" t="s">
        <v>216</v>
      </c>
      <c r="E1128" s="334" t="s">
        <v>99</v>
      </c>
      <c r="F1128" s="371" t="str">
        <f t="shared" si="17"/>
        <v>NL_EX_M_2019_1000 NAC_1_2_NC</v>
      </c>
      <c r="G1128" s="328">
        <f>'EU1 ExtraEU Trade'!G15</f>
        <v>2240</v>
      </c>
    </row>
    <row r="1129" spans="1:7" ht="13.8" thickBot="1" x14ac:dyDescent="0.3">
      <c r="A1129" s="329" t="str">
        <f>Cover!$G$25</f>
        <v>NL</v>
      </c>
      <c r="B1129" s="325" t="s">
        <v>222</v>
      </c>
      <c r="C1129" s="335">
        <f>'JQ1 Production'!$E$10</f>
        <v>2019</v>
      </c>
      <c r="D1129" s="325" t="s">
        <v>216</v>
      </c>
      <c r="E1129" s="334" t="s">
        <v>100</v>
      </c>
      <c r="F1129" s="371" t="str">
        <f t="shared" si="17"/>
        <v>NL_EX_M_2019_1000 NAC_1_2_NC_T</v>
      </c>
      <c r="G1129" s="328">
        <f>'EU1 ExtraEU Trade'!G16</f>
        <v>15</v>
      </c>
    </row>
    <row r="1130" spans="1:7" ht="13.8" thickBot="1" x14ac:dyDescent="0.3">
      <c r="A1130" s="329" t="str">
        <f>Cover!$G$25</f>
        <v>NL</v>
      </c>
      <c r="B1130" s="325" t="s">
        <v>222</v>
      </c>
      <c r="C1130" s="335">
        <f>'JQ1 Production'!$E$10</f>
        <v>2019</v>
      </c>
      <c r="D1130" s="325" t="s">
        <v>216</v>
      </c>
      <c r="E1130" s="334">
        <v>2</v>
      </c>
      <c r="F1130" s="371" t="str">
        <f t="shared" si="17"/>
        <v>NL_EX_M_2019_1000 NAC_2</v>
      </c>
      <c r="G1130" s="328">
        <f>'EU1 ExtraEU Trade'!G17</f>
        <v>2225</v>
      </c>
    </row>
    <row r="1131" spans="1:7" ht="13.8" thickBot="1" x14ac:dyDescent="0.3">
      <c r="A1131" s="329" t="str">
        <f>Cover!$G$25</f>
        <v>NL</v>
      </c>
      <c r="B1131" s="325" t="s">
        <v>222</v>
      </c>
      <c r="C1131" s="335">
        <f>'JQ1 Production'!$E$10</f>
        <v>2019</v>
      </c>
      <c r="D1131" s="325" t="s">
        <v>216</v>
      </c>
      <c r="E1131" s="334">
        <v>3</v>
      </c>
      <c r="F1131" s="371" t="str">
        <f t="shared" si="17"/>
        <v>NL_EX_M_2019_1000 NAC_3</v>
      </c>
      <c r="G1131" s="328">
        <f>'EU1 ExtraEU Trade'!G18</f>
        <v>993</v>
      </c>
    </row>
    <row r="1132" spans="1:7" ht="13.8" thickBot="1" x14ac:dyDescent="0.3">
      <c r="A1132" s="329" t="str">
        <f>Cover!$G$25</f>
        <v>NL</v>
      </c>
      <c r="B1132" s="325" t="s">
        <v>222</v>
      </c>
      <c r="C1132" s="335">
        <f>'JQ1 Production'!$E$10</f>
        <v>2019</v>
      </c>
      <c r="D1132" s="325" t="s">
        <v>216</v>
      </c>
      <c r="E1132" s="334" t="s">
        <v>381</v>
      </c>
      <c r="F1132" s="371" t="str">
        <f>CONCATENATE(A1132,"_",B1132,"_",C1132,"_",D1132,"_",E1132)</f>
        <v>NL_EX_M_2019_1000 NAC_3_1</v>
      </c>
      <c r="G1132" s="328">
        <f>'EU1 ExtraEU Trade'!G19</f>
        <v>19028</v>
      </c>
    </row>
    <row r="1133" spans="1:7" ht="13.8" thickBot="1" x14ac:dyDescent="0.3">
      <c r="A1133" s="329" t="str">
        <f>Cover!$G$25</f>
        <v>NL</v>
      </c>
      <c r="B1133" s="325" t="s">
        <v>222</v>
      </c>
      <c r="C1133" s="335">
        <f>'JQ1 Production'!$E$10</f>
        <v>2019</v>
      </c>
      <c r="D1133" s="325" t="s">
        <v>216</v>
      </c>
      <c r="E1133" s="334" t="s">
        <v>382</v>
      </c>
      <c r="F1133" s="371" t="str">
        <f>CONCATENATE(A1133,"_",B1133,"_",C1133,"_",D1133,"_",E1133)</f>
        <v>NL_EX_M_2019_1000 NAC_3_2</v>
      </c>
      <c r="G1133" s="328">
        <f>'EU1 ExtraEU Trade'!G20</f>
        <v>391</v>
      </c>
    </row>
    <row r="1134" spans="1:7" ht="13.8" thickBot="1" x14ac:dyDescent="0.3">
      <c r="A1134" s="329" t="str">
        <f>Cover!$G$25</f>
        <v>NL</v>
      </c>
      <c r="B1134" s="325" t="s">
        <v>222</v>
      </c>
      <c r="C1134" s="335">
        <f>'JQ1 Production'!$E$10</f>
        <v>2019</v>
      </c>
      <c r="D1134" s="325" t="s">
        <v>216</v>
      </c>
      <c r="E1134" s="334">
        <v>4</v>
      </c>
      <c r="F1134" s="371" t="str">
        <f>CONCATENATE(A1134,"_",B1134,"_",C1134,"_",D1134,"_",E1134)</f>
        <v>NL_EX_M_2019_1000 NAC_4</v>
      </c>
      <c r="G1134" s="328">
        <f>'EU1 ExtraEU Trade'!G21</f>
        <v>377</v>
      </c>
    </row>
    <row r="1135" spans="1:7" ht="13.8" thickBot="1" x14ac:dyDescent="0.3">
      <c r="A1135" s="329" t="str">
        <f>Cover!$G$25</f>
        <v>NL</v>
      </c>
      <c r="B1135" s="325" t="s">
        <v>222</v>
      </c>
      <c r="C1135" s="335">
        <f>'JQ1 Production'!$E$10</f>
        <v>2019</v>
      </c>
      <c r="D1135" s="325" t="s">
        <v>216</v>
      </c>
      <c r="E1135" s="334" t="s">
        <v>383</v>
      </c>
      <c r="F1135" s="371" t="str">
        <f>CONCATENATE(A1135,"_",B1135,"_",C1135,"_",D1135,"_",E1135)</f>
        <v>NL_EX_M_2019_1000 NAC_4_1</v>
      </c>
      <c r="G1135" s="328">
        <f>'EU1 ExtraEU Trade'!G22</f>
        <v>14</v>
      </c>
    </row>
    <row r="1136" spans="1:7" ht="13.8" thickBot="1" x14ac:dyDescent="0.3">
      <c r="A1136" s="329" t="str">
        <f>Cover!$G$25</f>
        <v>NL</v>
      </c>
      <c r="B1136" s="325" t="s">
        <v>222</v>
      </c>
      <c r="C1136" s="335">
        <f>'JQ1 Production'!$E$10</f>
        <v>2019</v>
      </c>
      <c r="D1136" s="325" t="s">
        <v>216</v>
      </c>
      <c r="E1136" s="334" t="s">
        <v>384</v>
      </c>
      <c r="F1136" s="371" t="str">
        <f>CONCATENATE(A1136,"_",B1136,"_",C1136,"_",D1136,"_",E1136)</f>
        <v>NL_EX_M_2019_1000 NAC_4_2</v>
      </c>
      <c r="G1136" s="328">
        <f>'EU1 ExtraEU Trade'!G23</f>
        <v>0</v>
      </c>
    </row>
    <row r="1137" spans="1:7" ht="13.8" thickBot="1" x14ac:dyDescent="0.3">
      <c r="A1137" s="329" t="str">
        <f>Cover!$G$25</f>
        <v>NL</v>
      </c>
      <c r="B1137" s="325" t="s">
        <v>222</v>
      </c>
      <c r="C1137" s="335">
        <f>'JQ1 Production'!$E$10</f>
        <v>2019</v>
      </c>
      <c r="D1137" s="325" t="s">
        <v>216</v>
      </c>
      <c r="E1137" s="334">
        <v>5</v>
      </c>
      <c r="F1137" s="371" t="str">
        <f t="shared" si="17"/>
        <v>NL_EX_M_2019_1000 NAC_5</v>
      </c>
      <c r="G1137" s="328">
        <f>'EU1 ExtraEU Trade'!G24</f>
        <v>47950</v>
      </c>
    </row>
    <row r="1138" spans="1:7" ht="13.8" thickBot="1" x14ac:dyDescent="0.3">
      <c r="A1138" s="329" t="str">
        <f>Cover!$G$25</f>
        <v>NL</v>
      </c>
      <c r="B1138" s="325" t="s">
        <v>222</v>
      </c>
      <c r="C1138" s="335">
        <f>'JQ1 Production'!$E$10</f>
        <v>2019</v>
      </c>
      <c r="D1138" s="325" t="s">
        <v>216</v>
      </c>
      <c r="E1138" s="334" t="s">
        <v>110</v>
      </c>
      <c r="F1138" s="371" t="str">
        <f t="shared" si="17"/>
        <v>NL_EX_M_2019_1000 NAC_5_C</v>
      </c>
      <c r="G1138" s="328">
        <f>'EU1 ExtraEU Trade'!G25</f>
        <v>47756</v>
      </c>
    </row>
    <row r="1139" spans="1:7" ht="13.8" thickBot="1" x14ac:dyDescent="0.3">
      <c r="A1139" s="329" t="str">
        <f>Cover!$G$25</f>
        <v>NL</v>
      </c>
      <c r="B1139" s="325" t="s">
        <v>222</v>
      </c>
      <c r="C1139" s="335">
        <f>'JQ1 Production'!$E$10</f>
        <v>2019</v>
      </c>
      <c r="D1139" s="325" t="s">
        <v>216</v>
      </c>
      <c r="E1139" s="334" t="s">
        <v>111</v>
      </c>
      <c r="F1139" s="371" t="str">
        <f t="shared" si="17"/>
        <v>NL_EX_M_2019_1000 NAC_5_NC</v>
      </c>
      <c r="G1139" s="328">
        <f>'EU1 ExtraEU Trade'!G26</f>
        <v>194</v>
      </c>
    </row>
    <row r="1140" spans="1:7" ht="13.8" thickBot="1" x14ac:dyDescent="0.3">
      <c r="A1140" s="329" t="str">
        <f>Cover!$G$25</f>
        <v>NL</v>
      </c>
      <c r="B1140" s="325" t="s">
        <v>222</v>
      </c>
      <c r="C1140" s="335">
        <f>'JQ1 Production'!$E$10</f>
        <v>2019</v>
      </c>
      <c r="D1140" s="325" t="s">
        <v>216</v>
      </c>
      <c r="E1140" s="334" t="s">
        <v>112</v>
      </c>
      <c r="F1140" s="371" t="str">
        <f t="shared" si="17"/>
        <v>NL_EX_M_2019_1000 NAC_5_NC_T</v>
      </c>
      <c r="G1140" s="328">
        <f>'EU1 ExtraEU Trade'!G27</f>
        <v>274167</v>
      </c>
    </row>
    <row r="1141" spans="1:7" ht="13.8" thickBot="1" x14ac:dyDescent="0.3">
      <c r="A1141" s="329" t="str">
        <f>Cover!$G$25</f>
        <v>NL</v>
      </c>
      <c r="B1141" s="325" t="s">
        <v>222</v>
      </c>
      <c r="C1141" s="335">
        <f>'JQ1 Production'!$E$10</f>
        <v>2019</v>
      </c>
      <c r="D1141" s="325" t="s">
        <v>216</v>
      </c>
      <c r="E1141" s="334">
        <v>6</v>
      </c>
      <c r="F1141" s="371" t="str">
        <f t="shared" si="17"/>
        <v>NL_EX_M_2019_1000 NAC_6</v>
      </c>
      <c r="G1141" s="328">
        <f>'EU1 ExtraEU Trade'!G28</f>
        <v>130914</v>
      </c>
    </row>
    <row r="1142" spans="1:7" ht="13.8" thickBot="1" x14ac:dyDescent="0.3">
      <c r="A1142" s="329" t="str">
        <f>Cover!$G$25</f>
        <v>NL</v>
      </c>
      <c r="B1142" s="325" t="s">
        <v>222</v>
      </c>
      <c r="C1142" s="335">
        <f>'JQ1 Production'!$E$10</f>
        <v>2019</v>
      </c>
      <c r="D1142" s="325" t="s">
        <v>216</v>
      </c>
      <c r="E1142" s="334" t="s">
        <v>113</v>
      </c>
      <c r="F1142" s="371" t="str">
        <f t="shared" si="17"/>
        <v>NL_EX_M_2019_1000 NAC_6_1</v>
      </c>
      <c r="G1142" s="328">
        <f>'EU1 ExtraEU Trade'!G29</f>
        <v>143253</v>
      </c>
    </row>
    <row r="1143" spans="1:7" ht="13.8" thickBot="1" x14ac:dyDescent="0.3">
      <c r="A1143" s="329" t="str">
        <f>Cover!$G$25</f>
        <v>NL</v>
      </c>
      <c r="B1143" s="325" t="s">
        <v>222</v>
      </c>
      <c r="C1143" s="335">
        <f>'JQ1 Production'!$E$10</f>
        <v>2019</v>
      </c>
      <c r="D1143" s="325" t="s">
        <v>216</v>
      </c>
      <c r="E1143" s="334" t="s">
        <v>114</v>
      </c>
      <c r="F1143" s="371" t="str">
        <f t="shared" si="17"/>
        <v>NL_EX_M_2019_1000 NAC_6_1_C</v>
      </c>
      <c r="G1143" s="328">
        <f>'EU1 ExtraEU Trade'!G30</f>
        <v>120242</v>
      </c>
    </row>
    <row r="1144" spans="1:7" ht="13.8" thickBot="1" x14ac:dyDescent="0.3">
      <c r="A1144" s="329" t="str">
        <f>Cover!$G$25</f>
        <v>NL</v>
      </c>
      <c r="B1144" s="325" t="s">
        <v>222</v>
      </c>
      <c r="C1144" s="335">
        <f>'JQ1 Production'!$E$10</f>
        <v>2019</v>
      </c>
      <c r="D1144" s="325" t="s">
        <v>216</v>
      </c>
      <c r="E1144" s="334" t="s">
        <v>115</v>
      </c>
      <c r="F1144" s="371" t="str">
        <f t="shared" si="17"/>
        <v>NL_EX_M_2019_1000 NAC_6_1_NC</v>
      </c>
      <c r="G1144" s="328">
        <f>'EU1 ExtraEU Trade'!G31</f>
        <v>4325</v>
      </c>
    </row>
    <row r="1145" spans="1:7" ht="13.8" thickBot="1" x14ac:dyDescent="0.3">
      <c r="A1145" s="329" t="str">
        <f>Cover!$G$25</f>
        <v>NL</v>
      </c>
      <c r="B1145" s="325" t="s">
        <v>222</v>
      </c>
      <c r="C1145" s="335">
        <f>'JQ1 Production'!$E$10</f>
        <v>2019</v>
      </c>
      <c r="D1145" s="325" t="s">
        <v>216</v>
      </c>
      <c r="E1145" s="334" t="s">
        <v>116</v>
      </c>
      <c r="F1145" s="371" t="str">
        <f t="shared" si="17"/>
        <v>NL_EX_M_2019_1000 NAC_6_1_NC_T</v>
      </c>
      <c r="G1145" s="328">
        <f>'EU1 ExtraEU Trade'!G32</f>
        <v>163</v>
      </c>
    </row>
    <row r="1146" spans="1:7" ht="13.8" thickBot="1" x14ac:dyDescent="0.3">
      <c r="A1146" s="329" t="str">
        <f>Cover!$G$25</f>
        <v>NL</v>
      </c>
      <c r="B1146" s="325" t="s">
        <v>222</v>
      </c>
      <c r="C1146" s="335">
        <f>'JQ1 Production'!$E$10</f>
        <v>2019</v>
      </c>
      <c r="D1146" s="325" t="s">
        <v>216</v>
      </c>
      <c r="E1146" s="334" t="s">
        <v>117</v>
      </c>
      <c r="F1146" s="371" t="str">
        <f t="shared" si="17"/>
        <v>NL_EX_M_2019_1000 NAC_6_2</v>
      </c>
      <c r="G1146" s="328">
        <f>'EU1 ExtraEU Trade'!G33</f>
        <v>4162</v>
      </c>
    </row>
    <row r="1147" spans="1:7" ht="13.8" thickBot="1" x14ac:dyDescent="0.3">
      <c r="A1147" s="329" t="str">
        <f>Cover!$G$25</f>
        <v>NL</v>
      </c>
      <c r="B1147" s="325" t="s">
        <v>222</v>
      </c>
      <c r="C1147" s="335">
        <f>'JQ1 Production'!$E$10</f>
        <v>2019</v>
      </c>
      <c r="D1147" s="325" t="s">
        <v>216</v>
      </c>
      <c r="E1147" s="334" t="s">
        <v>118</v>
      </c>
      <c r="F1147" s="371" t="str">
        <f t="shared" si="17"/>
        <v>NL_EX_M_2019_1000 NAC_6_2_C</v>
      </c>
      <c r="G1147" s="328">
        <f>'EU1 ExtraEU Trade'!G34</f>
        <v>804</v>
      </c>
    </row>
    <row r="1148" spans="1:7" ht="13.8" thickBot="1" x14ac:dyDescent="0.3">
      <c r="A1148" s="329" t="str">
        <f>Cover!$G$25</f>
        <v>NL</v>
      </c>
      <c r="B1148" s="325" t="s">
        <v>222</v>
      </c>
      <c r="C1148" s="335">
        <f>'JQ1 Production'!$E$10</f>
        <v>2019</v>
      </c>
      <c r="D1148" s="325" t="s">
        <v>216</v>
      </c>
      <c r="E1148" s="334" t="s">
        <v>119</v>
      </c>
      <c r="F1148" s="371" t="str">
        <f t="shared" si="17"/>
        <v>NL_EX_M_2019_1000 NAC_6_2_NC</v>
      </c>
      <c r="G1148" s="328">
        <f>'EU1 ExtraEU Trade'!G35</f>
        <v>128821</v>
      </c>
    </row>
    <row r="1149" spans="1:7" ht="13.8" thickBot="1" x14ac:dyDescent="0.3">
      <c r="A1149" s="329" t="str">
        <f>Cover!$G$25</f>
        <v>NL</v>
      </c>
      <c r="B1149" s="325" t="s">
        <v>222</v>
      </c>
      <c r="C1149" s="335">
        <f>'JQ1 Production'!$E$10</f>
        <v>2019</v>
      </c>
      <c r="D1149" s="325" t="s">
        <v>216</v>
      </c>
      <c r="E1149" s="334" t="s">
        <v>120</v>
      </c>
      <c r="F1149" s="371" t="str">
        <f t="shared" si="17"/>
        <v>NL_EX_M_2019_1000 NAC_6_2_NC_T</v>
      </c>
      <c r="G1149" s="328">
        <f>'EU1 ExtraEU Trade'!G36</f>
        <v>124483</v>
      </c>
    </row>
    <row r="1150" spans="1:7" ht="13.8" thickBot="1" x14ac:dyDescent="0.3">
      <c r="A1150" s="329" t="str">
        <f>Cover!$G$25</f>
        <v>NL</v>
      </c>
      <c r="B1150" s="325" t="s">
        <v>222</v>
      </c>
      <c r="C1150" s="335">
        <f>'JQ1 Production'!$E$10</f>
        <v>2019</v>
      </c>
      <c r="D1150" s="325" t="s">
        <v>216</v>
      </c>
      <c r="E1150" s="334" t="s">
        <v>121</v>
      </c>
      <c r="F1150" s="371" t="str">
        <f t="shared" si="17"/>
        <v>NL_EX_M_2019_1000 NAC_6_3</v>
      </c>
      <c r="G1150" s="328">
        <f>'EU1 ExtraEU Trade'!G37</f>
        <v>44980</v>
      </c>
    </row>
    <row r="1151" spans="1:7" ht="13.8" thickBot="1" x14ac:dyDescent="0.3">
      <c r="A1151" s="329" t="str">
        <f>Cover!$G$25</f>
        <v>NL</v>
      </c>
      <c r="B1151" s="325" t="s">
        <v>222</v>
      </c>
      <c r="C1151" s="335">
        <f>'JQ1 Production'!$E$10</f>
        <v>2019</v>
      </c>
      <c r="D1151" s="325" t="s">
        <v>216</v>
      </c>
      <c r="E1151" s="334" t="s">
        <v>122</v>
      </c>
      <c r="F1151" s="371" t="str">
        <f t="shared" si="17"/>
        <v>NL_EX_M_2019_1000 NAC_6_3_1</v>
      </c>
      <c r="G1151" s="328">
        <f>'EU1 ExtraEU Trade'!G38</f>
        <v>79503</v>
      </c>
    </row>
    <row r="1152" spans="1:7" ht="13.8" thickBot="1" x14ac:dyDescent="0.3">
      <c r="A1152" s="329" t="str">
        <f>Cover!$G$25</f>
        <v>NL</v>
      </c>
      <c r="B1152" s="325" t="s">
        <v>222</v>
      </c>
      <c r="C1152" s="335">
        <f>'JQ1 Production'!$E$10</f>
        <v>2019</v>
      </c>
      <c r="D1152" s="325" t="s">
        <v>216</v>
      </c>
      <c r="E1152" s="334" t="s">
        <v>123</v>
      </c>
      <c r="F1152" s="371" t="str">
        <f t="shared" si="17"/>
        <v>NL_EX_M_2019_1000 NAC_6_4</v>
      </c>
      <c r="G1152" s="328">
        <f>'EU1 ExtraEU Trade'!G39</f>
        <v>30562</v>
      </c>
    </row>
    <row r="1153" spans="1:7" ht="13.8" thickBot="1" x14ac:dyDescent="0.3">
      <c r="A1153" s="329" t="str">
        <f>Cover!$G$25</f>
        <v>NL</v>
      </c>
      <c r="B1153" s="325" t="s">
        <v>222</v>
      </c>
      <c r="C1153" s="335">
        <f>'JQ1 Production'!$E$10</f>
        <v>2019</v>
      </c>
      <c r="D1153" s="325" t="s">
        <v>216</v>
      </c>
      <c r="E1153" s="334" t="s">
        <v>124</v>
      </c>
      <c r="F1153" s="371" t="str">
        <f t="shared" si="17"/>
        <v>NL_EX_M_2019_1000 NAC_6_4_1</v>
      </c>
      <c r="G1153" s="328">
        <f>'EU1 ExtraEU Trade'!G40</f>
        <v>771</v>
      </c>
    </row>
    <row r="1154" spans="1:7" ht="13.8" thickBot="1" x14ac:dyDescent="0.3">
      <c r="A1154" s="329" t="str">
        <f>Cover!$G$25</f>
        <v>NL</v>
      </c>
      <c r="B1154" s="325" t="s">
        <v>222</v>
      </c>
      <c r="C1154" s="335">
        <f>'JQ1 Production'!$E$10</f>
        <v>2019</v>
      </c>
      <c r="D1154" s="325" t="s">
        <v>216</v>
      </c>
      <c r="E1154" s="334" t="s">
        <v>125</v>
      </c>
      <c r="F1154" s="371" t="str">
        <f t="shared" si="17"/>
        <v>NL_EX_M_2019_1000 NAC_6_4_2</v>
      </c>
      <c r="G1154" s="328">
        <f>'EU1 ExtraEU Trade'!G41</f>
        <v>211</v>
      </c>
    </row>
    <row r="1155" spans="1:7" ht="13.8" thickBot="1" x14ac:dyDescent="0.3">
      <c r="A1155" s="329" t="str">
        <f>Cover!$G$25</f>
        <v>NL</v>
      </c>
      <c r="B1155" s="325" t="s">
        <v>222</v>
      </c>
      <c r="C1155" s="335">
        <f>'JQ1 Production'!$E$10</f>
        <v>2019</v>
      </c>
      <c r="D1155" s="325" t="s">
        <v>216</v>
      </c>
      <c r="E1155" s="334" t="s">
        <v>126</v>
      </c>
      <c r="F1155" s="371" t="str">
        <f t="shared" si="17"/>
        <v>NL_EX_M_2019_1000 NAC_6_4_3</v>
      </c>
      <c r="G1155" s="328">
        <f>'EU1 ExtraEU Trade'!G42</f>
        <v>3567</v>
      </c>
    </row>
    <row r="1156" spans="1:7" ht="13.8" thickBot="1" x14ac:dyDescent="0.3">
      <c r="A1156" s="329" t="str">
        <f>Cover!$G$25</f>
        <v>NL</v>
      </c>
      <c r="B1156" s="325" t="s">
        <v>222</v>
      </c>
      <c r="C1156" s="335">
        <f>'JQ1 Production'!$E$10</f>
        <v>2019</v>
      </c>
      <c r="D1156" s="325" t="s">
        <v>216</v>
      </c>
      <c r="E1156" s="334">
        <v>7</v>
      </c>
      <c r="F1156" s="371" t="str">
        <f t="shared" si="17"/>
        <v>NL_EX_M_2019_1000 NAC_7</v>
      </c>
      <c r="G1156" s="328">
        <f>'EU1 ExtraEU Trade'!G43</f>
        <v>1612</v>
      </c>
    </row>
    <row r="1157" spans="1:7" ht="13.8" thickBot="1" x14ac:dyDescent="0.3">
      <c r="A1157" s="329" t="str">
        <f>Cover!$G$25</f>
        <v>NL</v>
      </c>
      <c r="B1157" s="325" t="s">
        <v>222</v>
      </c>
      <c r="C1157" s="335">
        <f>'JQ1 Production'!$E$10</f>
        <v>2019</v>
      </c>
      <c r="D1157" s="325" t="s">
        <v>216</v>
      </c>
      <c r="E1157" s="334" t="s">
        <v>127</v>
      </c>
      <c r="F1157" s="371" t="str">
        <f t="shared" si="17"/>
        <v>NL_EX_M_2019_1000 NAC_7_1</v>
      </c>
      <c r="G1157" s="328">
        <f>'EU1 ExtraEU Trade'!G44</f>
        <v>1859</v>
      </c>
    </row>
    <row r="1158" spans="1:7" ht="13.8" thickBot="1" x14ac:dyDescent="0.3">
      <c r="A1158" s="329" t="str">
        <f>Cover!$G$25</f>
        <v>NL</v>
      </c>
      <c r="B1158" s="325" t="s">
        <v>222</v>
      </c>
      <c r="C1158" s="335">
        <f>'JQ1 Production'!$E$10</f>
        <v>2019</v>
      </c>
      <c r="D1158" s="325" t="s">
        <v>216</v>
      </c>
      <c r="E1158" s="334" t="s">
        <v>128</v>
      </c>
      <c r="F1158" s="371" t="str">
        <f t="shared" si="17"/>
        <v>NL_EX_M_2019_1000 NAC_7_2</v>
      </c>
      <c r="G1158" s="328">
        <f>'EU1 ExtraEU Trade'!G45</f>
        <v>96</v>
      </c>
    </row>
    <row r="1159" spans="1:7" ht="13.8" thickBot="1" x14ac:dyDescent="0.3">
      <c r="A1159" s="329" t="str">
        <f>Cover!$G$25</f>
        <v>NL</v>
      </c>
      <c r="B1159" s="325" t="s">
        <v>222</v>
      </c>
      <c r="C1159" s="335">
        <f>'JQ1 Production'!$E$10</f>
        <v>2019</v>
      </c>
      <c r="D1159" s="325" t="s">
        <v>216</v>
      </c>
      <c r="E1159" s="334" t="s">
        <v>129</v>
      </c>
      <c r="F1159" s="371" t="str">
        <f t="shared" si="17"/>
        <v>NL_EX_M_2019_1000 NAC_7_3</v>
      </c>
      <c r="G1159" s="328">
        <f>'EU1 ExtraEU Trade'!G46</f>
        <v>544743.14632778917</v>
      </c>
    </row>
    <row r="1160" spans="1:7" ht="13.8" thickBot="1" x14ac:dyDescent="0.3">
      <c r="A1160" s="329" t="str">
        <f>Cover!$G$25</f>
        <v>NL</v>
      </c>
      <c r="B1160" s="325" t="s">
        <v>222</v>
      </c>
      <c r="C1160" s="335">
        <f>'JQ1 Production'!$E$10</f>
        <v>2019</v>
      </c>
      <c r="D1160" s="325" t="s">
        <v>216</v>
      </c>
      <c r="E1160" s="334" t="s">
        <v>130</v>
      </c>
      <c r="F1160" s="371" t="str">
        <f t="shared" si="17"/>
        <v>NL_EX_M_2019_1000 NAC_7_3_1</v>
      </c>
      <c r="G1160" s="328">
        <f>'EU1 ExtraEU Trade'!G47</f>
        <v>35843</v>
      </c>
    </row>
    <row r="1161" spans="1:7" ht="13.8" thickBot="1" x14ac:dyDescent="0.3">
      <c r="A1161" s="329" t="str">
        <f>Cover!$G$25</f>
        <v>NL</v>
      </c>
      <c r="B1161" s="325" t="s">
        <v>222</v>
      </c>
      <c r="C1161" s="335">
        <f>'JQ1 Production'!$E$10</f>
        <v>2019</v>
      </c>
      <c r="D1161" s="325" t="s">
        <v>216</v>
      </c>
      <c r="E1161" s="334" t="s">
        <v>131</v>
      </c>
      <c r="F1161" s="371" t="str">
        <f t="shared" si="17"/>
        <v>NL_EX_M_2019_1000 NAC_7_3_2</v>
      </c>
      <c r="G1161" s="328">
        <f>'EU1 ExtraEU Trade'!G48</f>
        <v>487423</v>
      </c>
    </row>
    <row r="1162" spans="1:7" ht="13.8" thickBot="1" x14ac:dyDescent="0.3">
      <c r="A1162" s="329" t="str">
        <f>Cover!$G$25</f>
        <v>NL</v>
      </c>
      <c r="B1162" s="325" t="s">
        <v>222</v>
      </c>
      <c r="C1162" s="335">
        <f>'JQ1 Production'!$E$10</f>
        <v>2019</v>
      </c>
      <c r="D1162" s="325" t="s">
        <v>216</v>
      </c>
      <c r="E1162" s="334" t="s">
        <v>132</v>
      </c>
      <c r="F1162" s="371" t="str">
        <f t="shared" si="17"/>
        <v>NL_EX_M_2019_1000 NAC_7_3_3</v>
      </c>
      <c r="G1162" s="328">
        <f>'EU1 ExtraEU Trade'!G49</f>
        <v>487118</v>
      </c>
    </row>
    <row r="1163" spans="1:7" ht="13.8" thickBot="1" x14ac:dyDescent="0.3">
      <c r="A1163" s="329" t="str">
        <f>Cover!$G$25</f>
        <v>NL</v>
      </c>
      <c r="B1163" s="325" t="s">
        <v>222</v>
      </c>
      <c r="C1163" s="335">
        <f>'JQ1 Production'!$E$10</f>
        <v>2019</v>
      </c>
      <c r="D1163" s="325" t="s">
        <v>216</v>
      </c>
      <c r="E1163" s="334" t="s">
        <v>133</v>
      </c>
      <c r="F1163" s="371" t="str">
        <f t="shared" si="17"/>
        <v>NL_EX_M_2019_1000 NAC_7_3_4</v>
      </c>
      <c r="G1163" s="328">
        <f>'EU1 ExtraEU Trade'!G50</f>
        <v>486957</v>
      </c>
    </row>
    <row r="1164" spans="1:7" ht="13.8" thickBot="1" x14ac:dyDescent="0.3">
      <c r="A1164" s="329" t="str">
        <f>Cover!$G$25</f>
        <v>NL</v>
      </c>
      <c r="B1164" s="325" t="s">
        <v>222</v>
      </c>
      <c r="C1164" s="335">
        <f>'JQ1 Production'!$E$10</f>
        <v>2019</v>
      </c>
      <c r="D1164" s="325" t="s">
        <v>216</v>
      </c>
      <c r="E1164" s="334" t="s">
        <v>134</v>
      </c>
      <c r="F1164" s="371" t="str">
        <f t="shared" si="17"/>
        <v>NL_EX_M_2019_1000 NAC_7_4</v>
      </c>
      <c r="G1164" s="328">
        <f>'EU1 ExtraEU Trade'!G51</f>
        <v>305</v>
      </c>
    </row>
    <row r="1165" spans="1:7" ht="13.8" thickBot="1" x14ac:dyDescent="0.3">
      <c r="A1165" s="329" t="str">
        <f>Cover!$G$25</f>
        <v>NL</v>
      </c>
      <c r="B1165" s="325" t="s">
        <v>222</v>
      </c>
      <c r="C1165" s="335">
        <f>'JQ1 Production'!$E$10</f>
        <v>2019</v>
      </c>
      <c r="D1165" s="325" t="s">
        <v>216</v>
      </c>
      <c r="E1165" s="334">
        <v>8</v>
      </c>
      <c r="F1165" s="371" t="str">
        <f t="shared" si="17"/>
        <v>NL_EX_M_2019_1000 NAC_8</v>
      </c>
      <c r="G1165" s="328">
        <f>'EU1 ExtraEU Trade'!G52</f>
        <v>21477.146327789196</v>
      </c>
    </row>
    <row r="1166" spans="1:7" ht="13.8" thickBot="1" x14ac:dyDescent="0.3">
      <c r="A1166" s="329" t="str">
        <f>Cover!$G$25</f>
        <v>NL</v>
      </c>
      <c r="B1166" s="325" t="s">
        <v>222</v>
      </c>
      <c r="C1166" s="335">
        <f>'JQ1 Production'!$E$10</f>
        <v>2019</v>
      </c>
      <c r="D1166" s="325" t="s">
        <v>216</v>
      </c>
      <c r="E1166" s="334" t="s">
        <v>135</v>
      </c>
      <c r="F1166" s="371" t="str">
        <f t="shared" si="17"/>
        <v>NL_EX_M_2019_1000 NAC_8_1</v>
      </c>
      <c r="G1166" s="328">
        <f>'EU1 ExtraEU Trade'!G53</f>
        <v>51590</v>
      </c>
    </row>
    <row r="1167" spans="1:7" ht="13.8" thickBot="1" x14ac:dyDescent="0.3">
      <c r="A1167" s="329" t="str">
        <f>Cover!$G$25</f>
        <v>NL</v>
      </c>
      <c r="B1167" s="325" t="s">
        <v>222</v>
      </c>
      <c r="C1167" s="335">
        <f>'JQ1 Production'!$E$10</f>
        <v>2019</v>
      </c>
      <c r="D1167" s="325" t="s">
        <v>216</v>
      </c>
      <c r="E1167" s="334" t="s">
        <v>136</v>
      </c>
      <c r="F1167" s="371" t="str">
        <f t="shared" si="17"/>
        <v>NL_EX_M_2019_1000 NAC_8_2</v>
      </c>
      <c r="G1167" s="328">
        <f>'EU1 ExtraEU Trade'!G54</f>
        <v>51569</v>
      </c>
    </row>
    <row r="1168" spans="1:7" ht="13.8" thickBot="1" x14ac:dyDescent="0.3">
      <c r="A1168" s="329" t="str">
        <f>Cover!$G$25</f>
        <v>NL</v>
      </c>
      <c r="B1168" s="325" t="s">
        <v>222</v>
      </c>
      <c r="C1168" s="335">
        <f>'JQ1 Production'!$E$10</f>
        <v>2019</v>
      </c>
      <c r="D1168" s="325" t="s">
        <v>216</v>
      </c>
      <c r="E1168" s="334">
        <v>9</v>
      </c>
      <c r="F1168" s="371" t="str">
        <f t="shared" si="17"/>
        <v>NL_EX_M_2019_1000 NAC_9</v>
      </c>
      <c r="G1168" s="328">
        <f>'EU1 ExtraEU Trade'!G55</f>
        <v>21</v>
      </c>
    </row>
    <row r="1169" spans="1:7" ht="13.8" thickBot="1" x14ac:dyDescent="0.3">
      <c r="A1169" s="329" t="str">
        <f>Cover!$G$25</f>
        <v>NL</v>
      </c>
      <c r="B1169" s="325" t="s">
        <v>222</v>
      </c>
      <c r="C1169" s="335">
        <f>'JQ1 Production'!$E$10</f>
        <v>2019</v>
      </c>
      <c r="D1169" s="325" t="s">
        <v>216</v>
      </c>
      <c r="E1169" s="334">
        <v>10</v>
      </c>
      <c r="F1169" s="371" t="str">
        <f t="shared" si="17"/>
        <v>NL_EX_M_2019_1000 NAC_10</v>
      </c>
      <c r="G1169" s="328">
        <f>'EU1 ExtraEU Trade'!G56</f>
        <v>28674</v>
      </c>
    </row>
    <row r="1170" spans="1:7" ht="13.8" thickBot="1" x14ac:dyDescent="0.3">
      <c r="A1170" s="329" t="str">
        <f>Cover!$G$25</f>
        <v>NL</v>
      </c>
      <c r="B1170" s="325" t="s">
        <v>222</v>
      </c>
      <c r="C1170" s="335">
        <f>'JQ1 Production'!$E$10</f>
        <v>2019</v>
      </c>
      <c r="D1170" s="325" t="s">
        <v>216</v>
      </c>
      <c r="E1170" s="334" t="s">
        <v>137</v>
      </c>
      <c r="F1170" s="371" t="str">
        <f t="shared" si="17"/>
        <v>NL_EX_M_2019_1000 NAC_10_1</v>
      </c>
      <c r="G1170" s="328">
        <f>'EU1 ExtraEU Trade'!G57</f>
        <v>189508</v>
      </c>
    </row>
    <row r="1171" spans="1:7" ht="13.8" thickBot="1" x14ac:dyDescent="0.3">
      <c r="A1171" s="329" t="str">
        <f>Cover!$G$25</f>
        <v>NL</v>
      </c>
      <c r="B1171" s="325" t="s">
        <v>222</v>
      </c>
      <c r="C1171" s="335">
        <f>'JQ1 Production'!$E$10</f>
        <v>2019</v>
      </c>
      <c r="D1171" s="325" t="s">
        <v>216</v>
      </c>
      <c r="E1171" s="334" t="s">
        <v>138</v>
      </c>
      <c r="F1171" s="371" t="str">
        <f t="shared" si="17"/>
        <v>NL_EX_M_2019_1000 NAC_10_1_1</v>
      </c>
      <c r="G1171" s="328">
        <f>'EU1 ExtraEU Trade'!G58</f>
        <v>36500</v>
      </c>
    </row>
    <row r="1172" spans="1:7" ht="13.8" thickBot="1" x14ac:dyDescent="0.3">
      <c r="A1172" s="329" t="str">
        <f>Cover!$G$25</f>
        <v>NL</v>
      </c>
      <c r="B1172" s="325" t="s">
        <v>222</v>
      </c>
      <c r="C1172" s="335">
        <f>'JQ1 Production'!$E$10</f>
        <v>2019</v>
      </c>
      <c r="D1172" s="325" t="s">
        <v>216</v>
      </c>
      <c r="E1172" s="334" t="s">
        <v>139</v>
      </c>
      <c r="F1172" s="371" t="str">
        <f t="shared" si="17"/>
        <v>NL_EX_M_2019_1000 NAC_10_1_2</v>
      </c>
      <c r="G1172" s="328">
        <f>'EU1 ExtraEU Trade'!G59</f>
        <v>22533</v>
      </c>
    </row>
    <row r="1173" spans="1:7" ht="13.8" thickBot="1" x14ac:dyDescent="0.3">
      <c r="A1173" s="329" t="str">
        <f>Cover!$G$25</f>
        <v>NL</v>
      </c>
      <c r="B1173" s="325" t="s">
        <v>222</v>
      </c>
      <c r="C1173" s="335">
        <f>'JQ1 Production'!$E$10</f>
        <v>2019</v>
      </c>
      <c r="D1173" s="325" t="s">
        <v>216</v>
      </c>
      <c r="E1173" s="334" t="s">
        <v>140</v>
      </c>
      <c r="F1173" s="371" t="str">
        <f t="shared" si="17"/>
        <v>NL_EX_M_2019_1000 NAC_10_1_3</v>
      </c>
      <c r="G1173" s="328">
        <f>'EU1 ExtraEU Trade'!G60</f>
        <v>1094</v>
      </c>
    </row>
    <row r="1174" spans="1:7" ht="13.8" thickBot="1" x14ac:dyDescent="0.3">
      <c r="A1174" s="329" t="str">
        <f>Cover!$G$25</f>
        <v>NL</v>
      </c>
      <c r="B1174" s="325" t="s">
        <v>222</v>
      </c>
      <c r="C1174" s="335">
        <f>'JQ1 Production'!$E$10</f>
        <v>2019</v>
      </c>
      <c r="D1174" s="325" t="s">
        <v>216</v>
      </c>
      <c r="E1174" s="334" t="s">
        <v>141</v>
      </c>
      <c r="F1174" s="371" t="str">
        <f t="shared" si="17"/>
        <v>NL_EX_M_2019_1000 NAC_10_1_4</v>
      </c>
      <c r="G1174" s="328">
        <f>'EU1 ExtraEU Trade'!G61</f>
        <v>4027</v>
      </c>
    </row>
    <row r="1175" spans="1:7" ht="13.8" thickBot="1" x14ac:dyDescent="0.3">
      <c r="A1175" s="329" t="str">
        <f>Cover!$G$25</f>
        <v>NL</v>
      </c>
      <c r="B1175" s="325" t="s">
        <v>222</v>
      </c>
      <c r="C1175" s="335">
        <f>'JQ1 Production'!$E$10</f>
        <v>2019</v>
      </c>
      <c r="D1175" s="325" t="s">
        <v>216</v>
      </c>
      <c r="E1175" s="334" t="s">
        <v>142</v>
      </c>
      <c r="F1175" s="371" t="str">
        <f t="shared" si="17"/>
        <v>NL_EX_M_2019_1000 NAC_10_2</v>
      </c>
      <c r="G1175" s="328">
        <f>'EU1 ExtraEU Trade'!G62</f>
        <v>8846</v>
      </c>
    </row>
    <row r="1176" spans="1:7" ht="13.8" thickBot="1" x14ac:dyDescent="0.3">
      <c r="A1176" s="329" t="str">
        <f>Cover!$G$25</f>
        <v>NL</v>
      </c>
      <c r="B1176" s="325" t="s">
        <v>222</v>
      </c>
      <c r="C1176" s="335">
        <f>'JQ1 Production'!$E$10</f>
        <v>2019</v>
      </c>
      <c r="D1176" s="325" t="s">
        <v>216</v>
      </c>
      <c r="E1176" s="334" t="s">
        <v>143</v>
      </c>
      <c r="F1176" s="371" t="str">
        <f t="shared" si="17"/>
        <v>NL_EX_M_2019_1000 NAC_10_3</v>
      </c>
      <c r="G1176" s="328">
        <f>'EU1 ExtraEU Trade'!G63</f>
        <v>7655</v>
      </c>
    </row>
    <row r="1177" spans="1:7" ht="13.8" thickBot="1" x14ac:dyDescent="0.3">
      <c r="A1177" s="329" t="str">
        <f>Cover!$G$25</f>
        <v>NL</v>
      </c>
      <c r="B1177" s="325" t="s">
        <v>222</v>
      </c>
      <c r="C1177" s="335">
        <f>'JQ1 Production'!$E$10</f>
        <v>2019</v>
      </c>
      <c r="D1177" s="325" t="s">
        <v>216</v>
      </c>
      <c r="E1177" s="334" t="s">
        <v>144</v>
      </c>
      <c r="F1177" s="371" t="str">
        <f t="shared" si="17"/>
        <v>NL_EX_M_2019_1000 NAC_10_3_1</v>
      </c>
      <c r="G1177" s="328">
        <f>'EU1 ExtraEU Trade'!G64</f>
        <v>141130</v>
      </c>
    </row>
    <row r="1178" spans="1:7" ht="13.8" thickBot="1" x14ac:dyDescent="0.3">
      <c r="A1178" s="329" t="str">
        <f>Cover!$G$25</f>
        <v>NL</v>
      </c>
      <c r="B1178" s="325" t="s">
        <v>222</v>
      </c>
      <c r="C1178" s="335">
        <f>'JQ1 Production'!$E$10</f>
        <v>2019</v>
      </c>
      <c r="D1178" s="325" t="s">
        <v>216</v>
      </c>
      <c r="E1178" s="334" t="s">
        <v>145</v>
      </c>
      <c r="F1178" s="371" t="str">
        <f t="shared" si="17"/>
        <v>NL_EX_M_2019_1000 NAC_10_3_2</v>
      </c>
      <c r="G1178" s="328">
        <f>'EU1 ExtraEU Trade'!G65</f>
        <v>10370</v>
      </c>
    </row>
    <row r="1179" spans="1:7" ht="13.8" thickBot="1" x14ac:dyDescent="0.3">
      <c r="A1179" s="329" t="str">
        <f>Cover!$G$25</f>
        <v>NL</v>
      </c>
      <c r="B1179" s="325" t="s">
        <v>222</v>
      </c>
      <c r="C1179" s="335">
        <f>'JQ1 Production'!$E$10</f>
        <v>2019</v>
      </c>
      <c r="D1179" s="325" t="s">
        <v>216</v>
      </c>
      <c r="E1179" s="334" t="s">
        <v>146</v>
      </c>
      <c r="F1179" s="371" t="str">
        <f t="shared" si="17"/>
        <v>NL_EX_M_2019_1000 NAC_10_3_3</v>
      </c>
      <c r="G1179" s="328">
        <f>'EU1 ExtraEU Trade'!G66</f>
        <v>105993</v>
      </c>
    </row>
    <row r="1180" spans="1:7" ht="13.8" thickBot="1" x14ac:dyDescent="0.3">
      <c r="A1180" s="329" t="str">
        <f>Cover!$G$25</f>
        <v>NL</v>
      </c>
      <c r="B1180" s="325" t="s">
        <v>222</v>
      </c>
      <c r="C1180" s="335">
        <f>'JQ1 Production'!$E$10</f>
        <v>2019</v>
      </c>
      <c r="D1180" s="325" t="s">
        <v>216</v>
      </c>
      <c r="E1180" s="334" t="s">
        <v>147</v>
      </c>
      <c r="F1180" s="371" t="str">
        <f t="shared" si="17"/>
        <v>NL_EX_M_2019_1000 NAC_10_3_4</v>
      </c>
      <c r="G1180" s="328">
        <f>'EU1 ExtraEU Trade'!G67</f>
        <v>24213</v>
      </c>
    </row>
    <row r="1181" spans="1:7" ht="13.8" thickBot="1" x14ac:dyDescent="0.3">
      <c r="A1181" s="331" t="str">
        <f>Cover!$G$25</f>
        <v>NL</v>
      </c>
      <c r="B1181" s="332" t="s">
        <v>222</v>
      </c>
      <c r="C1181" s="351">
        <f>'JQ1 Production'!$E$10</f>
        <v>2019</v>
      </c>
      <c r="D1181" s="332" t="s">
        <v>216</v>
      </c>
      <c r="E1181" s="342" t="s">
        <v>148</v>
      </c>
      <c r="F1181" s="371" t="str">
        <f t="shared" si="17"/>
        <v>NL_EX_M_2019_1000 NAC_10_4</v>
      </c>
      <c r="G1181" s="328">
        <f>'EU1 ExtraEU Trade'!G68</f>
        <v>554</v>
      </c>
    </row>
    <row r="1182" spans="1:7" ht="13.8" thickBot="1" x14ac:dyDescent="0.3">
      <c r="A1182" s="348" t="str">
        <f>Cover!$G$25</f>
        <v>NL</v>
      </c>
      <c r="B1182" s="335" t="s">
        <v>221</v>
      </c>
      <c r="C1182" s="335">
        <f>'JQ1 Production'!$D$10</f>
        <v>2018</v>
      </c>
      <c r="D1182" s="335" t="s">
        <v>293</v>
      </c>
      <c r="E1182" s="336">
        <v>1</v>
      </c>
      <c r="F1182" s="371" t="str">
        <f t="shared" si="17"/>
        <v>NL_EX_X_2018_1000 m3_1</v>
      </c>
      <c r="G1182" s="345">
        <f>'EU1 ExtraEU Trade'!H11</f>
        <v>27.687000000000001</v>
      </c>
    </row>
    <row r="1183" spans="1:7" ht="13.8" thickBot="1" x14ac:dyDescent="0.3">
      <c r="A1183" s="329" t="str">
        <f>Cover!$G$25</f>
        <v>NL</v>
      </c>
      <c r="B1183" s="325" t="s">
        <v>221</v>
      </c>
      <c r="C1183" s="325">
        <f>'JQ1 Production'!$D$10</f>
        <v>2018</v>
      </c>
      <c r="D1183" s="325" t="s">
        <v>293</v>
      </c>
      <c r="E1183" s="334" t="s">
        <v>94</v>
      </c>
      <c r="F1183" s="371" t="str">
        <f t="shared" si="17"/>
        <v>NL_EX_X_2018_1000 m3_1_1</v>
      </c>
      <c r="G1183" s="330">
        <f>'EU1 ExtraEU Trade'!H12</f>
        <v>0.71299999999999997</v>
      </c>
    </row>
    <row r="1184" spans="1:7" ht="13.8" thickBot="1" x14ac:dyDescent="0.3">
      <c r="A1184" s="329" t="str">
        <f>Cover!$G$25</f>
        <v>NL</v>
      </c>
      <c r="B1184" s="325" t="s">
        <v>221</v>
      </c>
      <c r="C1184" s="325">
        <f>'JQ1 Production'!$D$10</f>
        <v>2018</v>
      </c>
      <c r="D1184" s="325" t="s">
        <v>293</v>
      </c>
      <c r="E1184" s="334" t="s">
        <v>97</v>
      </c>
      <c r="F1184" s="371" t="str">
        <f t="shared" si="17"/>
        <v>NL_EX_X_2018_1000 m3_1_2</v>
      </c>
      <c r="G1184" s="330">
        <f>'EU1 ExtraEU Trade'!H13</f>
        <v>0.13700000000000001</v>
      </c>
    </row>
    <row r="1185" spans="1:7" ht="13.8" thickBot="1" x14ac:dyDescent="0.3">
      <c r="A1185" s="329" t="str">
        <f>Cover!$G$25</f>
        <v>NL</v>
      </c>
      <c r="B1185" s="325" t="s">
        <v>221</v>
      </c>
      <c r="C1185" s="325">
        <f>'JQ1 Production'!$D$10</f>
        <v>2018</v>
      </c>
      <c r="D1185" s="325" t="s">
        <v>293</v>
      </c>
      <c r="E1185" s="334" t="s">
        <v>98</v>
      </c>
      <c r="F1185" s="371" t="str">
        <f t="shared" si="17"/>
        <v>NL_EX_X_2018_1000 m3_1_2_C</v>
      </c>
      <c r="G1185" s="330">
        <f>'EU1 ExtraEU Trade'!H14</f>
        <v>0.57599999999999996</v>
      </c>
    </row>
    <row r="1186" spans="1:7" ht="13.8" thickBot="1" x14ac:dyDescent="0.3">
      <c r="A1186" s="329" t="str">
        <f>Cover!$G$25</f>
        <v>NL</v>
      </c>
      <c r="B1186" s="325" t="s">
        <v>221</v>
      </c>
      <c r="C1186" s="325">
        <f>'JQ1 Production'!$D$10</f>
        <v>2018</v>
      </c>
      <c r="D1186" s="325" t="s">
        <v>293</v>
      </c>
      <c r="E1186" s="334" t="s">
        <v>99</v>
      </c>
      <c r="F1186" s="371" t="str">
        <f t="shared" si="17"/>
        <v>NL_EX_X_2018_1000 m3_1_2_NC</v>
      </c>
      <c r="G1186" s="330">
        <f>'EU1 ExtraEU Trade'!H15</f>
        <v>26.974</v>
      </c>
    </row>
    <row r="1187" spans="1:7" ht="13.8" thickBot="1" x14ac:dyDescent="0.3">
      <c r="A1187" s="329" t="str">
        <f>Cover!$G$25</f>
        <v>NL</v>
      </c>
      <c r="B1187" s="325" t="s">
        <v>221</v>
      </c>
      <c r="C1187" s="325">
        <f>'JQ1 Production'!$D$10</f>
        <v>2018</v>
      </c>
      <c r="D1187" s="325" t="s">
        <v>293</v>
      </c>
      <c r="E1187" s="334" t="s">
        <v>100</v>
      </c>
      <c r="F1187" s="371" t="str">
        <f t="shared" si="17"/>
        <v>NL_EX_X_2018_1000 m3_1_2_NC_T</v>
      </c>
      <c r="G1187" s="330">
        <f>'EU1 ExtraEU Trade'!H16</f>
        <v>3.419</v>
      </c>
    </row>
    <row r="1188" spans="1:7" ht="13.8" thickBot="1" x14ac:dyDescent="0.3">
      <c r="A1188" s="329" t="str">
        <f>Cover!$G$25</f>
        <v>NL</v>
      </c>
      <c r="B1188" s="325" t="s">
        <v>221</v>
      </c>
      <c r="C1188" s="325">
        <f>'JQ1 Production'!$D$10</f>
        <v>2018</v>
      </c>
      <c r="D1188" s="325" t="s">
        <v>362</v>
      </c>
      <c r="E1188" s="334">
        <v>2</v>
      </c>
      <c r="F1188" s="371" t="str">
        <f t="shared" si="17"/>
        <v>NL_EX_X_2018_1000 mt_2</v>
      </c>
      <c r="G1188" s="330">
        <f>'EU1 ExtraEU Trade'!H17</f>
        <v>23.555</v>
      </c>
    </row>
    <row r="1189" spans="1:7" ht="13.8" thickBot="1" x14ac:dyDescent="0.3">
      <c r="A1189" s="329" t="str">
        <f>Cover!$G$25</f>
        <v>NL</v>
      </c>
      <c r="B1189" s="325" t="s">
        <v>221</v>
      </c>
      <c r="C1189" s="325">
        <f>'JQ1 Production'!$D$10</f>
        <v>2018</v>
      </c>
      <c r="D1189" s="325" t="s">
        <v>293</v>
      </c>
      <c r="E1189" s="334">
        <v>3</v>
      </c>
      <c r="F1189" s="371" t="str">
        <f t="shared" si="17"/>
        <v>NL_EX_X_2018_1000 m3_3</v>
      </c>
      <c r="G1189" s="330">
        <f>'EU1 ExtraEU Trade'!H18</f>
        <v>0.42799999999999999</v>
      </c>
    </row>
    <row r="1190" spans="1:7" ht="13.8" thickBot="1" x14ac:dyDescent="0.3">
      <c r="A1190" s="329" t="str">
        <f>Cover!$G$25</f>
        <v>NL</v>
      </c>
      <c r="B1190" s="325" t="s">
        <v>221</v>
      </c>
      <c r="C1190" s="325">
        <f>'JQ1 Production'!$D$10</f>
        <v>2018</v>
      </c>
      <c r="D1190" s="325" t="s">
        <v>293</v>
      </c>
      <c r="E1190" s="334" t="s">
        <v>381</v>
      </c>
      <c r="F1190" s="371" t="str">
        <f>CONCATENATE(A1190,"_",B1190,"_",C1190,"_",D1190,"_",E1190)</f>
        <v>NL_EX_X_2018_1000 m3_3_1</v>
      </c>
      <c r="G1190" s="330">
        <f>'EU1 ExtraEU Trade'!H19</f>
        <v>17.011600000000001</v>
      </c>
    </row>
    <row r="1191" spans="1:7" ht="13.8" thickBot="1" x14ac:dyDescent="0.3">
      <c r="A1191" s="329" t="str">
        <f>Cover!$G$25</f>
        <v>NL</v>
      </c>
      <c r="B1191" s="325" t="s">
        <v>221</v>
      </c>
      <c r="C1191" s="325">
        <f>'JQ1 Production'!$D$10</f>
        <v>2018</v>
      </c>
      <c r="D1191" s="325" t="s">
        <v>293</v>
      </c>
      <c r="E1191" s="334" t="s">
        <v>382</v>
      </c>
      <c r="F1191" s="371" t="str">
        <f>CONCATENATE(A1191,"_",B1191,"_",C1191,"_",D1191,"_",E1191)</f>
        <v>NL_EX_X_2018_1000 m3_3_2</v>
      </c>
      <c r="G1191" s="330">
        <f>'EU1 ExtraEU Trade'!H20</f>
        <v>15.679</v>
      </c>
    </row>
    <row r="1192" spans="1:7" ht="13.8" thickBot="1" x14ac:dyDescent="0.3">
      <c r="A1192" s="329" t="str">
        <f>Cover!$G$25</f>
        <v>NL</v>
      </c>
      <c r="B1192" s="325" t="s">
        <v>221</v>
      </c>
      <c r="C1192" s="325">
        <f>'JQ1 Production'!$D$10</f>
        <v>2018</v>
      </c>
      <c r="D1192" s="325" t="s">
        <v>362</v>
      </c>
      <c r="E1192" s="334">
        <v>4</v>
      </c>
      <c r="F1192" s="371" t="str">
        <f>CONCATENATE(A1192,"_",B1192,"_",C1192,"_",D1192,"_",E1192)</f>
        <v>NL_EX_X_2018_1000 mt_4</v>
      </c>
      <c r="G1192" s="330">
        <f>'EU1 ExtraEU Trade'!H21</f>
        <v>10.108000000000001</v>
      </c>
    </row>
    <row r="1193" spans="1:7" ht="13.8" thickBot="1" x14ac:dyDescent="0.3">
      <c r="A1193" s="329" t="str">
        <f>Cover!$G$25</f>
        <v>NL</v>
      </c>
      <c r="B1193" s="325" t="s">
        <v>221</v>
      </c>
      <c r="C1193" s="325">
        <f>'JQ1 Production'!$D$10</f>
        <v>2018</v>
      </c>
      <c r="D1193" s="325" t="s">
        <v>362</v>
      </c>
      <c r="E1193" s="334" t="s">
        <v>383</v>
      </c>
      <c r="F1193" s="371" t="str">
        <f>CONCATENATE(A1193,"_",B1193,"_",C1193,"_",D1193,"_",E1193)</f>
        <v>NL_EX_X_2018_1000 mt_4_1</v>
      </c>
      <c r="G1193" s="330">
        <f>'EU1 ExtraEU Trade'!H22</f>
        <v>5.5709999999999997</v>
      </c>
    </row>
    <row r="1194" spans="1:7" ht="13.8" thickBot="1" x14ac:dyDescent="0.3">
      <c r="A1194" s="329" t="str">
        <f>Cover!$G$25</f>
        <v>NL</v>
      </c>
      <c r="B1194" s="325" t="s">
        <v>221</v>
      </c>
      <c r="C1194" s="325">
        <f>'JQ1 Production'!$D$10</f>
        <v>2018</v>
      </c>
      <c r="D1194" s="325" t="s">
        <v>362</v>
      </c>
      <c r="E1194" s="334" t="s">
        <v>384</v>
      </c>
      <c r="F1194" s="371" t="str">
        <f>CONCATENATE(A1194,"_",B1194,"_",C1194,"_",D1194,"_",E1194)</f>
        <v>NL_EX_X_2018_1000 mt_4_2</v>
      </c>
      <c r="G1194" s="330">
        <f>'EU1 ExtraEU Trade'!H23</f>
        <v>0</v>
      </c>
    </row>
    <row r="1195" spans="1:7" ht="13.8" thickBot="1" x14ac:dyDescent="0.3">
      <c r="A1195" s="329" t="str">
        <f>Cover!$G$25</f>
        <v>NL</v>
      </c>
      <c r="B1195" s="325" t="s">
        <v>221</v>
      </c>
      <c r="C1195" s="325">
        <f>'JQ1 Production'!$D$10</f>
        <v>2018</v>
      </c>
      <c r="D1195" s="325" t="s">
        <v>293</v>
      </c>
      <c r="E1195" s="334">
        <v>5</v>
      </c>
      <c r="F1195" s="371" t="str">
        <f t="shared" si="17"/>
        <v>NL_EX_X_2018_1000 m3_5</v>
      </c>
      <c r="G1195" s="330">
        <f>'EU1 ExtraEU Trade'!H24</f>
        <v>7.891</v>
      </c>
    </row>
    <row r="1196" spans="1:7" ht="13.8" thickBot="1" x14ac:dyDescent="0.3">
      <c r="A1196" s="329" t="str">
        <f>Cover!$G$25</f>
        <v>NL</v>
      </c>
      <c r="B1196" s="325" t="s">
        <v>221</v>
      </c>
      <c r="C1196" s="325">
        <f>'JQ1 Production'!$D$10</f>
        <v>2018</v>
      </c>
      <c r="D1196" s="325" t="s">
        <v>293</v>
      </c>
      <c r="E1196" s="334" t="s">
        <v>110</v>
      </c>
      <c r="F1196" s="371" t="str">
        <f t="shared" si="17"/>
        <v>NL_EX_X_2018_1000 m3_5_C</v>
      </c>
      <c r="G1196" s="330">
        <f>'EU1 ExtraEU Trade'!H25</f>
        <v>0.72199999999999998</v>
      </c>
    </row>
    <row r="1197" spans="1:7" ht="13.8" thickBot="1" x14ac:dyDescent="0.3">
      <c r="A1197" s="329" t="str">
        <f>Cover!$G$25</f>
        <v>NL</v>
      </c>
      <c r="B1197" s="325" t="s">
        <v>221</v>
      </c>
      <c r="C1197" s="325">
        <f>'JQ1 Production'!$D$10</f>
        <v>2018</v>
      </c>
      <c r="D1197" s="325" t="s">
        <v>293</v>
      </c>
      <c r="E1197" s="334" t="s">
        <v>111</v>
      </c>
      <c r="F1197" s="371" t="str">
        <f t="shared" si="17"/>
        <v>NL_EX_X_2018_1000 m3_5_NC</v>
      </c>
      <c r="G1197" s="330">
        <f>'EU1 ExtraEU Trade'!H26</f>
        <v>7.1689999999999996</v>
      </c>
    </row>
    <row r="1198" spans="1:7" ht="13.8" thickBot="1" x14ac:dyDescent="0.3">
      <c r="A1198" s="329" t="str">
        <f>Cover!$G$25</f>
        <v>NL</v>
      </c>
      <c r="B1198" s="325" t="s">
        <v>221</v>
      </c>
      <c r="C1198" s="325">
        <f>'JQ1 Production'!$D$10</f>
        <v>2018</v>
      </c>
      <c r="D1198" s="325" t="s">
        <v>293</v>
      </c>
      <c r="E1198" s="334" t="s">
        <v>112</v>
      </c>
      <c r="F1198" s="371" t="str">
        <f t="shared" si="17"/>
        <v>NL_EX_X_2018_1000 m3_5_NC_T</v>
      </c>
      <c r="G1198" s="330">
        <f>'EU1 ExtraEU Trade'!H27</f>
        <v>118.018</v>
      </c>
    </row>
    <row r="1199" spans="1:7" ht="13.8" thickBot="1" x14ac:dyDescent="0.3">
      <c r="A1199" s="329" t="str">
        <f>Cover!$G$25</f>
        <v>NL</v>
      </c>
      <c r="B1199" s="325" t="s">
        <v>221</v>
      </c>
      <c r="C1199" s="325">
        <f>'JQ1 Production'!$D$10</f>
        <v>2018</v>
      </c>
      <c r="D1199" s="325" t="s">
        <v>293</v>
      </c>
      <c r="E1199" s="334">
        <v>6</v>
      </c>
      <c r="F1199" s="371" t="str">
        <f t="shared" ref="F1199:F1266" si="18">CONCATENATE(A1199,"_",B1199,"_",C1199,"_",D1199,"_",E1199)</f>
        <v>NL_EX_X_2018_1000 m3_6</v>
      </c>
      <c r="G1199" s="330">
        <f>'EU1 ExtraEU Trade'!H28</f>
        <v>95.712999999999994</v>
      </c>
    </row>
    <row r="1200" spans="1:7" ht="13.8" thickBot="1" x14ac:dyDescent="0.3">
      <c r="A1200" s="329" t="str">
        <f>Cover!$G$25</f>
        <v>NL</v>
      </c>
      <c r="B1200" s="325" t="s">
        <v>221</v>
      </c>
      <c r="C1200" s="325">
        <f>'JQ1 Production'!$D$10</f>
        <v>2018</v>
      </c>
      <c r="D1200" s="325" t="s">
        <v>293</v>
      </c>
      <c r="E1200" s="334" t="s">
        <v>113</v>
      </c>
      <c r="F1200" s="371" t="str">
        <f t="shared" si="18"/>
        <v>NL_EX_X_2018_1000 m3_6_1</v>
      </c>
      <c r="G1200" s="330">
        <f>'EU1 ExtraEU Trade'!H29</f>
        <v>22.305</v>
      </c>
    </row>
    <row r="1201" spans="1:7" ht="13.8" thickBot="1" x14ac:dyDescent="0.3">
      <c r="A1201" s="329" t="str">
        <f>Cover!$G$25</f>
        <v>NL</v>
      </c>
      <c r="B1201" s="325" t="s">
        <v>221</v>
      </c>
      <c r="C1201" s="325">
        <f>'JQ1 Production'!$D$10</f>
        <v>2018</v>
      </c>
      <c r="D1201" s="325" t="s">
        <v>293</v>
      </c>
      <c r="E1201" s="334" t="s">
        <v>114</v>
      </c>
      <c r="F1201" s="371" t="str">
        <f t="shared" si="18"/>
        <v>NL_EX_X_2018_1000 m3_6_1_C</v>
      </c>
      <c r="G1201" s="330">
        <f>'EU1 ExtraEU Trade'!H30</f>
        <v>2.871</v>
      </c>
    </row>
    <row r="1202" spans="1:7" ht="13.8" thickBot="1" x14ac:dyDescent="0.3">
      <c r="A1202" s="329" t="str">
        <f>Cover!$G$25</f>
        <v>NL</v>
      </c>
      <c r="B1202" s="325" t="s">
        <v>221</v>
      </c>
      <c r="C1202" s="325">
        <f>'JQ1 Production'!$D$10</f>
        <v>2018</v>
      </c>
      <c r="D1202" s="325" t="s">
        <v>293</v>
      </c>
      <c r="E1202" s="334" t="s">
        <v>115</v>
      </c>
      <c r="F1202" s="371" t="str">
        <f t="shared" si="18"/>
        <v>NL_EX_X_2018_1000 m3_6_1_NC</v>
      </c>
      <c r="G1202" s="330">
        <f>'EU1 ExtraEU Trade'!H31</f>
        <v>7.2250000000000005</v>
      </c>
    </row>
    <row r="1203" spans="1:7" ht="13.8" thickBot="1" x14ac:dyDescent="0.3">
      <c r="A1203" s="329" t="str">
        <f>Cover!$G$25</f>
        <v>NL</v>
      </c>
      <c r="B1203" s="325" t="s">
        <v>221</v>
      </c>
      <c r="C1203" s="325">
        <f>'JQ1 Production'!$D$10</f>
        <v>2018</v>
      </c>
      <c r="D1203" s="325" t="s">
        <v>293</v>
      </c>
      <c r="E1203" s="334" t="s">
        <v>116</v>
      </c>
      <c r="F1203" s="371" t="str">
        <f t="shared" si="18"/>
        <v>NL_EX_X_2018_1000 m3_6_1_NC_T</v>
      </c>
      <c r="G1203" s="330">
        <f>'EU1 ExtraEU Trade'!H32</f>
        <v>0.11799999999999999</v>
      </c>
    </row>
    <row r="1204" spans="1:7" ht="13.8" thickBot="1" x14ac:dyDescent="0.3">
      <c r="A1204" s="329" t="str">
        <f>Cover!$G$25</f>
        <v>NL</v>
      </c>
      <c r="B1204" s="325" t="s">
        <v>221</v>
      </c>
      <c r="C1204" s="325">
        <f>'JQ1 Production'!$D$10</f>
        <v>2018</v>
      </c>
      <c r="D1204" s="325" t="s">
        <v>293</v>
      </c>
      <c r="E1204" s="334" t="s">
        <v>117</v>
      </c>
      <c r="F1204" s="371" t="str">
        <f t="shared" si="18"/>
        <v>NL_EX_X_2018_1000 m3_6_2</v>
      </c>
      <c r="G1204" s="330">
        <f>'EU1 ExtraEU Trade'!H33</f>
        <v>7.1070000000000002</v>
      </c>
    </row>
    <row r="1205" spans="1:7" ht="13.8" thickBot="1" x14ac:dyDescent="0.3">
      <c r="A1205" s="329" t="str">
        <f>Cover!$G$25</f>
        <v>NL</v>
      </c>
      <c r="B1205" s="325" t="s">
        <v>221</v>
      </c>
      <c r="C1205" s="325">
        <f>'JQ1 Production'!$D$10</f>
        <v>2018</v>
      </c>
      <c r="D1205" s="325" t="s">
        <v>293</v>
      </c>
      <c r="E1205" s="334" t="s">
        <v>118</v>
      </c>
      <c r="F1205" s="371" t="str">
        <f t="shared" si="18"/>
        <v>NL_EX_X_2018_1000 m3_6_2_C</v>
      </c>
      <c r="G1205" s="330">
        <f>'EU1 ExtraEU Trade'!H34</f>
        <v>6.4000000000000001E-2</v>
      </c>
    </row>
    <row r="1206" spans="1:7" ht="13.8" thickBot="1" x14ac:dyDescent="0.3">
      <c r="A1206" s="329" t="str">
        <f>Cover!$G$25</f>
        <v>NL</v>
      </c>
      <c r="B1206" s="325" t="s">
        <v>221</v>
      </c>
      <c r="C1206" s="325">
        <f>'JQ1 Production'!$D$10</f>
        <v>2018</v>
      </c>
      <c r="D1206" s="325" t="s">
        <v>293</v>
      </c>
      <c r="E1206" s="334" t="s">
        <v>119</v>
      </c>
      <c r="F1206" s="371" t="str">
        <f t="shared" si="18"/>
        <v>NL_EX_X_2018_1000 m3_6_2_NC</v>
      </c>
      <c r="G1206" s="330">
        <f>'EU1 ExtraEU Trade'!H35</f>
        <v>97.278999999999996</v>
      </c>
    </row>
    <row r="1207" spans="1:7" ht="13.8" thickBot="1" x14ac:dyDescent="0.3">
      <c r="A1207" s="329" t="str">
        <f>Cover!$G$25</f>
        <v>NL</v>
      </c>
      <c r="B1207" s="325" t="s">
        <v>221</v>
      </c>
      <c r="C1207" s="325">
        <f>'JQ1 Production'!$D$10</f>
        <v>2018</v>
      </c>
      <c r="D1207" s="325" t="s">
        <v>293</v>
      </c>
      <c r="E1207" s="334" t="s">
        <v>120</v>
      </c>
      <c r="F1207" s="371" t="str">
        <f t="shared" si="18"/>
        <v>NL_EX_X_2018_1000 m3_6_2_NC_T</v>
      </c>
      <c r="G1207" s="330">
        <f>'EU1 ExtraEU Trade'!H36</f>
        <v>36.884999999999998</v>
      </c>
    </row>
    <row r="1208" spans="1:7" ht="13.8" thickBot="1" x14ac:dyDescent="0.3">
      <c r="A1208" s="329" t="str">
        <f>Cover!$G$25</f>
        <v>NL</v>
      </c>
      <c r="B1208" s="325" t="s">
        <v>221</v>
      </c>
      <c r="C1208" s="325">
        <f>'JQ1 Production'!$D$10</f>
        <v>2018</v>
      </c>
      <c r="D1208" s="325" t="s">
        <v>293</v>
      </c>
      <c r="E1208" s="334" t="s">
        <v>121</v>
      </c>
      <c r="F1208" s="371" t="str">
        <f t="shared" si="18"/>
        <v>NL_EX_X_2018_1000 m3_6_3</v>
      </c>
      <c r="G1208" s="330">
        <f>'EU1 ExtraEU Trade'!H37</f>
        <v>2.6709999999999998</v>
      </c>
    </row>
    <row r="1209" spans="1:7" ht="13.8" thickBot="1" x14ac:dyDescent="0.3">
      <c r="A1209" s="329" t="str">
        <f>Cover!$G$25</f>
        <v>NL</v>
      </c>
      <c r="B1209" s="325" t="s">
        <v>221</v>
      </c>
      <c r="C1209" s="325">
        <f>'JQ1 Production'!$D$10</f>
        <v>2018</v>
      </c>
      <c r="D1209" s="325" t="s">
        <v>293</v>
      </c>
      <c r="E1209" s="334" t="s">
        <v>122</v>
      </c>
      <c r="F1209" s="371" t="str">
        <f t="shared" si="18"/>
        <v>NL_EX_X_2018_1000 m3_6_3_1</v>
      </c>
      <c r="G1209" s="330">
        <f>'EU1 ExtraEU Trade'!H38</f>
        <v>34.213999999999999</v>
      </c>
    </row>
    <row r="1210" spans="1:7" ht="13.8" thickBot="1" x14ac:dyDescent="0.3">
      <c r="A1210" s="329" t="str">
        <f>Cover!$G$25</f>
        <v>NL</v>
      </c>
      <c r="B1210" s="325" t="s">
        <v>221</v>
      </c>
      <c r="C1210" s="325">
        <f>'JQ1 Production'!$D$10</f>
        <v>2018</v>
      </c>
      <c r="D1210" s="325" t="s">
        <v>293</v>
      </c>
      <c r="E1210" s="334" t="s">
        <v>123</v>
      </c>
      <c r="F1210" s="371" t="str">
        <f t="shared" si="18"/>
        <v>NL_EX_X_2018_1000 m3_6_4</v>
      </c>
      <c r="G1210" s="330">
        <f>'EU1 ExtraEU Trade'!H39</f>
        <v>11.315</v>
      </c>
    </row>
    <row r="1211" spans="1:7" ht="13.8" thickBot="1" x14ac:dyDescent="0.3">
      <c r="A1211" s="329" t="str">
        <f>Cover!$G$25</f>
        <v>NL</v>
      </c>
      <c r="B1211" s="325" t="s">
        <v>221</v>
      </c>
      <c r="C1211" s="325">
        <f>'JQ1 Production'!$D$10</f>
        <v>2018</v>
      </c>
      <c r="D1211" s="325" t="s">
        <v>293</v>
      </c>
      <c r="E1211" s="334" t="s">
        <v>124</v>
      </c>
      <c r="F1211" s="371" t="str">
        <f t="shared" si="18"/>
        <v>NL_EX_X_2018_1000 m3_6_4_1</v>
      </c>
      <c r="G1211" s="330">
        <f>'EU1 ExtraEU Trade'!H40</f>
        <v>31.437999999999999</v>
      </c>
    </row>
    <row r="1212" spans="1:7" ht="13.8" thickBot="1" x14ac:dyDescent="0.3">
      <c r="A1212" s="329" t="str">
        <f>Cover!$G$25</f>
        <v>NL</v>
      </c>
      <c r="B1212" s="325" t="s">
        <v>221</v>
      </c>
      <c r="C1212" s="325">
        <f>'JQ1 Production'!$D$10</f>
        <v>2018</v>
      </c>
      <c r="D1212" s="325" t="s">
        <v>293</v>
      </c>
      <c r="E1212" s="334" t="s">
        <v>125</v>
      </c>
      <c r="F1212" s="371" t="str">
        <f t="shared" si="18"/>
        <v>NL_EX_X_2018_1000 m3_6_4_2</v>
      </c>
      <c r="G1212" s="330">
        <f>'EU1 ExtraEU Trade'!H41</f>
        <v>0.85499999999999998</v>
      </c>
    </row>
    <row r="1213" spans="1:7" ht="13.8" thickBot="1" x14ac:dyDescent="0.3">
      <c r="A1213" s="329" t="str">
        <f>Cover!$G$25</f>
        <v>NL</v>
      </c>
      <c r="B1213" s="325" t="s">
        <v>221</v>
      </c>
      <c r="C1213" s="325">
        <f>'JQ1 Production'!$D$10</f>
        <v>2018</v>
      </c>
      <c r="D1213" s="325" t="s">
        <v>293</v>
      </c>
      <c r="E1213" s="334" t="s">
        <v>126</v>
      </c>
      <c r="F1213" s="371" t="str">
        <f t="shared" si="18"/>
        <v>NL_EX_X_2018_1000 m3_6_4_3</v>
      </c>
      <c r="G1213" s="330">
        <f>'EU1 ExtraEU Trade'!H42</f>
        <v>28.956000000000003</v>
      </c>
    </row>
    <row r="1214" spans="1:7" ht="13.8" thickBot="1" x14ac:dyDescent="0.3">
      <c r="A1214" s="329" t="str">
        <f>Cover!$G$25</f>
        <v>NL</v>
      </c>
      <c r="B1214" s="325" t="s">
        <v>221</v>
      </c>
      <c r="C1214" s="325">
        <f>'JQ1 Production'!$D$10</f>
        <v>2018</v>
      </c>
      <c r="D1214" s="325" t="s">
        <v>362</v>
      </c>
      <c r="E1214" s="334">
        <v>7</v>
      </c>
      <c r="F1214" s="371" t="str">
        <f t="shared" si="18"/>
        <v>NL_EX_X_2018_1000 mt_7</v>
      </c>
      <c r="G1214" s="330">
        <f>'EU1 ExtraEU Trade'!H43</f>
        <v>3.1829999999999998</v>
      </c>
    </row>
    <row r="1215" spans="1:7" ht="13.8" thickBot="1" x14ac:dyDescent="0.3">
      <c r="A1215" s="329" t="str">
        <f>Cover!$G$25</f>
        <v>NL</v>
      </c>
      <c r="B1215" s="325" t="s">
        <v>221</v>
      </c>
      <c r="C1215" s="325">
        <f>'JQ1 Production'!$D$10</f>
        <v>2018</v>
      </c>
      <c r="D1215" s="325" t="s">
        <v>362</v>
      </c>
      <c r="E1215" s="334" t="s">
        <v>127</v>
      </c>
      <c r="F1215" s="371" t="str">
        <f t="shared" si="18"/>
        <v>NL_EX_X_2018_1000 mt_7_1</v>
      </c>
      <c r="G1215" s="330">
        <f>'EU1 ExtraEU Trade'!H44</f>
        <v>23.065000000000001</v>
      </c>
    </row>
    <row r="1216" spans="1:7" ht="13.8" thickBot="1" x14ac:dyDescent="0.3">
      <c r="A1216" s="329" t="str">
        <f>Cover!$G$25</f>
        <v>NL</v>
      </c>
      <c r="B1216" s="325" t="s">
        <v>221</v>
      </c>
      <c r="C1216" s="325">
        <f>'JQ1 Production'!$D$10</f>
        <v>2018</v>
      </c>
      <c r="D1216" s="325" t="s">
        <v>362</v>
      </c>
      <c r="E1216" s="334" t="s">
        <v>128</v>
      </c>
      <c r="F1216" s="371" t="str">
        <f t="shared" si="18"/>
        <v>NL_EX_X_2018_1000 mt_7_2</v>
      </c>
      <c r="G1216" s="330">
        <f>'EU1 ExtraEU Trade'!H45</f>
        <v>2.7080000000000002</v>
      </c>
    </row>
    <row r="1217" spans="1:7" ht="13.8" thickBot="1" x14ac:dyDescent="0.3">
      <c r="A1217" s="329" t="str">
        <f>Cover!$G$25</f>
        <v>NL</v>
      </c>
      <c r="B1217" s="325" t="s">
        <v>221</v>
      </c>
      <c r="C1217" s="325">
        <f>'JQ1 Production'!$D$10</f>
        <v>2018</v>
      </c>
      <c r="D1217" s="325" t="s">
        <v>362</v>
      </c>
      <c r="E1217" s="334" t="s">
        <v>129</v>
      </c>
      <c r="F1217" s="371" t="str">
        <f t="shared" si="18"/>
        <v>NL_EX_X_2018_1000 mt_7_3</v>
      </c>
      <c r="G1217" s="330">
        <f>'EU1 ExtraEU Trade'!H46</f>
        <v>233.24499999999998</v>
      </c>
    </row>
    <row r="1218" spans="1:7" ht="13.8" thickBot="1" x14ac:dyDescent="0.3">
      <c r="A1218" s="329" t="str">
        <f>Cover!$G$25</f>
        <v>NL</v>
      </c>
      <c r="B1218" s="325" t="s">
        <v>221</v>
      </c>
      <c r="C1218" s="325">
        <f>'JQ1 Production'!$D$10</f>
        <v>2018</v>
      </c>
      <c r="D1218" s="325" t="s">
        <v>362</v>
      </c>
      <c r="E1218" s="334" t="s">
        <v>130</v>
      </c>
      <c r="F1218" s="371" t="str">
        <f t="shared" si="18"/>
        <v>NL_EX_X_2018_1000 mt_7_3_1</v>
      </c>
      <c r="G1218" s="330">
        <f>'EU1 ExtraEU Trade'!H47</f>
        <v>8.9570000000000007</v>
      </c>
    </row>
    <row r="1219" spans="1:7" ht="13.8" thickBot="1" x14ac:dyDescent="0.3">
      <c r="A1219" s="329" t="str">
        <f>Cover!$G$25</f>
        <v>NL</v>
      </c>
      <c r="B1219" s="325" t="s">
        <v>221</v>
      </c>
      <c r="C1219" s="325">
        <f>'JQ1 Production'!$D$10</f>
        <v>2018</v>
      </c>
      <c r="D1219" s="325" t="s">
        <v>362</v>
      </c>
      <c r="E1219" s="334" t="s">
        <v>131</v>
      </c>
      <c r="F1219" s="371" t="str">
        <f t="shared" si="18"/>
        <v>NL_EX_X_2018_1000 mt_7_3_2</v>
      </c>
      <c r="G1219" s="330">
        <f>'EU1 ExtraEU Trade'!H48</f>
        <v>224.27799999999999</v>
      </c>
    </row>
    <row r="1220" spans="1:7" ht="13.8" thickBot="1" x14ac:dyDescent="0.3">
      <c r="A1220" s="329" t="str">
        <f>Cover!$G$25</f>
        <v>NL</v>
      </c>
      <c r="B1220" s="325" t="s">
        <v>221</v>
      </c>
      <c r="C1220" s="325">
        <f>'JQ1 Production'!$D$10</f>
        <v>2018</v>
      </c>
      <c r="D1220" s="325" t="s">
        <v>362</v>
      </c>
      <c r="E1220" s="334" t="s">
        <v>132</v>
      </c>
      <c r="F1220" s="371" t="str">
        <f t="shared" si="18"/>
        <v>NL_EX_X_2018_1000 mt_7_3_3</v>
      </c>
      <c r="G1220" s="330">
        <f>'EU1 ExtraEU Trade'!H49</f>
        <v>224.274</v>
      </c>
    </row>
    <row r="1221" spans="1:7" ht="13.8" thickBot="1" x14ac:dyDescent="0.3">
      <c r="A1221" s="329" t="str">
        <f>Cover!$G$25</f>
        <v>NL</v>
      </c>
      <c r="B1221" s="325" t="s">
        <v>221</v>
      </c>
      <c r="C1221" s="325">
        <f>'JQ1 Production'!$D$10</f>
        <v>2018</v>
      </c>
      <c r="D1221" s="325" t="s">
        <v>362</v>
      </c>
      <c r="E1221" s="334" t="s">
        <v>133</v>
      </c>
      <c r="F1221" s="371" t="str">
        <f t="shared" si="18"/>
        <v>NL_EX_X_2018_1000 mt_7_3_4</v>
      </c>
      <c r="G1221" s="330">
        <f>'EU1 ExtraEU Trade'!H50</f>
        <v>224.274</v>
      </c>
    </row>
    <row r="1222" spans="1:7" ht="13.8" thickBot="1" x14ac:dyDescent="0.3">
      <c r="A1222" s="329" t="str">
        <f>Cover!$G$25</f>
        <v>NL</v>
      </c>
      <c r="B1222" s="325" t="s">
        <v>221</v>
      </c>
      <c r="C1222" s="325">
        <f>'JQ1 Production'!$D$10</f>
        <v>2018</v>
      </c>
      <c r="D1222" s="325" t="s">
        <v>362</v>
      </c>
      <c r="E1222" s="334" t="s">
        <v>134</v>
      </c>
      <c r="F1222" s="371" t="str">
        <f t="shared" si="18"/>
        <v>NL_EX_X_2018_1000 mt_7_4</v>
      </c>
      <c r="G1222" s="330">
        <f>'EU1 ExtraEU Trade'!H51</f>
        <v>4.0000000000000001E-3</v>
      </c>
    </row>
    <row r="1223" spans="1:7" ht="13.8" thickBot="1" x14ac:dyDescent="0.3">
      <c r="A1223" s="329" t="str">
        <f>Cover!$G$25</f>
        <v>NL</v>
      </c>
      <c r="B1223" s="325" t="s">
        <v>221</v>
      </c>
      <c r="C1223" s="325">
        <f>'JQ1 Production'!$D$10</f>
        <v>2018</v>
      </c>
      <c r="D1223" s="325" t="s">
        <v>362</v>
      </c>
      <c r="E1223" s="334">
        <v>8</v>
      </c>
      <c r="F1223" s="371" t="str">
        <f t="shared" si="18"/>
        <v>NL_EX_X_2018_1000 mt_8</v>
      </c>
      <c r="G1223" s="330">
        <f>'EU1 ExtraEU Trade'!H52</f>
        <v>0.01</v>
      </c>
    </row>
    <row r="1224" spans="1:7" ht="13.8" thickBot="1" x14ac:dyDescent="0.3">
      <c r="A1224" s="329" t="str">
        <f>Cover!$G$25</f>
        <v>NL</v>
      </c>
      <c r="B1224" s="325" t="s">
        <v>221</v>
      </c>
      <c r="C1224" s="325">
        <f>'JQ1 Production'!$D$10</f>
        <v>2018</v>
      </c>
      <c r="D1224" s="325" t="s">
        <v>362</v>
      </c>
      <c r="E1224" s="334" t="s">
        <v>135</v>
      </c>
      <c r="F1224" s="371" t="str">
        <f t="shared" si="18"/>
        <v>NL_EX_X_2018_1000 mt_8_1</v>
      </c>
      <c r="G1224" s="330">
        <f>'EU1 ExtraEU Trade'!H53</f>
        <v>4.5529999999999999</v>
      </c>
    </row>
    <row r="1225" spans="1:7" ht="13.8" thickBot="1" x14ac:dyDescent="0.3">
      <c r="A1225" s="329" t="str">
        <f>Cover!$G$25</f>
        <v>NL</v>
      </c>
      <c r="B1225" s="325" t="s">
        <v>221</v>
      </c>
      <c r="C1225" s="325">
        <f>'JQ1 Production'!$D$10</f>
        <v>2018</v>
      </c>
      <c r="D1225" s="325" t="s">
        <v>362</v>
      </c>
      <c r="E1225" s="334" t="s">
        <v>136</v>
      </c>
      <c r="F1225" s="371" t="str">
        <f t="shared" si="18"/>
        <v>NL_EX_X_2018_1000 mt_8_2</v>
      </c>
      <c r="G1225" s="330">
        <f>'EU1 ExtraEU Trade'!H54</f>
        <v>2.5999999999999999E-2</v>
      </c>
    </row>
    <row r="1226" spans="1:7" ht="13.8" thickBot="1" x14ac:dyDescent="0.3">
      <c r="A1226" s="329" t="str">
        <f>Cover!$G$25</f>
        <v>NL</v>
      </c>
      <c r="B1226" s="325" t="s">
        <v>221</v>
      </c>
      <c r="C1226" s="325">
        <f>'JQ1 Production'!$D$10</f>
        <v>2018</v>
      </c>
      <c r="D1226" s="325" t="s">
        <v>362</v>
      </c>
      <c r="E1226" s="334">
        <v>9</v>
      </c>
      <c r="F1226" s="371" t="str">
        <f t="shared" si="18"/>
        <v>NL_EX_X_2018_1000 mt_9</v>
      </c>
      <c r="G1226" s="330">
        <f>'EU1 ExtraEU Trade'!H55</f>
        <v>4.5270000000000001</v>
      </c>
    </row>
    <row r="1227" spans="1:7" ht="13.8" thickBot="1" x14ac:dyDescent="0.3">
      <c r="A1227" s="329" t="str">
        <f>Cover!$G$25</f>
        <v>NL</v>
      </c>
      <c r="B1227" s="325" t="s">
        <v>221</v>
      </c>
      <c r="C1227" s="325">
        <f>'JQ1 Production'!$D$10</f>
        <v>2018</v>
      </c>
      <c r="D1227" s="325" t="s">
        <v>362</v>
      </c>
      <c r="E1227" s="334">
        <v>10</v>
      </c>
      <c r="F1227" s="371" t="str">
        <f t="shared" si="18"/>
        <v>NL_EX_X_2018_1000 mt_10</v>
      </c>
      <c r="G1227" s="330">
        <f>'EU1 ExtraEU Trade'!H56</f>
        <v>1586.5050000000001</v>
      </c>
    </row>
    <row r="1228" spans="1:7" ht="13.8" thickBot="1" x14ac:dyDescent="0.3">
      <c r="A1228" s="329" t="str">
        <f>Cover!$G$25</f>
        <v>NL</v>
      </c>
      <c r="B1228" s="325" t="s">
        <v>221</v>
      </c>
      <c r="C1228" s="325">
        <f>'JQ1 Production'!$D$10</f>
        <v>2018</v>
      </c>
      <c r="D1228" s="325" t="s">
        <v>362</v>
      </c>
      <c r="E1228" s="334" t="s">
        <v>137</v>
      </c>
      <c r="F1228" s="371" t="str">
        <f t="shared" si="18"/>
        <v>NL_EX_X_2018_1000 mt_10_1</v>
      </c>
      <c r="G1228" s="330">
        <f>'EU1 ExtraEU Trade'!H57</f>
        <v>320.71499999999997</v>
      </c>
    </row>
    <row r="1229" spans="1:7" ht="13.8" thickBot="1" x14ac:dyDescent="0.3">
      <c r="A1229" s="329" t="str">
        <f>Cover!$G$25</f>
        <v>NL</v>
      </c>
      <c r="B1229" s="325" t="s">
        <v>221</v>
      </c>
      <c r="C1229" s="325">
        <f>'JQ1 Production'!$D$10</f>
        <v>2018</v>
      </c>
      <c r="D1229" s="325" t="s">
        <v>362</v>
      </c>
      <c r="E1229" s="334" t="s">
        <v>138</v>
      </c>
      <c r="F1229" s="371" t="str">
        <f t="shared" si="18"/>
        <v>NL_EX_X_2018_1000 mt_10_1_1</v>
      </c>
      <c r="G1229" s="330">
        <f>'EU1 ExtraEU Trade'!H58</f>
        <v>130.67399999999998</v>
      </c>
    </row>
    <row r="1230" spans="1:7" ht="13.8" thickBot="1" x14ac:dyDescent="0.3">
      <c r="A1230" s="329" t="str">
        <f>Cover!$G$25</f>
        <v>NL</v>
      </c>
      <c r="B1230" s="325" t="s">
        <v>221</v>
      </c>
      <c r="C1230" s="325">
        <f>'JQ1 Production'!$D$10</f>
        <v>2018</v>
      </c>
      <c r="D1230" s="325" t="s">
        <v>362</v>
      </c>
      <c r="E1230" s="334" t="s">
        <v>139</v>
      </c>
      <c r="F1230" s="371" t="str">
        <f t="shared" si="18"/>
        <v>NL_EX_X_2018_1000 mt_10_1_2</v>
      </c>
      <c r="G1230" s="330">
        <f>'EU1 ExtraEU Trade'!H59</f>
        <v>4.2969999999999997</v>
      </c>
    </row>
    <row r="1231" spans="1:7" ht="13.8" thickBot="1" x14ac:dyDescent="0.3">
      <c r="A1231" s="329" t="str">
        <f>Cover!$G$25</f>
        <v>NL</v>
      </c>
      <c r="B1231" s="325" t="s">
        <v>221</v>
      </c>
      <c r="C1231" s="325">
        <f>'JQ1 Production'!$D$10</f>
        <v>2018</v>
      </c>
      <c r="D1231" s="325" t="s">
        <v>362</v>
      </c>
      <c r="E1231" s="334" t="s">
        <v>140</v>
      </c>
      <c r="F1231" s="371" t="str">
        <f t="shared" si="18"/>
        <v>NL_EX_X_2018_1000 mt_10_1_3</v>
      </c>
      <c r="G1231" s="330">
        <f>'EU1 ExtraEU Trade'!H60</f>
        <v>4.7869999999999999</v>
      </c>
    </row>
    <row r="1232" spans="1:7" ht="13.8" thickBot="1" x14ac:dyDescent="0.3">
      <c r="A1232" s="329" t="str">
        <f>Cover!$G$25</f>
        <v>NL</v>
      </c>
      <c r="B1232" s="325" t="s">
        <v>221</v>
      </c>
      <c r="C1232" s="325">
        <f>'JQ1 Production'!$D$10</f>
        <v>2018</v>
      </c>
      <c r="D1232" s="325" t="s">
        <v>362</v>
      </c>
      <c r="E1232" s="334" t="s">
        <v>141</v>
      </c>
      <c r="F1232" s="371" t="str">
        <f t="shared" si="18"/>
        <v>NL_EX_X_2018_1000 mt_10_1_4</v>
      </c>
      <c r="G1232" s="330">
        <f>'EU1 ExtraEU Trade'!H61</f>
        <v>39.130000000000003</v>
      </c>
    </row>
    <row r="1233" spans="1:7" ht="13.8" thickBot="1" x14ac:dyDescent="0.3">
      <c r="A1233" s="329" t="str">
        <f>Cover!$G$25</f>
        <v>NL</v>
      </c>
      <c r="B1233" s="325" t="s">
        <v>221</v>
      </c>
      <c r="C1233" s="325">
        <f>'JQ1 Production'!$D$10</f>
        <v>2018</v>
      </c>
      <c r="D1233" s="325" t="s">
        <v>362</v>
      </c>
      <c r="E1233" s="334" t="s">
        <v>142</v>
      </c>
      <c r="F1233" s="371" t="str">
        <f t="shared" si="18"/>
        <v>NL_EX_X_2018_1000 mt_10_2</v>
      </c>
      <c r="G1233" s="330">
        <f>'EU1 ExtraEU Trade'!H62</f>
        <v>82.46</v>
      </c>
    </row>
    <row r="1234" spans="1:7" ht="13.8" thickBot="1" x14ac:dyDescent="0.3">
      <c r="A1234" s="329" t="str">
        <f>Cover!$G$25</f>
        <v>NL</v>
      </c>
      <c r="B1234" s="325" t="s">
        <v>221</v>
      </c>
      <c r="C1234" s="325">
        <f>'JQ1 Production'!$D$10</f>
        <v>2018</v>
      </c>
      <c r="D1234" s="325" t="s">
        <v>362</v>
      </c>
      <c r="E1234" s="334" t="s">
        <v>143</v>
      </c>
      <c r="F1234" s="371" t="str">
        <f t="shared" si="18"/>
        <v>NL_EX_X_2018_1000 mt_10_3</v>
      </c>
      <c r="G1234" s="330">
        <f>'EU1 ExtraEU Trade'!H63</f>
        <v>1.9139999999999999</v>
      </c>
    </row>
    <row r="1235" spans="1:7" ht="13.8" thickBot="1" x14ac:dyDescent="0.3">
      <c r="A1235" s="329" t="str">
        <f>Cover!$G$25</f>
        <v>NL</v>
      </c>
      <c r="B1235" s="325" t="s">
        <v>221</v>
      </c>
      <c r="C1235" s="325">
        <f>'JQ1 Production'!$D$10</f>
        <v>2018</v>
      </c>
      <c r="D1235" s="325" t="s">
        <v>362</v>
      </c>
      <c r="E1235" s="334" t="s">
        <v>144</v>
      </c>
      <c r="F1235" s="371" t="str">
        <f t="shared" si="18"/>
        <v>NL_EX_X_2018_1000 mt_10_3_1</v>
      </c>
      <c r="G1235" s="330">
        <f>'EU1 ExtraEU Trade'!H64</f>
        <v>186.505</v>
      </c>
    </row>
    <row r="1236" spans="1:7" ht="13.8" thickBot="1" x14ac:dyDescent="0.3">
      <c r="A1236" s="329" t="str">
        <f>Cover!$G$25</f>
        <v>NL</v>
      </c>
      <c r="B1236" s="325" t="s">
        <v>221</v>
      </c>
      <c r="C1236" s="325">
        <f>'JQ1 Production'!$D$10</f>
        <v>2018</v>
      </c>
      <c r="D1236" s="325" t="s">
        <v>362</v>
      </c>
      <c r="E1236" s="334" t="s">
        <v>145</v>
      </c>
      <c r="F1236" s="371" t="str">
        <f t="shared" si="18"/>
        <v>NL_EX_X_2018_1000 mt_10_3_2</v>
      </c>
      <c r="G1236" s="330">
        <f>'EU1 ExtraEU Trade'!H65</f>
        <v>105.149</v>
      </c>
    </row>
    <row r="1237" spans="1:7" ht="13.8" thickBot="1" x14ac:dyDescent="0.3">
      <c r="A1237" s="329" t="str">
        <f>Cover!$G$25</f>
        <v>NL</v>
      </c>
      <c r="B1237" s="325" t="s">
        <v>221</v>
      </c>
      <c r="C1237" s="325">
        <f>'JQ1 Production'!$D$10</f>
        <v>2018</v>
      </c>
      <c r="D1237" s="325" t="s">
        <v>362</v>
      </c>
      <c r="E1237" s="334" t="s">
        <v>146</v>
      </c>
      <c r="F1237" s="371" t="str">
        <f t="shared" si="18"/>
        <v>NL_EX_X_2018_1000 mt_10_3_3</v>
      </c>
      <c r="G1237" s="330">
        <f>'EU1 ExtraEU Trade'!H66</f>
        <v>46.591999999999999</v>
      </c>
    </row>
    <row r="1238" spans="1:7" ht="13.8" thickBot="1" x14ac:dyDescent="0.3">
      <c r="A1238" s="329" t="str">
        <f>Cover!$G$25</f>
        <v>NL</v>
      </c>
      <c r="B1238" s="325" t="s">
        <v>221</v>
      </c>
      <c r="C1238" s="325">
        <f>'JQ1 Production'!$D$10</f>
        <v>2018</v>
      </c>
      <c r="D1238" s="325" t="s">
        <v>362</v>
      </c>
      <c r="E1238" s="334" t="s">
        <v>147</v>
      </c>
      <c r="F1238" s="371" t="str">
        <f t="shared" si="18"/>
        <v>NL_EX_X_2018_1000 mt_10_3_4</v>
      </c>
      <c r="G1238" s="330">
        <f>'EU1 ExtraEU Trade'!H67</f>
        <v>28.309000000000001</v>
      </c>
    </row>
    <row r="1239" spans="1:7" ht="13.8" thickBot="1" x14ac:dyDescent="0.3">
      <c r="A1239" s="346" t="str">
        <f>Cover!$G$25</f>
        <v>NL</v>
      </c>
      <c r="B1239" s="343" t="s">
        <v>221</v>
      </c>
      <c r="C1239" s="343">
        <f>'JQ1 Production'!$D$10</f>
        <v>2018</v>
      </c>
      <c r="D1239" s="343" t="s">
        <v>362</v>
      </c>
      <c r="E1239" s="347" t="s">
        <v>148</v>
      </c>
      <c r="F1239" s="371" t="str">
        <f t="shared" si="18"/>
        <v>NL_EX_X_2018_1000 mt_10_4</v>
      </c>
      <c r="G1239" s="344">
        <f>'EU1 ExtraEU Trade'!H68</f>
        <v>6.4550000000000001</v>
      </c>
    </row>
    <row r="1240" spans="1:7" ht="13.8" thickBot="1" x14ac:dyDescent="0.3">
      <c r="A1240" s="326" t="str">
        <f>Cover!$G$25</f>
        <v>NL</v>
      </c>
      <c r="B1240" s="327" t="s">
        <v>221</v>
      </c>
      <c r="C1240" s="327">
        <f>'JQ1 Production'!$D$10</f>
        <v>2018</v>
      </c>
      <c r="D1240" s="327" t="s">
        <v>216</v>
      </c>
      <c r="E1240" s="341">
        <v>1</v>
      </c>
      <c r="F1240" s="371" t="str">
        <f t="shared" si="18"/>
        <v>NL_EX_X_2018_1000 NAC_1</v>
      </c>
      <c r="G1240" s="328">
        <f>'EU1 ExtraEU Trade'!I11</f>
        <v>4020</v>
      </c>
    </row>
    <row r="1241" spans="1:7" ht="13.8" thickBot="1" x14ac:dyDescent="0.3">
      <c r="A1241" s="329" t="str">
        <f>Cover!$G$25</f>
        <v>NL</v>
      </c>
      <c r="B1241" s="325" t="s">
        <v>221</v>
      </c>
      <c r="C1241" s="325">
        <f>'JQ1 Production'!$D$10</f>
        <v>2018</v>
      </c>
      <c r="D1241" s="325" t="s">
        <v>216</v>
      </c>
      <c r="E1241" s="334" t="s">
        <v>94</v>
      </c>
      <c r="F1241" s="371" t="str">
        <f t="shared" si="18"/>
        <v>NL_EX_X_2018_1000 NAC_1_1</v>
      </c>
      <c r="G1241" s="328">
        <f>'EU1 ExtraEU Trade'!I12</f>
        <v>268</v>
      </c>
    </row>
    <row r="1242" spans="1:7" ht="13.8" thickBot="1" x14ac:dyDescent="0.3">
      <c r="A1242" s="329" t="str">
        <f>Cover!$G$25</f>
        <v>NL</v>
      </c>
      <c r="B1242" s="325" t="s">
        <v>221</v>
      </c>
      <c r="C1242" s="325">
        <f>'JQ1 Production'!$D$10</f>
        <v>2018</v>
      </c>
      <c r="D1242" s="325" t="s">
        <v>216</v>
      </c>
      <c r="E1242" s="334" t="s">
        <v>97</v>
      </c>
      <c r="F1242" s="371" t="str">
        <f t="shared" si="18"/>
        <v>NL_EX_X_2018_1000 NAC_1_2</v>
      </c>
      <c r="G1242" s="328">
        <f>'EU1 ExtraEU Trade'!I13</f>
        <v>73</v>
      </c>
    </row>
    <row r="1243" spans="1:7" ht="13.8" thickBot="1" x14ac:dyDescent="0.3">
      <c r="A1243" s="329" t="str">
        <f>Cover!$G$25</f>
        <v>NL</v>
      </c>
      <c r="B1243" s="325" t="s">
        <v>221</v>
      </c>
      <c r="C1243" s="325">
        <f>'JQ1 Production'!$D$10</f>
        <v>2018</v>
      </c>
      <c r="D1243" s="325" t="s">
        <v>216</v>
      </c>
      <c r="E1243" s="334" t="s">
        <v>98</v>
      </c>
      <c r="F1243" s="371" t="str">
        <f t="shared" si="18"/>
        <v>NL_EX_X_2018_1000 NAC_1_2_C</v>
      </c>
      <c r="G1243" s="328">
        <f>'EU1 ExtraEU Trade'!I14</f>
        <v>195</v>
      </c>
    </row>
    <row r="1244" spans="1:7" ht="13.8" thickBot="1" x14ac:dyDescent="0.3">
      <c r="A1244" s="329" t="str">
        <f>Cover!$G$25</f>
        <v>NL</v>
      </c>
      <c r="B1244" s="325" t="s">
        <v>221</v>
      </c>
      <c r="C1244" s="325">
        <f>'JQ1 Production'!$D$10</f>
        <v>2018</v>
      </c>
      <c r="D1244" s="325" t="s">
        <v>216</v>
      </c>
      <c r="E1244" s="334" t="s">
        <v>99</v>
      </c>
      <c r="F1244" s="371" t="str">
        <f t="shared" si="18"/>
        <v>NL_EX_X_2018_1000 NAC_1_2_NC</v>
      </c>
      <c r="G1244" s="328">
        <f>'EU1 ExtraEU Trade'!I15</f>
        <v>3752</v>
      </c>
    </row>
    <row r="1245" spans="1:7" ht="13.8" thickBot="1" x14ac:dyDescent="0.3">
      <c r="A1245" s="329" t="str">
        <f>Cover!$G$25</f>
        <v>NL</v>
      </c>
      <c r="B1245" s="325" t="s">
        <v>221</v>
      </c>
      <c r="C1245" s="325">
        <f>'JQ1 Production'!$D$10</f>
        <v>2018</v>
      </c>
      <c r="D1245" s="325" t="s">
        <v>216</v>
      </c>
      <c r="E1245" s="334" t="s">
        <v>100</v>
      </c>
      <c r="F1245" s="371" t="str">
        <f t="shared" si="18"/>
        <v>NL_EX_X_2018_1000 NAC_1_2_NC_T</v>
      </c>
      <c r="G1245" s="328">
        <f>'EU1 ExtraEU Trade'!I16</f>
        <v>158</v>
      </c>
    </row>
    <row r="1246" spans="1:7" ht="13.8" thickBot="1" x14ac:dyDescent="0.3">
      <c r="A1246" s="329" t="str">
        <f>Cover!$G$25</f>
        <v>NL</v>
      </c>
      <c r="B1246" s="325" t="s">
        <v>221</v>
      </c>
      <c r="C1246" s="325">
        <f>'JQ1 Production'!$D$10</f>
        <v>2018</v>
      </c>
      <c r="D1246" s="325" t="s">
        <v>216</v>
      </c>
      <c r="E1246" s="334">
        <v>2</v>
      </c>
      <c r="F1246" s="371" t="str">
        <f t="shared" si="18"/>
        <v>NL_EX_X_2018_1000 NAC_2</v>
      </c>
      <c r="G1246" s="328">
        <f>'EU1 ExtraEU Trade'!I17</f>
        <v>3594</v>
      </c>
    </row>
    <row r="1247" spans="1:7" ht="13.8" thickBot="1" x14ac:dyDescent="0.3">
      <c r="A1247" s="329" t="str">
        <f>Cover!$G$25</f>
        <v>NL</v>
      </c>
      <c r="B1247" s="325" t="s">
        <v>221</v>
      </c>
      <c r="C1247" s="325">
        <f>'JQ1 Production'!$D$10</f>
        <v>2018</v>
      </c>
      <c r="D1247" s="325" t="s">
        <v>216</v>
      </c>
      <c r="E1247" s="334">
        <v>3</v>
      </c>
      <c r="F1247" s="371" t="str">
        <f t="shared" si="18"/>
        <v>NL_EX_X_2018_1000 NAC_3</v>
      </c>
      <c r="G1247" s="328">
        <f>'EU1 ExtraEU Trade'!I18</f>
        <v>214</v>
      </c>
    </row>
    <row r="1248" spans="1:7" ht="13.8" thickBot="1" x14ac:dyDescent="0.3">
      <c r="A1248" s="329" t="str">
        <f>Cover!$G$25</f>
        <v>NL</v>
      </c>
      <c r="B1248" s="325" t="s">
        <v>221</v>
      </c>
      <c r="C1248" s="325">
        <f>'JQ1 Production'!$D$10</f>
        <v>2018</v>
      </c>
      <c r="D1248" s="325" t="s">
        <v>216</v>
      </c>
      <c r="E1248" s="334" t="s">
        <v>381</v>
      </c>
      <c r="F1248" s="371" t="str">
        <f>CONCATENATE(A1248,"_",B1248,"_",C1248,"_",D1248,"_",E1248)</f>
        <v>NL_EX_X_2018_1000 NAC_3_1</v>
      </c>
      <c r="G1248" s="328">
        <f>'EU1 ExtraEU Trade'!I19</f>
        <v>11909</v>
      </c>
    </row>
    <row r="1249" spans="1:7" ht="13.8" thickBot="1" x14ac:dyDescent="0.3">
      <c r="A1249" s="329" t="str">
        <f>Cover!$G$25</f>
        <v>NL</v>
      </c>
      <c r="B1249" s="325" t="s">
        <v>221</v>
      </c>
      <c r="C1249" s="325">
        <f>'JQ1 Production'!$D$10</f>
        <v>2018</v>
      </c>
      <c r="D1249" s="325" t="s">
        <v>216</v>
      </c>
      <c r="E1249" s="334" t="s">
        <v>382</v>
      </c>
      <c r="F1249" s="371" t="str">
        <f>CONCATENATE(A1249,"_",B1249,"_",C1249,"_",D1249,"_",E1249)</f>
        <v>NL_EX_X_2018_1000 NAC_3_2</v>
      </c>
      <c r="G1249" s="328">
        <f>'EU1 ExtraEU Trade'!I20</f>
        <v>1523</v>
      </c>
    </row>
    <row r="1250" spans="1:7" ht="13.8" thickBot="1" x14ac:dyDescent="0.3">
      <c r="A1250" s="329" t="str">
        <f>Cover!$G$25</f>
        <v>NL</v>
      </c>
      <c r="B1250" s="325" t="s">
        <v>221</v>
      </c>
      <c r="C1250" s="325">
        <f>'JQ1 Production'!$D$10</f>
        <v>2018</v>
      </c>
      <c r="D1250" s="325" t="s">
        <v>216</v>
      </c>
      <c r="E1250" s="334">
        <v>4</v>
      </c>
      <c r="F1250" s="371" t="str">
        <f>CONCATENATE(A1250,"_",B1250,"_",C1250,"_",D1250,"_",E1250)</f>
        <v>NL_EX_X_2018_1000 NAC_4</v>
      </c>
      <c r="G1250" s="328">
        <f>'EU1 ExtraEU Trade'!I21</f>
        <v>219</v>
      </c>
    </row>
    <row r="1251" spans="1:7" ht="13.8" thickBot="1" x14ac:dyDescent="0.3">
      <c r="A1251" s="329" t="str">
        <f>Cover!$G$25</f>
        <v>NL</v>
      </c>
      <c r="B1251" s="325" t="s">
        <v>221</v>
      </c>
      <c r="C1251" s="325">
        <f>'JQ1 Production'!$D$10</f>
        <v>2018</v>
      </c>
      <c r="D1251" s="325" t="s">
        <v>216</v>
      </c>
      <c r="E1251" s="334" t="s">
        <v>383</v>
      </c>
      <c r="F1251" s="371" t="str">
        <f>CONCATENATE(A1251,"_",B1251,"_",C1251,"_",D1251,"_",E1251)</f>
        <v>NL_EX_X_2018_1000 NAC_4_1</v>
      </c>
      <c r="G1251" s="328">
        <f>'EU1 ExtraEU Trade'!I22</f>
        <v>1304</v>
      </c>
    </row>
    <row r="1252" spans="1:7" ht="13.8" thickBot="1" x14ac:dyDescent="0.3">
      <c r="A1252" s="329" t="str">
        <f>Cover!$G$25</f>
        <v>NL</v>
      </c>
      <c r="B1252" s="325" t="s">
        <v>221</v>
      </c>
      <c r="C1252" s="325">
        <f>'JQ1 Production'!$D$10</f>
        <v>2018</v>
      </c>
      <c r="D1252" s="325" t="s">
        <v>216</v>
      </c>
      <c r="E1252" s="334" t="s">
        <v>384</v>
      </c>
      <c r="F1252" s="371" t="str">
        <f>CONCATENATE(A1252,"_",B1252,"_",C1252,"_",D1252,"_",E1252)</f>
        <v>NL_EX_X_2018_1000 NAC_4_2</v>
      </c>
      <c r="G1252" s="328">
        <f>'EU1 ExtraEU Trade'!I23</f>
        <v>0</v>
      </c>
    </row>
    <row r="1253" spans="1:7" ht="13.8" thickBot="1" x14ac:dyDescent="0.3">
      <c r="A1253" s="329" t="str">
        <f>Cover!$G$25</f>
        <v>NL</v>
      </c>
      <c r="B1253" s="325" t="s">
        <v>221</v>
      </c>
      <c r="C1253" s="325">
        <f>'JQ1 Production'!$D$10</f>
        <v>2018</v>
      </c>
      <c r="D1253" s="325" t="s">
        <v>216</v>
      </c>
      <c r="E1253" s="334">
        <v>5</v>
      </c>
      <c r="F1253" s="371" t="str">
        <f t="shared" si="18"/>
        <v>NL_EX_X_2018_1000 NAC_5</v>
      </c>
      <c r="G1253" s="328">
        <f>'EU1 ExtraEU Trade'!I24</f>
        <v>2647</v>
      </c>
    </row>
    <row r="1254" spans="1:7" ht="13.8" thickBot="1" x14ac:dyDescent="0.3">
      <c r="A1254" s="329" t="str">
        <f>Cover!$G$25</f>
        <v>NL</v>
      </c>
      <c r="B1254" s="325" t="s">
        <v>221</v>
      </c>
      <c r="C1254" s="325">
        <f>'JQ1 Production'!$D$10</f>
        <v>2018</v>
      </c>
      <c r="D1254" s="325" t="s">
        <v>216</v>
      </c>
      <c r="E1254" s="334" t="s">
        <v>110</v>
      </c>
      <c r="F1254" s="371" t="str">
        <f t="shared" si="18"/>
        <v>NL_EX_X_2018_1000 NAC_5_C</v>
      </c>
      <c r="G1254" s="328">
        <f>'EU1 ExtraEU Trade'!I25</f>
        <v>132</v>
      </c>
    </row>
    <row r="1255" spans="1:7" ht="13.8" thickBot="1" x14ac:dyDescent="0.3">
      <c r="A1255" s="329" t="str">
        <f>Cover!$G$25</f>
        <v>NL</v>
      </c>
      <c r="B1255" s="325" t="s">
        <v>221</v>
      </c>
      <c r="C1255" s="325">
        <f>'JQ1 Production'!$D$10</f>
        <v>2018</v>
      </c>
      <c r="D1255" s="325" t="s">
        <v>216</v>
      </c>
      <c r="E1255" s="334" t="s">
        <v>111</v>
      </c>
      <c r="F1255" s="371" t="str">
        <f t="shared" si="18"/>
        <v>NL_EX_X_2018_1000 NAC_5_NC</v>
      </c>
      <c r="G1255" s="328">
        <f>'EU1 ExtraEU Trade'!I26</f>
        <v>2515</v>
      </c>
    </row>
    <row r="1256" spans="1:7" ht="13.8" thickBot="1" x14ac:dyDescent="0.3">
      <c r="A1256" s="329" t="str">
        <f>Cover!$G$25</f>
        <v>NL</v>
      </c>
      <c r="B1256" s="325" t="s">
        <v>221</v>
      </c>
      <c r="C1256" s="325">
        <f>'JQ1 Production'!$D$10</f>
        <v>2018</v>
      </c>
      <c r="D1256" s="325" t="s">
        <v>216</v>
      </c>
      <c r="E1256" s="334" t="s">
        <v>112</v>
      </c>
      <c r="F1256" s="371" t="str">
        <f t="shared" si="18"/>
        <v>NL_EX_X_2018_1000 NAC_5_NC_T</v>
      </c>
      <c r="G1256" s="328">
        <f>'EU1 ExtraEU Trade'!I27</f>
        <v>33487</v>
      </c>
    </row>
    <row r="1257" spans="1:7" ht="13.8" thickBot="1" x14ac:dyDescent="0.3">
      <c r="A1257" s="329" t="str">
        <f>Cover!$G$25</f>
        <v>NL</v>
      </c>
      <c r="B1257" s="325" t="s">
        <v>221</v>
      </c>
      <c r="C1257" s="325">
        <f>'JQ1 Production'!$D$10</f>
        <v>2018</v>
      </c>
      <c r="D1257" s="325" t="s">
        <v>216</v>
      </c>
      <c r="E1257" s="334">
        <v>6</v>
      </c>
      <c r="F1257" s="371" t="str">
        <f t="shared" si="18"/>
        <v>NL_EX_X_2018_1000 NAC_6</v>
      </c>
      <c r="G1257" s="328">
        <f>'EU1 ExtraEU Trade'!I28</f>
        <v>16889</v>
      </c>
    </row>
    <row r="1258" spans="1:7" ht="13.8" thickBot="1" x14ac:dyDescent="0.3">
      <c r="A1258" s="329" t="str">
        <f>Cover!$G$25</f>
        <v>NL</v>
      </c>
      <c r="B1258" s="325" t="s">
        <v>221</v>
      </c>
      <c r="C1258" s="325">
        <f>'JQ1 Production'!$D$10</f>
        <v>2018</v>
      </c>
      <c r="D1258" s="325" t="s">
        <v>216</v>
      </c>
      <c r="E1258" s="334" t="s">
        <v>113</v>
      </c>
      <c r="F1258" s="371" t="str">
        <f t="shared" si="18"/>
        <v>NL_EX_X_2018_1000 NAC_6_1</v>
      </c>
      <c r="G1258" s="328">
        <f>'EU1 ExtraEU Trade'!I29</f>
        <v>16598</v>
      </c>
    </row>
    <row r="1259" spans="1:7" ht="13.8" thickBot="1" x14ac:dyDescent="0.3">
      <c r="A1259" s="329" t="str">
        <f>Cover!$G$25</f>
        <v>NL</v>
      </c>
      <c r="B1259" s="325" t="s">
        <v>221</v>
      </c>
      <c r="C1259" s="325">
        <f>'JQ1 Production'!$D$10</f>
        <v>2018</v>
      </c>
      <c r="D1259" s="325" t="s">
        <v>216</v>
      </c>
      <c r="E1259" s="334" t="s">
        <v>114</v>
      </c>
      <c r="F1259" s="371" t="str">
        <f t="shared" si="18"/>
        <v>NL_EX_X_2018_1000 NAC_6_1_C</v>
      </c>
      <c r="G1259" s="328">
        <f>'EU1 ExtraEU Trade'!I30</f>
        <v>2586</v>
      </c>
    </row>
    <row r="1260" spans="1:7" ht="13.8" thickBot="1" x14ac:dyDescent="0.3">
      <c r="A1260" s="329" t="str">
        <f>Cover!$G$25</f>
        <v>NL</v>
      </c>
      <c r="B1260" s="325" t="s">
        <v>221</v>
      </c>
      <c r="C1260" s="325">
        <f>'JQ1 Production'!$D$10</f>
        <v>2018</v>
      </c>
      <c r="D1260" s="325" t="s">
        <v>216</v>
      </c>
      <c r="E1260" s="334" t="s">
        <v>115</v>
      </c>
      <c r="F1260" s="371" t="str">
        <f t="shared" si="18"/>
        <v>NL_EX_X_2018_1000 NAC_6_1_NC</v>
      </c>
      <c r="G1260" s="328">
        <f>'EU1 ExtraEU Trade'!I31</f>
        <v>4426</v>
      </c>
    </row>
    <row r="1261" spans="1:7" ht="13.8" thickBot="1" x14ac:dyDescent="0.3">
      <c r="A1261" s="329" t="str">
        <f>Cover!$G$25</f>
        <v>NL</v>
      </c>
      <c r="B1261" s="325" t="s">
        <v>221</v>
      </c>
      <c r="C1261" s="325">
        <f>'JQ1 Production'!$D$10</f>
        <v>2018</v>
      </c>
      <c r="D1261" s="325" t="s">
        <v>216</v>
      </c>
      <c r="E1261" s="334" t="s">
        <v>116</v>
      </c>
      <c r="F1261" s="371" t="str">
        <f t="shared" si="18"/>
        <v>NL_EX_X_2018_1000 NAC_6_1_NC_T</v>
      </c>
      <c r="G1261" s="328">
        <f>'EU1 ExtraEU Trade'!I32</f>
        <v>53</v>
      </c>
    </row>
    <row r="1262" spans="1:7" ht="13.8" thickBot="1" x14ac:dyDescent="0.3">
      <c r="A1262" s="329" t="str">
        <f>Cover!$G$25</f>
        <v>NL</v>
      </c>
      <c r="B1262" s="325" t="s">
        <v>221</v>
      </c>
      <c r="C1262" s="325">
        <f>'JQ1 Production'!$D$10</f>
        <v>2018</v>
      </c>
      <c r="D1262" s="325" t="s">
        <v>216</v>
      </c>
      <c r="E1262" s="334" t="s">
        <v>117</v>
      </c>
      <c r="F1262" s="371" t="str">
        <f t="shared" si="18"/>
        <v>NL_EX_X_2018_1000 NAC_6_2</v>
      </c>
      <c r="G1262" s="328">
        <f>'EU1 ExtraEU Trade'!I33</f>
        <v>4373</v>
      </c>
    </row>
    <row r="1263" spans="1:7" ht="13.8" thickBot="1" x14ac:dyDescent="0.3">
      <c r="A1263" s="329" t="str">
        <f>Cover!$G$25</f>
        <v>NL</v>
      </c>
      <c r="B1263" s="325" t="s">
        <v>221</v>
      </c>
      <c r="C1263" s="325">
        <f>'JQ1 Production'!$D$10</f>
        <v>2018</v>
      </c>
      <c r="D1263" s="325" t="s">
        <v>216</v>
      </c>
      <c r="E1263" s="334" t="s">
        <v>118</v>
      </c>
      <c r="F1263" s="371" t="str">
        <f t="shared" si="18"/>
        <v>NL_EX_X_2018_1000 NAC_6_2_C</v>
      </c>
      <c r="G1263" s="328">
        <f>'EU1 ExtraEU Trade'!I34</f>
        <v>57</v>
      </c>
    </row>
    <row r="1264" spans="1:7" ht="13.8" thickBot="1" x14ac:dyDescent="0.3">
      <c r="A1264" s="329" t="str">
        <f>Cover!$G$25</f>
        <v>NL</v>
      </c>
      <c r="B1264" s="325" t="s">
        <v>221</v>
      </c>
      <c r="C1264" s="325">
        <f>'JQ1 Production'!$D$10</f>
        <v>2018</v>
      </c>
      <c r="D1264" s="325" t="s">
        <v>216</v>
      </c>
      <c r="E1264" s="334" t="s">
        <v>119</v>
      </c>
      <c r="F1264" s="371" t="str">
        <f t="shared" si="18"/>
        <v>NL_EX_X_2018_1000 NAC_6_2_NC</v>
      </c>
      <c r="G1264" s="328">
        <f>'EU1 ExtraEU Trade'!I35</f>
        <v>30872</v>
      </c>
    </row>
    <row r="1265" spans="1:7" ht="13.8" thickBot="1" x14ac:dyDescent="0.3">
      <c r="A1265" s="329" t="str">
        <f>Cover!$G$25</f>
        <v>NL</v>
      </c>
      <c r="B1265" s="325" t="s">
        <v>221</v>
      </c>
      <c r="C1265" s="325">
        <f>'JQ1 Production'!$D$10</f>
        <v>2018</v>
      </c>
      <c r="D1265" s="325" t="s">
        <v>216</v>
      </c>
      <c r="E1265" s="334" t="s">
        <v>120</v>
      </c>
      <c r="F1265" s="371" t="str">
        <f t="shared" si="18"/>
        <v>NL_EX_X_2018_1000 NAC_6_2_NC_T</v>
      </c>
      <c r="G1265" s="328">
        <f>'EU1 ExtraEU Trade'!I36</f>
        <v>13144</v>
      </c>
    </row>
    <row r="1266" spans="1:7" ht="13.8" thickBot="1" x14ac:dyDescent="0.3">
      <c r="A1266" s="329" t="str">
        <f>Cover!$G$25</f>
        <v>NL</v>
      </c>
      <c r="B1266" s="325" t="s">
        <v>221</v>
      </c>
      <c r="C1266" s="325">
        <f>'JQ1 Production'!$D$10</f>
        <v>2018</v>
      </c>
      <c r="D1266" s="325" t="s">
        <v>216</v>
      </c>
      <c r="E1266" s="334" t="s">
        <v>121</v>
      </c>
      <c r="F1266" s="371" t="str">
        <f t="shared" si="18"/>
        <v>NL_EX_X_2018_1000 NAC_6_3</v>
      </c>
      <c r="G1266" s="328">
        <f>'EU1 ExtraEU Trade'!I37</f>
        <v>1295</v>
      </c>
    </row>
    <row r="1267" spans="1:7" ht="13.8" thickBot="1" x14ac:dyDescent="0.3">
      <c r="A1267" s="329" t="str">
        <f>Cover!$G$25</f>
        <v>NL</v>
      </c>
      <c r="B1267" s="325" t="s">
        <v>221</v>
      </c>
      <c r="C1267" s="325">
        <f>'JQ1 Production'!$D$10</f>
        <v>2018</v>
      </c>
      <c r="D1267" s="325" t="s">
        <v>216</v>
      </c>
      <c r="E1267" s="334" t="s">
        <v>122</v>
      </c>
      <c r="F1267" s="371" t="str">
        <f t="shared" ref="F1267:F1334" si="19">CONCATENATE(A1267,"_",B1267,"_",C1267,"_",D1267,"_",E1267)</f>
        <v>NL_EX_X_2018_1000 NAC_6_3_1</v>
      </c>
      <c r="G1267" s="328">
        <f>'EU1 ExtraEU Trade'!I38</f>
        <v>11849</v>
      </c>
    </row>
    <row r="1268" spans="1:7" ht="13.8" thickBot="1" x14ac:dyDescent="0.3">
      <c r="A1268" s="329" t="str">
        <f>Cover!$G$25</f>
        <v>NL</v>
      </c>
      <c r="B1268" s="325" t="s">
        <v>221</v>
      </c>
      <c r="C1268" s="325">
        <f>'JQ1 Production'!$D$10</f>
        <v>2018</v>
      </c>
      <c r="D1268" s="325" t="s">
        <v>216</v>
      </c>
      <c r="E1268" s="334" t="s">
        <v>123</v>
      </c>
      <c r="F1268" s="371" t="str">
        <f t="shared" si="19"/>
        <v>NL_EX_X_2018_1000 NAC_6_4</v>
      </c>
      <c r="G1268" s="328">
        <f>'EU1 ExtraEU Trade'!I39</f>
        <v>7336</v>
      </c>
    </row>
    <row r="1269" spans="1:7" ht="13.8" thickBot="1" x14ac:dyDescent="0.3">
      <c r="A1269" s="329" t="str">
        <f>Cover!$G$25</f>
        <v>NL</v>
      </c>
      <c r="B1269" s="325" t="s">
        <v>221</v>
      </c>
      <c r="C1269" s="325">
        <f>'JQ1 Production'!$D$10</f>
        <v>2018</v>
      </c>
      <c r="D1269" s="325" t="s">
        <v>216</v>
      </c>
      <c r="E1269" s="334" t="s">
        <v>124</v>
      </c>
      <c r="F1269" s="371" t="str">
        <f t="shared" si="19"/>
        <v>NL_EX_X_2018_1000 NAC_6_4_1</v>
      </c>
      <c r="G1269" s="328">
        <f>'EU1 ExtraEU Trade'!I40</f>
        <v>5774</v>
      </c>
    </row>
    <row r="1270" spans="1:7" ht="13.8" thickBot="1" x14ac:dyDescent="0.3">
      <c r="A1270" s="329" t="str">
        <f>Cover!$G$25</f>
        <v>NL</v>
      </c>
      <c r="B1270" s="325" t="s">
        <v>221</v>
      </c>
      <c r="C1270" s="325">
        <f>'JQ1 Production'!$D$10</f>
        <v>2018</v>
      </c>
      <c r="D1270" s="325" t="s">
        <v>216</v>
      </c>
      <c r="E1270" s="334" t="s">
        <v>125</v>
      </c>
      <c r="F1270" s="371" t="str">
        <f t="shared" si="19"/>
        <v>NL_EX_X_2018_1000 NAC_6_4_2</v>
      </c>
      <c r="G1270" s="328">
        <f>'EU1 ExtraEU Trade'!I41</f>
        <v>168</v>
      </c>
    </row>
    <row r="1271" spans="1:7" ht="13.8" thickBot="1" x14ac:dyDescent="0.3">
      <c r="A1271" s="329" t="str">
        <f>Cover!$G$25</f>
        <v>NL</v>
      </c>
      <c r="B1271" s="325" t="s">
        <v>221</v>
      </c>
      <c r="C1271" s="325">
        <f>'JQ1 Production'!$D$10</f>
        <v>2018</v>
      </c>
      <c r="D1271" s="325" t="s">
        <v>216</v>
      </c>
      <c r="E1271" s="334" t="s">
        <v>126</v>
      </c>
      <c r="F1271" s="371" t="str">
        <f t="shared" si="19"/>
        <v>NL_EX_X_2018_1000 NAC_6_4_3</v>
      </c>
      <c r="G1271" s="328">
        <f>'EU1 ExtraEU Trade'!I42</f>
        <v>11954</v>
      </c>
    </row>
    <row r="1272" spans="1:7" ht="13.8" thickBot="1" x14ac:dyDescent="0.3">
      <c r="A1272" s="329" t="str">
        <f>Cover!$G$25</f>
        <v>NL</v>
      </c>
      <c r="B1272" s="325" t="s">
        <v>221</v>
      </c>
      <c r="C1272" s="325">
        <f>'JQ1 Production'!$D$10</f>
        <v>2018</v>
      </c>
      <c r="D1272" s="325" t="s">
        <v>216</v>
      </c>
      <c r="E1272" s="334">
        <v>7</v>
      </c>
      <c r="F1272" s="371" t="str">
        <f t="shared" si="19"/>
        <v>NL_EX_X_2018_1000 NAC_7</v>
      </c>
      <c r="G1272" s="328">
        <f>'EU1 ExtraEU Trade'!I43</f>
        <v>2398</v>
      </c>
    </row>
    <row r="1273" spans="1:7" ht="13.8" thickBot="1" x14ac:dyDescent="0.3">
      <c r="A1273" s="329" t="str">
        <f>Cover!$G$25</f>
        <v>NL</v>
      </c>
      <c r="B1273" s="325" t="s">
        <v>221</v>
      </c>
      <c r="C1273" s="325">
        <f>'JQ1 Production'!$D$10</f>
        <v>2018</v>
      </c>
      <c r="D1273" s="325" t="s">
        <v>216</v>
      </c>
      <c r="E1273" s="334" t="s">
        <v>127</v>
      </c>
      <c r="F1273" s="371" t="str">
        <f t="shared" si="19"/>
        <v>NL_EX_X_2018_1000 NAC_7_1</v>
      </c>
      <c r="G1273" s="328">
        <f>'EU1 ExtraEU Trade'!I44</f>
        <v>8610</v>
      </c>
    </row>
    <row r="1274" spans="1:7" ht="13.8" thickBot="1" x14ac:dyDescent="0.3">
      <c r="A1274" s="329" t="str">
        <f>Cover!$G$25</f>
        <v>NL</v>
      </c>
      <c r="B1274" s="325" t="s">
        <v>221</v>
      </c>
      <c r="C1274" s="325">
        <f>'JQ1 Production'!$D$10</f>
        <v>2018</v>
      </c>
      <c r="D1274" s="325" t="s">
        <v>216</v>
      </c>
      <c r="E1274" s="334" t="s">
        <v>128</v>
      </c>
      <c r="F1274" s="371" t="str">
        <f t="shared" si="19"/>
        <v>NL_EX_X_2018_1000 NAC_7_2</v>
      </c>
      <c r="G1274" s="328">
        <f>'EU1 ExtraEU Trade'!I45</f>
        <v>946</v>
      </c>
    </row>
    <row r="1275" spans="1:7" ht="13.8" thickBot="1" x14ac:dyDescent="0.3">
      <c r="A1275" s="329" t="str">
        <f>Cover!$G$25</f>
        <v>NL</v>
      </c>
      <c r="B1275" s="325" t="s">
        <v>221</v>
      </c>
      <c r="C1275" s="325">
        <f>'JQ1 Production'!$D$10</f>
        <v>2018</v>
      </c>
      <c r="D1275" s="325" t="s">
        <v>216</v>
      </c>
      <c r="E1275" s="334" t="s">
        <v>129</v>
      </c>
      <c r="F1275" s="371" t="str">
        <f t="shared" si="19"/>
        <v>NL_EX_X_2018_1000 NAC_7_3</v>
      </c>
      <c r="G1275" s="328">
        <f>'EU1 ExtraEU Trade'!I46</f>
        <v>174059</v>
      </c>
    </row>
    <row r="1276" spans="1:7" ht="13.8" thickBot="1" x14ac:dyDescent="0.3">
      <c r="A1276" s="329" t="str">
        <f>Cover!$G$25</f>
        <v>NL</v>
      </c>
      <c r="B1276" s="325" t="s">
        <v>221</v>
      </c>
      <c r="C1276" s="325">
        <f>'JQ1 Production'!$D$10</f>
        <v>2018</v>
      </c>
      <c r="D1276" s="325" t="s">
        <v>216</v>
      </c>
      <c r="E1276" s="334" t="s">
        <v>130</v>
      </c>
      <c r="F1276" s="371" t="str">
        <f t="shared" si="19"/>
        <v>NL_EX_X_2018_1000 NAC_7_3_1</v>
      </c>
      <c r="G1276" s="328">
        <f>'EU1 ExtraEU Trade'!I47</f>
        <v>3977</v>
      </c>
    </row>
    <row r="1277" spans="1:7" ht="13.8" thickBot="1" x14ac:dyDescent="0.3">
      <c r="A1277" s="329" t="str">
        <f>Cover!$G$25</f>
        <v>NL</v>
      </c>
      <c r="B1277" s="325" t="s">
        <v>221</v>
      </c>
      <c r="C1277" s="325">
        <f>'JQ1 Production'!$D$10</f>
        <v>2018</v>
      </c>
      <c r="D1277" s="325" t="s">
        <v>216</v>
      </c>
      <c r="E1277" s="334" t="s">
        <v>131</v>
      </c>
      <c r="F1277" s="371" t="str">
        <f t="shared" si="19"/>
        <v>NL_EX_X_2018_1000 NAC_7_3_2</v>
      </c>
      <c r="G1277" s="328">
        <f>'EU1 ExtraEU Trade'!I48</f>
        <v>170069</v>
      </c>
    </row>
    <row r="1278" spans="1:7" ht="13.8" thickBot="1" x14ac:dyDescent="0.3">
      <c r="A1278" s="329" t="str">
        <f>Cover!$G$25</f>
        <v>NL</v>
      </c>
      <c r="B1278" s="325" t="s">
        <v>221</v>
      </c>
      <c r="C1278" s="325">
        <f>'JQ1 Production'!$D$10</f>
        <v>2018</v>
      </c>
      <c r="D1278" s="325" t="s">
        <v>216</v>
      </c>
      <c r="E1278" s="334" t="s">
        <v>132</v>
      </c>
      <c r="F1278" s="371" t="str">
        <f t="shared" si="19"/>
        <v>NL_EX_X_2018_1000 NAC_7_3_3</v>
      </c>
      <c r="G1278" s="328">
        <f>'EU1 ExtraEU Trade'!I49</f>
        <v>170051</v>
      </c>
    </row>
    <row r="1279" spans="1:7" ht="13.8" thickBot="1" x14ac:dyDescent="0.3">
      <c r="A1279" s="329" t="str">
        <f>Cover!$G$25</f>
        <v>NL</v>
      </c>
      <c r="B1279" s="325" t="s">
        <v>221</v>
      </c>
      <c r="C1279" s="325">
        <f>'JQ1 Production'!$D$10</f>
        <v>2018</v>
      </c>
      <c r="D1279" s="325" t="s">
        <v>216</v>
      </c>
      <c r="E1279" s="334" t="s">
        <v>133</v>
      </c>
      <c r="F1279" s="371" t="str">
        <f t="shared" si="19"/>
        <v>NL_EX_X_2018_1000 NAC_7_3_4</v>
      </c>
      <c r="G1279" s="328">
        <f>'EU1 ExtraEU Trade'!I50</f>
        <v>169574</v>
      </c>
    </row>
    <row r="1280" spans="1:7" ht="13.8" thickBot="1" x14ac:dyDescent="0.3">
      <c r="A1280" s="329" t="str">
        <f>Cover!$G$25</f>
        <v>NL</v>
      </c>
      <c r="B1280" s="325" t="s">
        <v>221</v>
      </c>
      <c r="C1280" s="325">
        <f>'JQ1 Production'!$D$10</f>
        <v>2018</v>
      </c>
      <c r="D1280" s="325" t="s">
        <v>216</v>
      </c>
      <c r="E1280" s="334" t="s">
        <v>134</v>
      </c>
      <c r="F1280" s="371" t="str">
        <f t="shared" si="19"/>
        <v>NL_EX_X_2018_1000 NAC_7_4</v>
      </c>
      <c r="G1280" s="328">
        <f>'EU1 ExtraEU Trade'!I51</f>
        <v>18</v>
      </c>
    </row>
    <row r="1281" spans="1:7" ht="13.8" thickBot="1" x14ac:dyDescent="0.3">
      <c r="A1281" s="329" t="str">
        <f>Cover!$G$25</f>
        <v>NL</v>
      </c>
      <c r="B1281" s="325" t="s">
        <v>221</v>
      </c>
      <c r="C1281" s="325">
        <f>'JQ1 Production'!$D$10</f>
        <v>2018</v>
      </c>
      <c r="D1281" s="325" t="s">
        <v>216</v>
      </c>
      <c r="E1281" s="334">
        <v>8</v>
      </c>
      <c r="F1281" s="371" t="str">
        <f t="shared" si="19"/>
        <v>NL_EX_X_2018_1000 NAC_8</v>
      </c>
      <c r="G1281" s="328">
        <f>'EU1 ExtraEU Trade'!I52</f>
        <v>13</v>
      </c>
    </row>
    <row r="1282" spans="1:7" ht="13.8" thickBot="1" x14ac:dyDescent="0.3">
      <c r="A1282" s="329" t="str">
        <f>Cover!$G$25</f>
        <v>NL</v>
      </c>
      <c r="B1282" s="325" t="s">
        <v>221</v>
      </c>
      <c r="C1282" s="325">
        <f>'JQ1 Production'!$D$10</f>
        <v>2018</v>
      </c>
      <c r="D1282" s="325" t="s">
        <v>216</v>
      </c>
      <c r="E1282" s="334" t="s">
        <v>135</v>
      </c>
      <c r="F1282" s="371" t="str">
        <f t="shared" si="19"/>
        <v>NL_EX_X_2018_1000 NAC_8_1</v>
      </c>
      <c r="G1282" s="328">
        <f>'EU1 ExtraEU Trade'!I53</f>
        <v>926</v>
      </c>
    </row>
    <row r="1283" spans="1:7" ht="13.8" thickBot="1" x14ac:dyDescent="0.3">
      <c r="A1283" s="329" t="str">
        <f>Cover!$G$25</f>
        <v>NL</v>
      </c>
      <c r="B1283" s="325" t="s">
        <v>221</v>
      </c>
      <c r="C1283" s="325">
        <f>'JQ1 Production'!$D$10</f>
        <v>2018</v>
      </c>
      <c r="D1283" s="325" t="s">
        <v>216</v>
      </c>
      <c r="E1283" s="334" t="s">
        <v>136</v>
      </c>
      <c r="F1283" s="371" t="str">
        <f t="shared" si="19"/>
        <v>NL_EX_X_2018_1000 NAC_8_2</v>
      </c>
      <c r="G1283" s="328">
        <f>'EU1 ExtraEU Trade'!I54</f>
        <v>37</v>
      </c>
    </row>
    <row r="1284" spans="1:7" ht="13.8" thickBot="1" x14ac:dyDescent="0.3">
      <c r="A1284" s="329" t="str">
        <f>Cover!$G$25</f>
        <v>NL</v>
      </c>
      <c r="B1284" s="325" t="s">
        <v>221</v>
      </c>
      <c r="C1284" s="325">
        <f>'JQ1 Production'!$D$10</f>
        <v>2018</v>
      </c>
      <c r="D1284" s="325" t="s">
        <v>216</v>
      </c>
      <c r="E1284" s="334">
        <v>9</v>
      </c>
      <c r="F1284" s="371" t="str">
        <f t="shared" si="19"/>
        <v>NL_EX_X_2018_1000 NAC_9</v>
      </c>
      <c r="G1284" s="328">
        <f>'EU1 ExtraEU Trade'!I55</f>
        <v>889</v>
      </c>
    </row>
    <row r="1285" spans="1:7" ht="13.8" thickBot="1" x14ac:dyDescent="0.3">
      <c r="A1285" s="329" t="str">
        <f>Cover!$G$25</f>
        <v>NL</v>
      </c>
      <c r="B1285" s="325" t="s">
        <v>221</v>
      </c>
      <c r="C1285" s="325">
        <f>'JQ1 Production'!$D$10</f>
        <v>2018</v>
      </c>
      <c r="D1285" s="325" t="s">
        <v>216</v>
      </c>
      <c r="E1285" s="334">
        <v>10</v>
      </c>
      <c r="F1285" s="371" t="str">
        <f t="shared" si="19"/>
        <v>NL_EX_X_2018_1000 NAC_10</v>
      </c>
      <c r="G1285" s="328">
        <f>'EU1 ExtraEU Trade'!I56</f>
        <v>240835</v>
      </c>
    </row>
    <row r="1286" spans="1:7" ht="13.8" thickBot="1" x14ac:dyDescent="0.3">
      <c r="A1286" s="329" t="str">
        <f>Cover!$G$25</f>
        <v>NL</v>
      </c>
      <c r="B1286" s="325" t="s">
        <v>221</v>
      </c>
      <c r="C1286" s="325">
        <f>'JQ1 Production'!$D$10</f>
        <v>2018</v>
      </c>
      <c r="D1286" s="325" t="s">
        <v>216</v>
      </c>
      <c r="E1286" s="334" t="s">
        <v>137</v>
      </c>
      <c r="F1286" s="371" t="str">
        <f t="shared" si="19"/>
        <v>NL_EX_X_2018_1000 NAC_10_1</v>
      </c>
      <c r="G1286" s="328">
        <f>'EU1 ExtraEU Trade'!I57</f>
        <v>335693</v>
      </c>
    </row>
    <row r="1287" spans="1:7" ht="13.8" thickBot="1" x14ac:dyDescent="0.3">
      <c r="A1287" s="329" t="str">
        <f>Cover!$G$25</f>
        <v>NL</v>
      </c>
      <c r="B1287" s="325" t="s">
        <v>221</v>
      </c>
      <c r="C1287" s="325">
        <f>'JQ1 Production'!$D$10</f>
        <v>2018</v>
      </c>
      <c r="D1287" s="325" t="s">
        <v>216</v>
      </c>
      <c r="E1287" s="334" t="s">
        <v>138</v>
      </c>
      <c r="F1287" s="371" t="str">
        <f t="shared" si="19"/>
        <v>NL_EX_X_2018_1000 NAC_10_1_1</v>
      </c>
      <c r="G1287" s="328">
        <f>'EU1 ExtraEU Trade'!I58</f>
        <v>126189</v>
      </c>
    </row>
    <row r="1288" spans="1:7" ht="13.8" thickBot="1" x14ac:dyDescent="0.3">
      <c r="A1288" s="329" t="str">
        <f>Cover!$G$25</f>
        <v>NL</v>
      </c>
      <c r="B1288" s="325" t="s">
        <v>221</v>
      </c>
      <c r="C1288" s="325">
        <f>'JQ1 Production'!$D$10</f>
        <v>2018</v>
      </c>
      <c r="D1288" s="325" t="s">
        <v>216</v>
      </c>
      <c r="E1288" s="334" t="s">
        <v>139</v>
      </c>
      <c r="F1288" s="371" t="str">
        <f t="shared" si="19"/>
        <v>NL_EX_X_2018_1000 NAC_10_1_2</v>
      </c>
      <c r="G1288" s="328">
        <f>'EU1 ExtraEU Trade'!I59</f>
        <v>2023</v>
      </c>
    </row>
    <row r="1289" spans="1:7" ht="13.8" thickBot="1" x14ac:dyDescent="0.3">
      <c r="A1289" s="329" t="str">
        <f>Cover!$G$25</f>
        <v>NL</v>
      </c>
      <c r="B1289" s="325" t="s">
        <v>221</v>
      </c>
      <c r="C1289" s="325">
        <f>'JQ1 Production'!$D$10</f>
        <v>2018</v>
      </c>
      <c r="D1289" s="325" t="s">
        <v>216</v>
      </c>
      <c r="E1289" s="334" t="s">
        <v>140</v>
      </c>
      <c r="F1289" s="371" t="str">
        <f t="shared" si="19"/>
        <v>NL_EX_X_2018_1000 NAC_10_1_3</v>
      </c>
      <c r="G1289" s="328">
        <f>'EU1 ExtraEU Trade'!I60</f>
        <v>2903</v>
      </c>
    </row>
    <row r="1290" spans="1:7" ht="13.8" thickBot="1" x14ac:dyDescent="0.3">
      <c r="A1290" s="329" t="str">
        <f>Cover!$G$25</f>
        <v>NL</v>
      </c>
      <c r="B1290" s="325" t="s">
        <v>221</v>
      </c>
      <c r="C1290" s="325">
        <f>'JQ1 Production'!$D$10</f>
        <v>2018</v>
      </c>
      <c r="D1290" s="325" t="s">
        <v>216</v>
      </c>
      <c r="E1290" s="334" t="s">
        <v>141</v>
      </c>
      <c r="F1290" s="371" t="str">
        <f t="shared" si="19"/>
        <v>NL_EX_X_2018_1000 NAC_10_1_4</v>
      </c>
      <c r="G1290" s="328">
        <f>'EU1 ExtraEU Trade'!I61</f>
        <v>35325</v>
      </c>
    </row>
    <row r="1291" spans="1:7" ht="13.8" thickBot="1" x14ac:dyDescent="0.3">
      <c r="A1291" s="329" t="str">
        <f>Cover!$G$25</f>
        <v>NL</v>
      </c>
      <c r="B1291" s="325" t="s">
        <v>221</v>
      </c>
      <c r="C1291" s="325">
        <f>'JQ1 Production'!$D$10</f>
        <v>2018</v>
      </c>
      <c r="D1291" s="325" t="s">
        <v>216</v>
      </c>
      <c r="E1291" s="334" t="s">
        <v>142</v>
      </c>
      <c r="F1291" s="371" t="str">
        <f t="shared" si="19"/>
        <v>NL_EX_X_2018_1000 NAC_10_2</v>
      </c>
      <c r="G1291" s="328">
        <f>'EU1 ExtraEU Trade'!I62</f>
        <v>85938</v>
      </c>
    </row>
    <row r="1292" spans="1:7" ht="13.8" thickBot="1" x14ac:dyDescent="0.3">
      <c r="A1292" s="329" t="str">
        <f>Cover!$G$25</f>
        <v>NL</v>
      </c>
      <c r="B1292" s="325" t="s">
        <v>221</v>
      </c>
      <c r="C1292" s="325">
        <f>'JQ1 Production'!$D$10</f>
        <v>2018</v>
      </c>
      <c r="D1292" s="325" t="s">
        <v>216</v>
      </c>
      <c r="E1292" s="334" t="s">
        <v>143</v>
      </c>
      <c r="F1292" s="371" t="str">
        <f t="shared" si="19"/>
        <v>NL_EX_X_2018_1000 NAC_10_3</v>
      </c>
      <c r="G1292" s="328">
        <f>'EU1 ExtraEU Trade'!I63</f>
        <v>4159</v>
      </c>
    </row>
    <row r="1293" spans="1:7" ht="13.8" thickBot="1" x14ac:dyDescent="0.3">
      <c r="A1293" s="329" t="str">
        <f>Cover!$G$25</f>
        <v>NL</v>
      </c>
      <c r="B1293" s="325" t="s">
        <v>221</v>
      </c>
      <c r="C1293" s="325">
        <f>'JQ1 Production'!$D$10</f>
        <v>2018</v>
      </c>
      <c r="D1293" s="325" t="s">
        <v>216</v>
      </c>
      <c r="E1293" s="334" t="s">
        <v>144</v>
      </c>
      <c r="F1293" s="371" t="str">
        <f t="shared" si="19"/>
        <v>NL_EX_X_2018_1000 NAC_10_3_1</v>
      </c>
      <c r="G1293" s="328">
        <f>'EU1 ExtraEU Trade'!I64</f>
        <v>167617</v>
      </c>
    </row>
    <row r="1294" spans="1:7" ht="13.8" thickBot="1" x14ac:dyDescent="0.3">
      <c r="A1294" s="329" t="str">
        <f>Cover!$G$25</f>
        <v>NL</v>
      </c>
      <c r="B1294" s="325" t="s">
        <v>221</v>
      </c>
      <c r="C1294" s="325">
        <f>'JQ1 Production'!$D$10</f>
        <v>2018</v>
      </c>
      <c r="D1294" s="325" t="s">
        <v>216</v>
      </c>
      <c r="E1294" s="334" t="s">
        <v>145</v>
      </c>
      <c r="F1294" s="371" t="str">
        <f t="shared" si="19"/>
        <v>NL_EX_X_2018_1000 NAC_10_3_2</v>
      </c>
      <c r="G1294" s="328">
        <f>'EU1 ExtraEU Trade'!I65</f>
        <v>61227</v>
      </c>
    </row>
    <row r="1295" spans="1:7" ht="13.8" thickBot="1" x14ac:dyDescent="0.3">
      <c r="A1295" s="329" t="str">
        <f>Cover!$G$25</f>
        <v>NL</v>
      </c>
      <c r="B1295" s="325" t="s">
        <v>221</v>
      </c>
      <c r="C1295" s="325">
        <f>'JQ1 Production'!$D$10</f>
        <v>2018</v>
      </c>
      <c r="D1295" s="325" t="s">
        <v>216</v>
      </c>
      <c r="E1295" s="334" t="s">
        <v>146</v>
      </c>
      <c r="F1295" s="371" t="str">
        <f t="shared" si="19"/>
        <v>NL_EX_X_2018_1000 NAC_10_3_3</v>
      </c>
      <c r="G1295" s="328">
        <f>'EU1 ExtraEU Trade'!I66</f>
        <v>66229</v>
      </c>
    </row>
    <row r="1296" spans="1:7" ht="13.8" thickBot="1" x14ac:dyDescent="0.3">
      <c r="A1296" s="329" t="str">
        <f>Cover!$G$25</f>
        <v>NL</v>
      </c>
      <c r="B1296" s="325" t="s">
        <v>221</v>
      </c>
      <c r="C1296" s="325">
        <f>'JQ1 Production'!$D$10</f>
        <v>2018</v>
      </c>
      <c r="D1296" s="325" t="s">
        <v>216</v>
      </c>
      <c r="E1296" s="334" t="s">
        <v>147</v>
      </c>
      <c r="F1296" s="371" t="str">
        <f t="shared" si="19"/>
        <v>NL_EX_X_2018_1000 NAC_10_3_4</v>
      </c>
      <c r="G1296" s="328">
        <f>'EU1 ExtraEU Trade'!I67</f>
        <v>36785</v>
      </c>
    </row>
    <row r="1297" spans="1:7" ht="13.8" thickBot="1" x14ac:dyDescent="0.3">
      <c r="A1297" s="331" t="str">
        <f>Cover!$G$25</f>
        <v>NL</v>
      </c>
      <c r="B1297" s="332" t="s">
        <v>221</v>
      </c>
      <c r="C1297" s="332">
        <f>'JQ1 Production'!$D$10</f>
        <v>2018</v>
      </c>
      <c r="D1297" s="332" t="s">
        <v>216</v>
      </c>
      <c r="E1297" s="342" t="s">
        <v>148</v>
      </c>
      <c r="F1297" s="371" t="str">
        <f t="shared" si="19"/>
        <v>NL_EX_X_2018_1000 NAC_10_4</v>
      </c>
      <c r="G1297" s="328">
        <f>'EU1 ExtraEU Trade'!I68</f>
        <v>3376</v>
      </c>
    </row>
    <row r="1298" spans="1:7" ht="13.8" thickBot="1" x14ac:dyDescent="0.3">
      <c r="A1298" s="348" t="str">
        <f>Cover!$G$25</f>
        <v>NL</v>
      </c>
      <c r="B1298" s="335" t="s">
        <v>221</v>
      </c>
      <c r="C1298" s="335">
        <f>'JQ1 Production'!$E$10</f>
        <v>2019</v>
      </c>
      <c r="D1298" s="335" t="s">
        <v>293</v>
      </c>
      <c r="E1298" s="336">
        <v>1</v>
      </c>
      <c r="F1298" s="371" t="str">
        <f t="shared" si="19"/>
        <v>NL_EX_X_2019_1000 m3_1</v>
      </c>
      <c r="G1298" s="345">
        <f>'EU1 ExtraEU Trade'!J11</f>
        <v>70.343999999999994</v>
      </c>
    </row>
    <row r="1299" spans="1:7" ht="13.8" thickBot="1" x14ac:dyDescent="0.3">
      <c r="A1299" s="329" t="str">
        <f>Cover!$G$25</f>
        <v>NL</v>
      </c>
      <c r="B1299" s="325" t="s">
        <v>221</v>
      </c>
      <c r="C1299" s="325">
        <f>'JQ1 Production'!$E$10</f>
        <v>2019</v>
      </c>
      <c r="D1299" s="325" t="s">
        <v>293</v>
      </c>
      <c r="E1299" s="334" t="s">
        <v>94</v>
      </c>
      <c r="F1299" s="371" t="str">
        <f t="shared" si="19"/>
        <v>NL_EX_X_2019_1000 m3_1_1</v>
      </c>
      <c r="G1299" s="330">
        <f>'EU1 ExtraEU Trade'!J12</f>
        <v>0.27900000000000003</v>
      </c>
    </row>
    <row r="1300" spans="1:7" ht="13.8" thickBot="1" x14ac:dyDescent="0.3">
      <c r="A1300" s="329" t="str">
        <f>Cover!$G$25</f>
        <v>NL</v>
      </c>
      <c r="B1300" s="325" t="s">
        <v>221</v>
      </c>
      <c r="C1300" s="325">
        <f>'JQ1 Production'!$E$10</f>
        <v>2019</v>
      </c>
      <c r="D1300" s="325" t="s">
        <v>293</v>
      </c>
      <c r="E1300" s="334" t="s">
        <v>97</v>
      </c>
      <c r="F1300" s="371" t="str">
        <f t="shared" si="19"/>
        <v>NL_EX_X_2019_1000 m3_1_2</v>
      </c>
      <c r="G1300" s="330">
        <f>'EU1 ExtraEU Trade'!J13</f>
        <v>0.14299999999999999</v>
      </c>
    </row>
    <row r="1301" spans="1:7" ht="13.8" thickBot="1" x14ac:dyDescent="0.3">
      <c r="A1301" s="329" t="str">
        <f>Cover!$G$25</f>
        <v>NL</v>
      </c>
      <c r="B1301" s="325" t="s">
        <v>221</v>
      </c>
      <c r="C1301" s="325">
        <f>'JQ1 Production'!$E$10</f>
        <v>2019</v>
      </c>
      <c r="D1301" s="325" t="s">
        <v>293</v>
      </c>
      <c r="E1301" s="334" t="s">
        <v>98</v>
      </c>
      <c r="F1301" s="371" t="str">
        <f t="shared" si="19"/>
        <v>NL_EX_X_2019_1000 m3_1_2_C</v>
      </c>
      <c r="G1301" s="330">
        <f>'EU1 ExtraEU Trade'!J14</f>
        <v>0.13700000000000001</v>
      </c>
    </row>
    <row r="1302" spans="1:7" ht="13.8" thickBot="1" x14ac:dyDescent="0.3">
      <c r="A1302" s="329" t="str">
        <f>Cover!$G$25</f>
        <v>NL</v>
      </c>
      <c r="B1302" s="325" t="s">
        <v>221</v>
      </c>
      <c r="C1302" s="325">
        <f>'JQ1 Production'!$E$10</f>
        <v>2019</v>
      </c>
      <c r="D1302" s="325" t="s">
        <v>293</v>
      </c>
      <c r="E1302" s="334" t="s">
        <v>99</v>
      </c>
      <c r="F1302" s="371" t="str">
        <f t="shared" si="19"/>
        <v>NL_EX_X_2019_1000 m3_1_2_NC</v>
      </c>
      <c r="G1302" s="330">
        <f>'EU1 ExtraEU Trade'!J15</f>
        <v>70.064999999999998</v>
      </c>
    </row>
    <row r="1303" spans="1:7" ht="13.8" thickBot="1" x14ac:dyDescent="0.3">
      <c r="A1303" s="329" t="str">
        <f>Cover!$G$25</f>
        <v>NL</v>
      </c>
      <c r="B1303" s="325" t="s">
        <v>221</v>
      </c>
      <c r="C1303" s="325">
        <f>'JQ1 Production'!$E$10</f>
        <v>2019</v>
      </c>
      <c r="D1303" s="325" t="s">
        <v>293</v>
      </c>
      <c r="E1303" s="334" t="s">
        <v>100</v>
      </c>
      <c r="F1303" s="371" t="str">
        <f t="shared" si="19"/>
        <v>NL_EX_X_2019_1000 m3_1_2_NC_T</v>
      </c>
      <c r="G1303" s="330">
        <f>'EU1 ExtraEU Trade'!J16</f>
        <v>39.984000000000002</v>
      </c>
    </row>
    <row r="1304" spans="1:7" ht="13.8" thickBot="1" x14ac:dyDescent="0.3">
      <c r="A1304" s="329" t="str">
        <f>Cover!$G$25</f>
        <v>NL</v>
      </c>
      <c r="B1304" s="325" t="s">
        <v>221</v>
      </c>
      <c r="C1304" s="325">
        <f>'JQ1 Production'!$E$10</f>
        <v>2019</v>
      </c>
      <c r="D1304" s="325" t="s">
        <v>362</v>
      </c>
      <c r="E1304" s="334">
        <v>2</v>
      </c>
      <c r="F1304" s="371" t="str">
        <f t="shared" si="19"/>
        <v>NL_EX_X_2019_1000 mt_2</v>
      </c>
      <c r="G1304" s="330">
        <f>'EU1 ExtraEU Trade'!J17</f>
        <v>30.081</v>
      </c>
    </row>
    <row r="1305" spans="1:7" ht="13.8" thickBot="1" x14ac:dyDescent="0.3">
      <c r="A1305" s="329" t="str">
        <f>Cover!$G$25</f>
        <v>NL</v>
      </c>
      <c r="B1305" s="325" t="s">
        <v>221</v>
      </c>
      <c r="C1305" s="325">
        <f>'JQ1 Production'!$E$10</f>
        <v>2019</v>
      </c>
      <c r="D1305" s="325" t="s">
        <v>293</v>
      </c>
      <c r="E1305" s="334">
        <v>3</v>
      </c>
      <c r="F1305" s="371" t="str">
        <f t="shared" si="19"/>
        <v>NL_EX_X_2019_1000 m3_3</v>
      </c>
      <c r="G1305" s="330">
        <f>'EU1 ExtraEU Trade'!J18</f>
        <v>0.191</v>
      </c>
    </row>
    <row r="1306" spans="1:7" ht="13.8" thickBot="1" x14ac:dyDescent="0.3">
      <c r="A1306" s="329" t="str">
        <f>Cover!$G$25</f>
        <v>NL</v>
      </c>
      <c r="B1306" s="325" t="s">
        <v>221</v>
      </c>
      <c r="C1306" s="325">
        <f>'JQ1 Production'!$E$10</f>
        <v>2019</v>
      </c>
      <c r="D1306" s="325" t="s">
        <v>293</v>
      </c>
      <c r="E1306" s="334" t="s">
        <v>381</v>
      </c>
      <c r="F1306" s="371" t="str">
        <f>CONCATENATE(A1306,"_",B1306,"_",C1306,"_",D1306,"_",E1306)</f>
        <v>NL_EX_X_2019_1000 m3_3_1</v>
      </c>
      <c r="G1306" s="330">
        <f>'EU1 ExtraEU Trade'!J19</f>
        <v>18.985739827021582</v>
      </c>
    </row>
    <row r="1307" spans="1:7" ht="13.8" thickBot="1" x14ac:dyDescent="0.3">
      <c r="A1307" s="329" t="str">
        <f>Cover!$G$25</f>
        <v>NL</v>
      </c>
      <c r="B1307" s="325" t="s">
        <v>221</v>
      </c>
      <c r="C1307" s="325">
        <f>'JQ1 Production'!$E$10</f>
        <v>2019</v>
      </c>
      <c r="D1307" s="325" t="s">
        <v>293</v>
      </c>
      <c r="E1307" s="334" t="s">
        <v>382</v>
      </c>
      <c r="F1307" s="371" t="str">
        <f>CONCATENATE(A1307,"_",B1307,"_",C1307,"_",D1307,"_",E1307)</f>
        <v>NL_EX_X_2019_1000 m3_3_2</v>
      </c>
      <c r="G1307" s="330">
        <f>'EU1 ExtraEU Trade'!J20</f>
        <v>13.348187214611873</v>
      </c>
    </row>
    <row r="1308" spans="1:7" ht="13.8" thickBot="1" x14ac:dyDescent="0.3">
      <c r="A1308" s="329" t="str">
        <f>Cover!$G$25</f>
        <v>NL</v>
      </c>
      <c r="B1308" s="325" t="s">
        <v>221</v>
      </c>
      <c r="C1308" s="325">
        <f>'JQ1 Production'!$E$10</f>
        <v>2019</v>
      </c>
      <c r="D1308" s="325" t="s">
        <v>362</v>
      </c>
      <c r="E1308" s="334">
        <v>4</v>
      </c>
      <c r="F1308" s="371" t="str">
        <f>CONCATENATE(A1308,"_",B1308,"_",C1308,"_",D1308,"_",E1308)</f>
        <v>NL_EX_X_2019_1000 mt_4</v>
      </c>
      <c r="G1308" s="330">
        <f>'EU1 ExtraEU Trade'!J21</f>
        <v>8.6771872146118731</v>
      </c>
    </row>
    <row r="1309" spans="1:7" ht="13.8" thickBot="1" x14ac:dyDescent="0.3">
      <c r="A1309" s="329" t="str">
        <f>Cover!$G$25</f>
        <v>NL</v>
      </c>
      <c r="B1309" s="325" t="s">
        <v>221</v>
      </c>
      <c r="C1309" s="325">
        <f>'JQ1 Production'!$E$10</f>
        <v>2019</v>
      </c>
      <c r="D1309" s="325" t="s">
        <v>362</v>
      </c>
      <c r="E1309" s="334" t="s">
        <v>383</v>
      </c>
      <c r="F1309" s="371" t="str">
        <f>CONCATENATE(A1309,"_",B1309,"_",C1309,"_",D1309,"_",E1309)</f>
        <v>NL_EX_X_2019_1000 mt_4_1</v>
      </c>
      <c r="G1309" s="330">
        <f>'EU1 ExtraEU Trade'!J22</f>
        <v>4.6710000000000003</v>
      </c>
    </row>
    <row r="1310" spans="1:7" ht="13.8" thickBot="1" x14ac:dyDescent="0.3">
      <c r="A1310" s="329" t="str">
        <f>Cover!$G$25</f>
        <v>NL</v>
      </c>
      <c r="B1310" s="325" t="s">
        <v>221</v>
      </c>
      <c r="C1310" s="325">
        <f>'JQ1 Production'!$E$10</f>
        <v>2019</v>
      </c>
      <c r="D1310" s="325" t="s">
        <v>362</v>
      </c>
      <c r="E1310" s="334" t="s">
        <v>384</v>
      </c>
      <c r="F1310" s="371" t="str">
        <f>CONCATENATE(A1310,"_",B1310,"_",C1310,"_",D1310,"_",E1310)</f>
        <v>NL_EX_X_2019_1000 mt_4_2</v>
      </c>
      <c r="G1310" s="330">
        <f>'EU1 ExtraEU Trade'!J23</f>
        <v>0</v>
      </c>
    </row>
    <row r="1311" spans="1:7" ht="13.8" thickBot="1" x14ac:dyDescent="0.3">
      <c r="A1311" s="329" t="str">
        <f>Cover!$G$25</f>
        <v>NL</v>
      </c>
      <c r="B1311" s="325" t="s">
        <v>221</v>
      </c>
      <c r="C1311" s="325">
        <f>'JQ1 Production'!$E$10</f>
        <v>2019</v>
      </c>
      <c r="D1311" s="325" t="s">
        <v>293</v>
      </c>
      <c r="E1311" s="334">
        <v>5</v>
      </c>
      <c r="F1311" s="371" t="str">
        <f t="shared" si="19"/>
        <v>NL_EX_X_2019_1000 m3_5</v>
      </c>
      <c r="G1311" s="330">
        <f>'EU1 ExtraEU Trade'!J24</f>
        <v>11.468</v>
      </c>
    </row>
    <row r="1312" spans="1:7" ht="13.8" thickBot="1" x14ac:dyDescent="0.3">
      <c r="A1312" s="329" t="str">
        <f>Cover!$G$25</f>
        <v>NL</v>
      </c>
      <c r="B1312" s="325" t="s">
        <v>221</v>
      </c>
      <c r="C1312" s="325">
        <f>'JQ1 Production'!$E$10</f>
        <v>2019</v>
      </c>
      <c r="D1312" s="325" t="s">
        <v>293</v>
      </c>
      <c r="E1312" s="334" t="s">
        <v>110</v>
      </c>
      <c r="F1312" s="371" t="str">
        <f t="shared" si="19"/>
        <v>NL_EX_X_2019_1000 m3_5_C</v>
      </c>
      <c r="G1312" s="330">
        <f>'EU1 ExtraEU Trade'!J25</f>
        <v>0.48699999999999999</v>
      </c>
    </row>
    <row r="1313" spans="1:7" ht="13.8" thickBot="1" x14ac:dyDescent="0.3">
      <c r="A1313" s="329" t="str">
        <f>Cover!$G$25</f>
        <v>NL</v>
      </c>
      <c r="B1313" s="325" t="s">
        <v>221</v>
      </c>
      <c r="C1313" s="325">
        <f>'JQ1 Production'!$E$10</f>
        <v>2019</v>
      </c>
      <c r="D1313" s="325" t="s">
        <v>293</v>
      </c>
      <c r="E1313" s="334" t="s">
        <v>111</v>
      </c>
      <c r="F1313" s="371" t="str">
        <f t="shared" si="19"/>
        <v>NL_EX_X_2019_1000 m3_5_NC</v>
      </c>
      <c r="G1313" s="330">
        <f>'EU1 ExtraEU Trade'!J26</f>
        <v>10.981</v>
      </c>
    </row>
    <row r="1314" spans="1:7" ht="13.8" thickBot="1" x14ac:dyDescent="0.3">
      <c r="A1314" s="329" t="str">
        <f>Cover!$G$25</f>
        <v>NL</v>
      </c>
      <c r="B1314" s="325" t="s">
        <v>221</v>
      </c>
      <c r="C1314" s="325">
        <f>'JQ1 Production'!$E$10</f>
        <v>2019</v>
      </c>
      <c r="D1314" s="325" t="s">
        <v>293</v>
      </c>
      <c r="E1314" s="334" t="s">
        <v>112</v>
      </c>
      <c r="F1314" s="371" t="str">
        <f t="shared" si="19"/>
        <v>NL_EX_X_2019_1000 m3_5_NC_T</v>
      </c>
      <c r="G1314" s="330">
        <f>'EU1 ExtraEU Trade'!J27</f>
        <v>111.962</v>
      </c>
    </row>
    <row r="1315" spans="1:7" ht="13.8" thickBot="1" x14ac:dyDescent="0.3">
      <c r="A1315" s="329" t="str">
        <f>Cover!$G$25</f>
        <v>NL</v>
      </c>
      <c r="B1315" s="325" t="s">
        <v>221</v>
      </c>
      <c r="C1315" s="325">
        <f>'JQ1 Production'!$E$10</f>
        <v>2019</v>
      </c>
      <c r="D1315" s="325" t="s">
        <v>293</v>
      </c>
      <c r="E1315" s="334">
        <v>6</v>
      </c>
      <c r="F1315" s="371" t="str">
        <f t="shared" si="19"/>
        <v>NL_EX_X_2019_1000 m3_6</v>
      </c>
      <c r="G1315" s="330">
        <f>'EU1 ExtraEU Trade'!J28</f>
        <v>94.988</v>
      </c>
    </row>
    <row r="1316" spans="1:7" ht="13.8" thickBot="1" x14ac:dyDescent="0.3">
      <c r="A1316" s="329" t="str">
        <f>Cover!$G$25</f>
        <v>NL</v>
      </c>
      <c r="B1316" s="325" t="s">
        <v>221</v>
      </c>
      <c r="C1316" s="325">
        <f>'JQ1 Production'!$E$10</f>
        <v>2019</v>
      </c>
      <c r="D1316" s="325" t="s">
        <v>293</v>
      </c>
      <c r="E1316" s="334" t="s">
        <v>113</v>
      </c>
      <c r="F1316" s="371" t="str">
        <f t="shared" si="19"/>
        <v>NL_EX_X_2019_1000 m3_6_1</v>
      </c>
      <c r="G1316" s="330">
        <f>'EU1 ExtraEU Trade'!J29</f>
        <v>16.974</v>
      </c>
    </row>
    <row r="1317" spans="1:7" ht="13.8" thickBot="1" x14ac:dyDescent="0.3">
      <c r="A1317" s="329" t="str">
        <f>Cover!$G$25</f>
        <v>NL</v>
      </c>
      <c r="B1317" s="325" t="s">
        <v>221</v>
      </c>
      <c r="C1317" s="325">
        <f>'JQ1 Production'!$E$10</f>
        <v>2019</v>
      </c>
      <c r="D1317" s="325" t="s">
        <v>293</v>
      </c>
      <c r="E1317" s="334" t="s">
        <v>114</v>
      </c>
      <c r="F1317" s="371" t="str">
        <f t="shared" si="19"/>
        <v>NL_EX_X_2019_1000 m3_6_1_C</v>
      </c>
      <c r="G1317" s="330">
        <f>'EU1 ExtraEU Trade'!J30</f>
        <v>1.891</v>
      </c>
    </row>
    <row r="1318" spans="1:7" ht="13.8" thickBot="1" x14ac:dyDescent="0.3">
      <c r="A1318" s="329" t="str">
        <f>Cover!$G$25</f>
        <v>NL</v>
      </c>
      <c r="B1318" s="325" t="s">
        <v>221</v>
      </c>
      <c r="C1318" s="325">
        <f>'JQ1 Production'!$E$10</f>
        <v>2019</v>
      </c>
      <c r="D1318" s="325" t="s">
        <v>293</v>
      </c>
      <c r="E1318" s="334" t="s">
        <v>115</v>
      </c>
      <c r="F1318" s="371" t="str">
        <f t="shared" si="19"/>
        <v>NL_EX_X_2019_1000 m3_6_1_NC</v>
      </c>
      <c r="G1318" s="330">
        <f>'EU1 ExtraEU Trade'!J31</f>
        <v>9.7430000000000003</v>
      </c>
    </row>
    <row r="1319" spans="1:7" ht="13.8" thickBot="1" x14ac:dyDescent="0.3">
      <c r="A1319" s="329" t="str">
        <f>Cover!$G$25</f>
        <v>NL</v>
      </c>
      <c r="B1319" s="325" t="s">
        <v>221</v>
      </c>
      <c r="C1319" s="325">
        <f>'JQ1 Production'!$E$10</f>
        <v>2019</v>
      </c>
      <c r="D1319" s="325" t="s">
        <v>293</v>
      </c>
      <c r="E1319" s="334" t="s">
        <v>116</v>
      </c>
      <c r="F1319" s="371" t="str">
        <f t="shared" si="19"/>
        <v>NL_EX_X_2019_1000 m3_6_1_NC_T</v>
      </c>
      <c r="G1319" s="330">
        <f>'EU1 ExtraEU Trade'!J32</f>
        <v>3.6999999999999998E-2</v>
      </c>
    </row>
    <row r="1320" spans="1:7" ht="13.8" thickBot="1" x14ac:dyDescent="0.3">
      <c r="A1320" s="329" t="str">
        <f>Cover!$G$25</f>
        <v>NL</v>
      </c>
      <c r="B1320" s="325" t="s">
        <v>221</v>
      </c>
      <c r="C1320" s="325">
        <f>'JQ1 Production'!$E$10</f>
        <v>2019</v>
      </c>
      <c r="D1320" s="325" t="s">
        <v>293</v>
      </c>
      <c r="E1320" s="334" t="s">
        <v>117</v>
      </c>
      <c r="F1320" s="371" t="str">
        <f t="shared" si="19"/>
        <v>NL_EX_X_2019_1000 m3_6_2</v>
      </c>
      <c r="G1320" s="330">
        <f>'EU1 ExtraEU Trade'!J33</f>
        <v>9.7059999999999995</v>
      </c>
    </row>
    <row r="1321" spans="1:7" ht="13.8" thickBot="1" x14ac:dyDescent="0.3">
      <c r="A1321" s="329" t="str">
        <f>Cover!$G$25</f>
        <v>NL</v>
      </c>
      <c r="B1321" s="325" t="s">
        <v>221</v>
      </c>
      <c r="C1321" s="325">
        <f>'JQ1 Production'!$E$10</f>
        <v>2019</v>
      </c>
      <c r="D1321" s="325" t="s">
        <v>293</v>
      </c>
      <c r="E1321" s="334" t="s">
        <v>118</v>
      </c>
      <c r="F1321" s="371" t="str">
        <f t="shared" si="19"/>
        <v>NL_EX_X_2019_1000 m3_6_2_C</v>
      </c>
      <c r="G1321" s="330">
        <f>'EU1 ExtraEU Trade'!J34</f>
        <v>9.0999999999999998E-2</v>
      </c>
    </row>
    <row r="1322" spans="1:7" ht="13.8" thickBot="1" x14ac:dyDescent="0.3">
      <c r="A1322" s="329" t="str">
        <f>Cover!$G$25</f>
        <v>NL</v>
      </c>
      <c r="B1322" s="325" t="s">
        <v>221</v>
      </c>
      <c r="C1322" s="325">
        <f>'JQ1 Production'!$E$10</f>
        <v>2019</v>
      </c>
      <c r="D1322" s="325" t="s">
        <v>293</v>
      </c>
      <c r="E1322" s="334" t="s">
        <v>119</v>
      </c>
      <c r="F1322" s="371" t="str">
        <f t="shared" si="19"/>
        <v>NL_EX_X_2019_1000 m3_6_2_NC</v>
      </c>
      <c r="G1322" s="330">
        <f>'EU1 ExtraEU Trade'!J35</f>
        <v>73.433999999999997</v>
      </c>
    </row>
    <row r="1323" spans="1:7" ht="13.8" thickBot="1" x14ac:dyDescent="0.3">
      <c r="A1323" s="329" t="str">
        <f>Cover!$G$25</f>
        <v>NL</v>
      </c>
      <c r="B1323" s="325" t="s">
        <v>221</v>
      </c>
      <c r="C1323" s="325">
        <f>'JQ1 Production'!$E$10</f>
        <v>2019</v>
      </c>
      <c r="D1323" s="325" t="s">
        <v>293</v>
      </c>
      <c r="E1323" s="334" t="s">
        <v>120</v>
      </c>
      <c r="F1323" s="371" t="str">
        <f t="shared" si="19"/>
        <v>NL_EX_X_2019_1000 m3_6_2_NC_T</v>
      </c>
      <c r="G1323" s="330">
        <f>'EU1 ExtraEU Trade'!J36</f>
        <v>18.745000000000001</v>
      </c>
    </row>
    <row r="1324" spans="1:7" ht="13.8" thickBot="1" x14ac:dyDescent="0.3">
      <c r="A1324" s="329" t="str">
        <f>Cover!$G$25</f>
        <v>NL</v>
      </c>
      <c r="B1324" s="325" t="s">
        <v>221</v>
      </c>
      <c r="C1324" s="325">
        <f>'JQ1 Production'!$E$10</f>
        <v>2019</v>
      </c>
      <c r="D1324" s="325" t="s">
        <v>293</v>
      </c>
      <c r="E1324" s="334" t="s">
        <v>121</v>
      </c>
      <c r="F1324" s="371" t="str">
        <f t="shared" si="19"/>
        <v>NL_EX_X_2019_1000 m3_6_3</v>
      </c>
      <c r="G1324" s="330">
        <f>'EU1 ExtraEU Trade'!J37</f>
        <v>2.5579999999999998</v>
      </c>
    </row>
    <row r="1325" spans="1:7" ht="13.8" thickBot="1" x14ac:dyDescent="0.3">
      <c r="A1325" s="329" t="str">
        <f>Cover!$G$25</f>
        <v>NL</v>
      </c>
      <c r="B1325" s="325" t="s">
        <v>221</v>
      </c>
      <c r="C1325" s="325">
        <f>'JQ1 Production'!$E$10</f>
        <v>2019</v>
      </c>
      <c r="D1325" s="325" t="s">
        <v>293</v>
      </c>
      <c r="E1325" s="334" t="s">
        <v>122</v>
      </c>
      <c r="F1325" s="371" t="str">
        <f t="shared" si="19"/>
        <v>NL_EX_X_2019_1000 m3_6_3_1</v>
      </c>
      <c r="G1325" s="330">
        <f>'EU1 ExtraEU Trade'!J38</f>
        <v>16.187000000000001</v>
      </c>
    </row>
    <row r="1326" spans="1:7" ht="13.8" thickBot="1" x14ac:dyDescent="0.3">
      <c r="A1326" s="329" t="str">
        <f>Cover!$G$25</f>
        <v>NL</v>
      </c>
      <c r="B1326" s="325" t="s">
        <v>221</v>
      </c>
      <c r="C1326" s="325">
        <f>'JQ1 Production'!$E$10</f>
        <v>2019</v>
      </c>
      <c r="D1326" s="325" t="s">
        <v>293</v>
      </c>
      <c r="E1326" s="334" t="s">
        <v>123</v>
      </c>
      <c r="F1326" s="371" t="str">
        <f t="shared" si="19"/>
        <v>NL_EX_X_2019_1000 m3_6_4</v>
      </c>
      <c r="G1326" s="330">
        <f>'EU1 ExtraEU Trade'!J39</f>
        <v>11.817</v>
      </c>
    </row>
    <row r="1327" spans="1:7" ht="13.8" thickBot="1" x14ac:dyDescent="0.3">
      <c r="A1327" s="329" t="str">
        <f>Cover!$G$25</f>
        <v>NL</v>
      </c>
      <c r="B1327" s="325" t="s">
        <v>221</v>
      </c>
      <c r="C1327" s="325">
        <f>'JQ1 Production'!$E$10</f>
        <v>2019</v>
      </c>
      <c r="D1327" s="325" t="s">
        <v>293</v>
      </c>
      <c r="E1327" s="334" t="s">
        <v>124</v>
      </c>
      <c r="F1327" s="371" t="str">
        <f t="shared" si="19"/>
        <v>NL_EX_X_2019_1000 m3_6_4_1</v>
      </c>
      <c r="G1327" s="330">
        <f>'EU1 ExtraEU Trade'!J40</f>
        <v>22.03</v>
      </c>
    </row>
    <row r="1328" spans="1:7" ht="13.8" thickBot="1" x14ac:dyDescent="0.3">
      <c r="A1328" s="329" t="str">
        <f>Cover!$G$25</f>
        <v>NL</v>
      </c>
      <c r="B1328" s="325" t="s">
        <v>221</v>
      </c>
      <c r="C1328" s="325">
        <f>'JQ1 Production'!$E$10</f>
        <v>2019</v>
      </c>
      <c r="D1328" s="325" t="s">
        <v>293</v>
      </c>
      <c r="E1328" s="334" t="s">
        <v>125</v>
      </c>
      <c r="F1328" s="371" t="str">
        <f t="shared" si="19"/>
        <v>NL_EX_X_2019_1000 m3_6_4_2</v>
      </c>
      <c r="G1328" s="330">
        <f>'EU1 ExtraEU Trade'!J41</f>
        <v>0.64600000000000002</v>
      </c>
    </row>
    <row r="1329" spans="1:7" ht="13.8" thickBot="1" x14ac:dyDescent="0.3">
      <c r="A1329" s="329" t="str">
        <f>Cover!$G$25</f>
        <v>NL</v>
      </c>
      <c r="B1329" s="325" t="s">
        <v>221</v>
      </c>
      <c r="C1329" s="325">
        <f>'JQ1 Production'!$E$10</f>
        <v>2019</v>
      </c>
      <c r="D1329" s="325" t="s">
        <v>293</v>
      </c>
      <c r="E1329" s="334" t="s">
        <v>126</v>
      </c>
      <c r="F1329" s="371" t="str">
        <f t="shared" si="19"/>
        <v>NL_EX_X_2019_1000 m3_6_4_3</v>
      </c>
      <c r="G1329" s="330">
        <f>'EU1 ExtraEU Trade'!J42</f>
        <v>32.658999999999999</v>
      </c>
    </row>
    <row r="1330" spans="1:7" ht="13.8" thickBot="1" x14ac:dyDescent="0.3">
      <c r="A1330" s="329" t="str">
        <f>Cover!$G$25</f>
        <v>NL</v>
      </c>
      <c r="B1330" s="325" t="s">
        <v>221</v>
      </c>
      <c r="C1330" s="325">
        <f>'JQ1 Production'!$E$10</f>
        <v>2019</v>
      </c>
      <c r="D1330" s="325" t="s">
        <v>362</v>
      </c>
      <c r="E1330" s="334">
        <v>7</v>
      </c>
      <c r="F1330" s="371" t="str">
        <f t="shared" si="19"/>
        <v>NL_EX_X_2019_1000 mt_7</v>
      </c>
      <c r="G1330" s="330">
        <f>'EU1 ExtraEU Trade'!J43</f>
        <v>4.7089999999999996</v>
      </c>
    </row>
    <row r="1331" spans="1:7" ht="13.8" thickBot="1" x14ac:dyDescent="0.3">
      <c r="A1331" s="329" t="str">
        <f>Cover!$G$25</f>
        <v>NL</v>
      </c>
      <c r="B1331" s="325" t="s">
        <v>221</v>
      </c>
      <c r="C1331" s="325">
        <f>'JQ1 Production'!$E$10</f>
        <v>2019</v>
      </c>
      <c r="D1331" s="325" t="s">
        <v>362</v>
      </c>
      <c r="E1331" s="334" t="s">
        <v>127</v>
      </c>
      <c r="F1331" s="371" t="str">
        <f t="shared" si="19"/>
        <v>NL_EX_X_2019_1000 mt_7_1</v>
      </c>
      <c r="G1331" s="330">
        <f>'EU1 ExtraEU Trade'!J44</f>
        <v>26.423999999999999</v>
      </c>
    </row>
    <row r="1332" spans="1:7" ht="13.8" thickBot="1" x14ac:dyDescent="0.3">
      <c r="A1332" s="329" t="str">
        <f>Cover!$G$25</f>
        <v>NL</v>
      </c>
      <c r="B1332" s="325" t="s">
        <v>221</v>
      </c>
      <c r="C1332" s="325">
        <f>'JQ1 Production'!$E$10</f>
        <v>2019</v>
      </c>
      <c r="D1332" s="325" t="s">
        <v>362</v>
      </c>
      <c r="E1332" s="334" t="s">
        <v>128</v>
      </c>
      <c r="F1332" s="371" t="str">
        <f t="shared" si="19"/>
        <v>NL_EX_X_2019_1000 mt_7_2</v>
      </c>
      <c r="G1332" s="330">
        <f>'EU1 ExtraEU Trade'!J45</f>
        <v>1.526</v>
      </c>
    </row>
    <row r="1333" spans="1:7" ht="13.8" thickBot="1" x14ac:dyDescent="0.3">
      <c r="A1333" s="329" t="str">
        <f>Cover!$G$25</f>
        <v>NL</v>
      </c>
      <c r="B1333" s="325" t="s">
        <v>221</v>
      </c>
      <c r="C1333" s="325">
        <f>'JQ1 Production'!$E$10</f>
        <v>2019</v>
      </c>
      <c r="D1333" s="325" t="s">
        <v>362</v>
      </c>
      <c r="E1333" s="334" t="s">
        <v>129</v>
      </c>
      <c r="F1333" s="371" t="str">
        <f t="shared" si="19"/>
        <v>NL_EX_X_2019_1000 mt_7_3</v>
      </c>
      <c r="G1333" s="330">
        <f>'EU1 ExtraEU Trade'!J46</f>
        <v>593.81099999999992</v>
      </c>
    </row>
    <row r="1334" spans="1:7" ht="13.8" thickBot="1" x14ac:dyDescent="0.3">
      <c r="A1334" s="329" t="str">
        <f>Cover!$G$25</f>
        <v>NL</v>
      </c>
      <c r="B1334" s="325" t="s">
        <v>221</v>
      </c>
      <c r="C1334" s="325">
        <f>'JQ1 Production'!$E$10</f>
        <v>2019</v>
      </c>
      <c r="D1334" s="325" t="s">
        <v>362</v>
      </c>
      <c r="E1334" s="334" t="s">
        <v>130</v>
      </c>
      <c r="F1334" s="371" t="str">
        <f t="shared" si="19"/>
        <v>NL_EX_X_2019_1000 mt_7_3_1</v>
      </c>
      <c r="G1334" s="330">
        <f>'EU1 ExtraEU Trade'!J47</f>
        <v>18.219000000000001</v>
      </c>
    </row>
    <row r="1335" spans="1:7" ht="13.8" thickBot="1" x14ac:dyDescent="0.3">
      <c r="A1335" s="329" t="str">
        <f>Cover!$G$25</f>
        <v>NL</v>
      </c>
      <c r="B1335" s="325" t="s">
        <v>221</v>
      </c>
      <c r="C1335" s="325">
        <f>'JQ1 Production'!$E$10</f>
        <v>2019</v>
      </c>
      <c r="D1335" s="325" t="s">
        <v>362</v>
      </c>
      <c r="E1335" s="334" t="s">
        <v>131</v>
      </c>
      <c r="F1335" s="371" t="str">
        <f t="shared" ref="F1335:F1402" si="20">CONCATENATE(A1335,"_",B1335,"_",C1335,"_",D1335,"_",E1335)</f>
        <v>NL_EX_X_2019_1000 mt_7_3_2</v>
      </c>
      <c r="G1335" s="330">
        <f>'EU1 ExtraEU Trade'!J48</f>
        <v>575.34499999999991</v>
      </c>
    </row>
    <row r="1336" spans="1:7" ht="13.8" thickBot="1" x14ac:dyDescent="0.3">
      <c r="A1336" s="329" t="str">
        <f>Cover!$G$25</f>
        <v>NL</v>
      </c>
      <c r="B1336" s="325" t="s">
        <v>221</v>
      </c>
      <c r="C1336" s="325">
        <f>'JQ1 Production'!$E$10</f>
        <v>2019</v>
      </c>
      <c r="D1336" s="325" t="s">
        <v>362</v>
      </c>
      <c r="E1336" s="334" t="s">
        <v>132</v>
      </c>
      <c r="F1336" s="371" t="str">
        <f t="shared" si="20"/>
        <v>NL_EX_X_2019_1000 mt_7_3_3</v>
      </c>
      <c r="G1336" s="330">
        <f>'EU1 ExtraEU Trade'!J49</f>
        <v>575.33399999999995</v>
      </c>
    </row>
    <row r="1337" spans="1:7" ht="13.8" thickBot="1" x14ac:dyDescent="0.3">
      <c r="A1337" s="329" t="str">
        <f>Cover!$G$25</f>
        <v>NL</v>
      </c>
      <c r="B1337" s="325" t="s">
        <v>221</v>
      </c>
      <c r="C1337" s="325">
        <f>'JQ1 Production'!$E$10</f>
        <v>2019</v>
      </c>
      <c r="D1337" s="325" t="s">
        <v>362</v>
      </c>
      <c r="E1337" s="334" t="s">
        <v>133</v>
      </c>
      <c r="F1337" s="371" t="str">
        <f t="shared" si="20"/>
        <v>NL_EX_X_2019_1000 mt_7_3_4</v>
      </c>
      <c r="G1337" s="330">
        <f>'EU1 ExtraEU Trade'!J50</f>
        <v>575.24599999999998</v>
      </c>
    </row>
    <row r="1338" spans="1:7" ht="13.8" thickBot="1" x14ac:dyDescent="0.3">
      <c r="A1338" s="329" t="str">
        <f>Cover!$G$25</f>
        <v>NL</v>
      </c>
      <c r="B1338" s="325" t="s">
        <v>221</v>
      </c>
      <c r="C1338" s="325">
        <f>'JQ1 Production'!$E$10</f>
        <v>2019</v>
      </c>
      <c r="D1338" s="325" t="s">
        <v>362</v>
      </c>
      <c r="E1338" s="334" t="s">
        <v>134</v>
      </c>
      <c r="F1338" s="371" t="str">
        <f t="shared" si="20"/>
        <v>NL_EX_X_2019_1000 mt_7_4</v>
      </c>
      <c r="G1338" s="330">
        <f>'EU1 ExtraEU Trade'!J51</f>
        <v>1.0999999999999999E-2</v>
      </c>
    </row>
    <row r="1339" spans="1:7" ht="13.8" thickBot="1" x14ac:dyDescent="0.3">
      <c r="A1339" s="329" t="str">
        <f>Cover!$G$25</f>
        <v>NL</v>
      </c>
      <c r="B1339" s="325" t="s">
        <v>221</v>
      </c>
      <c r="C1339" s="325">
        <f>'JQ1 Production'!$E$10</f>
        <v>2019</v>
      </c>
      <c r="D1339" s="325" t="s">
        <v>362</v>
      </c>
      <c r="E1339" s="334">
        <v>8</v>
      </c>
      <c r="F1339" s="371" t="str">
        <f t="shared" si="20"/>
        <v>NL_EX_X_2019_1000 mt_8</v>
      </c>
      <c r="G1339" s="330">
        <f>'EU1 ExtraEU Trade'!J52</f>
        <v>0.247</v>
      </c>
    </row>
    <row r="1340" spans="1:7" ht="13.8" thickBot="1" x14ac:dyDescent="0.3">
      <c r="A1340" s="329" t="str">
        <f>Cover!$G$25</f>
        <v>NL</v>
      </c>
      <c r="B1340" s="325" t="s">
        <v>221</v>
      </c>
      <c r="C1340" s="325">
        <f>'JQ1 Production'!$E$10</f>
        <v>2019</v>
      </c>
      <c r="D1340" s="325" t="s">
        <v>362</v>
      </c>
      <c r="E1340" s="334" t="s">
        <v>135</v>
      </c>
      <c r="F1340" s="371" t="str">
        <f t="shared" si="20"/>
        <v>NL_EX_X_2019_1000 mt_8_1</v>
      </c>
      <c r="G1340" s="330">
        <f>'EU1 ExtraEU Trade'!J53</f>
        <v>0.17399999999999999</v>
      </c>
    </row>
    <row r="1341" spans="1:7" ht="13.8" thickBot="1" x14ac:dyDescent="0.3">
      <c r="A1341" s="329" t="str">
        <f>Cover!$G$25</f>
        <v>NL</v>
      </c>
      <c r="B1341" s="325" t="s">
        <v>221</v>
      </c>
      <c r="C1341" s="325">
        <f>'JQ1 Production'!$E$10</f>
        <v>2019</v>
      </c>
      <c r="D1341" s="325" t="s">
        <v>362</v>
      </c>
      <c r="E1341" s="334" t="s">
        <v>136</v>
      </c>
      <c r="F1341" s="371" t="str">
        <f t="shared" si="20"/>
        <v>NL_EX_X_2019_1000 mt_8_2</v>
      </c>
      <c r="G1341" s="330">
        <f>'EU1 ExtraEU Trade'!J54</f>
        <v>8.3000000000000004E-2</v>
      </c>
    </row>
    <row r="1342" spans="1:7" ht="13.8" thickBot="1" x14ac:dyDescent="0.3">
      <c r="A1342" s="329" t="str">
        <f>Cover!$G$25</f>
        <v>NL</v>
      </c>
      <c r="B1342" s="325" t="s">
        <v>221</v>
      </c>
      <c r="C1342" s="325">
        <f>'JQ1 Production'!$E$10</f>
        <v>2019</v>
      </c>
      <c r="D1342" s="325" t="s">
        <v>362</v>
      </c>
      <c r="E1342" s="334">
        <v>9</v>
      </c>
      <c r="F1342" s="371" t="str">
        <f t="shared" si="20"/>
        <v>NL_EX_X_2019_1000 mt_9</v>
      </c>
      <c r="G1342" s="330">
        <f>'EU1 ExtraEU Trade'!J55</f>
        <v>9.0999999999999998E-2</v>
      </c>
    </row>
    <row r="1343" spans="1:7" ht="13.8" thickBot="1" x14ac:dyDescent="0.3">
      <c r="A1343" s="329" t="str">
        <f>Cover!$G$25</f>
        <v>NL</v>
      </c>
      <c r="B1343" s="325" t="s">
        <v>221</v>
      </c>
      <c r="C1343" s="325">
        <f>'JQ1 Production'!$E$10</f>
        <v>2019</v>
      </c>
      <c r="D1343" s="325" t="s">
        <v>362</v>
      </c>
      <c r="E1343" s="334">
        <v>10</v>
      </c>
      <c r="F1343" s="371" t="str">
        <f t="shared" si="20"/>
        <v>NL_EX_X_2019_1000 mt_10</v>
      </c>
      <c r="G1343" s="330">
        <f>'EU1 ExtraEU Trade'!J56</f>
        <v>1211.7919999999999</v>
      </c>
    </row>
    <row r="1344" spans="1:7" ht="13.8" thickBot="1" x14ac:dyDescent="0.3">
      <c r="A1344" s="329" t="str">
        <f>Cover!$G$25</f>
        <v>NL</v>
      </c>
      <c r="B1344" s="325" t="s">
        <v>221</v>
      </c>
      <c r="C1344" s="325">
        <f>'JQ1 Production'!$E$10</f>
        <v>2019</v>
      </c>
      <c r="D1344" s="325" t="s">
        <v>362</v>
      </c>
      <c r="E1344" s="334" t="s">
        <v>137</v>
      </c>
      <c r="F1344" s="371" t="str">
        <f t="shared" si="20"/>
        <v>NL_EX_X_2019_1000 mt_10_1</v>
      </c>
      <c r="G1344" s="330">
        <f>'EU1 ExtraEU Trade'!J57</f>
        <v>383.238</v>
      </c>
    </row>
    <row r="1345" spans="1:7" ht="13.8" thickBot="1" x14ac:dyDescent="0.3">
      <c r="A1345" s="329" t="str">
        <f>Cover!$G$25</f>
        <v>NL</v>
      </c>
      <c r="B1345" s="325" t="s">
        <v>221</v>
      </c>
      <c r="C1345" s="325">
        <f>'JQ1 Production'!$E$10</f>
        <v>2019</v>
      </c>
      <c r="D1345" s="325" t="s">
        <v>362</v>
      </c>
      <c r="E1345" s="334" t="s">
        <v>138</v>
      </c>
      <c r="F1345" s="371" t="str">
        <f t="shared" si="20"/>
        <v>NL_EX_X_2019_1000 mt_10_1_1</v>
      </c>
      <c r="G1345" s="330">
        <f>'EU1 ExtraEU Trade'!J58</f>
        <v>137.87700000000001</v>
      </c>
    </row>
    <row r="1346" spans="1:7" ht="13.8" thickBot="1" x14ac:dyDescent="0.3">
      <c r="A1346" s="329" t="str">
        <f>Cover!$G$25</f>
        <v>NL</v>
      </c>
      <c r="B1346" s="325" t="s">
        <v>221</v>
      </c>
      <c r="C1346" s="325">
        <f>'JQ1 Production'!$E$10</f>
        <v>2019</v>
      </c>
      <c r="D1346" s="325" t="s">
        <v>362</v>
      </c>
      <c r="E1346" s="334" t="s">
        <v>139</v>
      </c>
      <c r="F1346" s="371" t="str">
        <f t="shared" si="20"/>
        <v>NL_EX_X_2019_1000 mt_10_1_2</v>
      </c>
      <c r="G1346" s="330">
        <f>'EU1 ExtraEU Trade'!J59</f>
        <v>5.7380000000000004</v>
      </c>
    </row>
    <row r="1347" spans="1:7" ht="13.8" thickBot="1" x14ac:dyDescent="0.3">
      <c r="A1347" s="329" t="str">
        <f>Cover!$G$25</f>
        <v>NL</v>
      </c>
      <c r="B1347" s="325" t="s">
        <v>221</v>
      </c>
      <c r="C1347" s="325">
        <f>'JQ1 Production'!$E$10</f>
        <v>2019</v>
      </c>
      <c r="D1347" s="325" t="s">
        <v>362</v>
      </c>
      <c r="E1347" s="334" t="s">
        <v>140</v>
      </c>
      <c r="F1347" s="371" t="str">
        <f t="shared" si="20"/>
        <v>NL_EX_X_2019_1000 mt_10_1_3</v>
      </c>
      <c r="G1347" s="330">
        <f>'EU1 ExtraEU Trade'!J60</f>
        <v>14.445</v>
      </c>
    </row>
    <row r="1348" spans="1:7" ht="13.8" thickBot="1" x14ac:dyDescent="0.3">
      <c r="A1348" s="329" t="str">
        <f>Cover!$G$25</f>
        <v>NL</v>
      </c>
      <c r="B1348" s="325" t="s">
        <v>221</v>
      </c>
      <c r="C1348" s="325">
        <f>'JQ1 Production'!$E$10</f>
        <v>2019</v>
      </c>
      <c r="D1348" s="325" t="s">
        <v>362</v>
      </c>
      <c r="E1348" s="334" t="s">
        <v>141</v>
      </c>
      <c r="F1348" s="371" t="str">
        <f t="shared" si="20"/>
        <v>NL_EX_X_2019_1000 mt_10_1_4</v>
      </c>
      <c r="G1348" s="330">
        <f>'EU1 ExtraEU Trade'!J61</f>
        <v>31.094000000000001</v>
      </c>
    </row>
    <row r="1349" spans="1:7" ht="13.8" thickBot="1" x14ac:dyDescent="0.3">
      <c r="A1349" s="329" t="str">
        <f>Cover!$G$25</f>
        <v>NL</v>
      </c>
      <c r="B1349" s="325" t="s">
        <v>221</v>
      </c>
      <c r="C1349" s="325">
        <f>'JQ1 Production'!$E$10</f>
        <v>2019</v>
      </c>
      <c r="D1349" s="325" t="s">
        <v>362</v>
      </c>
      <c r="E1349" s="334" t="s">
        <v>142</v>
      </c>
      <c r="F1349" s="371" t="str">
        <f t="shared" si="20"/>
        <v>NL_EX_X_2019_1000 mt_10_2</v>
      </c>
      <c r="G1349" s="330">
        <f>'EU1 ExtraEU Trade'!J62</f>
        <v>86.6</v>
      </c>
    </row>
    <row r="1350" spans="1:7" ht="13.8" thickBot="1" x14ac:dyDescent="0.3">
      <c r="A1350" s="329" t="str">
        <f>Cover!$G$25</f>
        <v>NL</v>
      </c>
      <c r="B1350" s="325" t="s">
        <v>221</v>
      </c>
      <c r="C1350" s="325">
        <f>'JQ1 Production'!$E$10</f>
        <v>2019</v>
      </c>
      <c r="D1350" s="325" t="s">
        <v>362</v>
      </c>
      <c r="E1350" s="334" t="s">
        <v>143</v>
      </c>
      <c r="F1350" s="371" t="str">
        <f t="shared" si="20"/>
        <v>NL_EX_X_2019_1000 mt_10_3</v>
      </c>
      <c r="G1350" s="330">
        <f>'EU1 ExtraEU Trade'!J63</f>
        <v>1.8839999999999999</v>
      </c>
    </row>
    <row r="1351" spans="1:7" ht="13.8" thickBot="1" x14ac:dyDescent="0.3">
      <c r="A1351" s="329" t="str">
        <f>Cover!$G$25</f>
        <v>NL</v>
      </c>
      <c r="B1351" s="325" t="s">
        <v>221</v>
      </c>
      <c r="C1351" s="325">
        <f>'JQ1 Production'!$E$10</f>
        <v>2019</v>
      </c>
      <c r="D1351" s="325" t="s">
        <v>362</v>
      </c>
      <c r="E1351" s="334" t="s">
        <v>144</v>
      </c>
      <c r="F1351" s="371" t="str">
        <f t="shared" si="20"/>
        <v>NL_EX_X_2019_1000 mt_10_3_1</v>
      </c>
      <c r="G1351" s="330">
        <f>'EU1 ExtraEU Trade'!J64</f>
        <v>242.05100000000002</v>
      </c>
    </row>
    <row r="1352" spans="1:7" ht="13.8" thickBot="1" x14ac:dyDescent="0.3">
      <c r="A1352" s="329" t="str">
        <f>Cover!$G$25</f>
        <v>NL</v>
      </c>
      <c r="B1352" s="325" t="s">
        <v>221</v>
      </c>
      <c r="C1352" s="325">
        <f>'JQ1 Production'!$E$10</f>
        <v>2019</v>
      </c>
      <c r="D1352" s="325" t="s">
        <v>362</v>
      </c>
      <c r="E1352" s="334" t="s">
        <v>145</v>
      </c>
      <c r="F1352" s="371" t="str">
        <f t="shared" si="20"/>
        <v>NL_EX_X_2019_1000 mt_10_3_2</v>
      </c>
      <c r="G1352" s="330">
        <f>'EU1 ExtraEU Trade'!J65</f>
        <v>157.86000000000001</v>
      </c>
    </row>
    <row r="1353" spans="1:7" ht="13.8" thickBot="1" x14ac:dyDescent="0.3">
      <c r="A1353" s="329" t="str">
        <f>Cover!$G$25</f>
        <v>NL</v>
      </c>
      <c r="B1353" s="325" t="s">
        <v>221</v>
      </c>
      <c r="C1353" s="325">
        <f>'JQ1 Production'!$E$10</f>
        <v>2019</v>
      </c>
      <c r="D1353" s="325" t="s">
        <v>362</v>
      </c>
      <c r="E1353" s="334" t="s">
        <v>146</v>
      </c>
      <c r="F1353" s="371" t="str">
        <f t="shared" si="20"/>
        <v>NL_EX_X_2019_1000 mt_10_3_3</v>
      </c>
      <c r="G1353" s="330">
        <f>'EU1 ExtraEU Trade'!J66</f>
        <v>50.570999999999998</v>
      </c>
    </row>
    <row r="1354" spans="1:7" ht="13.8" thickBot="1" x14ac:dyDescent="0.3">
      <c r="A1354" s="329" t="str">
        <f>Cover!$G$25</f>
        <v>NL</v>
      </c>
      <c r="B1354" s="325" t="s">
        <v>221</v>
      </c>
      <c r="C1354" s="325">
        <f>'JQ1 Production'!$E$10</f>
        <v>2019</v>
      </c>
      <c r="D1354" s="325" t="s">
        <v>362</v>
      </c>
      <c r="E1354" s="334" t="s">
        <v>147</v>
      </c>
      <c r="F1354" s="371" t="str">
        <f t="shared" si="20"/>
        <v>NL_EX_X_2019_1000 mt_10_3_4</v>
      </c>
      <c r="G1354" s="330">
        <f>'EU1 ExtraEU Trade'!J67</f>
        <v>25.841000000000001</v>
      </c>
    </row>
    <row r="1355" spans="1:7" ht="13.8" thickBot="1" x14ac:dyDescent="0.3">
      <c r="A1355" s="346" t="str">
        <f>Cover!$G$25</f>
        <v>NL</v>
      </c>
      <c r="B1355" s="343" t="s">
        <v>221</v>
      </c>
      <c r="C1355" s="343">
        <f>'JQ1 Production'!$E$10</f>
        <v>2019</v>
      </c>
      <c r="D1355" s="343" t="s">
        <v>362</v>
      </c>
      <c r="E1355" s="347" t="s">
        <v>148</v>
      </c>
      <c r="F1355" s="371" t="str">
        <f t="shared" si="20"/>
        <v>NL_EX_X_2019_1000 mt_10_4</v>
      </c>
      <c r="G1355" s="344">
        <f>'EU1 ExtraEU Trade'!J68</f>
        <v>7.7789999999999999</v>
      </c>
    </row>
    <row r="1356" spans="1:7" ht="13.8" thickBot="1" x14ac:dyDescent="0.3">
      <c r="A1356" s="326" t="str">
        <f>Cover!$G$25</f>
        <v>NL</v>
      </c>
      <c r="B1356" s="327" t="s">
        <v>221</v>
      </c>
      <c r="C1356" s="327">
        <f>'JQ1 Production'!$E$10</f>
        <v>2019</v>
      </c>
      <c r="D1356" s="327" t="s">
        <v>216</v>
      </c>
      <c r="E1356" s="341">
        <v>1</v>
      </c>
      <c r="F1356" s="371" t="str">
        <f t="shared" si="20"/>
        <v>NL_EX_X_2019_1000 NAC_1</v>
      </c>
      <c r="G1356" s="328">
        <f>'EU1 ExtraEU Trade'!K11</f>
        <v>4608</v>
      </c>
    </row>
    <row r="1357" spans="1:7" ht="13.8" thickBot="1" x14ac:dyDescent="0.3">
      <c r="A1357" s="329" t="str">
        <f>Cover!$G$25</f>
        <v>NL</v>
      </c>
      <c r="B1357" s="325" t="s">
        <v>221</v>
      </c>
      <c r="C1357" s="325">
        <f>'JQ1 Production'!$E$10</f>
        <v>2019</v>
      </c>
      <c r="D1357" s="325" t="s">
        <v>216</v>
      </c>
      <c r="E1357" s="334" t="s">
        <v>94</v>
      </c>
      <c r="F1357" s="371" t="str">
        <f t="shared" si="20"/>
        <v>NL_EX_X_2019_1000 NAC_1_1</v>
      </c>
      <c r="G1357" s="328">
        <f>'EU1 ExtraEU Trade'!K12</f>
        <v>101</v>
      </c>
    </row>
    <row r="1358" spans="1:7" ht="13.8" thickBot="1" x14ac:dyDescent="0.3">
      <c r="A1358" s="329" t="str">
        <f>Cover!$G$25</f>
        <v>NL</v>
      </c>
      <c r="B1358" s="325" t="s">
        <v>221</v>
      </c>
      <c r="C1358" s="325">
        <f>'JQ1 Production'!$E$10</f>
        <v>2019</v>
      </c>
      <c r="D1358" s="325" t="s">
        <v>216</v>
      </c>
      <c r="E1358" s="334" t="s">
        <v>97</v>
      </c>
      <c r="F1358" s="371" t="str">
        <f t="shared" si="20"/>
        <v>NL_EX_X_2019_1000 NAC_1_2</v>
      </c>
      <c r="G1358" s="328">
        <f>'EU1 ExtraEU Trade'!K13</f>
        <v>39</v>
      </c>
    </row>
    <row r="1359" spans="1:7" ht="13.8" thickBot="1" x14ac:dyDescent="0.3">
      <c r="A1359" s="329" t="str">
        <f>Cover!$G$25</f>
        <v>NL</v>
      </c>
      <c r="B1359" s="325" t="s">
        <v>221</v>
      </c>
      <c r="C1359" s="325">
        <f>'JQ1 Production'!$E$10</f>
        <v>2019</v>
      </c>
      <c r="D1359" s="325" t="s">
        <v>216</v>
      </c>
      <c r="E1359" s="334" t="s">
        <v>98</v>
      </c>
      <c r="F1359" s="371" t="str">
        <f t="shared" si="20"/>
        <v>NL_EX_X_2019_1000 NAC_1_2_C</v>
      </c>
      <c r="G1359" s="328">
        <f>'EU1 ExtraEU Trade'!K14</f>
        <v>62</v>
      </c>
    </row>
    <row r="1360" spans="1:7" ht="13.8" thickBot="1" x14ac:dyDescent="0.3">
      <c r="A1360" s="329" t="str">
        <f>Cover!$G$25</f>
        <v>NL</v>
      </c>
      <c r="B1360" s="325" t="s">
        <v>221</v>
      </c>
      <c r="C1360" s="325">
        <f>'JQ1 Production'!$E$10</f>
        <v>2019</v>
      </c>
      <c r="D1360" s="325" t="s">
        <v>216</v>
      </c>
      <c r="E1360" s="334" t="s">
        <v>99</v>
      </c>
      <c r="F1360" s="371" t="str">
        <f t="shared" si="20"/>
        <v>NL_EX_X_2019_1000 NAC_1_2_NC</v>
      </c>
      <c r="G1360" s="328">
        <f>'EU1 ExtraEU Trade'!K15</f>
        <v>4507</v>
      </c>
    </row>
    <row r="1361" spans="1:7" ht="13.8" thickBot="1" x14ac:dyDescent="0.3">
      <c r="A1361" s="329" t="str">
        <f>Cover!$G$25</f>
        <v>NL</v>
      </c>
      <c r="B1361" s="325" t="s">
        <v>221</v>
      </c>
      <c r="C1361" s="325">
        <f>'JQ1 Production'!$E$10</f>
        <v>2019</v>
      </c>
      <c r="D1361" s="325" t="s">
        <v>216</v>
      </c>
      <c r="E1361" s="334" t="s">
        <v>100</v>
      </c>
      <c r="F1361" s="371" t="str">
        <f t="shared" si="20"/>
        <v>NL_EX_X_2019_1000 NAC_1_2_NC_T</v>
      </c>
      <c r="G1361" s="328">
        <f>'EU1 ExtraEU Trade'!K16</f>
        <v>2002</v>
      </c>
    </row>
    <row r="1362" spans="1:7" ht="13.8" thickBot="1" x14ac:dyDescent="0.3">
      <c r="A1362" s="329" t="str">
        <f>Cover!$G$25</f>
        <v>NL</v>
      </c>
      <c r="B1362" s="325" t="s">
        <v>221</v>
      </c>
      <c r="C1362" s="325">
        <f>'JQ1 Production'!$E$10</f>
        <v>2019</v>
      </c>
      <c r="D1362" s="325" t="s">
        <v>216</v>
      </c>
      <c r="E1362" s="334">
        <v>2</v>
      </c>
      <c r="F1362" s="371" t="str">
        <f t="shared" si="20"/>
        <v>NL_EX_X_2019_1000 NAC_2</v>
      </c>
      <c r="G1362" s="328">
        <f>'EU1 ExtraEU Trade'!K17</f>
        <v>2505</v>
      </c>
    </row>
    <row r="1363" spans="1:7" ht="13.8" thickBot="1" x14ac:dyDescent="0.3">
      <c r="A1363" s="329" t="str">
        <f>Cover!$G$25</f>
        <v>NL</v>
      </c>
      <c r="B1363" s="325" t="s">
        <v>221</v>
      </c>
      <c r="C1363" s="325">
        <f>'JQ1 Production'!$E$10</f>
        <v>2019</v>
      </c>
      <c r="D1363" s="325" t="s">
        <v>216</v>
      </c>
      <c r="E1363" s="334">
        <v>3</v>
      </c>
      <c r="F1363" s="371" t="str">
        <f t="shared" si="20"/>
        <v>NL_EX_X_2019_1000 NAC_3</v>
      </c>
      <c r="G1363" s="328">
        <f>'EU1 ExtraEU Trade'!K18</f>
        <v>193</v>
      </c>
    </row>
    <row r="1364" spans="1:7" ht="13.8" thickBot="1" x14ac:dyDescent="0.3">
      <c r="A1364" s="329" t="str">
        <f>Cover!$G$25</f>
        <v>NL</v>
      </c>
      <c r="B1364" s="325" t="s">
        <v>221</v>
      </c>
      <c r="C1364" s="325">
        <f>'JQ1 Production'!$E$10</f>
        <v>2019</v>
      </c>
      <c r="D1364" s="325" t="s">
        <v>216</v>
      </c>
      <c r="E1364" s="334" t="s">
        <v>381</v>
      </c>
      <c r="F1364" s="371" t="str">
        <f>CONCATENATE(A1364,"_",B1364,"_",C1364,"_",D1364,"_",E1364)</f>
        <v>NL_EX_X_2019_1000 NAC_3_1</v>
      </c>
      <c r="G1364" s="328">
        <f>'EU1 ExtraEU Trade'!K19</f>
        <v>13291</v>
      </c>
    </row>
    <row r="1365" spans="1:7" ht="13.8" thickBot="1" x14ac:dyDescent="0.3">
      <c r="A1365" s="329" t="str">
        <f>Cover!$G$25</f>
        <v>NL</v>
      </c>
      <c r="B1365" s="325" t="s">
        <v>221</v>
      </c>
      <c r="C1365" s="325">
        <f>'JQ1 Production'!$E$10</f>
        <v>2019</v>
      </c>
      <c r="D1365" s="325" t="s">
        <v>216</v>
      </c>
      <c r="E1365" s="334" t="s">
        <v>382</v>
      </c>
      <c r="F1365" s="371" t="str">
        <f>CONCATENATE(A1365,"_",B1365,"_",C1365,"_",D1365,"_",E1365)</f>
        <v>NL_EX_X_2019_1000 NAC_3_2</v>
      </c>
      <c r="G1365" s="328">
        <f>'EU1 ExtraEU Trade'!K20</f>
        <v>1114</v>
      </c>
    </row>
    <row r="1366" spans="1:7" ht="13.8" thickBot="1" x14ac:dyDescent="0.3">
      <c r="A1366" s="329" t="str">
        <f>Cover!$G$25</f>
        <v>NL</v>
      </c>
      <c r="B1366" s="325" t="s">
        <v>221</v>
      </c>
      <c r="C1366" s="325">
        <f>'JQ1 Production'!$E$10</f>
        <v>2019</v>
      </c>
      <c r="D1366" s="325" t="s">
        <v>216</v>
      </c>
      <c r="E1366" s="334">
        <v>4</v>
      </c>
      <c r="F1366" s="371" t="str">
        <f>CONCATENATE(A1366,"_",B1366,"_",C1366,"_",D1366,"_",E1366)</f>
        <v>NL_EX_X_2019_1000 NAC_4</v>
      </c>
      <c r="G1366" s="328">
        <f>'EU1 ExtraEU Trade'!K21</f>
        <v>188</v>
      </c>
    </row>
    <row r="1367" spans="1:7" ht="13.8" thickBot="1" x14ac:dyDescent="0.3">
      <c r="A1367" s="329" t="str">
        <f>Cover!$G$25</f>
        <v>NL</v>
      </c>
      <c r="B1367" s="325" t="s">
        <v>221</v>
      </c>
      <c r="C1367" s="325">
        <f>'JQ1 Production'!$E$10</f>
        <v>2019</v>
      </c>
      <c r="D1367" s="325" t="s">
        <v>216</v>
      </c>
      <c r="E1367" s="334" t="s">
        <v>383</v>
      </c>
      <c r="F1367" s="371" t="str">
        <f>CONCATENATE(A1367,"_",B1367,"_",C1367,"_",D1367,"_",E1367)</f>
        <v>NL_EX_X_2019_1000 NAC_4_1</v>
      </c>
      <c r="G1367" s="328">
        <f>'EU1 ExtraEU Trade'!K22</f>
        <v>926</v>
      </c>
    </row>
    <row r="1368" spans="1:7" ht="13.8" thickBot="1" x14ac:dyDescent="0.3">
      <c r="A1368" s="329" t="str">
        <f>Cover!$G$25</f>
        <v>NL</v>
      </c>
      <c r="B1368" s="325" t="s">
        <v>221</v>
      </c>
      <c r="C1368" s="325">
        <f>'JQ1 Production'!$E$10</f>
        <v>2019</v>
      </c>
      <c r="D1368" s="325" t="s">
        <v>216</v>
      </c>
      <c r="E1368" s="334" t="s">
        <v>384</v>
      </c>
      <c r="F1368" s="371" t="str">
        <f>CONCATENATE(A1368,"_",B1368,"_",C1368,"_",D1368,"_",E1368)</f>
        <v>NL_EX_X_2019_1000 NAC_4_2</v>
      </c>
      <c r="G1368" s="328">
        <f>'EU1 ExtraEU Trade'!K23</f>
        <v>0</v>
      </c>
    </row>
    <row r="1369" spans="1:7" ht="13.8" thickBot="1" x14ac:dyDescent="0.3">
      <c r="A1369" s="329" t="str">
        <f>Cover!$G$25</f>
        <v>NL</v>
      </c>
      <c r="B1369" s="325" t="s">
        <v>221</v>
      </c>
      <c r="C1369" s="325">
        <f>'JQ1 Production'!$E$10</f>
        <v>2019</v>
      </c>
      <c r="D1369" s="325" t="s">
        <v>216</v>
      </c>
      <c r="E1369" s="334">
        <v>5</v>
      </c>
      <c r="F1369" s="371" t="str">
        <f t="shared" si="20"/>
        <v>NL_EX_X_2019_1000 NAC_5</v>
      </c>
      <c r="G1369" s="328">
        <f>'EU1 ExtraEU Trade'!K24</f>
        <v>3625</v>
      </c>
    </row>
    <row r="1370" spans="1:7" ht="13.8" thickBot="1" x14ac:dyDescent="0.3">
      <c r="A1370" s="329" t="str">
        <f>Cover!$G$25</f>
        <v>NL</v>
      </c>
      <c r="B1370" s="325" t="s">
        <v>221</v>
      </c>
      <c r="C1370" s="325">
        <f>'JQ1 Production'!$E$10</f>
        <v>2019</v>
      </c>
      <c r="D1370" s="325" t="s">
        <v>216</v>
      </c>
      <c r="E1370" s="334" t="s">
        <v>110</v>
      </c>
      <c r="F1370" s="371" t="str">
        <f t="shared" si="20"/>
        <v>NL_EX_X_2019_1000 NAC_5_C</v>
      </c>
      <c r="G1370" s="328">
        <f>'EU1 ExtraEU Trade'!K25</f>
        <v>232</v>
      </c>
    </row>
    <row r="1371" spans="1:7" ht="13.8" thickBot="1" x14ac:dyDescent="0.3">
      <c r="A1371" s="329" t="str">
        <f>Cover!$G$25</f>
        <v>NL</v>
      </c>
      <c r="B1371" s="325" t="s">
        <v>221</v>
      </c>
      <c r="C1371" s="325">
        <f>'JQ1 Production'!$E$10</f>
        <v>2019</v>
      </c>
      <c r="D1371" s="325" t="s">
        <v>216</v>
      </c>
      <c r="E1371" s="334" t="s">
        <v>111</v>
      </c>
      <c r="F1371" s="371" t="str">
        <f t="shared" si="20"/>
        <v>NL_EX_X_2019_1000 NAC_5_NC</v>
      </c>
      <c r="G1371" s="328">
        <f>'EU1 ExtraEU Trade'!K26</f>
        <v>3393</v>
      </c>
    </row>
    <row r="1372" spans="1:7" ht="13.8" thickBot="1" x14ac:dyDescent="0.3">
      <c r="A1372" s="329" t="str">
        <f>Cover!$G$25</f>
        <v>NL</v>
      </c>
      <c r="B1372" s="325" t="s">
        <v>221</v>
      </c>
      <c r="C1372" s="325">
        <f>'JQ1 Production'!$E$10</f>
        <v>2019</v>
      </c>
      <c r="D1372" s="325" t="s">
        <v>216</v>
      </c>
      <c r="E1372" s="334" t="s">
        <v>112</v>
      </c>
      <c r="F1372" s="371" t="str">
        <f t="shared" si="20"/>
        <v>NL_EX_X_2019_1000 NAC_5_NC_T</v>
      </c>
      <c r="G1372" s="328">
        <f>'EU1 ExtraEU Trade'!K27</f>
        <v>35159</v>
      </c>
    </row>
    <row r="1373" spans="1:7" ht="13.8" thickBot="1" x14ac:dyDescent="0.3">
      <c r="A1373" s="329" t="str">
        <f>Cover!$G$25</f>
        <v>NL</v>
      </c>
      <c r="B1373" s="325" t="s">
        <v>221</v>
      </c>
      <c r="C1373" s="325">
        <f>'JQ1 Production'!$E$10</f>
        <v>2019</v>
      </c>
      <c r="D1373" s="325" t="s">
        <v>216</v>
      </c>
      <c r="E1373" s="334">
        <v>6</v>
      </c>
      <c r="F1373" s="371" t="str">
        <f t="shared" si="20"/>
        <v>NL_EX_X_2019_1000 NAC_6</v>
      </c>
      <c r="G1373" s="328">
        <f>'EU1 ExtraEU Trade'!K28</f>
        <v>18885</v>
      </c>
    </row>
    <row r="1374" spans="1:7" ht="13.8" thickBot="1" x14ac:dyDescent="0.3">
      <c r="A1374" s="329" t="str">
        <f>Cover!$G$25</f>
        <v>NL</v>
      </c>
      <c r="B1374" s="325" t="s">
        <v>221</v>
      </c>
      <c r="C1374" s="325">
        <f>'JQ1 Production'!$E$10</f>
        <v>2019</v>
      </c>
      <c r="D1374" s="325" t="s">
        <v>216</v>
      </c>
      <c r="E1374" s="334" t="s">
        <v>113</v>
      </c>
      <c r="F1374" s="371" t="str">
        <f t="shared" si="20"/>
        <v>NL_EX_X_2019_1000 NAC_6_1</v>
      </c>
      <c r="G1374" s="328">
        <f>'EU1 ExtraEU Trade'!K29</f>
        <v>16274</v>
      </c>
    </row>
    <row r="1375" spans="1:7" ht="13.8" thickBot="1" x14ac:dyDescent="0.3">
      <c r="A1375" s="329" t="str">
        <f>Cover!$G$25</f>
        <v>NL</v>
      </c>
      <c r="B1375" s="325" t="s">
        <v>221</v>
      </c>
      <c r="C1375" s="325">
        <f>'JQ1 Production'!$E$10</f>
        <v>2019</v>
      </c>
      <c r="D1375" s="325" t="s">
        <v>216</v>
      </c>
      <c r="E1375" s="334" t="s">
        <v>114</v>
      </c>
      <c r="F1375" s="371" t="str">
        <f t="shared" si="20"/>
        <v>NL_EX_X_2019_1000 NAC_6_1_C</v>
      </c>
      <c r="G1375" s="328">
        <f>'EU1 ExtraEU Trade'!K30</f>
        <v>2416</v>
      </c>
    </row>
    <row r="1376" spans="1:7" ht="13.8" thickBot="1" x14ac:dyDescent="0.3">
      <c r="A1376" s="329" t="str">
        <f>Cover!$G$25</f>
        <v>NL</v>
      </c>
      <c r="B1376" s="325" t="s">
        <v>221</v>
      </c>
      <c r="C1376" s="325">
        <f>'JQ1 Production'!$E$10</f>
        <v>2019</v>
      </c>
      <c r="D1376" s="325" t="s">
        <v>216</v>
      </c>
      <c r="E1376" s="334" t="s">
        <v>115</v>
      </c>
      <c r="F1376" s="371" t="str">
        <f t="shared" si="20"/>
        <v>NL_EX_X_2019_1000 NAC_6_1_NC</v>
      </c>
      <c r="G1376" s="328">
        <f>'EU1 ExtraEU Trade'!K31</f>
        <v>8170</v>
      </c>
    </row>
    <row r="1377" spans="1:7" ht="13.8" thickBot="1" x14ac:dyDescent="0.3">
      <c r="A1377" s="329" t="str">
        <f>Cover!$G$25</f>
        <v>NL</v>
      </c>
      <c r="B1377" s="325" t="s">
        <v>221</v>
      </c>
      <c r="C1377" s="325">
        <f>'JQ1 Production'!$E$10</f>
        <v>2019</v>
      </c>
      <c r="D1377" s="325" t="s">
        <v>216</v>
      </c>
      <c r="E1377" s="334" t="s">
        <v>116</v>
      </c>
      <c r="F1377" s="371" t="str">
        <f t="shared" si="20"/>
        <v>NL_EX_X_2019_1000 NAC_6_1_NC_T</v>
      </c>
      <c r="G1377" s="328">
        <f>'EU1 ExtraEU Trade'!K32</f>
        <v>25</v>
      </c>
    </row>
    <row r="1378" spans="1:7" ht="13.8" thickBot="1" x14ac:dyDescent="0.3">
      <c r="A1378" s="329" t="str">
        <f>Cover!$G$25</f>
        <v>NL</v>
      </c>
      <c r="B1378" s="325" t="s">
        <v>221</v>
      </c>
      <c r="C1378" s="325">
        <f>'JQ1 Production'!$E$10</f>
        <v>2019</v>
      </c>
      <c r="D1378" s="325" t="s">
        <v>216</v>
      </c>
      <c r="E1378" s="334" t="s">
        <v>117</v>
      </c>
      <c r="F1378" s="371" t="str">
        <f t="shared" si="20"/>
        <v>NL_EX_X_2019_1000 NAC_6_2</v>
      </c>
      <c r="G1378" s="328">
        <f>'EU1 ExtraEU Trade'!K33</f>
        <v>8145</v>
      </c>
    </row>
    <row r="1379" spans="1:7" ht="13.8" thickBot="1" x14ac:dyDescent="0.3">
      <c r="A1379" s="329" t="str">
        <f>Cover!$G$25</f>
        <v>NL</v>
      </c>
      <c r="B1379" s="325" t="s">
        <v>221</v>
      </c>
      <c r="C1379" s="325">
        <f>'JQ1 Production'!$E$10</f>
        <v>2019</v>
      </c>
      <c r="D1379" s="325" t="s">
        <v>216</v>
      </c>
      <c r="E1379" s="334" t="s">
        <v>118</v>
      </c>
      <c r="F1379" s="371" t="str">
        <f t="shared" si="20"/>
        <v>NL_EX_X_2019_1000 NAC_6_2_C</v>
      </c>
      <c r="G1379" s="328">
        <f>'EU1 ExtraEU Trade'!K34</f>
        <v>30</v>
      </c>
    </row>
    <row r="1380" spans="1:7" ht="13.8" thickBot="1" x14ac:dyDescent="0.3">
      <c r="A1380" s="329" t="str">
        <f>Cover!$G$25</f>
        <v>NL</v>
      </c>
      <c r="B1380" s="325" t="s">
        <v>221</v>
      </c>
      <c r="C1380" s="325">
        <f>'JQ1 Production'!$E$10</f>
        <v>2019</v>
      </c>
      <c r="D1380" s="325" t="s">
        <v>216</v>
      </c>
      <c r="E1380" s="334" t="s">
        <v>119</v>
      </c>
      <c r="F1380" s="371" t="str">
        <f t="shared" si="20"/>
        <v>NL_EX_X_2019_1000 NAC_6_2_NC</v>
      </c>
      <c r="G1380" s="328">
        <f>'EU1 ExtraEU Trade'!K35</f>
        <v>33905</v>
      </c>
    </row>
    <row r="1381" spans="1:7" ht="13.8" thickBot="1" x14ac:dyDescent="0.3">
      <c r="A1381" s="329" t="str">
        <f>Cover!$G$25</f>
        <v>NL</v>
      </c>
      <c r="B1381" s="325" t="s">
        <v>221</v>
      </c>
      <c r="C1381" s="325">
        <f>'JQ1 Production'!$E$10</f>
        <v>2019</v>
      </c>
      <c r="D1381" s="325" t="s">
        <v>216</v>
      </c>
      <c r="E1381" s="334" t="s">
        <v>120</v>
      </c>
      <c r="F1381" s="371" t="str">
        <f t="shared" si="20"/>
        <v>NL_EX_X_2019_1000 NAC_6_2_NC_T</v>
      </c>
      <c r="G1381" s="328">
        <f>'EU1 ExtraEU Trade'!K36</f>
        <v>15123</v>
      </c>
    </row>
    <row r="1382" spans="1:7" ht="13.8" thickBot="1" x14ac:dyDescent="0.3">
      <c r="A1382" s="329" t="str">
        <f>Cover!$G$25</f>
        <v>NL</v>
      </c>
      <c r="B1382" s="325" t="s">
        <v>221</v>
      </c>
      <c r="C1382" s="325">
        <f>'JQ1 Production'!$E$10</f>
        <v>2019</v>
      </c>
      <c r="D1382" s="325" t="s">
        <v>216</v>
      </c>
      <c r="E1382" s="334" t="s">
        <v>121</v>
      </c>
      <c r="F1382" s="371" t="str">
        <f t="shared" si="20"/>
        <v>NL_EX_X_2019_1000 NAC_6_3</v>
      </c>
      <c r="G1382" s="328">
        <f>'EU1 ExtraEU Trade'!K37</f>
        <v>2078</v>
      </c>
    </row>
    <row r="1383" spans="1:7" ht="13.8" thickBot="1" x14ac:dyDescent="0.3">
      <c r="A1383" s="329" t="str">
        <f>Cover!$G$25</f>
        <v>NL</v>
      </c>
      <c r="B1383" s="325" t="s">
        <v>221</v>
      </c>
      <c r="C1383" s="325">
        <f>'JQ1 Production'!$E$10</f>
        <v>2019</v>
      </c>
      <c r="D1383" s="325" t="s">
        <v>216</v>
      </c>
      <c r="E1383" s="334" t="s">
        <v>122</v>
      </c>
      <c r="F1383" s="371" t="str">
        <f t="shared" si="20"/>
        <v>NL_EX_X_2019_1000 NAC_6_3_1</v>
      </c>
      <c r="G1383" s="328">
        <f>'EU1 ExtraEU Trade'!K38</f>
        <v>13045</v>
      </c>
    </row>
    <row r="1384" spans="1:7" ht="13.8" thickBot="1" x14ac:dyDescent="0.3">
      <c r="A1384" s="329" t="str">
        <f>Cover!$G$25</f>
        <v>NL</v>
      </c>
      <c r="B1384" s="325" t="s">
        <v>221</v>
      </c>
      <c r="C1384" s="325">
        <f>'JQ1 Production'!$E$10</f>
        <v>2019</v>
      </c>
      <c r="D1384" s="325" t="s">
        <v>216</v>
      </c>
      <c r="E1384" s="334" t="s">
        <v>123</v>
      </c>
      <c r="F1384" s="371" t="str">
        <f t="shared" si="20"/>
        <v>NL_EX_X_2019_1000 NAC_6_4</v>
      </c>
      <c r="G1384" s="328">
        <f>'EU1 ExtraEU Trade'!K39</f>
        <v>9468</v>
      </c>
    </row>
    <row r="1385" spans="1:7" ht="13.8" thickBot="1" x14ac:dyDescent="0.3">
      <c r="A1385" s="329" t="str">
        <f>Cover!$G$25</f>
        <v>NL</v>
      </c>
      <c r="B1385" s="325" t="s">
        <v>221</v>
      </c>
      <c r="C1385" s="325">
        <f>'JQ1 Production'!$E$10</f>
        <v>2019</v>
      </c>
      <c r="D1385" s="325" t="s">
        <v>216</v>
      </c>
      <c r="E1385" s="334" t="s">
        <v>124</v>
      </c>
      <c r="F1385" s="371" t="str">
        <f t="shared" si="20"/>
        <v>NL_EX_X_2019_1000 NAC_6_4_1</v>
      </c>
      <c r="G1385" s="328">
        <f>'EU1 ExtraEU Trade'!K40</f>
        <v>5089</v>
      </c>
    </row>
    <row r="1386" spans="1:7" ht="13.8" thickBot="1" x14ac:dyDescent="0.3">
      <c r="A1386" s="329" t="str">
        <f>Cover!$G$25</f>
        <v>NL</v>
      </c>
      <c r="B1386" s="325" t="s">
        <v>221</v>
      </c>
      <c r="C1386" s="325">
        <f>'JQ1 Production'!$E$10</f>
        <v>2019</v>
      </c>
      <c r="D1386" s="325" t="s">
        <v>216</v>
      </c>
      <c r="E1386" s="334" t="s">
        <v>125</v>
      </c>
      <c r="F1386" s="371" t="str">
        <f t="shared" si="20"/>
        <v>NL_EX_X_2019_1000 NAC_6_4_2</v>
      </c>
      <c r="G1386" s="328">
        <f>'EU1 ExtraEU Trade'!K41</f>
        <v>173</v>
      </c>
    </row>
    <row r="1387" spans="1:7" ht="13.8" thickBot="1" x14ac:dyDescent="0.3">
      <c r="A1387" s="329" t="str">
        <f>Cover!$G$25</f>
        <v>NL</v>
      </c>
      <c r="B1387" s="325" t="s">
        <v>221</v>
      </c>
      <c r="C1387" s="325">
        <f>'JQ1 Production'!$E$10</f>
        <v>2019</v>
      </c>
      <c r="D1387" s="325" t="s">
        <v>216</v>
      </c>
      <c r="E1387" s="334" t="s">
        <v>126</v>
      </c>
      <c r="F1387" s="371" t="str">
        <f t="shared" si="20"/>
        <v>NL_EX_X_2019_1000 NAC_6_4_3</v>
      </c>
      <c r="G1387" s="328">
        <f>'EU1 ExtraEU Trade'!K42</f>
        <v>13693</v>
      </c>
    </row>
    <row r="1388" spans="1:7" ht="13.8" thickBot="1" x14ac:dyDescent="0.3">
      <c r="A1388" s="329" t="str">
        <f>Cover!$G$25</f>
        <v>NL</v>
      </c>
      <c r="B1388" s="325" t="s">
        <v>221</v>
      </c>
      <c r="C1388" s="325">
        <f>'JQ1 Production'!$E$10</f>
        <v>2019</v>
      </c>
      <c r="D1388" s="325" t="s">
        <v>216</v>
      </c>
      <c r="E1388" s="334">
        <v>7</v>
      </c>
      <c r="F1388" s="371" t="str">
        <f t="shared" si="20"/>
        <v>NL_EX_X_2019_1000 NAC_7</v>
      </c>
      <c r="G1388" s="328">
        <f>'EU1 ExtraEU Trade'!K43</f>
        <v>3335</v>
      </c>
    </row>
    <row r="1389" spans="1:7" ht="13.8" thickBot="1" x14ac:dyDescent="0.3">
      <c r="A1389" s="329" t="str">
        <f>Cover!$G$25</f>
        <v>NL</v>
      </c>
      <c r="B1389" s="325" t="s">
        <v>221</v>
      </c>
      <c r="C1389" s="325">
        <f>'JQ1 Production'!$E$10</f>
        <v>2019</v>
      </c>
      <c r="D1389" s="325" t="s">
        <v>216</v>
      </c>
      <c r="E1389" s="334" t="s">
        <v>127</v>
      </c>
      <c r="F1389" s="371" t="str">
        <f t="shared" si="20"/>
        <v>NL_EX_X_2019_1000 NAC_7_1</v>
      </c>
      <c r="G1389" s="328">
        <f>'EU1 ExtraEU Trade'!K44</f>
        <v>9393</v>
      </c>
    </row>
    <row r="1390" spans="1:7" ht="13.8" thickBot="1" x14ac:dyDescent="0.3">
      <c r="A1390" s="329" t="str">
        <f>Cover!$G$25</f>
        <v>NL</v>
      </c>
      <c r="B1390" s="325" t="s">
        <v>221</v>
      </c>
      <c r="C1390" s="325">
        <f>'JQ1 Production'!$E$10</f>
        <v>2019</v>
      </c>
      <c r="D1390" s="325" t="s">
        <v>216</v>
      </c>
      <c r="E1390" s="334" t="s">
        <v>128</v>
      </c>
      <c r="F1390" s="371" t="str">
        <f t="shared" si="20"/>
        <v>NL_EX_X_2019_1000 NAC_7_2</v>
      </c>
      <c r="G1390" s="328">
        <f>'EU1 ExtraEU Trade'!K45</f>
        <v>965</v>
      </c>
    </row>
    <row r="1391" spans="1:7" ht="13.8" thickBot="1" x14ac:dyDescent="0.3">
      <c r="A1391" s="329" t="str">
        <f>Cover!$G$25</f>
        <v>NL</v>
      </c>
      <c r="B1391" s="325" t="s">
        <v>221</v>
      </c>
      <c r="C1391" s="325">
        <f>'JQ1 Production'!$E$10</f>
        <v>2019</v>
      </c>
      <c r="D1391" s="325" t="s">
        <v>216</v>
      </c>
      <c r="E1391" s="334" t="s">
        <v>129</v>
      </c>
      <c r="F1391" s="371" t="str">
        <f t="shared" si="20"/>
        <v>NL_EX_X_2019_1000 NAC_7_3</v>
      </c>
      <c r="G1391" s="328">
        <f>'EU1 ExtraEU Trade'!K46</f>
        <v>334750</v>
      </c>
    </row>
    <row r="1392" spans="1:7" ht="13.8" thickBot="1" x14ac:dyDescent="0.3">
      <c r="A1392" s="329" t="str">
        <f>Cover!$G$25</f>
        <v>NL</v>
      </c>
      <c r="B1392" s="325" t="s">
        <v>221</v>
      </c>
      <c r="C1392" s="325">
        <f>'JQ1 Production'!$E$10</f>
        <v>2019</v>
      </c>
      <c r="D1392" s="325" t="s">
        <v>216</v>
      </c>
      <c r="E1392" s="334" t="s">
        <v>130</v>
      </c>
      <c r="F1392" s="371" t="str">
        <f t="shared" si="20"/>
        <v>NL_EX_X_2019_1000 NAC_7_3_1</v>
      </c>
      <c r="G1392" s="328">
        <f>'EU1 ExtraEU Trade'!K47</f>
        <v>8221</v>
      </c>
    </row>
    <row r="1393" spans="1:7" ht="13.8" thickBot="1" x14ac:dyDescent="0.3">
      <c r="A1393" s="329" t="str">
        <f>Cover!$G$25</f>
        <v>NL</v>
      </c>
      <c r="B1393" s="325" t="s">
        <v>221</v>
      </c>
      <c r="C1393" s="325">
        <f>'JQ1 Production'!$E$10</f>
        <v>2019</v>
      </c>
      <c r="D1393" s="325" t="s">
        <v>216</v>
      </c>
      <c r="E1393" s="334" t="s">
        <v>131</v>
      </c>
      <c r="F1393" s="371" t="str">
        <f t="shared" si="20"/>
        <v>NL_EX_X_2019_1000 NAC_7_3_2</v>
      </c>
      <c r="G1393" s="328">
        <f>'EU1 ExtraEU Trade'!K48</f>
        <v>326360</v>
      </c>
    </row>
    <row r="1394" spans="1:7" ht="13.8" thickBot="1" x14ac:dyDescent="0.3">
      <c r="A1394" s="329" t="str">
        <f>Cover!$G$25</f>
        <v>NL</v>
      </c>
      <c r="B1394" s="325" t="s">
        <v>221</v>
      </c>
      <c r="C1394" s="325">
        <f>'JQ1 Production'!$E$10</f>
        <v>2019</v>
      </c>
      <c r="D1394" s="325" t="s">
        <v>216</v>
      </c>
      <c r="E1394" s="334" t="s">
        <v>132</v>
      </c>
      <c r="F1394" s="371" t="str">
        <f t="shared" si="20"/>
        <v>NL_EX_X_2019_1000 NAC_7_3_3</v>
      </c>
      <c r="G1394" s="328">
        <f>'EU1 ExtraEU Trade'!K49</f>
        <v>326339</v>
      </c>
    </row>
    <row r="1395" spans="1:7" ht="13.8" thickBot="1" x14ac:dyDescent="0.3">
      <c r="A1395" s="329" t="str">
        <f>Cover!$G$25</f>
        <v>NL</v>
      </c>
      <c r="B1395" s="325" t="s">
        <v>221</v>
      </c>
      <c r="C1395" s="325">
        <f>'JQ1 Production'!$E$10</f>
        <v>2019</v>
      </c>
      <c r="D1395" s="325" t="s">
        <v>216</v>
      </c>
      <c r="E1395" s="334" t="s">
        <v>133</v>
      </c>
      <c r="F1395" s="371" t="str">
        <f t="shared" si="20"/>
        <v>NL_EX_X_2019_1000 NAC_7_3_4</v>
      </c>
      <c r="G1395" s="328">
        <f>'EU1 ExtraEU Trade'!K50</f>
        <v>326289</v>
      </c>
    </row>
    <row r="1396" spans="1:7" ht="13.8" thickBot="1" x14ac:dyDescent="0.3">
      <c r="A1396" s="329" t="str">
        <f>Cover!$G$25</f>
        <v>NL</v>
      </c>
      <c r="B1396" s="325" t="s">
        <v>221</v>
      </c>
      <c r="C1396" s="325">
        <f>'JQ1 Production'!$E$10</f>
        <v>2019</v>
      </c>
      <c r="D1396" s="325" t="s">
        <v>216</v>
      </c>
      <c r="E1396" s="334" t="s">
        <v>134</v>
      </c>
      <c r="F1396" s="371" t="str">
        <f t="shared" si="20"/>
        <v>NL_EX_X_2019_1000 NAC_7_4</v>
      </c>
      <c r="G1396" s="328">
        <f>'EU1 ExtraEU Trade'!K51</f>
        <v>21</v>
      </c>
    </row>
    <row r="1397" spans="1:7" ht="13.8" thickBot="1" x14ac:dyDescent="0.3">
      <c r="A1397" s="329" t="str">
        <f>Cover!$G$25</f>
        <v>NL</v>
      </c>
      <c r="B1397" s="325" t="s">
        <v>221</v>
      </c>
      <c r="C1397" s="325">
        <f>'JQ1 Production'!$E$10</f>
        <v>2019</v>
      </c>
      <c r="D1397" s="325" t="s">
        <v>216</v>
      </c>
      <c r="E1397" s="334">
        <v>8</v>
      </c>
      <c r="F1397" s="371" t="str">
        <f t="shared" si="20"/>
        <v>NL_EX_X_2019_1000 NAC_8</v>
      </c>
      <c r="G1397" s="328">
        <f>'EU1 ExtraEU Trade'!K52</f>
        <v>169</v>
      </c>
    </row>
    <row r="1398" spans="1:7" ht="13.8" thickBot="1" x14ac:dyDescent="0.3">
      <c r="A1398" s="329" t="str">
        <f>Cover!$G$25</f>
        <v>NL</v>
      </c>
      <c r="B1398" s="325" t="s">
        <v>221</v>
      </c>
      <c r="C1398" s="325">
        <f>'JQ1 Production'!$E$10</f>
        <v>2019</v>
      </c>
      <c r="D1398" s="325" t="s">
        <v>216</v>
      </c>
      <c r="E1398" s="334" t="s">
        <v>135</v>
      </c>
      <c r="F1398" s="371" t="str">
        <f t="shared" si="20"/>
        <v>NL_EX_X_2019_1000 NAC_8_1</v>
      </c>
      <c r="G1398" s="328">
        <f>'EU1 ExtraEU Trade'!K53</f>
        <v>188</v>
      </c>
    </row>
    <row r="1399" spans="1:7" ht="13.8" thickBot="1" x14ac:dyDescent="0.3">
      <c r="A1399" s="329" t="str">
        <f>Cover!$G$25</f>
        <v>NL</v>
      </c>
      <c r="B1399" s="325" t="s">
        <v>221</v>
      </c>
      <c r="C1399" s="325">
        <f>'JQ1 Production'!$E$10</f>
        <v>2019</v>
      </c>
      <c r="D1399" s="325" t="s">
        <v>216</v>
      </c>
      <c r="E1399" s="334" t="s">
        <v>136</v>
      </c>
      <c r="F1399" s="371" t="str">
        <f t="shared" si="20"/>
        <v>NL_EX_X_2019_1000 NAC_8_2</v>
      </c>
      <c r="G1399" s="328">
        <f>'EU1 ExtraEU Trade'!K54</f>
        <v>137</v>
      </c>
    </row>
    <row r="1400" spans="1:7" ht="13.8" thickBot="1" x14ac:dyDescent="0.3">
      <c r="A1400" s="329" t="str">
        <f>Cover!$G$25</f>
        <v>NL</v>
      </c>
      <c r="B1400" s="325" t="s">
        <v>221</v>
      </c>
      <c r="C1400" s="325">
        <f>'JQ1 Production'!$E$10</f>
        <v>2019</v>
      </c>
      <c r="D1400" s="325" t="s">
        <v>216</v>
      </c>
      <c r="E1400" s="334">
        <v>9</v>
      </c>
      <c r="F1400" s="371" t="str">
        <f t="shared" si="20"/>
        <v>NL_EX_X_2019_1000 NAC_9</v>
      </c>
      <c r="G1400" s="328">
        <f>'EU1 ExtraEU Trade'!K55</f>
        <v>51</v>
      </c>
    </row>
    <row r="1401" spans="1:7" ht="13.8" thickBot="1" x14ac:dyDescent="0.3">
      <c r="A1401" s="329" t="str">
        <f>Cover!$G$25</f>
        <v>NL</v>
      </c>
      <c r="B1401" s="325" t="s">
        <v>221</v>
      </c>
      <c r="C1401" s="325">
        <f>'JQ1 Production'!$E$10</f>
        <v>2019</v>
      </c>
      <c r="D1401" s="325" t="s">
        <v>216</v>
      </c>
      <c r="E1401" s="334">
        <v>10</v>
      </c>
      <c r="F1401" s="371" t="str">
        <f t="shared" si="20"/>
        <v>NL_EX_X_2019_1000 NAC_10</v>
      </c>
      <c r="G1401" s="328">
        <f>'EU1 ExtraEU Trade'!K56</f>
        <v>135784</v>
      </c>
    </row>
    <row r="1402" spans="1:7" ht="13.8" thickBot="1" x14ac:dyDescent="0.3">
      <c r="A1402" s="329" t="str">
        <f>Cover!$G$25</f>
        <v>NL</v>
      </c>
      <c r="B1402" s="325" t="s">
        <v>221</v>
      </c>
      <c r="C1402" s="325">
        <f>'JQ1 Production'!$E$10</f>
        <v>2019</v>
      </c>
      <c r="D1402" s="325" t="s">
        <v>216</v>
      </c>
      <c r="E1402" s="334" t="s">
        <v>137</v>
      </c>
      <c r="F1402" s="371" t="str">
        <f t="shared" si="20"/>
        <v>NL_EX_X_2019_1000 NAC_10_1</v>
      </c>
      <c r="G1402" s="328">
        <f>'EU1 ExtraEU Trade'!K57</f>
        <v>370018</v>
      </c>
    </row>
    <row r="1403" spans="1:7" ht="13.8" thickBot="1" x14ac:dyDescent="0.3">
      <c r="A1403" s="329" t="str">
        <f>Cover!$G$25</f>
        <v>NL</v>
      </c>
      <c r="B1403" s="325" t="s">
        <v>221</v>
      </c>
      <c r="C1403" s="325">
        <f>'JQ1 Production'!$E$10</f>
        <v>2019</v>
      </c>
      <c r="D1403" s="325" t="s">
        <v>216</v>
      </c>
      <c r="E1403" s="334" t="s">
        <v>138</v>
      </c>
      <c r="F1403" s="371" t="str">
        <f t="shared" ref="F1403:F1455" si="21">CONCATENATE(A1403,"_",B1403,"_",C1403,"_",D1403,"_",E1403)</f>
        <v>NL_EX_X_2019_1000 NAC_10_1_1</v>
      </c>
      <c r="G1403" s="328">
        <f>'EU1 ExtraEU Trade'!K58</f>
        <v>125770</v>
      </c>
    </row>
    <row r="1404" spans="1:7" ht="13.8" thickBot="1" x14ac:dyDescent="0.3">
      <c r="A1404" s="329" t="str">
        <f>Cover!$G$25</f>
        <v>NL</v>
      </c>
      <c r="B1404" s="325" t="s">
        <v>221</v>
      </c>
      <c r="C1404" s="325">
        <f>'JQ1 Production'!$E$10</f>
        <v>2019</v>
      </c>
      <c r="D1404" s="325" t="s">
        <v>216</v>
      </c>
      <c r="E1404" s="334" t="s">
        <v>139</v>
      </c>
      <c r="F1404" s="371" t="str">
        <f t="shared" si="21"/>
        <v>NL_EX_X_2019_1000 NAC_10_1_2</v>
      </c>
      <c r="G1404" s="328">
        <f>'EU1 ExtraEU Trade'!K59</f>
        <v>2276</v>
      </c>
    </row>
    <row r="1405" spans="1:7" ht="13.8" thickBot="1" x14ac:dyDescent="0.3">
      <c r="A1405" s="329" t="str">
        <f>Cover!$G$25</f>
        <v>NL</v>
      </c>
      <c r="B1405" s="325" t="s">
        <v>221</v>
      </c>
      <c r="C1405" s="325">
        <f>'JQ1 Production'!$E$10</f>
        <v>2019</v>
      </c>
      <c r="D1405" s="325" t="s">
        <v>216</v>
      </c>
      <c r="E1405" s="334" t="s">
        <v>140</v>
      </c>
      <c r="F1405" s="371" t="str">
        <f t="shared" si="21"/>
        <v>NL_EX_X_2019_1000 NAC_10_1_3</v>
      </c>
      <c r="G1405" s="328">
        <f>'EU1 ExtraEU Trade'!K60</f>
        <v>6392</v>
      </c>
    </row>
    <row r="1406" spans="1:7" ht="13.8" thickBot="1" x14ac:dyDescent="0.3">
      <c r="A1406" s="329" t="str">
        <f>Cover!$G$25</f>
        <v>NL</v>
      </c>
      <c r="B1406" s="325" t="s">
        <v>221</v>
      </c>
      <c r="C1406" s="325">
        <f>'JQ1 Production'!$E$10</f>
        <v>2019</v>
      </c>
      <c r="D1406" s="325" t="s">
        <v>216</v>
      </c>
      <c r="E1406" s="334" t="s">
        <v>141</v>
      </c>
      <c r="F1406" s="371" t="str">
        <f t="shared" si="21"/>
        <v>NL_EX_X_2019_1000 NAC_10_1_4</v>
      </c>
      <c r="G1406" s="328">
        <f>'EU1 ExtraEU Trade'!K61</f>
        <v>28956</v>
      </c>
    </row>
    <row r="1407" spans="1:7" ht="13.8" thickBot="1" x14ac:dyDescent="0.3">
      <c r="A1407" s="329" t="str">
        <f>Cover!$G$25</f>
        <v>NL</v>
      </c>
      <c r="B1407" s="325" t="s">
        <v>221</v>
      </c>
      <c r="C1407" s="325">
        <f>'JQ1 Production'!$E$10</f>
        <v>2019</v>
      </c>
      <c r="D1407" s="325" t="s">
        <v>216</v>
      </c>
      <c r="E1407" s="334" t="s">
        <v>142</v>
      </c>
      <c r="F1407" s="371" t="str">
        <f t="shared" si="21"/>
        <v>NL_EX_X_2019_1000 NAC_10_2</v>
      </c>
      <c r="G1407" s="328">
        <f>'EU1 ExtraEU Trade'!K62</f>
        <v>88146</v>
      </c>
    </row>
    <row r="1408" spans="1:7" ht="13.8" thickBot="1" x14ac:dyDescent="0.3">
      <c r="A1408" s="329" t="str">
        <f>Cover!$G$25</f>
        <v>NL</v>
      </c>
      <c r="B1408" s="325" t="s">
        <v>221</v>
      </c>
      <c r="C1408" s="325">
        <f>'JQ1 Production'!$E$10</f>
        <v>2019</v>
      </c>
      <c r="D1408" s="325" t="s">
        <v>216</v>
      </c>
      <c r="E1408" s="334" t="s">
        <v>143</v>
      </c>
      <c r="F1408" s="371" t="str">
        <f t="shared" si="21"/>
        <v>NL_EX_X_2019_1000 NAC_10_3</v>
      </c>
      <c r="G1408" s="328">
        <f>'EU1 ExtraEU Trade'!K63</f>
        <v>4855</v>
      </c>
    </row>
    <row r="1409" spans="1:8" ht="13.8" thickBot="1" x14ac:dyDescent="0.3">
      <c r="A1409" s="329" t="str">
        <f>Cover!$G$25</f>
        <v>NL</v>
      </c>
      <c r="B1409" s="325" t="s">
        <v>221</v>
      </c>
      <c r="C1409" s="325">
        <f>'JQ1 Production'!$E$10</f>
        <v>2019</v>
      </c>
      <c r="D1409" s="325" t="s">
        <v>216</v>
      </c>
      <c r="E1409" s="334" t="s">
        <v>144</v>
      </c>
      <c r="F1409" s="371" t="str">
        <f t="shared" si="21"/>
        <v>NL_EX_X_2019_1000 NAC_10_3_1</v>
      </c>
      <c r="G1409" s="328">
        <f>'EU1 ExtraEU Trade'!K64</f>
        <v>191862</v>
      </c>
    </row>
    <row r="1410" spans="1:8" ht="13.8" thickBot="1" x14ac:dyDescent="0.3">
      <c r="A1410" s="329" t="str">
        <f>Cover!$G$25</f>
        <v>NL</v>
      </c>
      <c r="B1410" s="325" t="s">
        <v>221</v>
      </c>
      <c r="C1410" s="325">
        <f>'JQ1 Production'!$E$10</f>
        <v>2019</v>
      </c>
      <c r="D1410" s="325" t="s">
        <v>216</v>
      </c>
      <c r="E1410" s="334" t="s">
        <v>145</v>
      </c>
      <c r="F1410" s="371" t="str">
        <f t="shared" si="21"/>
        <v>NL_EX_X_2019_1000 NAC_10_3_2</v>
      </c>
      <c r="G1410" s="328">
        <f>'EU1 ExtraEU Trade'!K65</f>
        <v>77403</v>
      </c>
    </row>
    <row r="1411" spans="1:8" ht="13.8" thickBot="1" x14ac:dyDescent="0.3">
      <c r="A1411" s="329" t="str">
        <f>Cover!$G$25</f>
        <v>NL</v>
      </c>
      <c r="B1411" s="325" t="s">
        <v>221</v>
      </c>
      <c r="C1411" s="325">
        <f>'JQ1 Production'!$E$10</f>
        <v>2019</v>
      </c>
      <c r="D1411" s="325" t="s">
        <v>216</v>
      </c>
      <c r="E1411" s="334" t="s">
        <v>146</v>
      </c>
      <c r="F1411" s="371" t="str">
        <f t="shared" si="21"/>
        <v>NL_EX_X_2019_1000 NAC_10_3_3</v>
      </c>
      <c r="G1411" s="328">
        <f>'EU1 ExtraEU Trade'!K66</f>
        <v>73745</v>
      </c>
    </row>
    <row r="1412" spans="1:8" ht="13.8" thickBot="1" x14ac:dyDescent="0.3">
      <c r="A1412" s="329" t="str">
        <f>Cover!$G$25</f>
        <v>NL</v>
      </c>
      <c r="B1412" s="325" t="s">
        <v>221</v>
      </c>
      <c r="C1412" s="325">
        <f>'JQ1 Production'!$E$10</f>
        <v>2019</v>
      </c>
      <c r="D1412" s="325" t="s">
        <v>216</v>
      </c>
      <c r="E1412" s="334" t="s">
        <v>147</v>
      </c>
      <c r="F1412" s="371" t="str">
        <f t="shared" si="21"/>
        <v>NL_EX_X_2019_1000 NAC_10_3_4</v>
      </c>
      <c r="G1412" s="328">
        <f>'EU1 ExtraEU Trade'!K67</f>
        <v>36633</v>
      </c>
    </row>
    <row r="1413" spans="1:8" ht="13.8" thickBot="1" x14ac:dyDescent="0.3">
      <c r="A1413" s="346" t="str">
        <f>Cover!$G$25</f>
        <v>NL</v>
      </c>
      <c r="B1413" s="343" t="s">
        <v>221</v>
      </c>
      <c r="C1413" s="343">
        <f>'JQ1 Production'!$E$10</f>
        <v>2019</v>
      </c>
      <c r="D1413" s="343" t="s">
        <v>216</v>
      </c>
      <c r="E1413" s="347" t="s">
        <v>148</v>
      </c>
      <c r="F1413" s="371" t="str">
        <f t="shared" si="21"/>
        <v>NL_EX_X_2019_1000 NAC_10_4</v>
      </c>
      <c r="G1413" s="328">
        <f>'EU1 ExtraEU Trade'!K68</f>
        <v>4081</v>
      </c>
    </row>
    <row r="1414" spans="1:8" ht="13.8" thickBot="1" x14ac:dyDescent="0.3">
      <c r="A1414" s="326" t="str">
        <f>Cover!$G$25</f>
        <v>NL</v>
      </c>
      <c r="B1414" s="327" t="s">
        <v>295</v>
      </c>
      <c r="C1414" s="327">
        <f>'EU2 Removals'!$E$16</f>
        <v>2018</v>
      </c>
      <c r="D1414" s="327" t="s">
        <v>293</v>
      </c>
      <c r="E1414" s="341" t="s">
        <v>229</v>
      </c>
      <c r="F1414" s="371" t="str">
        <f t="shared" si="21"/>
        <v>NL_P_2018_1000 m3_EU2_1</v>
      </c>
      <c r="G1414" s="328">
        <f>'EU2 Removals'!E19</f>
        <v>1307.7999999999997</v>
      </c>
      <c r="H1414" s="323" t="s">
        <v>3</v>
      </c>
    </row>
    <row r="1415" spans="1:8" ht="13.8" thickBot="1" x14ac:dyDescent="0.3">
      <c r="A1415" s="329" t="str">
        <f>Cover!$G$25</f>
        <v>NL</v>
      </c>
      <c r="B1415" s="325" t="s">
        <v>295</v>
      </c>
      <c r="C1415" s="325">
        <f>'EU2 Removals'!$E$16</f>
        <v>2018</v>
      </c>
      <c r="D1415" s="325" t="s">
        <v>293</v>
      </c>
      <c r="E1415" s="334" t="s">
        <v>230</v>
      </c>
      <c r="F1415" s="371" t="str">
        <f t="shared" si="21"/>
        <v>NL_P_2018_1000 m3_EU2_1_C</v>
      </c>
      <c r="G1415" s="330">
        <f>'EU2 Removals'!E20</f>
        <v>590.59999999999991</v>
      </c>
    </row>
    <row r="1416" spans="1:8" ht="13.8" thickBot="1" x14ac:dyDescent="0.3">
      <c r="A1416" s="329" t="str">
        <f>Cover!$G$25</f>
        <v>NL</v>
      </c>
      <c r="B1416" s="325" t="s">
        <v>295</v>
      </c>
      <c r="C1416" s="325">
        <f>'EU2 Removals'!$E$16</f>
        <v>2018</v>
      </c>
      <c r="D1416" s="325" t="s">
        <v>293</v>
      </c>
      <c r="E1416" s="334" t="s">
        <v>231</v>
      </c>
      <c r="F1416" s="371" t="str">
        <f t="shared" si="21"/>
        <v>NL_P_2018_1000 m3_EU2_1_NC</v>
      </c>
      <c r="G1416" s="330">
        <f>'EU2 Removals'!E21</f>
        <v>717.19999999999993</v>
      </c>
    </row>
    <row r="1417" spans="1:8" ht="13.8" thickBot="1" x14ac:dyDescent="0.3">
      <c r="A1417" s="329" t="str">
        <f>Cover!$G$25</f>
        <v>NL</v>
      </c>
      <c r="B1417" s="325" t="s">
        <v>295</v>
      </c>
      <c r="C1417" s="325">
        <f>'EU2 Removals'!$E$16</f>
        <v>2018</v>
      </c>
      <c r="D1417" s="325" t="s">
        <v>293</v>
      </c>
      <c r="E1417" s="334" t="s">
        <v>232</v>
      </c>
      <c r="F1417" s="371" t="str">
        <f t="shared" si="21"/>
        <v>NL_P_2018_1000 m3_EU2_1_1</v>
      </c>
      <c r="G1417" s="330">
        <f>'EU2 Removals'!E22</f>
        <v>510</v>
      </c>
    </row>
    <row r="1418" spans="1:8" ht="13.8" thickBot="1" x14ac:dyDescent="0.3">
      <c r="A1418" s="329" t="str">
        <f>Cover!$G$25</f>
        <v>NL</v>
      </c>
      <c r="B1418" s="325" t="s">
        <v>295</v>
      </c>
      <c r="C1418" s="325">
        <f>'EU2 Removals'!$E$16</f>
        <v>2018</v>
      </c>
      <c r="D1418" s="325" t="s">
        <v>293</v>
      </c>
      <c r="E1418" s="334" t="s">
        <v>233</v>
      </c>
      <c r="F1418" s="371" t="str">
        <f t="shared" si="21"/>
        <v>NL_P_2018_1000 m3_EU2_1_1_C</v>
      </c>
      <c r="G1418" s="330">
        <f>'EU2 Removals'!E23</f>
        <v>230.3</v>
      </c>
    </row>
    <row r="1419" spans="1:8" ht="13.8" thickBot="1" x14ac:dyDescent="0.3">
      <c r="A1419" s="329" t="str">
        <f>Cover!$G$25</f>
        <v>NL</v>
      </c>
      <c r="B1419" s="325" t="s">
        <v>295</v>
      </c>
      <c r="C1419" s="325">
        <f>'EU2 Removals'!$E$16</f>
        <v>2018</v>
      </c>
      <c r="D1419" s="325" t="s">
        <v>293</v>
      </c>
      <c r="E1419" s="334" t="s">
        <v>234</v>
      </c>
      <c r="F1419" s="371" t="str">
        <f t="shared" si="21"/>
        <v>NL_P_2018_1000 m3_EU2_1_1_NC</v>
      </c>
      <c r="G1419" s="330">
        <f>'EU2 Removals'!E24</f>
        <v>279.7</v>
      </c>
    </row>
    <row r="1420" spans="1:8" ht="13.8" thickBot="1" x14ac:dyDescent="0.3">
      <c r="A1420" s="329" t="str">
        <f>Cover!$G$25</f>
        <v>NL</v>
      </c>
      <c r="B1420" s="325" t="s">
        <v>295</v>
      </c>
      <c r="C1420" s="325">
        <f>'EU2 Removals'!$E$16</f>
        <v>2018</v>
      </c>
      <c r="D1420" s="325" t="s">
        <v>293</v>
      </c>
      <c r="E1420" s="334" t="s">
        <v>235</v>
      </c>
      <c r="F1420" s="371" t="str">
        <f t="shared" si="21"/>
        <v>NL_P_2018_1000 m3_EU2_1_2</v>
      </c>
      <c r="G1420" s="330">
        <f>'EU2 Removals'!E25</f>
        <v>196.2</v>
      </c>
    </row>
    <row r="1421" spans="1:8" ht="13.8" thickBot="1" x14ac:dyDescent="0.3">
      <c r="A1421" s="329" t="str">
        <f>Cover!$G$25</f>
        <v>NL</v>
      </c>
      <c r="B1421" s="325" t="s">
        <v>295</v>
      </c>
      <c r="C1421" s="325">
        <f>'EU2 Removals'!$E$16</f>
        <v>2018</v>
      </c>
      <c r="D1421" s="325" t="s">
        <v>293</v>
      </c>
      <c r="E1421" s="334" t="s">
        <v>236</v>
      </c>
      <c r="F1421" s="371" t="str">
        <f t="shared" si="21"/>
        <v>NL_P_2018_1000 m3_EU2_1_2_C</v>
      </c>
      <c r="G1421" s="330">
        <f>'EU2 Removals'!E26</f>
        <v>88.6</v>
      </c>
    </row>
    <row r="1422" spans="1:8" ht="13.8" thickBot="1" x14ac:dyDescent="0.3">
      <c r="A1422" s="329" t="str">
        <f>Cover!$G$25</f>
        <v>NL</v>
      </c>
      <c r="B1422" s="325" t="s">
        <v>295</v>
      </c>
      <c r="C1422" s="325">
        <f>'EU2 Removals'!$E$16</f>
        <v>2018</v>
      </c>
      <c r="D1422" s="325" t="s">
        <v>293</v>
      </c>
      <c r="E1422" s="334" t="s">
        <v>237</v>
      </c>
      <c r="F1422" s="371" t="str">
        <f t="shared" si="21"/>
        <v>NL_P_2018_1000 m3_EU2_1_2_NC</v>
      </c>
      <c r="G1422" s="330">
        <f>'EU2 Removals'!E27</f>
        <v>107.6</v>
      </c>
    </row>
    <row r="1423" spans="1:8" ht="13.8" thickBot="1" x14ac:dyDescent="0.3">
      <c r="A1423" s="329" t="str">
        <f>Cover!$G$25</f>
        <v>NL</v>
      </c>
      <c r="B1423" s="325" t="s">
        <v>295</v>
      </c>
      <c r="C1423" s="325">
        <f>'EU2 Removals'!$E$16</f>
        <v>2018</v>
      </c>
      <c r="D1423" s="325" t="s">
        <v>293</v>
      </c>
      <c r="E1423" s="334" t="s">
        <v>238</v>
      </c>
      <c r="F1423" s="371" t="str">
        <f t="shared" si="21"/>
        <v>NL_P_2018_1000 m3_EU2_1_3</v>
      </c>
      <c r="G1423" s="330">
        <f>'EU2 Removals'!E28</f>
        <v>601.59999999999991</v>
      </c>
    </row>
    <row r="1424" spans="1:8" ht="13.8" thickBot="1" x14ac:dyDescent="0.3">
      <c r="A1424" s="329" t="str">
        <f>Cover!$G$25</f>
        <v>NL</v>
      </c>
      <c r="B1424" s="325" t="s">
        <v>295</v>
      </c>
      <c r="C1424" s="325">
        <f>'EU2 Removals'!$E$16</f>
        <v>2018</v>
      </c>
      <c r="D1424" s="325" t="s">
        <v>293</v>
      </c>
      <c r="E1424" s="334" t="s">
        <v>239</v>
      </c>
      <c r="F1424" s="371" t="str">
        <f t="shared" si="21"/>
        <v>NL_P_2018_1000 m3_EU2_1_3_C</v>
      </c>
      <c r="G1424" s="330">
        <f>'EU2 Removals'!E29</f>
        <v>271.7</v>
      </c>
    </row>
    <row r="1425" spans="1:8" ht="13.8" thickBot="1" x14ac:dyDescent="0.3">
      <c r="A1425" s="331" t="str">
        <f>Cover!$G$25</f>
        <v>NL</v>
      </c>
      <c r="B1425" s="332" t="s">
        <v>295</v>
      </c>
      <c r="C1425" s="332">
        <f>'EU2 Removals'!$E$16</f>
        <v>2018</v>
      </c>
      <c r="D1425" s="332" t="s">
        <v>293</v>
      </c>
      <c r="E1425" s="342" t="s">
        <v>240</v>
      </c>
      <c r="F1425" s="371" t="str">
        <f t="shared" si="21"/>
        <v>NL_P_2018_1000 m3_EU2_1_3_NC</v>
      </c>
      <c r="G1425" s="333">
        <f>'EU2 Removals'!E30</f>
        <v>329.9</v>
      </c>
    </row>
    <row r="1426" spans="1:8" ht="13.8" thickBot="1" x14ac:dyDescent="0.3">
      <c r="A1426" s="326" t="str">
        <f>Cover!$G$25</f>
        <v>NL</v>
      </c>
      <c r="B1426" s="327" t="s">
        <v>295</v>
      </c>
      <c r="C1426" s="327">
        <f>'EU2 Removals'!$F$16</f>
        <v>2019</v>
      </c>
      <c r="D1426" s="327" t="s">
        <v>293</v>
      </c>
      <c r="E1426" s="341" t="s">
        <v>229</v>
      </c>
      <c r="F1426" s="371" t="str">
        <f t="shared" si="21"/>
        <v>NL_P_2019_1000 m3_EU2_1</v>
      </c>
      <c r="G1426" s="328">
        <f>'EU2 Removals'!F19</f>
        <v>1283.6600000000001</v>
      </c>
    </row>
    <row r="1427" spans="1:8" ht="13.8" thickBot="1" x14ac:dyDescent="0.3">
      <c r="A1427" s="329" t="str">
        <f>Cover!$G$25</f>
        <v>NL</v>
      </c>
      <c r="B1427" s="325" t="s">
        <v>295</v>
      </c>
      <c r="C1427" s="325">
        <f>'EU2 Removals'!$F$16</f>
        <v>2019</v>
      </c>
      <c r="D1427" s="325" t="s">
        <v>293</v>
      </c>
      <c r="E1427" s="334" t="s">
        <v>230</v>
      </c>
      <c r="F1427" s="371" t="str">
        <f t="shared" si="21"/>
        <v>NL_P_2019_1000 m3_EU2_1_C</v>
      </c>
      <c r="G1427" s="345">
        <f>'EU2 Removals'!F20</f>
        <v>573.69200000000001</v>
      </c>
    </row>
    <row r="1428" spans="1:8" ht="13.8" thickBot="1" x14ac:dyDescent="0.3">
      <c r="A1428" s="329" t="str">
        <f>Cover!$G$25</f>
        <v>NL</v>
      </c>
      <c r="B1428" s="325" t="s">
        <v>295</v>
      </c>
      <c r="C1428" s="325">
        <f>'EU2 Removals'!$F$16</f>
        <v>2019</v>
      </c>
      <c r="D1428" s="325" t="s">
        <v>293</v>
      </c>
      <c r="E1428" s="334" t="s">
        <v>231</v>
      </c>
      <c r="F1428" s="371" t="str">
        <f t="shared" si="21"/>
        <v>NL_P_2019_1000 m3_EU2_1_NC</v>
      </c>
      <c r="G1428" s="345">
        <f>'EU2 Removals'!F21</f>
        <v>709.96800000000007</v>
      </c>
    </row>
    <row r="1429" spans="1:8" ht="13.8" thickBot="1" x14ac:dyDescent="0.3">
      <c r="A1429" s="329" t="str">
        <f>Cover!$G$25</f>
        <v>NL</v>
      </c>
      <c r="B1429" s="325" t="s">
        <v>295</v>
      </c>
      <c r="C1429" s="325">
        <f>'EU2 Removals'!$F$16</f>
        <v>2019</v>
      </c>
      <c r="D1429" s="325" t="s">
        <v>293</v>
      </c>
      <c r="E1429" s="334" t="s">
        <v>232</v>
      </c>
      <c r="F1429" s="371" t="str">
        <f t="shared" si="21"/>
        <v>NL_P_2019_1000 m3_EU2_1_1</v>
      </c>
      <c r="G1429" s="345">
        <f>'EU2 Removals'!F22</f>
        <v>500.62740000000002</v>
      </c>
    </row>
    <row r="1430" spans="1:8" ht="13.8" thickBot="1" x14ac:dyDescent="0.3">
      <c r="A1430" s="329" t="str">
        <f>Cover!$G$25</f>
        <v>NL</v>
      </c>
      <c r="B1430" s="325" t="s">
        <v>295</v>
      </c>
      <c r="C1430" s="325">
        <f>'EU2 Removals'!$F$16</f>
        <v>2019</v>
      </c>
      <c r="D1430" s="325" t="s">
        <v>293</v>
      </c>
      <c r="E1430" s="334" t="s">
        <v>233</v>
      </c>
      <c r="F1430" s="371" t="str">
        <f t="shared" si="21"/>
        <v>NL_P_2019_1000 m3_EU2_1_1_C</v>
      </c>
      <c r="G1430" s="345">
        <f>'EU2 Removals'!F23</f>
        <v>223.73987999999997</v>
      </c>
    </row>
    <row r="1431" spans="1:8" ht="13.8" thickBot="1" x14ac:dyDescent="0.3">
      <c r="A1431" s="329" t="str">
        <f>Cover!$G$25</f>
        <v>NL</v>
      </c>
      <c r="B1431" s="325" t="s">
        <v>295</v>
      </c>
      <c r="C1431" s="325">
        <f>'EU2 Removals'!$F$16</f>
        <v>2019</v>
      </c>
      <c r="D1431" s="325" t="s">
        <v>293</v>
      </c>
      <c r="E1431" s="334" t="s">
        <v>234</v>
      </c>
      <c r="F1431" s="371" t="str">
        <f t="shared" si="21"/>
        <v>NL_P_2019_1000 m3_EU2_1_1_NC</v>
      </c>
      <c r="G1431" s="345">
        <f>'EU2 Removals'!F24</f>
        <v>276.88752000000005</v>
      </c>
    </row>
    <row r="1432" spans="1:8" ht="13.8" thickBot="1" x14ac:dyDescent="0.3">
      <c r="A1432" s="329" t="str">
        <f>Cover!$G$25</f>
        <v>NL</v>
      </c>
      <c r="B1432" s="325" t="s">
        <v>295</v>
      </c>
      <c r="C1432" s="325">
        <f>'EU2 Removals'!$F$16</f>
        <v>2019</v>
      </c>
      <c r="D1432" s="325" t="s">
        <v>293</v>
      </c>
      <c r="E1432" s="334" t="s">
        <v>235</v>
      </c>
      <c r="F1432" s="371" t="str">
        <f t="shared" si="21"/>
        <v>NL_P_2019_1000 m3_EU2_1_2</v>
      </c>
      <c r="G1432" s="345">
        <f>'EU2 Removals'!F25</f>
        <v>192.54900000000001</v>
      </c>
    </row>
    <row r="1433" spans="1:8" ht="13.8" thickBot="1" x14ac:dyDescent="0.3">
      <c r="A1433" s="329" t="str">
        <f>Cover!$G$25</f>
        <v>NL</v>
      </c>
      <c r="B1433" s="325" t="s">
        <v>295</v>
      </c>
      <c r="C1433" s="325">
        <f>'EU2 Removals'!$F$16</f>
        <v>2019</v>
      </c>
      <c r="D1433" s="325" t="s">
        <v>293</v>
      </c>
      <c r="E1433" s="334" t="s">
        <v>236</v>
      </c>
      <c r="F1433" s="371" t="str">
        <f t="shared" si="21"/>
        <v>NL_P_2019_1000 m3_EU2_1_2_C</v>
      </c>
      <c r="G1433" s="345">
        <f>'EU2 Removals'!F26</f>
        <v>86.053799999999995</v>
      </c>
    </row>
    <row r="1434" spans="1:8" ht="13.8" thickBot="1" x14ac:dyDescent="0.3">
      <c r="A1434" s="329" t="str">
        <f>Cover!$G$25</f>
        <v>NL</v>
      </c>
      <c r="B1434" s="325" t="s">
        <v>295</v>
      </c>
      <c r="C1434" s="325">
        <f>'EU2 Removals'!$F$16</f>
        <v>2019</v>
      </c>
      <c r="D1434" s="325" t="s">
        <v>293</v>
      </c>
      <c r="E1434" s="334" t="s">
        <v>237</v>
      </c>
      <c r="F1434" s="371" t="str">
        <f t="shared" si="21"/>
        <v>NL_P_2019_1000 m3_EU2_1_2_NC</v>
      </c>
      <c r="G1434" s="345">
        <f>'EU2 Removals'!F27</f>
        <v>106.49520000000001</v>
      </c>
    </row>
    <row r="1435" spans="1:8" ht="13.8" thickBot="1" x14ac:dyDescent="0.3">
      <c r="A1435" s="329" t="str">
        <f>Cover!$G$25</f>
        <v>NL</v>
      </c>
      <c r="B1435" s="325" t="s">
        <v>295</v>
      </c>
      <c r="C1435" s="325">
        <f>'EU2 Removals'!$F$16</f>
        <v>2019</v>
      </c>
      <c r="D1435" s="325" t="s">
        <v>293</v>
      </c>
      <c r="E1435" s="334" t="s">
        <v>238</v>
      </c>
      <c r="F1435" s="371" t="str">
        <f t="shared" si="21"/>
        <v>NL_P_2019_1000 m3_EU2_1_3</v>
      </c>
      <c r="G1435" s="345">
        <f>'EU2 Removals'!F28</f>
        <v>590.48360000000002</v>
      </c>
    </row>
    <row r="1436" spans="1:8" ht="13.8" thickBot="1" x14ac:dyDescent="0.3">
      <c r="A1436" s="329" t="str">
        <f>Cover!$G$25</f>
        <v>NL</v>
      </c>
      <c r="B1436" s="325" t="s">
        <v>295</v>
      </c>
      <c r="C1436" s="325">
        <f>'EU2 Removals'!$F$16</f>
        <v>2019</v>
      </c>
      <c r="D1436" s="325" t="s">
        <v>293</v>
      </c>
      <c r="E1436" s="334" t="s">
        <v>239</v>
      </c>
      <c r="F1436" s="371" t="str">
        <f t="shared" si="21"/>
        <v>NL_P_2019_1000 m3_EU2_1_3_C</v>
      </c>
      <c r="G1436" s="345">
        <f>'EU2 Removals'!F29</f>
        <v>263.89831999999996</v>
      </c>
    </row>
    <row r="1437" spans="1:8" ht="13.8" thickBot="1" x14ac:dyDescent="0.3">
      <c r="A1437" s="331" t="str">
        <f>Cover!$G$25</f>
        <v>NL</v>
      </c>
      <c r="B1437" s="332" t="s">
        <v>295</v>
      </c>
      <c r="C1437" s="332">
        <f>'EU2 Removals'!$F$16</f>
        <v>2019</v>
      </c>
      <c r="D1437" s="332" t="s">
        <v>293</v>
      </c>
      <c r="E1437" s="342" t="s">
        <v>240</v>
      </c>
      <c r="F1437" s="371" t="str">
        <f t="shared" si="21"/>
        <v>NL_P_2019_1000 m3_EU2_1_3_NC</v>
      </c>
      <c r="G1437" s="352">
        <f>'EU2 Removals'!F30</f>
        <v>326.58528000000007</v>
      </c>
    </row>
    <row r="1438" spans="1:8" ht="13.8" thickBot="1" x14ac:dyDescent="0.3">
      <c r="A1438" s="331" t="str">
        <f>Cover!$G$25</f>
        <v>NL</v>
      </c>
      <c r="B1438" s="332" t="s">
        <v>270</v>
      </c>
      <c r="C1438" s="327">
        <f>'EU2 Removals'!$E$16</f>
        <v>2018</v>
      </c>
      <c r="D1438" s="332" t="s">
        <v>293</v>
      </c>
      <c r="E1438" s="341" t="s">
        <v>294</v>
      </c>
      <c r="F1438" s="371" t="str">
        <f t="shared" si="21"/>
        <v>NL_P.OB_2018_1000 m3_1</v>
      </c>
      <c r="G1438" s="323">
        <f>'Removals over bark'!D13</f>
        <v>3590.3469999999998</v>
      </c>
      <c r="H1438" s="323" t="s">
        <v>223</v>
      </c>
    </row>
    <row r="1439" spans="1:8" ht="13.8" thickBot="1" x14ac:dyDescent="0.3">
      <c r="A1439" s="331" t="str">
        <f>Cover!$G$25</f>
        <v>NL</v>
      </c>
      <c r="B1439" s="332" t="s">
        <v>270</v>
      </c>
      <c r="C1439" s="327">
        <f>'EU2 Removals'!$E$16</f>
        <v>2018</v>
      </c>
      <c r="D1439" s="332" t="s">
        <v>293</v>
      </c>
      <c r="E1439" s="334" t="s">
        <v>92</v>
      </c>
      <c r="F1439" s="371" t="str">
        <f t="shared" si="21"/>
        <v>NL_P.OB_2018_1000 m3_1_C</v>
      </c>
      <c r="G1439" s="323">
        <f>'Removals over bark'!D14</f>
        <v>2664</v>
      </c>
    </row>
    <row r="1440" spans="1:8" ht="13.8" thickBot="1" x14ac:dyDescent="0.3">
      <c r="A1440" s="331" t="str">
        <f>Cover!$G$25</f>
        <v>NL</v>
      </c>
      <c r="B1440" s="332" t="s">
        <v>270</v>
      </c>
      <c r="C1440" s="327">
        <f>'EU2 Removals'!$E$16</f>
        <v>2018</v>
      </c>
      <c r="D1440" s="332" t="s">
        <v>293</v>
      </c>
      <c r="E1440" s="334" t="s">
        <v>93</v>
      </c>
      <c r="F1440" s="371" t="str">
        <f t="shared" si="21"/>
        <v>NL_P.OB_2018_1000 m3_1_NC</v>
      </c>
      <c r="G1440" s="323">
        <f>'Removals over bark'!D15</f>
        <v>486</v>
      </c>
    </row>
    <row r="1441" spans="1:7" ht="13.8" thickBot="1" x14ac:dyDescent="0.3">
      <c r="A1441" s="331" t="str">
        <f>Cover!$G$25</f>
        <v>NL</v>
      </c>
      <c r="B1441" s="332" t="s">
        <v>270</v>
      </c>
      <c r="C1441" s="327">
        <f>'EU2 Removals'!$E$16</f>
        <v>2018</v>
      </c>
      <c r="D1441" s="332" t="s">
        <v>293</v>
      </c>
      <c r="E1441" s="334" t="s">
        <v>94</v>
      </c>
      <c r="F1441" s="371" t="str">
        <f t="shared" si="21"/>
        <v>NL_P.OB_2018_1000 m3_1_1</v>
      </c>
      <c r="G1441" s="323">
        <f>'Removals over bark'!D16</f>
        <v>2178</v>
      </c>
    </row>
    <row r="1442" spans="1:7" ht="13.8" thickBot="1" x14ac:dyDescent="0.3">
      <c r="A1442" s="331" t="str">
        <f>Cover!$G$25</f>
        <v>NL</v>
      </c>
      <c r="B1442" s="332" t="s">
        <v>270</v>
      </c>
      <c r="C1442" s="327">
        <f>'EU2 Removals'!$E$16</f>
        <v>2018</v>
      </c>
      <c r="D1442" s="332" t="s">
        <v>293</v>
      </c>
      <c r="E1442" s="334" t="s">
        <v>95</v>
      </c>
      <c r="F1442" s="371" t="str">
        <f t="shared" si="21"/>
        <v>NL_P.OB_2018_1000 m3_1_1_C</v>
      </c>
      <c r="G1442" s="323">
        <f>'Removals over bark'!D17</f>
        <v>926.34699999999998</v>
      </c>
    </row>
    <row r="1443" spans="1:7" ht="13.8" thickBot="1" x14ac:dyDescent="0.3">
      <c r="A1443" s="331" t="str">
        <f>Cover!$G$25</f>
        <v>NL</v>
      </c>
      <c r="B1443" s="332" t="s">
        <v>270</v>
      </c>
      <c r="C1443" s="327">
        <f>'EU2 Removals'!$E$16</f>
        <v>2018</v>
      </c>
      <c r="D1443" s="332" t="s">
        <v>293</v>
      </c>
      <c r="E1443" s="334" t="s">
        <v>96</v>
      </c>
      <c r="F1443" s="371" t="str">
        <f t="shared" si="21"/>
        <v>NL_P.OB_2018_1000 m3_1_1_NC</v>
      </c>
      <c r="G1443" s="323">
        <f>'Removals over bark'!D18</f>
        <v>577.97199999999998</v>
      </c>
    </row>
    <row r="1444" spans="1:7" ht="13.8" thickBot="1" x14ac:dyDescent="0.3">
      <c r="A1444" s="331" t="str">
        <f>Cover!$G$25</f>
        <v>NL</v>
      </c>
      <c r="B1444" s="332" t="s">
        <v>270</v>
      </c>
      <c r="C1444" s="327">
        <f>'EU2 Removals'!$E$16</f>
        <v>2018</v>
      </c>
      <c r="D1444" s="332" t="s">
        <v>293</v>
      </c>
      <c r="E1444" s="334" t="s">
        <v>97</v>
      </c>
      <c r="F1444" s="371" t="str">
        <f t="shared" si="21"/>
        <v>NL_P.OB_2018_1000 m3_1_2</v>
      </c>
      <c r="G1444" s="323">
        <f>'Removals over bark'!D19</f>
        <v>348.375</v>
      </c>
    </row>
    <row r="1445" spans="1:7" ht="13.8" thickBot="1" x14ac:dyDescent="0.3">
      <c r="A1445" s="331" t="str">
        <f>Cover!$G$25</f>
        <v>NL</v>
      </c>
      <c r="B1445" s="332" t="s">
        <v>270</v>
      </c>
      <c r="C1445" s="327">
        <f>'EU2 Removals'!$E$16</f>
        <v>2018</v>
      </c>
      <c r="D1445" s="332" t="s">
        <v>293</v>
      </c>
      <c r="E1445" s="334" t="s">
        <v>98</v>
      </c>
      <c r="F1445" s="371" t="str">
        <f t="shared" si="21"/>
        <v>NL_P.OB_2018_1000 m3_1_2_C</v>
      </c>
      <c r="G1445" s="323">
        <f>'Removals over bark'!D20</f>
        <v>0</v>
      </c>
    </row>
    <row r="1446" spans="1:7" ht="13.8" thickBot="1" x14ac:dyDescent="0.3">
      <c r="A1446" s="331" t="str">
        <f>Cover!$G$25</f>
        <v>NL</v>
      </c>
      <c r="B1446" s="332" t="s">
        <v>270</v>
      </c>
      <c r="C1446" s="327">
        <f>'EU2 Removals'!$E$16</f>
        <v>2018</v>
      </c>
      <c r="D1446" s="332" t="s">
        <v>293</v>
      </c>
      <c r="E1446" s="334" t="s">
        <v>99</v>
      </c>
      <c r="F1446" s="371" t="str">
        <f t="shared" si="21"/>
        <v>NL_P.OB_2018_1000 m3_1_2_NC</v>
      </c>
      <c r="G1446" s="323">
        <f>'Removals over bark'!D21</f>
        <v>345.75900000000001</v>
      </c>
    </row>
    <row r="1447" spans="1:7" ht="13.8" thickBot="1" x14ac:dyDescent="0.3">
      <c r="A1447" s="331" t="str">
        <f>Cover!$G$25</f>
        <v>NL</v>
      </c>
      <c r="B1447" s="332" t="s">
        <v>270</v>
      </c>
      <c r="C1447" s="327">
        <f>'EU2 Removals'!$E$16</f>
        <v>2018</v>
      </c>
      <c r="D1447" s="332" t="s">
        <v>293</v>
      </c>
      <c r="E1447" s="334" t="s">
        <v>101</v>
      </c>
      <c r="F1447" s="371" t="str">
        <f t="shared" si="21"/>
        <v>NL_P.OB_2018_1000 m3_1_2_1</v>
      </c>
      <c r="G1447" s="323">
        <f>'Removals over bark'!D22</f>
        <v>224.911</v>
      </c>
    </row>
    <row r="1448" spans="1:7" ht="13.8" thickBot="1" x14ac:dyDescent="0.3">
      <c r="A1448" s="331" t="str">
        <f>Cover!$G$25</f>
        <v>NL</v>
      </c>
      <c r="B1448" s="332" t="s">
        <v>270</v>
      </c>
      <c r="C1448" s="327">
        <f>'EU2 Removals'!$E$16</f>
        <v>2018</v>
      </c>
      <c r="D1448" s="332" t="s">
        <v>293</v>
      </c>
      <c r="E1448" s="334" t="s">
        <v>102</v>
      </c>
      <c r="F1448" s="371" t="str">
        <f t="shared" si="21"/>
        <v>NL_P.OB_2018_1000 m3_1_2_1_C</v>
      </c>
      <c r="G1448" s="323">
        <f>'Removals over bark'!D23</f>
        <v>120.848</v>
      </c>
    </row>
    <row r="1449" spans="1:7" ht="13.8" thickBot="1" x14ac:dyDescent="0.3">
      <c r="A1449" s="331" t="str">
        <f>Cover!$G$25</f>
        <v>NL</v>
      </c>
      <c r="B1449" s="332" t="s">
        <v>270</v>
      </c>
      <c r="C1449" s="327">
        <f>'EU2 Removals'!$E$16</f>
        <v>2018</v>
      </c>
      <c r="D1449" s="332" t="s">
        <v>293</v>
      </c>
      <c r="E1449" s="334" t="s">
        <v>103</v>
      </c>
      <c r="F1449" s="371" t="str">
        <f t="shared" si="21"/>
        <v>NL_P.OB_2018_1000 m3_1_2_1_NC</v>
      </c>
      <c r="G1449" s="323">
        <f>'Removals over bark'!D24</f>
        <v>553.25099999999998</v>
      </c>
    </row>
    <row r="1450" spans="1:7" ht="13.8" thickBot="1" x14ac:dyDescent="0.3">
      <c r="A1450" s="331" t="str">
        <f>Cover!$G$25</f>
        <v>NL</v>
      </c>
      <c r="B1450" s="332" t="s">
        <v>270</v>
      </c>
      <c r="C1450" s="327">
        <f>'EU2 Removals'!$E$16</f>
        <v>2018</v>
      </c>
      <c r="D1450" s="332" t="s">
        <v>293</v>
      </c>
      <c r="E1450" s="334" t="s">
        <v>104</v>
      </c>
      <c r="F1450" s="371" t="str">
        <f t="shared" si="21"/>
        <v>NL_P.OB_2018_1000 m3_1_2_2</v>
      </c>
      <c r="G1450" s="323">
        <f>'Removals over bark'!D25</f>
        <v>333.358</v>
      </c>
    </row>
    <row r="1451" spans="1:7" ht="13.8" thickBot="1" x14ac:dyDescent="0.3">
      <c r="A1451" s="331" t="str">
        <f>Cover!$G$25</f>
        <v>NL</v>
      </c>
      <c r="B1451" s="332" t="s">
        <v>270</v>
      </c>
      <c r="C1451" s="327">
        <f>'EU2 Removals'!$E$16</f>
        <v>2018</v>
      </c>
      <c r="D1451" s="332" t="s">
        <v>293</v>
      </c>
      <c r="E1451" s="334" t="s">
        <v>105</v>
      </c>
      <c r="F1451" s="371" t="str">
        <f t="shared" si="21"/>
        <v>NL_P.OB_2018_1000 m3_1_2_2_C</v>
      </c>
      <c r="G1451" s="323">
        <f>'Removals over bark'!D26</f>
        <v>219.893</v>
      </c>
    </row>
    <row r="1452" spans="1:7" ht="13.8" thickBot="1" x14ac:dyDescent="0.3">
      <c r="A1452" s="331" t="str">
        <f>Cover!$G$25</f>
        <v>NL</v>
      </c>
      <c r="B1452" s="332" t="s">
        <v>270</v>
      </c>
      <c r="C1452" s="327">
        <f>'EU2 Removals'!$E$16</f>
        <v>2018</v>
      </c>
      <c r="D1452" s="332" t="s">
        <v>293</v>
      </c>
      <c r="E1452" s="334" t="s">
        <v>106</v>
      </c>
      <c r="F1452" s="371" t="str">
        <f t="shared" si="21"/>
        <v>NL_P.OB_2018_1000 m3_1_2_2_NC</v>
      </c>
      <c r="G1452" s="323">
        <f>'Removals over bark'!D27</f>
        <v>27.337</v>
      </c>
    </row>
    <row r="1453" spans="1:7" ht="13.8" thickBot="1" x14ac:dyDescent="0.3">
      <c r="A1453" s="331" t="str">
        <f>Cover!$G$25</f>
        <v>NL</v>
      </c>
      <c r="B1453" s="332" t="s">
        <v>270</v>
      </c>
      <c r="C1453" s="327">
        <f>'EU2 Removals'!$E$16</f>
        <v>2018</v>
      </c>
      <c r="D1453" s="332" t="s">
        <v>293</v>
      </c>
      <c r="E1453" s="334" t="s">
        <v>107</v>
      </c>
      <c r="F1453" s="371" t="str">
        <f t="shared" si="21"/>
        <v>NL_P.OB_2018_1000 m3_1_2_3</v>
      </c>
      <c r="G1453" s="323">
        <f>'Removals over bark'!D28</f>
        <v>19.702999999999999</v>
      </c>
    </row>
    <row r="1454" spans="1:7" ht="13.8" thickBot="1" x14ac:dyDescent="0.3">
      <c r="A1454" s="331" t="str">
        <f>Cover!$G$25</f>
        <v>NL</v>
      </c>
      <c r="B1454" s="332" t="s">
        <v>270</v>
      </c>
      <c r="C1454" s="327">
        <f>'EU2 Removals'!$E$16</f>
        <v>2018</v>
      </c>
      <c r="D1454" s="332" t="s">
        <v>293</v>
      </c>
      <c r="E1454" s="334" t="s">
        <v>108</v>
      </c>
      <c r="F1454" s="371" t="str">
        <f t="shared" si="21"/>
        <v>NL_P.OB_2018_1000 m3_1_2_3_C</v>
      </c>
      <c r="G1454" s="323">
        <f>'Removals over bark'!D29</f>
        <v>7.6340000000000003</v>
      </c>
    </row>
    <row r="1455" spans="1:7" ht="13.8" thickBot="1" x14ac:dyDescent="0.3">
      <c r="A1455" s="331" t="str">
        <f>Cover!$G$25</f>
        <v>NL</v>
      </c>
      <c r="B1455" s="332" t="s">
        <v>270</v>
      </c>
      <c r="C1455" s="327">
        <f>'EU2 Removals'!$E$16</f>
        <v>2018</v>
      </c>
      <c r="D1455" s="332" t="s">
        <v>293</v>
      </c>
      <c r="E1455" s="334" t="s">
        <v>109</v>
      </c>
      <c r="F1455" s="371" t="str">
        <f t="shared" si="21"/>
        <v>NL_P.OB_2018_1000 m3_1_2_3_NC</v>
      </c>
      <c r="G1455" s="323" t="e">
        <f>'Removals over bark'!#REF!</f>
        <v>#REF!</v>
      </c>
    </row>
    <row r="1456" spans="1:7" ht="13.8" thickBot="1" x14ac:dyDescent="0.3">
      <c r="A1456" s="331" t="str">
        <f>Cover!$G$25</f>
        <v>NL</v>
      </c>
      <c r="B1456" s="332" t="s">
        <v>270</v>
      </c>
      <c r="C1456" s="332">
        <f>'EU2 Removals'!$F$16</f>
        <v>2019</v>
      </c>
      <c r="D1456" s="332" t="s">
        <v>293</v>
      </c>
      <c r="E1456" s="341" t="s">
        <v>294</v>
      </c>
      <c r="F1456" s="371" t="str">
        <f t="shared" ref="F1456:F1473" si="22">CONCATENATE(A1456,"_",B1456,"_",C1456,"_",D1456,"_",E1456)</f>
        <v>NL_P.OB_2019_1000 m3_1</v>
      </c>
      <c r="G1456" s="323">
        <f>'Removals over bark'!E13</f>
        <v>3207.44</v>
      </c>
    </row>
    <row r="1457" spans="1:7" ht="13.8" thickBot="1" x14ac:dyDescent="0.3">
      <c r="A1457" s="331" t="str">
        <f>Cover!$G$25</f>
        <v>NL</v>
      </c>
      <c r="B1457" s="332" t="s">
        <v>270</v>
      </c>
      <c r="C1457" s="332">
        <f>'EU2 Removals'!$F$16</f>
        <v>2019</v>
      </c>
      <c r="D1457" s="332" t="s">
        <v>293</v>
      </c>
      <c r="E1457" s="334" t="s">
        <v>92</v>
      </c>
      <c r="F1457" s="371" t="str">
        <f t="shared" si="22"/>
        <v>NL_P.OB_2019_1000 m3_1_C</v>
      </c>
      <c r="G1457" s="323">
        <f>'Removals over bark'!E14</f>
        <v>2310</v>
      </c>
    </row>
    <row r="1458" spans="1:7" ht="13.8" thickBot="1" x14ac:dyDescent="0.3">
      <c r="A1458" s="331" t="str">
        <f>Cover!$G$25</f>
        <v>NL</v>
      </c>
      <c r="B1458" s="332" t="s">
        <v>270</v>
      </c>
      <c r="C1458" s="332">
        <f>'EU2 Removals'!$F$16</f>
        <v>2019</v>
      </c>
      <c r="D1458" s="332" t="s">
        <v>293</v>
      </c>
      <c r="E1458" s="334" t="s">
        <v>93</v>
      </c>
      <c r="F1458" s="371" t="str">
        <f t="shared" si="22"/>
        <v>NL_P.OB_2019_1000 m3_1_NC</v>
      </c>
      <c r="G1458" s="323">
        <f>'Removals over bark'!E15</f>
        <v>440</v>
      </c>
    </row>
    <row r="1459" spans="1:7" ht="13.8" thickBot="1" x14ac:dyDescent="0.3">
      <c r="A1459" s="331" t="str">
        <f>Cover!$G$25</f>
        <v>NL</v>
      </c>
      <c r="B1459" s="332" t="s">
        <v>270</v>
      </c>
      <c r="C1459" s="332">
        <f>'EU2 Removals'!$F$16</f>
        <v>2019</v>
      </c>
      <c r="D1459" s="332" t="s">
        <v>293</v>
      </c>
      <c r="E1459" s="334" t="s">
        <v>94</v>
      </c>
      <c r="F1459" s="371" t="str">
        <f t="shared" si="22"/>
        <v>NL_P.OB_2019_1000 m3_1_1</v>
      </c>
      <c r="G1459" s="323">
        <f>'Removals over bark'!E16</f>
        <v>1870</v>
      </c>
    </row>
    <row r="1460" spans="1:7" ht="13.8" thickBot="1" x14ac:dyDescent="0.3">
      <c r="A1460" s="331" t="str">
        <f>Cover!$G$25</f>
        <v>NL</v>
      </c>
      <c r="B1460" s="332" t="s">
        <v>270</v>
      </c>
      <c r="C1460" s="332">
        <f>'EU2 Removals'!$F$16</f>
        <v>2019</v>
      </c>
      <c r="D1460" s="332" t="s">
        <v>293</v>
      </c>
      <c r="E1460" s="334" t="s">
        <v>95</v>
      </c>
      <c r="F1460" s="371" t="str">
        <f t="shared" si="22"/>
        <v>NL_P.OB_2019_1000 m3_1_1_C</v>
      </c>
      <c r="G1460" s="323">
        <f>'Removals over bark'!E17</f>
        <v>897.44</v>
      </c>
    </row>
    <row r="1461" spans="1:7" ht="13.8" thickBot="1" x14ac:dyDescent="0.3">
      <c r="A1461" s="331" t="str">
        <f>Cover!$G$25</f>
        <v>NL</v>
      </c>
      <c r="B1461" s="332" t="s">
        <v>270</v>
      </c>
      <c r="C1461" s="332">
        <f>'EU2 Removals'!$F$16</f>
        <v>2019</v>
      </c>
      <c r="D1461" s="332" t="s">
        <v>293</v>
      </c>
      <c r="E1461" s="334" t="s">
        <v>96</v>
      </c>
      <c r="F1461" s="371" t="str">
        <f t="shared" si="22"/>
        <v>NL_P.OB_2019_1000 m3_1_1_NC</v>
      </c>
      <c r="G1461" s="323">
        <f>'Removals over bark'!E18</f>
        <v>592.62099999999998</v>
      </c>
    </row>
    <row r="1462" spans="1:7" ht="13.8" thickBot="1" x14ac:dyDescent="0.3">
      <c r="A1462" s="331" t="str">
        <f>Cover!$G$25</f>
        <v>NL</v>
      </c>
      <c r="B1462" s="332" t="s">
        <v>270</v>
      </c>
      <c r="C1462" s="332">
        <f>'EU2 Removals'!$F$16</f>
        <v>2019</v>
      </c>
      <c r="D1462" s="332" t="s">
        <v>293</v>
      </c>
      <c r="E1462" s="334" t="s">
        <v>97</v>
      </c>
      <c r="F1462" s="371" t="str">
        <f t="shared" si="22"/>
        <v>NL_P.OB_2019_1000 m3_1_2</v>
      </c>
      <c r="G1462" s="323">
        <f>'Removals over bark'!E19</f>
        <v>304.81900000000002</v>
      </c>
    </row>
    <row r="1463" spans="1:7" ht="13.8" thickBot="1" x14ac:dyDescent="0.3">
      <c r="A1463" s="331" t="str">
        <f>Cover!$G$25</f>
        <v>NL</v>
      </c>
      <c r="B1463" s="332" t="s">
        <v>270</v>
      </c>
      <c r="C1463" s="332">
        <f>'EU2 Removals'!$F$16</f>
        <v>2019</v>
      </c>
      <c r="D1463" s="332" t="s">
        <v>293</v>
      </c>
      <c r="E1463" s="334" t="s">
        <v>98</v>
      </c>
      <c r="F1463" s="371" t="str">
        <f t="shared" si="22"/>
        <v>NL_P.OB_2019_1000 m3_1_2_C</v>
      </c>
      <c r="G1463" s="323">
        <f>'Removals over bark'!E20</f>
        <v>0</v>
      </c>
    </row>
    <row r="1464" spans="1:7" ht="13.8" thickBot="1" x14ac:dyDescent="0.3">
      <c r="A1464" s="331" t="str">
        <f>Cover!$G$25</f>
        <v>NL</v>
      </c>
      <c r="B1464" s="332" t="s">
        <v>270</v>
      </c>
      <c r="C1464" s="332">
        <f>'EU2 Removals'!$F$16</f>
        <v>2019</v>
      </c>
      <c r="D1464" s="332" t="s">
        <v>293</v>
      </c>
      <c r="E1464" s="334" t="s">
        <v>99</v>
      </c>
      <c r="F1464" s="371" t="str">
        <f t="shared" si="22"/>
        <v>NL_P.OB_2019_1000 m3_1_2_NC</v>
      </c>
      <c r="G1464" s="323">
        <f>'Removals over bark'!E21</f>
        <v>298.61400000000003</v>
      </c>
    </row>
    <row r="1465" spans="1:7" ht="13.8" thickBot="1" x14ac:dyDescent="0.3">
      <c r="A1465" s="331" t="str">
        <f>Cover!$G$25</f>
        <v>NL</v>
      </c>
      <c r="B1465" s="332" t="s">
        <v>270</v>
      </c>
      <c r="C1465" s="332">
        <f>'EU2 Removals'!$F$16</f>
        <v>2019</v>
      </c>
      <c r="D1465" s="332" t="s">
        <v>293</v>
      </c>
      <c r="E1465" s="334" t="s">
        <v>101</v>
      </c>
      <c r="F1465" s="371" t="str">
        <f t="shared" si="22"/>
        <v>NL_P.OB_2019_1000 m3_1_2_1</v>
      </c>
      <c r="G1465" s="323">
        <f>'Removals over bark'!E22</f>
        <v>214.92500000000001</v>
      </c>
    </row>
    <row r="1466" spans="1:7" ht="13.8" thickBot="1" x14ac:dyDescent="0.3">
      <c r="A1466" s="331" t="str">
        <f>Cover!$G$25</f>
        <v>NL</v>
      </c>
      <c r="B1466" s="332" t="s">
        <v>270</v>
      </c>
      <c r="C1466" s="332">
        <f>'EU2 Removals'!$F$16</f>
        <v>2019</v>
      </c>
      <c r="D1466" s="332" t="s">
        <v>293</v>
      </c>
      <c r="E1466" s="334" t="s">
        <v>102</v>
      </c>
      <c r="F1466" s="371" t="str">
        <f t="shared" si="22"/>
        <v>NL_P.OB_2019_1000 m3_1_2_1_C</v>
      </c>
      <c r="G1466" s="323">
        <f>'Removals over bark'!E23</f>
        <v>83.688999999999993</v>
      </c>
    </row>
    <row r="1467" spans="1:7" ht="13.8" thickBot="1" x14ac:dyDescent="0.3">
      <c r="A1467" s="331" t="str">
        <f>Cover!$G$25</f>
        <v>NL</v>
      </c>
      <c r="B1467" s="332" t="s">
        <v>270</v>
      </c>
      <c r="C1467" s="332">
        <f>'EU2 Removals'!$F$16</f>
        <v>2019</v>
      </c>
      <c r="D1467" s="332" t="s">
        <v>293</v>
      </c>
      <c r="E1467" s="334" t="s">
        <v>103</v>
      </c>
      <c r="F1467" s="371" t="str">
        <f t="shared" si="22"/>
        <v>NL_P.OB_2019_1000 m3_1_2_1_NC</v>
      </c>
      <c r="G1467" s="323">
        <f>'Removals over bark'!E24</f>
        <v>537.37</v>
      </c>
    </row>
    <row r="1468" spans="1:7" ht="13.8" thickBot="1" x14ac:dyDescent="0.3">
      <c r="A1468" s="331" t="str">
        <f>Cover!$G$25</f>
        <v>NL</v>
      </c>
      <c r="B1468" s="332" t="s">
        <v>270</v>
      </c>
      <c r="C1468" s="332">
        <f>'EU2 Removals'!$F$16</f>
        <v>2019</v>
      </c>
      <c r="D1468" s="332" t="s">
        <v>293</v>
      </c>
      <c r="E1468" s="334" t="s">
        <v>104</v>
      </c>
      <c r="F1468" s="371" t="str">
        <f t="shared" si="22"/>
        <v>NL_P.OB_2019_1000 m3_1_2_2</v>
      </c>
      <c r="G1468" s="323">
        <f>'Removals over bark'!E25</f>
        <v>329.78199999999998</v>
      </c>
    </row>
    <row r="1469" spans="1:7" ht="13.8" thickBot="1" x14ac:dyDescent="0.3">
      <c r="A1469" s="331" t="str">
        <f>Cover!$G$25</f>
        <v>NL</v>
      </c>
      <c r="B1469" s="332" t="s">
        <v>270</v>
      </c>
      <c r="C1469" s="332">
        <f>'EU2 Removals'!$F$16</f>
        <v>2019</v>
      </c>
      <c r="D1469" s="332" t="s">
        <v>293</v>
      </c>
      <c r="E1469" s="334" t="s">
        <v>105</v>
      </c>
      <c r="F1469" s="371" t="str">
        <f t="shared" si="22"/>
        <v>NL_P.OB_2019_1000 m3_1_2_2_C</v>
      </c>
      <c r="G1469" s="323">
        <f>'Removals over bark'!E26</f>
        <v>205.88300000000001</v>
      </c>
    </row>
    <row r="1470" spans="1:7" ht="13.8" thickBot="1" x14ac:dyDescent="0.3">
      <c r="A1470" s="331" t="str">
        <f>Cover!$G$25</f>
        <v>NL</v>
      </c>
      <c r="B1470" s="332" t="s">
        <v>270</v>
      </c>
      <c r="C1470" s="332">
        <f>'EU2 Removals'!$F$16</f>
        <v>2019</v>
      </c>
      <c r="D1470" s="332" t="s">
        <v>293</v>
      </c>
      <c r="E1470" s="334" t="s">
        <v>106</v>
      </c>
      <c r="F1470" s="371" t="str">
        <f t="shared" si="22"/>
        <v>NL_P.OB_2019_1000 m3_1_2_2_NC</v>
      </c>
      <c r="G1470" s="323">
        <f>'Removals over bark'!E27</f>
        <v>61.457000000000001</v>
      </c>
    </row>
    <row r="1471" spans="1:7" ht="13.8" thickBot="1" x14ac:dyDescent="0.3">
      <c r="A1471" s="331" t="str">
        <f>Cover!$G$25</f>
        <v>NL</v>
      </c>
      <c r="B1471" s="332" t="s">
        <v>270</v>
      </c>
      <c r="C1471" s="332">
        <f>'EU2 Removals'!$F$16</f>
        <v>2019</v>
      </c>
      <c r="D1471" s="332" t="s">
        <v>293</v>
      </c>
      <c r="E1471" s="334" t="s">
        <v>107</v>
      </c>
      <c r="F1471" s="371" t="str">
        <f t="shared" si="22"/>
        <v>NL_P.OB_2019_1000 m3_1_2_3</v>
      </c>
      <c r="G1471" s="323">
        <f>'Removals over bark'!E28</f>
        <v>47.914999999999999</v>
      </c>
    </row>
    <row r="1472" spans="1:7" ht="13.8" thickBot="1" x14ac:dyDescent="0.3">
      <c r="A1472" s="331" t="str">
        <f>Cover!$G$25</f>
        <v>NL</v>
      </c>
      <c r="B1472" s="332" t="s">
        <v>270</v>
      </c>
      <c r="C1472" s="332">
        <f>'EU2 Removals'!$F$16</f>
        <v>2019</v>
      </c>
      <c r="D1472" s="332" t="s">
        <v>293</v>
      </c>
      <c r="E1472" s="334" t="s">
        <v>108</v>
      </c>
      <c r="F1472" s="371" t="str">
        <f t="shared" si="22"/>
        <v>NL_P.OB_2019_1000 m3_1_2_3_C</v>
      </c>
      <c r="G1472" s="323">
        <f>'Removals over bark'!E29</f>
        <v>13.542</v>
      </c>
    </row>
    <row r="1473" spans="1:7" ht="13.8" thickBot="1" x14ac:dyDescent="0.3">
      <c r="A1473" s="331" t="str">
        <f>Cover!$G$25</f>
        <v>NL</v>
      </c>
      <c r="B1473" s="332" t="s">
        <v>270</v>
      </c>
      <c r="C1473" s="332">
        <f>'EU2 Removals'!$F$16</f>
        <v>2019</v>
      </c>
      <c r="D1473" s="332" t="s">
        <v>293</v>
      </c>
      <c r="E1473" s="334" t="s">
        <v>109</v>
      </c>
      <c r="F1473" s="371" t="str">
        <f t="shared" si="22"/>
        <v>NL_P.OB_2019_1000 m3_1_2_3_NC</v>
      </c>
      <c r="G1473" s="323"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2" bestFit="1" customWidth="1"/>
    <col min="2" max="2" width="7.33203125" bestFit="1" customWidth="1"/>
    <col min="3" max="3" width="6.109375" style="372" bestFit="1" customWidth="1"/>
    <col min="4" max="4" width="9.21875" bestFit="1" customWidth="1"/>
    <col min="5" max="5" width="12.88671875" bestFit="1" customWidth="1"/>
    <col min="6" max="6" width="28.109375" style="323" bestFit="1" customWidth="1"/>
    <col min="7" max="7" width="10.44140625" style="683" bestFit="1" customWidth="1"/>
    <col min="8" max="16384" width="9" style="323"/>
  </cols>
  <sheetData>
    <row r="1" spans="1:7" ht="13.8" thickBot="1" x14ac:dyDescent="0.3">
      <c r="A1" s="372" t="s">
        <v>288</v>
      </c>
      <c r="B1" s="338" t="s">
        <v>289</v>
      </c>
      <c r="C1" s="372" t="s">
        <v>290</v>
      </c>
      <c r="D1" s="338" t="s">
        <v>306</v>
      </c>
      <c r="E1" s="339" t="s">
        <v>313</v>
      </c>
      <c r="F1" s="323" t="s">
        <v>174</v>
      </c>
    </row>
    <row r="2" spans="1:7" ht="13.8" thickBot="1" x14ac:dyDescent="0.3">
      <c r="A2" s="372" t="str">
        <f>Cover!$G$25</f>
        <v>NL</v>
      </c>
      <c r="B2" s="327" t="s">
        <v>295</v>
      </c>
      <c r="C2" s="323">
        <v>2015</v>
      </c>
      <c r="D2" s="341" t="s">
        <v>293</v>
      </c>
      <c r="E2" s="341" t="s">
        <v>294</v>
      </c>
      <c r="F2" s="323" t="str">
        <f>CONCATENATE(A2,"_",B2,"_",C2,"_",D2,"_",E2)</f>
        <v>NL_P_2015_1000 m3_1</v>
      </c>
      <c r="G2" s="684"/>
    </row>
    <row r="3" spans="1:7" ht="13.8" thickBot="1" x14ac:dyDescent="0.3">
      <c r="A3" s="372" t="str">
        <f>Cover!$G$25</f>
        <v>NL</v>
      </c>
      <c r="B3" s="325" t="s">
        <v>295</v>
      </c>
      <c r="C3" s="323">
        <v>2015</v>
      </c>
      <c r="D3" s="334" t="s">
        <v>293</v>
      </c>
      <c r="E3" s="334" t="s">
        <v>92</v>
      </c>
      <c r="F3" s="323" t="str">
        <f t="shared" ref="F3:F66" si="0">CONCATENATE(A3,"_",B3,"_",C3,"_",D3,"_",E3)</f>
        <v>NL_P_2015_1000 m3_1_C</v>
      </c>
      <c r="G3" s="684"/>
    </row>
    <row r="4" spans="1:7" ht="13.8" thickBot="1" x14ac:dyDescent="0.3">
      <c r="A4" s="372" t="str">
        <f>Cover!$G$25</f>
        <v>NL</v>
      </c>
      <c r="B4" s="325" t="s">
        <v>295</v>
      </c>
      <c r="C4" s="323">
        <v>2015</v>
      </c>
      <c r="D4" s="334" t="s">
        <v>293</v>
      </c>
      <c r="E4" s="334" t="s">
        <v>93</v>
      </c>
      <c r="F4" s="323" t="str">
        <f t="shared" si="0"/>
        <v>NL_P_2015_1000 m3_1_NC</v>
      </c>
      <c r="G4" s="684"/>
    </row>
    <row r="5" spans="1:7" ht="13.8" thickBot="1" x14ac:dyDescent="0.3">
      <c r="A5" s="372" t="str">
        <f>Cover!$G$25</f>
        <v>NL</v>
      </c>
      <c r="B5" s="325" t="s">
        <v>295</v>
      </c>
      <c r="C5" s="323">
        <v>2015</v>
      </c>
      <c r="D5" s="334" t="s">
        <v>293</v>
      </c>
      <c r="E5" s="334" t="s">
        <v>94</v>
      </c>
      <c r="F5" s="323" t="str">
        <f t="shared" si="0"/>
        <v>NL_P_2015_1000 m3_1_1</v>
      </c>
      <c r="G5" s="684"/>
    </row>
    <row r="6" spans="1:7" ht="13.8" thickBot="1" x14ac:dyDescent="0.3">
      <c r="A6" s="372" t="str">
        <f>Cover!$G$25</f>
        <v>NL</v>
      </c>
      <c r="B6" s="325" t="s">
        <v>295</v>
      </c>
      <c r="C6" s="323">
        <v>2015</v>
      </c>
      <c r="D6" s="334" t="s">
        <v>293</v>
      </c>
      <c r="E6" s="334" t="s">
        <v>95</v>
      </c>
      <c r="F6" s="323" t="str">
        <f t="shared" si="0"/>
        <v>NL_P_2015_1000 m3_1_1_C</v>
      </c>
      <c r="G6" s="684"/>
    </row>
    <row r="7" spans="1:7" ht="13.8" thickBot="1" x14ac:dyDescent="0.3">
      <c r="A7" s="372" t="str">
        <f>Cover!$G$25</f>
        <v>NL</v>
      </c>
      <c r="B7" s="325" t="s">
        <v>295</v>
      </c>
      <c r="C7" s="323">
        <v>2015</v>
      </c>
      <c r="D7" s="334" t="s">
        <v>293</v>
      </c>
      <c r="E7" s="334" t="s">
        <v>96</v>
      </c>
      <c r="F7" s="323" t="str">
        <f t="shared" si="0"/>
        <v>NL_P_2015_1000 m3_1_1_NC</v>
      </c>
      <c r="G7" s="684"/>
    </row>
    <row r="8" spans="1:7" ht="13.8" thickBot="1" x14ac:dyDescent="0.3">
      <c r="A8" s="372" t="str">
        <f>Cover!$G$25</f>
        <v>NL</v>
      </c>
      <c r="B8" s="325" t="s">
        <v>295</v>
      </c>
      <c r="C8" s="323">
        <v>2015</v>
      </c>
      <c r="D8" s="334" t="s">
        <v>293</v>
      </c>
      <c r="E8" s="334" t="s">
        <v>97</v>
      </c>
      <c r="F8" s="323" t="str">
        <f t="shared" si="0"/>
        <v>NL_P_2015_1000 m3_1_2</v>
      </c>
      <c r="G8" s="684"/>
    </row>
    <row r="9" spans="1:7" ht="13.8" thickBot="1" x14ac:dyDescent="0.3">
      <c r="A9" s="372" t="str">
        <f>Cover!$G$25</f>
        <v>NL</v>
      </c>
      <c r="B9" s="325" t="s">
        <v>295</v>
      </c>
      <c r="C9" s="323">
        <v>2015</v>
      </c>
      <c r="D9" s="334" t="s">
        <v>293</v>
      </c>
      <c r="E9" s="334" t="s">
        <v>98</v>
      </c>
      <c r="F9" s="323" t="str">
        <f t="shared" si="0"/>
        <v>NL_P_2015_1000 m3_1_2_C</v>
      </c>
      <c r="G9" s="684"/>
    </row>
    <row r="10" spans="1:7" ht="13.8" thickBot="1" x14ac:dyDescent="0.3">
      <c r="A10" s="372" t="str">
        <f>Cover!$G$25</f>
        <v>NL</v>
      </c>
      <c r="B10" s="325" t="s">
        <v>295</v>
      </c>
      <c r="C10" s="323">
        <v>2015</v>
      </c>
      <c r="D10" s="334" t="s">
        <v>293</v>
      </c>
      <c r="E10" s="334" t="s">
        <v>99</v>
      </c>
      <c r="F10" s="323" t="str">
        <f t="shared" si="0"/>
        <v>NL_P_2015_1000 m3_1_2_NC</v>
      </c>
      <c r="G10" s="684"/>
    </row>
    <row r="11" spans="1:7" ht="13.8" thickBot="1" x14ac:dyDescent="0.3">
      <c r="A11" s="372" t="str">
        <f>Cover!$G$25</f>
        <v>NL</v>
      </c>
      <c r="B11" s="325" t="s">
        <v>295</v>
      </c>
      <c r="C11" s="323">
        <v>2015</v>
      </c>
      <c r="D11" s="334" t="s">
        <v>293</v>
      </c>
      <c r="E11" s="334" t="s">
        <v>101</v>
      </c>
      <c r="F11" s="323" t="str">
        <f t="shared" si="0"/>
        <v>NL_P_2015_1000 m3_1_2_1</v>
      </c>
      <c r="G11" s="684"/>
    </row>
    <row r="12" spans="1:7" ht="13.8" thickBot="1" x14ac:dyDescent="0.3">
      <c r="A12" s="372" t="str">
        <f>Cover!$G$25</f>
        <v>NL</v>
      </c>
      <c r="B12" s="325" t="s">
        <v>295</v>
      </c>
      <c r="C12" s="323">
        <v>2015</v>
      </c>
      <c r="D12" s="334" t="s">
        <v>293</v>
      </c>
      <c r="E12" s="334" t="s">
        <v>102</v>
      </c>
      <c r="F12" s="323" t="str">
        <f t="shared" si="0"/>
        <v>NL_P_2015_1000 m3_1_2_1_C</v>
      </c>
      <c r="G12" s="684"/>
    </row>
    <row r="13" spans="1:7" ht="13.8" thickBot="1" x14ac:dyDescent="0.3">
      <c r="A13" s="372" t="str">
        <f>Cover!$G$25</f>
        <v>NL</v>
      </c>
      <c r="B13" s="325" t="s">
        <v>295</v>
      </c>
      <c r="C13" s="323">
        <v>2015</v>
      </c>
      <c r="D13" s="334" t="s">
        <v>293</v>
      </c>
      <c r="E13" s="334" t="s">
        <v>103</v>
      </c>
      <c r="F13" s="323" t="str">
        <f t="shared" si="0"/>
        <v>NL_P_2015_1000 m3_1_2_1_NC</v>
      </c>
      <c r="G13" s="684"/>
    </row>
    <row r="14" spans="1:7" ht="13.8" thickBot="1" x14ac:dyDescent="0.3">
      <c r="A14" s="372" t="str">
        <f>Cover!$G$25</f>
        <v>NL</v>
      </c>
      <c r="B14" s="325" t="s">
        <v>295</v>
      </c>
      <c r="C14" s="323">
        <v>2015</v>
      </c>
      <c r="D14" s="334" t="s">
        <v>293</v>
      </c>
      <c r="E14" s="334" t="s">
        <v>104</v>
      </c>
      <c r="F14" s="323" t="str">
        <f t="shared" si="0"/>
        <v>NL_P_2015_1000 m3_1_2_2</v>
      </c>
      <c r="G14" s="684"/>
    </row>
    <row r="15" spans="1:7" ht="13.8" thickBot="1" x14ac:dyDescent="0.3">
      <c r="A15" s="372" t="str">
        <f>Cover!$G$25</f>
        <v>NL</v>
      </c>
      <c r="B15" s="325" t="s">
        <v>295</v>
      </c>
      <c r="C15" s="323">
        <v>2015</v>
      </c>
      <c r="D15" s="334" t="s">
        <v>293</v>
      </c>
      <c r="E15" s="334" t="s">
        <v>105</v>
      </c>
      <c r="F15" s="323" t="str">
        <f t="shared" si="0"/>
        <v>NL_P_2015_1000 m3_1_2_2_C</v>
      </c>
      <c r="G15" s="684"/>
    </row>
    <row r="16" spans="1:7" ht="13.8" thickBot="1" x14ac:dyDescent="0.3">
      <c r="A16" s="372" t="str">
        <f>Cover!$G$25</f>
        <v>NL</v>
      </c>
      <c r="B16" s="325" t="s">
        <v>295</v>
      </c>
      <c r="C16" s="323">
        <v>2015</v>
      </c>
      <c r="D16" s="334" t="s">
        <v>293</v>
      </c>
      <c r="E16" s="334" t="s">
        <v>106</v>
      </c>
      <c r="F16" s="323" t="str">
        <f t="shared" si="0"/>
        <v>NL_P_2015_1000 m3_1_2_2_NC</v>
      </c>
      <c r="G16" s="684"/>
    </row>
    <row r="17" spans="1:7" ht="13.8" thickBot="1" x14ac:dyDescent="0.3">
      <c r="A17" s="372" t="str">
        <f>Cover!$G$25</f>
        <v>NL</v>
      </c>
      <c r="B17" s="325" t="s">
        <v>295</v>
      </c>
      <c r="C17" s="323">
        <v>2015</v>
      </c>
      <c r="D17" s="334" t="s">
        <v>293</v>
      </c>
      <c r="E17" s="334" t="s">
        <v>107</v>
      </c>
      <c r="F17" s="323" t="str">
        <f t="shared" si="0"/>
        <v>NL_P_2015_1000 m3_1_2_3</v>
      </c>
      <c r="G17" s="684"/>
    </row>
    <row r="18" spans="1:7" ht="13.8" thickBot="1" x14ac:dyDescent="0.3">
      <c r="A18" s="372" t="str">
        <f>Cover!$G$25</f>
        <v>NL</v>
      </c>
      <c r="B18" s="325" t="s">
        <v>295</v>
      </c>
      <c r="C18" s="323">
        <v>2015</v>
      </c>
      <c r="D18" s="334" t="s">
        <v>293</v>
      </c>
      <c r="E18" s="334" t="s">
        <v>108</v>
      </c>
      <c r="F18" s="323" t="str">
        <f t="shared" si="0"/>
        <v>NL_P_2015_1000 m3_1_2_3_C</v>
      </c>
      <c r="G18" s="684"/>
    </row>
    <row r="19" spans="1:7" ht="13.8" thickBot="1" x14ac:dyDescent="0.3">
      <c r="A19" s="372" t="str">
        <f>Cover!$G$25</f>
        <v>NL</v>
      </c>
      <c r="B19" s="325" t="s">
        <v>295</v>
      </c>
      <c r="C19" s="323">
        <v>2015</v>
      </c>
      <c r="D19" s="334" t="s">
        <v>293</v>
      </c>
      <c r="E19" s="334" t="s">
        <v>109</v>
      </c>
      <c r="F19" s="323" t="str">
        <f t="shared" si="0"/>
        <v>NL_P_2015_1000 m3_1_2_3_NC</v>
      </c>
      <c r="G19" s="684"/>
    </row>
    <row r="20" spans="1:7" ht="13.8" thickBot="1" x14ac:dyDescent="0.3">
      <c r="A20" s="372" t="str">
        <f>Cover!$G$25</f>
        <v>NL</v>
      </c>
      <c r="B20" s="325" t="s">
        <v>295</v>
      </c>
      <c r="C20" s="323">
        <v>2015</v>
      </c>
      <c r="D20" s="325" t="s">
        <v>362</v>
      </c>
      <c r="E20" s="334">
        <v>2</v>
      </c>
      <c r="F20" s="323" t="str">
        <f t="shared" si="0"/>
        <v>NL_P_2015_1000 mt_2</v>
      </c>
      <c r="G20" s="684"/>
    </row>
    <row r="21" spans="1:7" ht="13.8" thickBot="1" x14ac:dyDescent="0.3">
      <c r="A21" s="372" t="str">
        <f>Cover!$G$25</f>
        <v>NL</v>
      </c>
      <c r="B21" s="325" t="s">
        <v>295</v>
      </c>
      <c r="C21" s="323">
        <v>2015</v>
      </c>
      <c r="D21" s="334" t="s">
        <v>293</v>
      </c>
      <c r="E21" s="334">
        <v>3</v>
      </c>
      <c r="F21" s="323" t="str">
        <f t="shared" si="0"/>
        <v>NL_P_2015_1000 m3_3</v>
      </c>
      <c r="G21" s="684"/>
    </row>
    <row r="22" spans="1:7" ht="13.8" thickBot="1" x14ac:dyDescent="0.3">
      <c r="A22" s="372" t="str">
        <f>Cover!$G$25</f>
        <v>NL</v>
      </c>
      <c r="B22" s="325" t="s">
        <v>295</v>
      </c>
      <c r="C22" s="323">
        <v>2015</v>
      </c>
      <c r="D22" s="334" t="s">
        <v>293</v>
      </c>
      <c r="E22" s="334" t="s">
        <v>381</v>
      </c>
      <c r="F22" s="323" t="str">
        <f t="shared" si="0"/>
        <v>NL_P_2015_1000 m3_3_1</v>
      </c>
      <c r="G22" s="684"/>
    </row>
    <row r="23" spans="1:7" ht="13.8" thickBot="1" x14ac:dyDescent="0.3">
      <c r="A23" s="372" t="str">
        <f>Cover!$G$25</f>
        <v>NL</v>
      </c>
      <c r="B23" s="325" t="s">
        <v>295</v>
      </c>
      <c r="C23" s="323">
        <v>2015</v>
      </c>
      <c r="D23" s="334" t="s">
        <v>293</v>
      </c>
      <c r="E23" s="334" t="s">
        <v>382</v>
      </c>
      <c r="F23" s="323" t="str">
        <f t="shared" si="0"/>
        <v>NL_P_2015_1000 m3_3_2</v>
      </c>
      <c r="G23" s="684"/>
    </row>
    <row r="24" spans="1:7" ht="13.8" thickBot="1" x14ac:dyDescent="0.3">
      <c r="A24" s="372" t="str">
        <f>Cover!$G$25</f>
        <v>NL</v>
      </c>
      <c r="B24" s="325" t="s">
        <v>295</v>
      </c>
      <c r="C24" s="323">
        <v>2015</v>
      </c>
      <c r="D24" s="334" t="s">
        <v>362</v>
      </c>
      <c r="E24" s="334">
        <v>4</v>
      </c>
      <c r="F24" s="323" t="str">
        <f t="shared" si="0"/>
        <v>NL_P_2015_1000 mt_4</v>
      </c>
      <c r="G24" s="684"/>
    </row>
    <row r="25" spans="1:7" ht="13.8" thickBot="1" x14ac:dyDescent="0.3">
      <c r="A25" s="372" t="str">
        <f>Cover!$G$25</f>
        <v>NL</v>
      </c>
      <c r="B25" s="325" t="s">
        <v>295</v>
      </c>
      <c r="C25" s="323">
        <v>2015</v>
      </c>
      <c r="D25" s="334" t="s">
        <v>362</v>
      </c>
      <c r="E25" s="334" t="s">
        <v>383</v>
      </c>
      <c r="F25" s="323" t="str">
        <f t="shared" si="0"/>
        <v>NL_P_2015_1000 mt_4_1</v>
      </c>
      <c r="G25" s="684"/>
    </row>
    <row r="26" spans="1:7" ht="13.8" thickBot="1" x14ac:dyDescent="0.3">
      <c r="A26" s="372" t="str">
        <f>Cover!$G$25</f>
        <v>NL</v>
      </c>
      <c r="B26" s="325" t="s">
        <v>295</v>
      </c>
      <c r="C26" s="323">
        <v>2015</v>
      </c>
      <c r="D26" s="334" t="s">
        <v>362</v>
      </c>
      <c r="E26" s="334" t="s">
        <v>384</v>
      </c>
      <c r="F26" s="323" t="str">
        <f t="shared" si="0"/>
        <v>NL_P_2015_1000 mt_4_2</v>
      </c>
      <c r="G26" s="684"/>
    </row>
    <row r="27" spans="1:7" ht="13.8" thickBot="1" x14ac:dyDescent="0.3">
      <c r="A27" s="372" t="str">
        <f>Cover!$G$25</f>
        <v>NL</v>
      </c>
      <c r="B27" s="325" t="s">
        <v>295</v>
      </c>
      <c r="C27" s="323">
        <v>2015</v>
      </c>
      <c r="D27" s="334" t="s">
        <v>293</v>
      </c>
      <c r="E27" s="334">
        <v>5</v>
      </c>
      <c r="F27" s="323" t="str">
        <f t="shared" si="0"/>
        <v>NL_P_2015_1000 m3_5</v>
      </c>
      <c r="G27" s="684"/>
    </row>
    <row r="28" spans="1:7" ht="13.8" thickBot="1" x14ac:dyDescent="0.3">
      <c r="A28" s="372" t="str">
        <f>Cover!$G$25</f>
        <v>NL</v>
      </c>
      <c r="B28" s="325" t="s">
        <v>295</v>
      </c>
      <c r="C28" s="323">
        <v>2015</v>
      </c>
      <c r="D28" s="334" t="s">
        <v>293</v>
      </c>
      <c r="E28" s="334" t="s">
        <v>110</v>
      </c>
      <c r="F28" s="323" t="str">
        <f t="shared" si="0"/>
        <v>NL_P_2015_1000 m3_5_C</v>
      </c>
      <c r="G28" s="684"/>
    </row>
    <row r="29" spans="1:7" ht="13.8" thickBot="1" x14ac:dyDescent="0.3">
      <c r="A29" s="372" t="str">
        <f>Cover!$G$25</f>
        <v>NL</v>
      </c>
      <c r="B29" s="325" t="s">
        <v>295</v>
      </c>
      <c r="C29" s="323">
        <v>2015</v>
      </c>
      <c r="D29" s="334" t="s">
        <v>293</v>
      </c>
      <c r="E29" s="334" t="s">
        <v>111</v>
      </c>
      <c r="F29" s="323" t="str">
        <f t="shared" si="0"/>
        <v>NL_P_2015_1000 m3_5_NC</v>
      </c>
      <c r="G29" s="684"/>
    </row>
    <row r="30" spans="1:7" ht="13.8" thickBot="1" x14ac:dyDescent="0.3">
      <c r="A30" s="372" t="str">
        <f>Cover!$G$25</f>
        <v>NL</v>
      </c>
      <c r="B30" s="325" t="s">
        <v>295</v>
      </c>
      <c r="C30" s="323">
        <v>2015</v>
      </c>
      <c r="D30" s="334" t="s">
        <v>293</v>
      </c>
      <c r="E30" s="334" t="s">
        <v>112</v>
      </c>
      <c r="F30" s="323" t="str">
        <f t="shared" si="0"/>
        <v>NL_P_2015_1000 m3_5_NC_T</v>
      </c>
      <c r="G30" s="684"/>
    </row>
    <row r="31" spans="1:7" ht="13.8" thickBot="1" x14ac:dyDescent="0.3">
      <c r="A31" s="372" t="str">
        <f>Cover!$G$25</f>
        <v>NL</v>
      </c>
      <c r="B31" s="325" t="s">
        <v>295</v>
      </c>
      <c r="C31" s="323">
        <v>2015</v>
      </c>
      <c r="D31" s="334" t="s">
        <v>293</v>
      </c>
      <c r="E31" s="334">
        <v>6</v>
      </c>
      <c r="F31" s="323" t="str">
        <f t="shared" si="0"/>
        <v>NL_P_2015_1000 m3_6</v>
      </c>
      <c r="G31" s="684"/>
    </row>
    <row r="32" spans="1:7" ht="13.8" thickBot="1" x14ac:dyDescent="0.3">
      <c r="A32" s="372" t="str">
        <f>Cover!$G$25</f>
        <v>NL</v>
      </c>
      <c r="B32" s="325" t="s">
        <v>295</v>
      </c>
      <c r="C32" s="323">
        <v>2015</v>
      </c>
      <c r="D32" s="334" t="s">
        <v>293</v>
      </c>
      <c r="E32" s="334" t="s">
        <v>113</v>
      </c>
      <c r="F32" s="323" t="str">
        <f t="shared" si="0"/>
        <v>NL_P_2015_1000 m3_6_1</v>
      </c>
      <c r="G32" s="684"/>
    </row>
    <row r="33" spans="1:7" ht="13.8" thickBot="1" x14ac:dyDescent="0.3">
      <c r="A33" s="372" t="str">
        <f>Cover!$G$25</f>
        <v>NL</v>
      </c>
      <c r="B33" s="325" t="s">
        <v>295</v>
      </c>
      <c r="C33" s="323">
        <v>2015</v>
      </c>
      <c r="D33" s="334" t="s">
        <v>293</v>
      </c>
      <c r="E33" s="334" t="s">
        <v>114</v>
      </c>
      <c r="F33" s="323" t="str">
        <f t="shared" si="0"/>
        <v>NL_P_2015_1000 m3_6_1_C</v>
      </c>
      <c r="G33" s="684"/>
    </row>
    <row r="34" spans="1:7" ht="13.8" thickBot="1" x14ac:dyDescent="0.3">
      <c r="A34" s="372" t="str">
        <f>Cover!$G$25</f>
        <v>NL</v>
      </c>
      <c r="B34" s="325" t="s">
        <v>295</v>
      </c>
      <c r="C34" s="323">
        <v>2015</v>
      </c>
      <c r="D34" s="334" t="s">
        <v>293</v>
      </c>
      <c r="E34" s="334" t="s">
        <v>115</v>
      </c>
      <c r="F34" s="323" t="str">
        <f t="shared" si="0"/>
        <v>NL_P_2015_1000 m3_6_1_NC</v>
      </c>
      <c r="G34" s="684"/>
    </row>
    <row r="35" spans="1:7" ht="13.8" thickBot="1" x14ac:dyDescent="0.3">
      <c r="A35" s="372" t="str">
        <f>Cover!$G$25</f>
        <v>NL</v>
      </c>
      <c r="B35" s="325" t="s">
        <v>295</v>
      </c>
      <c r="C35" s="323">
        <v>2015</v>
      </c>
      <c r="D35" s="334" t="s">
        <v>293</v>
      </c>
      <c r="E35" s="334" t="s">
        <v>116</v>
      </c>
      <c r="F35" s="323" t="str">
        <f t="shared" si="0"/>
        <v>NL_P_2015_1000 m3_6_1_NC_T</v>
      </c>
      <c r="G35" s="684"/>
    </row>
    <row r="36" spans="1:7" ht="13.8" thickBot="1" x14ac:dyDescent="0.3">
      <c r="A36" s="372" t="str">
        <f>Cover!$G$25</f>
        <v>NL</v>
      </c>
      <c r="B36" s="325" t="s">
        <v>295</v>
      </c>
      <c r="C36" s="323">
        <v>2015</v>
      </c>
      <c r="D36" s="334" t="s">
        <v>293</v>
      </c>
      <c r="E36" s="334" t="s">
        <v>117</v>
      </c>
      <c r="F36" s="323" t="str">
        <f t="shared" si="0"/>
        <v>NL_P_2015_1000 m3_6_2</v>
      </c>
      <c r="G36" s="684"/>
    </row>
    <row r="37" spans="1:7" ht="13.8" thickBot="1" x14ac:dyDescent="0.3">
      <c r="A37" s="372" t="str">
        <f>Cover!$G$25</f>
        <v>NL</v>
      </c>
      <c r="B37" s="325" t="s">
        <v>295</v>
      </c>
      <c r="C37" s="323">
        <v>2015</v>
      </c>
      <c r="D37" s="334" t="s">
        <v>293</v>
      </c>
      <c r="E37" s="334" t="s">
        <v>118</v>
      </c>
      <c r="F37" s="323" t="str">
        <f t="shared" si="0"/>
        <v>NL_P_2015_1000 m3_6_2_C</v>
      </c>
      <c r="G37" s="684"/>
    </row>
    <row r="38" spans="1:7" ht="13.8" thickBot="1" x14ac:dyDescent="0.3">
      <c r="A38" s="372" t="str">
        <f>Cover!$G$25</f>
        <v>NL</v>
      </c>
      <c r="B38" s="325" t="s">
        <v>295</v>
      </c>
      <c r="C38" s="323">
        <v>2015</v>
      </c>
      <c r="D38" s="334" t="s">
        <v>293</v>
      </c>
      <c r="E38" s="334" t="s">
        <v>119</v>
      </c>
      <c r="F38" s="323" t="str">
        <f t="shared" si="0"/>
        <v>NL_P_2015_1000 m3_6_2_NC</v>
      </c>
      <c r="G38" s="684"/>
    </row>
    <row r="39" spans="1:7" ht="13.8" thickBot="1" x14ac:dyDescent="0.3">
      <c r="A39" s="372" t="str">
        <f>Cover!$G$25</f>
        <v>NL</v>
      </c>
      <c r="B39" s="325" t="s">
        <v>295</v>
      </c>
      <c r="C39" s="323">
        <v>2015</v>
      </c>
      <c r="D39" s="334" t="s">
        <v>293</v>
      </c>
      <c r="E39" s="334" t="s">
        <v>120</v>
      </c>
      <c r="F39" s="323" t="str">
        <f t="shared" si="0"/>
        <v>NL_P_2015_1000 m3_6_2_NC_T</v>
      </c>
      <c r="G39" s="684"/>
    </row>
    <row r="40" spans="1:7" ht="13.8" thickBot="1" x14ac:dyDescent="0.3">
      <c r="A40" s="372" t="str">
        <f>Cover!$G$25</f>
        <v>NL</v>
      </c>
      <c r="B40" s="325" t="s">
        <v>295</v>
      </c>
      <c r="C40" s="323">
        <v>2015</v>
      </c>
      <c r="D40" s="334" t="s">
        <v>293</v>
      </c>
      <c r="E40" s="334" t="s">
        <v>121</v>
      </c>
      <c r="F40" s="323" t="str">
        <f t="shared" si="0"/>
        <v>NL_P_2015_1000 m3_6_3</v>
      </c>
      <c r="G40" s="684"/>
    </row>
    <row r="41" spans="1:7" ht="13.8" thickBot="1" x14ac:dyDescent="0.3">
      <c r="A41" s="372" t="str">
        <f>Cover!$G$25</f>
        <v>NL</v>
      </c>
      <c r="B41" s="325" t="s">
        <v>295</v>
      </c>
      <c r="C41" s="323">
        <v>2015</v>
      </c>
      <c r="D41" s="334" t="s">
        <v>293</v>
      </c>
      <c r="E41" s="334" t="s">
        <v>122</v>
      </c>
      <c r="F41" s="323" t="str">
        <f t="shared" si="0"/>
        <v>NL_P_2015_1000 m3_6_3_1</v>
      </c>
      <c r="G41" s="684"/>
    </row>
    <row r="42" spans="1:7" ht="13.8" thickBot="1" x14ac:dyDescent="0.3">
      <c r="A42" s="372" t="str">
        <f>Cover!$G$25</f>
        <v>NL</v>
      </c>
      <c r="B42" s="325" t="s">
        <v>295</v>
      </c>
      <c r="C42" s="323">
        <v>2015</v>
      </c>
      <c r="D42" s="325" t="s">
        <v>293</v>
      </c>
      <c r="E42" s="334" t="s">
        <v>123</v>
      </c>
      <c r="F42" s="323" t="str">
        <f t="shared" si="0"/>
        <v>NL_P_2015_1000 m3_6_4</v>
      </c>
      <c r="G42" s="684"/>
    </row>
    <row r="43" spans="1:7" ht="13.8" thickBot="1" x14ac:dyDescent="0.3">
      <c r="A43" s="372" t="str">
        <f>Cover!$G$25</f>
        <v>NL</v>
      </c>
      <c r="B43" s="325" t="s">
        <v>295</v>
      </c>
      <c r="C43" s="323">
        <v>2015</v>
      </c>
      <c r="D43" s="325" t="s">
        <v>293</v>
      </c>
      <c r="E43" s="334" t="s">
        <v>124</v>
      </c>
      <c r="F43" s="323" t="str">
        <f t="shared" si="0"/>
        <v>NL_P_2015_1000 m3_6_4_1</v>
      </c>
      <c r="G43" s="684"/>
    </row>
    <row r="44" spans="1:7" ht="13.8" thickBot="1" x14ac:dyDescent="0.3">
      <c r="A44" s="372" t="str">
        <f>Cover!$G$25</f>
        <v>NL</v>
      </c>
      <c r="B44" s="325" t="s">
        <v>295</v>
      </c>
      <c r="C44" s="323">
        <v>2015</v>
      </c>
      <c r="D44" s="325" t="s">
        <v>293</v>
      </c>
      <c r="E44" s="334" t="s">
        <v>125</v>
      </c>
      <c r="F44" s="323" t="str">
        <f t="shared" si="0"/>
        <v>NL_P_2015_1000 m3_6_4_2</v>
      </c>
      <c r="G44" s="684"/>
    </row>
    <row r="45" spans="1:7" ht="13.8" thickBot="1" x14ac:dyDescent="0.3">
      <c r="A45" s="372" t="str">
        <f>Cover!$G$25</f>
        <v>NL</v>
      </c>
      <c r="B45" s="325" t="s">
        <v>295</v>
      </c>
      <c r="C45" s="323">
        <v>2015</v>
      </c>
      <c r="D45" s="325" t="s">
        <v>293</v>
      </c>
      <c r="E45" s="334" t="s">
        <v>126</v>
      </c>
      <c r="F45" s="323" t="str">
        <f t="shared" si="0"/>
        <v>NL_P_2015_1000 m3_6_4_3</v>
      </c>
      <c r="G45" s="684"/>
    </row>
    <row r="46" spans="1:7" ht="13.8" thickBot="1" x14ac:dyDescent="0.3">
      <c r="A46" s="372" t="str">
        <f>Cover!$G$25</f>
        <v>NL</v>
      </c>
      <c r="B46" s="325" t="s">
        <v>295</v>
      </c>
      <c r="C46" s="323">
        <v>2015</v>
      </c>
      <c r="D46" s="325" t="s">
        <v>362</v>
      </c>
      <c r="E46" s="334">
        <v>7</v>
      </c>
      <c r="F46" s="323" t="str">
        <f t="shared" si="0"/>
        <v>NL_P_2015_1000 mt_7</v>
      </c>
      <c r="G46" s="684"/>
    </row>
    <row r="47" spans="1:7" ht="13.8" thickBot="1" x14ac:dyDescent="0.3">
      <c r="A47" s="372" t="str">
        <f>Cover!$G$25</f>
        <v>NL</v>
      </c>
      <c r="B47" s="325" t="s">
        <v>295</v>
      </c>
      <c r="C47" s="323">
        <v>2015</v>
      </c>
      <c r="D47" s="325" t="s">
        <v>362</v>
      </c>
      <c r="E47" s="334" t="s">
        <v>127</v>
      </c>
      <c r="F47" s="323" t="str">
        <f t="shared" si="0"/>
        <v>NL_P_2015_1000 mt_7_1</v>
      </c>
      <c r="G47" s="684"/>
    </row>
    <row r="48" spans="1:7" ht="13.8" thickBot="1" x14ac:dyDescent="0.3">
      <c r="A48" s="372" t="str">
        <f>Cover!$G$25</f>
        <v>NL</v>
      </c>
      <c r="B48" s="325" t="s">
        <v>295</v>
      </c>
      <c r="C48" s="323">
        <v>2015</v>
      </c>
      <c r="D48" s="325" t="s">
        <v>362</v>
      </c>
      <c r="E48" s="334" t="s">
        <v>128</v>
      </c>
      <c r="F48" s="323" t="str">
        <f t="shared" si="0"/>
        <v>NL_P_2015_1000 mt_7_2</v>
      </c>
      <c r="G48" s="684"/>
    </row>
    <row r="49" spans="1:7" ht="13.8" thickBot="1" x14ac:dyDescent="0.3">
      <c r="A49" s="372" t="str">
        <f>Cover!$G$25</f>
        <v>NL</v>
      </c>
      <c r="B49" s="325" t="s">
        <v>295</v>
      </c>
      <c r="C49" s="323">
        <v>2015</v>
      </c>
      <c r="D49" s="325" t="s">
        <v>362</v>
      </c>
      <c r="E49" s="334" t="s">
        <v>129</v>
      </c>
      <c r="F49" s="323" t="str">
        <f t="shared" si="0"/>
        <v>NL_P_2015_1000 mt_7_3</v>
      </c>
      <c r="G49" s="684"/>
    </row>
    <row r="50" spans="1:7" ht="13.8" thickBot="1" x14ac:dyDescent="0.3">
      <c r="A50" s="372" t="str">
        <f>Cover!$G$25</f>
        <v>NL</v>
      </c>
      <c r="B50" s="325" t="s">
        <v>295</v>
      </c>
      <c r="C50" s="323">
        <v>2015</v>
      </c>
      <c r="D50" s="325" t="s">
        <v>362</v>
      </c>
      <c r="E50" s="334" t="s">
        <v>130</v>
      </c>
      <c r="F50" s="323" t="str">
        <f t="shared" si="0"/>
        <v>NL_P_2015_1000 mt_7_3_1</v>
      </c>
      <c r="G50" s="684"/>
    </row>
    <row r="51" spans="1:7" ht="13.8" thickBot="1" x14ac:dyDescent="0.3">
      <c r="A51" s="372" t="str">
        <f>Cover!$G$25</f>
        <v>NL</v>
      </c>
      <c r="B51" s="325" t="s">
        <v>295</v>
      </c>
      <c r="C51" s="323">
        <v>2015</v>
      </c>
      <c r="D51" s="325" t="s">
        <v>362</v>
      </c>
      <c r="E51" s="334" t="s">
        <v>131</v>
      </c>
      <c r="F51" s="323" t="str">
        <f t="shared" si="0"/>
        <v>NL_P_2015_1000 mt_7_3_2</v>
      </c>
      <c r="G51" s="684"/>
    </row>
    <row r="52" spans="1:7" ht="13.8" thickBot="1" x14ac:dyDescent="0.3">
      <c r="A52" s="372" t="str">
        <f>Cover!$G$25</f>
        <v>NL</v>
      </c>
      <c r="B52" s="325" t="s">
        <v>295</v>
      </c>
      <c r="C52" s="323">
        <v>2015</v>
      </c>
      <c r="D52" s="325" t="s">
        <v>362</v>
      </c>
      <c r="E52" s="334" t="s">
        <v>132</v>
      </c>
      <c r="F52" s="323" t="str">
        <f t="shared" si="0"/>
        <v>NL_P_2015_1000 mt_7_3_3</v>
      </c>
      <c r="G52" s="684"/>
    </row>
    <row r="53" spans="1:7" ht="13.8" thickBot="1" x14ac:dyDescent="0.3">
      <c r="A53" s="372" t="str">
        <f>Cover!$G$25</f>
        <v>NL</v>
      </c>
      <c r="B53" s="325" t="s">
        <v>295</v>
      </c>
      <c r="C53" s="323">
        <v>2015</v>
      </c>
      <c r="D53" s="325" t="s">
        <v>362</v>
      </c>
      <c r="E53" s="334" t="s">
        <v>133</v>
      </c>
      <c r="F53" s="323" t="str">
        <f t="shared" si="0"/>
        <v>NL_P_2015_1000 mt_7_3_4</v>
      </c>
      <c r="G53" s="684"/>
    </row>
    <row r="54" spans="1:7" ht="13.8" thickBot="1" x14ac:dyDescent="0.3">
      <c r="A54" s="372" t="str">
        <f>Cover!$G$25</f>
        <v>NL</v>
      </c>
      <c r="B54" s="325" t="s">
        <v>295</v>
      </c>
      <c r="C54" s="323">
        <v>2015</v>
      </c>
      <c r="D54" s="325" t="s">
        <v>362</v>
      </c>
      <c r="E54" s="334" t="s">
        <v>134</v>
      </c>
      <c r="F54" s="323" t="str">
        <f t="shared" si="0"/>
        <v>NL_P_2015_1000 mt_7_4</v>
      </c>
      <c r="G54" s="684"/>
    </row>
    <row r="55" spans="1:7" ht="13.8" thickBot="1" x14ac:dyDescent="0.3">
      <c r="A55" s="372" t="str">
        <f>Cover!$G$25</f>
        <v>NL</v>
      </c>
      <c r="B55" s="325" t="s">
        <v>295</v>
      </c>
      <c r="C55" s="323">
        <v>2015</v>
      </c>
      <c r="D55" s="325" t="s">
        <v>362</v>
      </c>
      <c r="E55" s="334">
        <v>8</v>
      </c>
      <c r="F55" s="323" t="str">
        <f t="shared" si="0"/>
        <v>NL_P_2015_1000 mt_8</v>
      </c>
      <c r="G55" s="684"/>
    </row>
    <row r="56" spans="1:7" ht="13.8" thickBot="1" x14ac:dyDescent="0.3">
      <c r="A56" s="372" t="str">
        <f>Cover!$G$25</f>
        <v>NL</v>
      </c>
      <c r="B56" s="325" t="s">
        <v>295</v>
      </c>
      <c r="C56" s="323">
        <v>2015</v>
      </c>
      <c r="D56" s="325" t="s">
        <v>362</v>
      </c>
      <c r="E56" s="334" t="s">
        <v>135</v>
      </c>
      <c r="F56" s="323" t="str">
        <f t="shared" si="0"/>
        <v>NL_P_2015_1000 mt_8_1</v>
      </c>
      <c r="G56" s="684"/>
    </row>
    <row r="57" spans="1:7" ht="13.8" thickBot="1" x14ac:dyDescent="0.3">
      <c r="A57" s="372" t="str">
        <f>Cover!$G$25</f>
        <v>NL</v>
      </c>
      <c r="B57" s="325" t="s">
        <v>295</v>
      </c>
      <c r="C57" s="323">
        <v>2015</v>
      </c>
      <c r="D57" s="325" t="s">
        <v>362</v>
      </c>
      <c r="E57" s="334" t="s">
        <v>136</v>
      </c>
      <c r="F57" s="323" t="str">
        <f t="shared" si="0"/>
        <v>NL_P_2015_1000 mt_8_2</v>
      </c>
      <c r="G57" s="684"/>
    </row>
    <row r="58" spans="1:7" ht="13.8" thickBot="1" x14ac:dyDescent="0.3">
      <c r="A58" s="372" t="str">
        <f>Cover!$G$25</f>
        <v>NL</v>
      </c>
      <c r="B58" s="325" t="s">
        <v>295</v>
      </c>
      <c r="C58" s="323">
        <v>2015</v>
      </c>
      <c r="D58" s="325" t="s">
        <v>362</v>
      </c>
      <c r="E58" s="334">
        <v>9</v>
      </c>
      <c r="F58" s="323" t="str">
        <f t="shared" si="0"/>
        <v>NL_P_2015_1000 mt_9</v>
      </c>
      <c r="G58" s="684"/>
    </row>
    <row r="59" spans="1:7" ht="13.8" thickBot="1" x14ac:dyDescent="0.3">
      <c r="A59" s="372" t="str">
        <f>Cover!$G$25</f>
        <v>NL</v>
      </c>
      <c r="B59" s="325" t="s">
        <v>295</v>
      </c>
      <c r="C59" s="323">
        <v>2015</v>
      </c>
      <c r="D59" s="325" t="s">
        <v>362</v>
      </c>
      <c r="E59" s="334">
        <v>10</v>
      </c>
      <c r="F59" s="323" t="str">
        <f t="shared" si="0"/>
        <v>NL_P_2015_1000 mt_10</v>
      </c>
      <c r="G59" s="684"/>
    </row>
    <row r="60" spans="1:7" ht="13.8" thickBot="1" x14ac:dyDescent="0.3">
      <c r="A60" s="372" t="str">
        <f>Cover!$G$25</f>
        <v>NL</v>
      </c>
      <c r="B60" s="325" t="s">
        <v>295</v>
      </c>
      <c r="C60" s="323">
        <v>2015</v>
      </c>
      <c r="D60" s="325" t="s">
        <v>362</v>
      </c>
      <c r="E60" s="334" t="s">
        <v>137</v>
      </c>
      <c r="F60" s="323" t="str">
        <f t="shared" si="0"/>
        <v>NL_P_2015_1000 mt_10_1</v>
      </c>
      <c r="G60" s="684"/>
    </row>
    <row r="61" spans="1:7" ht="13.8" thickBot="1" x14ac:dyDescent="0.3">
      <c r="A61" s="372" t="str">
        <f>Cover!$G$25</f>
        <v>NL</v>
      </c>
      <c r="B61" s="325" t="s">
        <v>295</v>
      </c>
      <c r="C61" s="323">
        <v>2015</v>
      </c>
      <c r="D61" s="325" t="s">
        <v>362</v>
      </c>
      <c r="E61" s="334" t="s">
        <v>138</v>
      </c>
      <c r="F61" s="323" t="str">
        <f t="shared" si="0"/>
        <v>NL_P_2015_1000 mt_10_1_1</v>
      </c>
      <c r="G61" s="684"/>
    </row>
    <row r="62" spans="1:7" ht="13.8" thickBot="1" x14ac:dyDescent="0.3">
      <c r="A62" s="372" t="str">
        <f>Cover!$G$25</f>
        <v>NL</v>
      </c>
      <c r="B62" s="325" t="s">
        <v>295</v>
      </c>
      <c r="C62" s="323">
        <v>2015</v>
      </c>
      <c r="D62" s="325" t="s">
        <v>362</v>
      </c>
      <c r="E62" s="334" t="s">
        <v>139</v>
      </c>
      <c r="F62" s="323" t="str">
        <f t="shared" si="0"/>
        <v>NL_P_2015_1000 mt_10_1_2</v>
      </c>
      <c r="G62" s="684"/>
    </row>
    <row r="63" spans="1:7" ht="13.8" thickBot="1" x14ac:dyDescent="0.3">
      <c r="A63" s="372" t="str">
        <f>Cover!$G$25</f>
        <v>NL</v>
      </c>
      <c r="B63" s="325" t="s">
        <v>295</v>
      </c>
      <c r="C63" s="323">
        <v>2015</v>
      </c>
      <c r="D63" s="325" t="s">
        <v>362</v>
      </c>
      <c r="E63" s="334" t="s">
        <v>140</v>
      </c>
      <c r="F63" s="323" t="str">
        <f t="shared" si="0"/>
        <v>NL_P_2015_1000 mt_10_1_3</v>
      </c>
      <c r="G63" s="684"/>
    </row>
    <row r="64" spans="1:7" ht="13.8" thickBot="1" x14ac:dyDescent="0.3">
      <c r="A64" s="372" t="str">
        <f>Cover!$G$25</f>
        <v>NL</v>
      </c>
      <c r="B64" s="325" t="s">
        <v>295</v>
      </c>
      <c r="C64" s="323">
        <v>2015</v>
      </c>
      <c r="D64" s="325" t="s">
        <v>362</v>
      </c>
      <c r="E64" s="334" t="s">
        <v>141</v>
      </c>
      <c r="F64" s="323" t="str">
        <f t="shared" si="0"/>
        <v>NL_P_2015_1000 mt_10_1_4</v>
      </c>
      <c r="G64" s="684"/>
    </row>
    <row r="65" spans="1:7" ht="13.8" thickBot="1" x14ac:dyDescent="0.3">
      <c r="A65" s="372" t="str">
        <f>Cover!$G$25</f>
        <v>NL</v>
      </c>
      <c r="B65" s="325" t="s">
        <v>295</v>
      </c>
      <c r="C65" s="323">
        <v>2015</v>
      </c>
      <c r="D65" s="325" t="s">
        <v>362</v>
      </c>
      <c r="E65" s="334" t="s">
        <v>142</v>
      </c>
      <c r="F65" s="323" t="str">
        <f t="shared" si="0"/>
        <v>NL_P_2015_1000 mt_10_2</v>
      </c>
      <c r="G65" s="684"/>
    </row>
    <row r="66" spans="1:7" ht="13.8" thickBot="1" x14ac:dyDescent="0.3">
      <c r="A66" s="372" t="str">
        <f>Cover!$G$25</f>
        <v>NL</v>
      </c>
      <c r="B66" s="325" t="s">
        <v>295</v>
      </c>
      <c r="C66" s="323">
        <v>2015</v>
      </c>
      <c r="D66" s="325" t="s">
        <v>362</v>
      </c>
      <c r="E66" s="334" t="s">
        <v>143</v>
      </c>
      <c r="F66" s="323" t="str">
        <f t="shared" si="0"/>
        <v>NL_P_2015_1000 mt_10_3</v>
      </c>
      <c r="G66" s="684"/>
    </row>
    <row r="67" spans="1:7" ht="13.8" thickBot="1" x14ac:dyDescent="0.3">
      <c r="A67" s="372" t="str">
        <f>Cover!$G$25</f>
        <v>NL</v>
      </c>
      <c r="B67" s="332" t="s">
        <v>295</v>
      </c>
      <c r="C67" s="323">
        <v>2015</v>
      </c>
      <c r="D67" s="332" t="s">
        <v>362</v>
      </c>
      <c r="E67" s="342" t="s">
        <v>144</v>
      </c>
      <c r="F67" s="323" t="str">
        <f t="shared" ref="F67:F130" si="1">CONCATENATE(A67,"_",B67,"_",C67,"_",D67,"_",E67)</f>
        <v>NL_P_2015_1000 mt_10_3_1</v>
      </c>
      <c r="G67" s="684"/>
    </row>
    <row r="68" spans="1:7" ht="13.8" thickBot="1" x14ac:dyDescent="0.3">
      <c r="A68" s="372" t="str">
        <f>Cover!$G$25</f>
        <v>NL</v>
      </c>
      <c r="B68" s="327" t="s">
        <v>295</v>
      </c>
      <c r="C68" s="323">
        <v>2015</v>
      </c>
      <c r="D68" s="327" t="s">
        <v>362</v>
      </c>
      <c r="E68" s="341" t="s">
        <v>145</v>
      </c>
      <c r="F68" s="323" t="str">
        <f t="shared" si="1"/>
        <v>NL_P_2015_1000 mt_10_3_2</v>
      </c>
      <c r="G68" s="684"/>
    </row>
    <row r="69" spans="1:7" ht="13.8" thickBot="1" x14ac:dyDescent="0.3">
      <c r="A69" s="372" t="str">
        <f>Cover!$G$25</f>
        <v>NL</v>
      </c>
      <c r="B69" s="325" t="s">
        <v>295</v>
      </c>
      <c r="C69" s="323">
        <v>2015</v>
      </c>
      <c r="D69" s="325" t="s">
        <v>362</v>
      </c>
      <c r="E69" s="334" t="s">
        <v>146</v>
      </c>
      <c r="F69" s="323" t="str">
        <f t="shared" si="1"/>
        <v>NL_P_2015_1000 mt_10_3_3</v>
      </c>
      <c r="G69" s="684"/>
    </row>
    <row r="70" spans="1:7" ht="13.8" thickBot="1" x14ac:dyDescent="0.3">
      <c r="A70" s="372" t="str">
        <f>Cover!$G$25</f>
        <v>NL</v>
      </c>
      <c r="B70" s="325" t="s">
        <v>295</v>
      </c>
      <c r="C70" s="323">
        <v>2015</v>
      </c>
      <c r="D70" s="325" t="s">
        <v>362</v>
      </c>
      <c r="E70" s="334" t="s">
        <v>147</v>
      </c>
      <c r="F70" s="323" t="str">
        <f t="shared" si="1"/>
        <v>NL_P_2015_1000 mt_10_3_4</v>
      </c>
      <c r="G70" s="684"/>
    </row>
    <row r="71" spans="1:7" ht="13.8" thickBot="1" x14ac:dyDescent="0.3">
      <c r="A71" s="372" t="str">
        <f>Cover!$G$25</f>
        <v>NL</v>
      </c>
      <c r="B71" s="325" t="s">
        <v>295</v>
      </c>
      <c r="C71" s="323">
        <v>2015</v>
      </c>
      <c r="D71" s="325" t="s">
        <v>362</v>
      </c>
      <c r="E71" s="334" t="s">
        <v>148</v>
      </c>
      <c r="F71" s="323" t="str">
        <f t="shared" si="1"/>
        <v>NL_P_2015_1000 mt_10_4</v>
      </c>
      <c r="G71" s="684"/>
    </row>
    <row r="72" spans="1:7" ht="13.8" thickBot="1" x14ac:dyDescent="0.3">
      <c r="A72" s="372" t="str">
        <f>Cover!$G$25</f>
        <v>NL</v>
      </c>
      <c r="B72" s="325" t="s">
        <v>292</v>
      </c>
      <c r="C72" s="323">
        <v>2015</v>
      </c>
      <c r="D72" s="325" t="s">
        <v>293</v>
      </c>
      <c r="E72" s="334">
        <v>1</v>
      </c>
      <c r="F72" s="323" t="str">
        <f t="shared" si="1"/>
        <v>NL_M_2015_1000 m3_1</v>
      </c>
      <c r="G72" s="684"/>
    </row>
    <row r="73" spans="1:7" ht="13.8" thickBot="1" x14ac:dyDescent="0.3">
      <c r="A73" s="372" t="str">
        <f>Cover!$G$25</f>
        <v>NL</v>
      </c>
      <c r="B73" s="325" t="s">
        <v>292</v>
      </c>
      <c r="C73" s="323">
        <v>2015</v>
      </c>
      <c r="D73" s="325" t="s">
        <v>293</v>
      </c>
      <c r="E73" s="334" t="s">
        <v>94</v>
      </c>
      <c r="F73" s="323" t="str">
        <f t="shared" si="1"/>
        <v>NL_M_2015_1000 m3_1_1</v>
      </c>
      <c r="G73" s="684"/>
    </row>
    <row r="74" spans="1:7" ht="13.8" thickBot="1" x14ac:dyDescent="0.3">
      <c r="A74" s="372" t="str">
        <f>Cover!$G$25</f>
        <v>NL</v>
      </c>
      <c r="B74" s="325" t="s">
        <v>292</v>
      </c>
      <c r="C74" s="323">
        <v>2015</v>
      </c>
      <c r="D74" s="325" t="s">
        <v>293</v>
      </c>
      <c r="E74" s="334" t="s">
        <v>97</v>
      </c>
      <c r="F74" s="323" t="str">
        <f t="shared" si="1"/>
        <v>NL_M_2015_1000 m3_1_2</v>
      </c>
      <c r="G74" s="684"/>
    </row>
    <row r="75" spans="1:7" ht="13.8" thickBot="1" x14ac:dyDescent="0.3">
      <c r="A75" s="372" t="str">
        <f>Cover!$G$25</f>
        <v>NL</v>
      </c>
      <c r="B75" s="325" t="s">
        <v>292</v>
      </c>
      <c r="C75" s="323">
        <v>2015</v>
      </c>
      <c r="D75" s="325" t="s">
        <v>293</v>
      </c>
      <c r="E75" s="334" t="s">
        <v>98</v>
      </c>
      <c r="F75" s="323" t="str">
        <f t="shared" si="1"/>
        <v>NL_M_2015_1000 m3_1_2_C</v>
      </c>
      <c r="G75" s="684"/>
    </row>
    <row r="76" spans="1:7" ht="13.8" thickBot="1" x14ac:dyDescent="0.3">
      <c r="A76" s="372" t="str">
        <f>Cover!$G$25</f>
        <v>NL</v>
      </c>
      <c r="B76" s="325" t="s">
        <v>292</v>
      </c>
      <c r="C76" s="323">
        <v>2015</v>
      </c>
      <c r="D76" s="325" t="s">
        <v>293</v>
      </c>
      <c r="E76" s="334" t="s">
        <v>99</v>
      </c>
      <c r="F76" s="323" t="str">
        <f t="shared" si="1"/>
        <v>NL_M_2015_1000 m3_1_2_NC</v>
      </c>
      <c r="G76" s="684"/>
    </row>
    <row r="77" spans="1:7" ht="13.8" thickBot="1" x14ac:dyDescent="0.3">
      <c r="A77" s="372" t="str">
        <f>Cover!$G$25</f>
        <v>NL</v>
      </c>
      <c r="B77" s="325" t="s">
        <v>292</v>
      </c>
      <c r="C77" s="323">
        <v>2015</v>
      </c>
      <c r="D77" s="325" t="s">
        <v>293</v>
      </c>
      <c r="E77" s="334" t="s">
        <v>100</v>
      </c>
      <c r="F77" s="323" t="str">
        <f t="shared" si="1"/>
        <v>NL_M_2015_1000 m3_1_2_NC_T</v>
      </c>
      <c r="G77" s="684"/>
    </row>
    <row r="78" spans="1:7" ht="13.8" thickBot="1" x14ac:dyDescent="0.3">
      <c r="A78" s="372" t="str">
        <f>Cover!$G$25</f>
        <v>NL</v>
      </c>
      <c r="B78" s="325" t="s">
        <v>292</v>
      </c>
      <c r="C78" s="323">
        <v>2015</v>
      </c>
      <c r="D78" s="325" t="s">
        <v>362</v>
      </c>
      <c r="E78" s="334">
        <v>2</v>
      </c>
      <c r="F78" s="323" t="str">
        <f t="shared" si="1"/>
        <v>NL_M_2015_1000 mt_2</v>
      </c>
      <c r="G78" s="684"/>
    </row>
    <row r="79" spans="1:7" ht="13.8" thickBot="1" x14ac:dyDescent="0.3">
      <c r="A79" s="372" t="str">
        <f>Cover!$G$25</f>
        <v>NL</v>
      </c>
      <c r="B79" s="325" t="s">
        <v>292</v>
      </c>
      <c r="C79" s="323">
        <v>2015</v>
      </c>
      <c r="D79" s="325" t="s">
        <v>293</v>
      </c>
      <c r="E79" s="334">
        <v>3</v>
      </c>
      <c r="F79" s="323" t="str">
        <f t="shared" si="1"/>
        <v>NL_M_2015_1000 m3_3</v>
      </c>
      <c r="G79" s="684"/>
    </row>
    <row r="80" spans="1:7" ht="13.8" thickBot="1" x14ac:dyDescent="0.3">
      <c r="A80" s="372" t="str">
        <f>Cover!$G$25</f>
        <v>NL</v>
      </c>
      <c r="B80" s="325" t="s">
        <v>292</v>
      </c>
      <c r="C80" s="323">
        <v>2015</v>
      </c>
      <c r="D80" s="325" t="s">
        <v>293</v>
      </c>
      <c r="E80" s="334" t="s">
        <v>381</v>
      </c>
      <c r="F80" s="323" t="str">
        <f t="shared" si="1"/>
        <v>NL_M_2015_1000 m3_3_1</v>
      </c>
      <c r="G80" s="684"/>
    </row>
    <row r="81" spans="1:7" ht="13.8" thickBot="1" x14ac:dyDescent="0.3">
      <c r="A81" s="372" t="str">
        <f>Cover!$G$25</f>
        <v>NL</v>
      </c>
      <c r="B81" s="325" t="s">
        <v>292</v>
      </c>
      <c r="C81" s="323">
        <v>2015</v>
      </c>
      <c r="D81" s="325" t="s">
        <v>293</v>
      </c>
      <c r="E81" s="334" t="s">
        <v>382</v>
      </c>
      <c r="F81" s="323" t="str">
        <f t="shared" si="1"/>
        <v>NL_M_2015_1000 m3_3_2</v>
      </c>
      <c r="G81" s="684"/>
    </row>
    <row r="82" spans="1:7" ht="13.8" thickBot="1" x14ac:dyDescent="0.3">
      <c r="A82" s="372" t="str">
        <f>Cover!$G$25</f>
        <v>NL</v>
      </c>
      <c r="B82" s="325" t="s">
        <v>292</v>
      </c>
      <c r="C82" s="323">
        <v>2015</v>
      </c>
      <c r="D82" s="325" t="s">
        <v>362</v>
      </c>
      <c r="E82" s="334">
        <v>4</v>
      </c>
      <c r="F82" s="323" t="str">
        <f t="shared" si="1"/>
        <v>NL_M_2015_1000 mt_4</v>
      </c>
      <c r="G82" s="684"/>
    </row>
    <row r="83" spans="1:7" ht="13.8" thickBot="1" x14ac:dyDescent="0.3">
      <c r="A83" s="372" t="str">
        <f>Cover!$G$25</f>
        <v>NL</v>
      </c>
      <c r="B83" s="325" t="s">
        <v>292</v>
      </c>
      <c r="C83" s="323">
        <v>2015</v>
      </c>
      <c r="D83" s="325" t="s">
        <v>362</v>
      </c>
      <c r="E83" s="334" t="s">
        <v>383</v>
      </c>
      <c r="F83" s="323" t="str">
        <f t="shared" si="1"/>
        <v>NL_M_2015_1000 mt_4_1</v>
      </c>
      <c r="G83" s="684"/>
    </row>
    <row r="84" spans="1:7" ht="13.8" thickBot="1" x14ac:dyDescent="0.3">
      <c r="A84" s="372" t="str">
        <f>Cover!$G$25</f>
        <v>NL</v>
      </c>
      <c r="B84" s="325" t="s">
        <v>292</v>
      </c>
      <c r="C84" s="323">
        <v>2015</v>
      </c>
      <c r="D84" s="325" t="s">
        <v>362</v>
      </c>
      <c r="E84" s="334" t="s">
        <v>384</v>
      </c>
      <c r="F84" s="323" t="str">
        <f t="shared" si="1"/>
        <v>NL_M_2015_1000 mt_4_2</v>
      </c>
      <c r="G84" s="684"/>
    </row>
    <row r="85" spans="1:7" ht="13.8" thickBot="1" x14ac:dyDescent="0.3">
      <c r="A85" s="372" t="str">
        <f>Cover!$G$25</f>
        <v>NL</v>
      </c>
      <c r="B85" s="325" t="s">
        <v>292</v>
      </c>
      <c r="C85" s="323">
        <v>2015</v>
      </c>
      <c r="D85" s="325" t="s">
        <v>293</v>
      </c>
      <c r="E85" s="334">
        <v>5</v>
      </c>
      <c r="F85" s="323" t="str">
        <f t="shared" si="1"/>
        <v>NL_M_2015_1000 m3_5</v>
      </c>
      <c r="G85" s="684"/>
    </row>
    <row r="86" spans="1:7" ht="13.8" thickBot="1" x14ac:dyDescent="0.3">
      <c r="A86" s="372" t="str">
        <f>Cover!$G$25</f>
        <v>NL</v>
      </c>
      <c r="B86" s="325" t="s">
        <v>292</v>
      </c>
      <c r="C86" s="323">
        <v>2015</v>
      </c>
      <c r="D86" s="325" t="s">
        <v>293</v>
      </c>
      <c r="E86" s="334" t="s">
        <v>110</v>
      </c>
      <c r="F86" s="323" t="str">
        <f t="shared" si="1"/>
        <v>NL_M_2015_1000 m3_5_C</v>
      </c>
      <c r="G86" s="684"/>
    </row>
    <row r="87" spans="1:7" ht="13.8" thickBot="1" x14ac:dyDescent="0.3">
      <c r="A87" s="372" t="str">
        <f>Cover!$G$25</f>
        <v>NL</v>
      </c>
      <c r="B87" s="325" t="s">
        <v>292</v>
      </c>
      <c r="C87" s="323">
        <v>2015</v>
      </c>
      <c r="D87" s="325" t="s">
        <v>293</v>
      </c>
      <c r="E87" s="334" t="s">
        <v>111</v>
      </c>
      <c r="F87" s="323" t="str">
        <f t="shared" si="1"/>
        <v>NL_M_2015_1000 m3_5_NC</v>
      </c>
      <c r="G87" s="684"/>
    </row>
    <row r="88" spans="1:7" ht="13.8" thickBot="1" x14ac:dyDescent="0.3">
      <c r="A88" s="372" t="str">
        <f>Cover!$G$25</f>
        <v>NL</v>
      </c>
      <c r="B88" s="325" t="s">
        <v>292</v>
      </c>
      <c r="C88" s="323">
        <v>2015</v>
      </c>
      <c r="D88" s="325" t="s">
        <v>293</v>
      </c>
      <c r="E88" s="334" t="s">
        <v>112</v>
      </c>
      <c r="F88" s="323" t="str">
        <f t="shared" si="1"/>
        <v>NL_M_2015_1000 m3_5_NC_T</v>
      </c>
      <c r="G88" s="684"/>
    </row>
    <row r="89" spans="1:7" ht="13.8" thickBot="1" x14ac:dyDescent="0.3">
      <c r="A89" s="372" t="str">
        <f>Cover!$G$25</f>
        <v>NL</v>
      </c>
      <c r="B89" s="325" t="s">
        <v>292</v>
      </c>
      <c r="C89" s="323">
        <v>2015</v>
      </c>
      <c r="D89" s="325" t="s">
        <v>293</v>
      </c>
      <c r="E89" s="334">
        <v>6</v>
      </c>
      <c r="F89" s="323" t="str">
        <f t="shared" si="1"/>
        <v>NL_M_2015_1000 m3_6</v>
      </c>
      <c r="G89" s="684"/>
    </row>
    <row r="90" spans="1:7" ht="13.8" thickBot="1" x14ac:dyDescent="0.3">
      <c r="A90" s="372" t="str">
        <f>Cover!$G$25</f>
        <v>NL</v>
      </c>
      <c r="B90" s="325" t="s">
        <v>292</v>
      </c>
      <c r="C90" s="323">
        <v>2015</v>
      </c>
      <c r="D90" s="325" t="s">
        <v>293</v>
      </c>
      <c r="E90" s="334" t="s">
        <v>113</v>
      </c>
      <c r="F90" s="323" t="str">
        <f t="shared" si="1"/>
        <v>NL_M_2015_1000 m3_6_1</v>
      </c>
      <c r="G90" s="684"/>
    </row>
    <row r="91" spans="1:7" ht="13.8" thickBot="1" x14ac:dyDescent="0.3">
      <c r="A91" s="372" t="str">
        <f>Cover!$G$25</f>
        <v>NL</v>
      </c>
      <c r="B91" s="325" t="s">
        <v>292</v>
      </c>
      <c r="C91" s="323">
        <v>2015</v>
      </c>
      <c r="D91" s="325" t="s">
        <v>293</v>
      </c>
      <c r="E91" s="334" t="s">
        <v>114</v>
      </c>
      <c r="F91" s="323" t="str">
        <f t="shared" si="1"/>
        <v>NL_M_2015_1000 m3_6_1_C</v>
      </c>
      <c r="G91" s="684"/>
    </row>
    <row r="92" spans="1:7" ht="13.8" thickBot="1" x14ac:dyDescent="0.3">
      <c r="A92" s="372" t="str">
        <f>Cover!$G$25</f>
        <v>NL</v>
      </c>
      <c r="B92" s="325" t="s">
        <v>292</v>
      </c>
      <c r="C92" s="323">
        <v>2015</v>
      </c>
      <c r="D92" s="325" t="s">
        <v>293</v>
      </c>
      <c r="E92" s="334" t="s">
        <v>115</v>
      </c>
      <c r="F92" s="323" t="str">
        <f t="shared" si="1"/>
        <v>NL_M_2015_1000 m3_6_1_NC</v>
      </c>
      <c r="G92" s="684"/>
    </row>
    <row r="93" spans="1:7" ht="13.8" thickBot="1" x14ac:dyDescent="0.3">
      <c r="A93" s="372" t="str">
        <f>Cover!$G$25</f>
        <v>NL</v>
      </c>
      <c r="B93" s="325" t="s">
        <v>292</v>
      </c>
      <c r="C93" s="323">
        <v>2015</v>
      </c>
      <c r="D93" s="325" t="s">
        <v>293</v>
      </c>
      <c r="E93" s="334" t="s">
        <v>116</v>
      </c>
      <c r="F93" s="323" t="str">
        <f t="shared" si="1"/>
        <v>NL_M_2015_1000 m3_6_1_NC_T</v>
      </c>
      <c r="G93" s="684"/>
    </row>
    <row r="94" spans="1:7" ht="13.8" thickBot="1" x14ac:dyDescent="0.3">
      <c r="A94" s="372" t="str">
        <f>Cover!$G$25</f>
        <v>NL</v>
      </c>
      <c r="B94" s="325" t="s">
        <v>292</v>
      </c>
      <c r="C94" s="323">
        <v>2015</v>
      </c>
      <c r="D94" s="325" t="s">
        <v>293</v>
      </c>
      <c r="E94" s="334" t="s">
        <v>117</v>
      </c>
      <c r="F94" s="323" t="str">
        <f t="shared" si="1"/>
        <v>NL_M_2015_1000 m3_6_2</v>
      </c>
      <c r="G94" s="684"/>
    </row>
    <row r="95" spans="1:7" ht="13.8" thickBot="1" x14ac:dyDescent="0.3">
      <c r="A95" s="372" t="str">
        <f>Cover!$G$25</f>
        <v>NL</v>
      </c>
      <c r="B95" s="325" t="s">
        <v>292</v>
      </c>
      <c r="C95" s="323">
        <v>2015</v>
      </c>
      <c r="D95" s="325" t="s">
        <v>293</v>
      </c>
      <c r="E95" s="334" t="s">
        <v>118</v>
      </c>
      <c r="F95" s="323" t="str">
        <f t="shared" si="1"/>
        <v>NL_M_2015_1000 m3_6_2_C</v>
      </c>
      <c r="G95" s="684"/>
    </row>
    <row r="96" spans="1:7" ht="13.8" thickBot="1" x14ac:dyDescent="0.3">
      <c r="A96" s="372" t="str">
        <f>Cover!$G$25</f>
        <v>NL</v>
      </c>
      <c r="B96" s="325" t="s">
        <v>292</v>
      </c>
      <c r="C96" s="323">
        <v>2015</v>
      </c>
      <c r="D96" s="325" t="s">
        <v>293</v>
      </c>
      <c r="E96" s="334" t="s">
        <v>119</v>
      </c>
      <c r="F96" s="323" t="str">
        <f t="shared" si="1"/>
        <v>NL_M_2015_1000 m3_6_2_NC</v>
      </c>
      <c r="G96" s="684"/>
    </row>
    <row r="97" spans="1:7" ht="13.8" thickBot="1" x14ac:dyDescent="0.3">
      <c r="A97" s="372" t="str">
        <f>Cover!$G$25</f>
        <v>NL</v>
      </c>
      <c r="B97" s="325" t="s">
        <v>292</v>
      </c>
      <c r="C97" s="323">
        <v>2015</v>
      </c>
      <c r="D97" s="325" t="s">
        <v>293</v>
      </c>
      <c r="E97" s="334" t="s">
        <v>120</v>
      </c>
      <c r="F97" s="323" t="str">
        <f t="shared" si="1"/>
        <v>NL_M_2015_1000 m3_6_2_NC_T</v>
      </c>
      <c r="G97" s="684"/>
    </row>
    <row r="98" spans="1:7" ht="13.8" thickBot="1" x14ac:dyDescent="0.3">
      <c r="A98" s="372" t="str">
        <f>Cover!$G$25</f>
        <v>NL</v>
      </c>
      <c r="B98" s="325" t="s">
        <v>292</v>
      </c>
      <c r="C98" s="323">
        <v>2015</v>
      </c>
      <c r="D98" s="325" t="s">
        <v>293</v>
      </c>
      <c r="E98" s="334" t="s">
        <v>121</v>
      </c>
      <c r="F98" s="323" t="str">
        <f t="shared" si="1"/>
        <v>NL_M_2015_1000 m3_6_3</v>
      </c>
      <c r="G98" s="684"/>
    </row>
    <row r="99" spans="1:7" ht="13.8" thickBot="1" x14ac:dyDescent="0.3">
      <c r="A99" s="372" t="str">
        <f>Cover!$G$25</f>
        <v>NL</v>
      </c>
      <c r="B99" s="325" t="s">
        <v>292</v>
      </c>
      <c r="C99" s="323">
        <v>2015</v>
      </c>
      <c r="D99" s="325" t="s">
        <v>293</v>
      </c>
      <c r="E99" s="334" t="s">
        <v>122</v>
      </c>
      <c r="F99" s="323" t="str">
        <f t="shared" si="1"/>
        <v>NL_M_2015_1000 m3_6_3_1</v>
      </c>
      <c r="G99" s="684"/>
    </row>
    <row r="100" spans="1:7" ht="13.8" thickBot="1" x14ac:dyDescent="0.3">
      <c r="A100" s="372" t="str">
        <f>Cover!$G$25</f>
        <v>NL</v>
      </c>
      <c r="B100" s="325" t="s">
        <v>292</v>
      </c>
      <c r="C100" s="323">
        <v>2015</v>
      </c>
      <c r="D100" s="325" t="s">
        <v>293</v>
      </c>
      <c r="E100" s="334" t="s">
        <v>123</v>
      </c>
      <c r="F100" s="323" t="str">
        <f t="shared" si="1"/>
        <v>NL_M_2015_1000 m3_6_4</v>
      </c>
      <c r="G100" s="684"/>
    </row>
    <row r="101" spans="1:7" ht="13.8" thickBot="1" x14ac:dyDescent="0.3">
      <c r="A101" s="372" t="str">
        <f>Cover!$G$25</f>
        <v>NL</v>
      </c>
      <c r="B101" s="325" t="s">
        <v>292</v>
      </c>
      <c r="C101" s="323">
        <v>2015</v>
      </c>
      <c r="D101" s="325" t="s">
        <v>293</v>
      </c>
      <c r="E101" s="334" t="s">
        <v>124</v>
      </c>
      <c r="F101" s="323" t="str">
        <f t="shared" si="1"/>
        <v>NL_M_2015_1000 m3_6_4_1</v>
      </c>
      <c r="G101" s="684"/>
    </row>
    <row r="102" spans="1:7" ht="13.8" thickBot="1" x14ac:dyDescent="0.3">
      <c r="A102" s="372" t="str">
        <f>Cover!$G$25</f>
        <v>NL</v>
      </c>
      <c r="B102" s="325" t="s">
        <v>292</v>
      </c>
      <c r="C102" s="323">
        <v>2015</v>
      </c>
      <c r="D102" s="325" t="s">
        <v>293</v>
      </c>
      <c r="E102" s="334" t="s">
        <v>125</v>
      </c>
      <c r="F102" s="323" t="str">
        <f t="shared" si="1"/>
        <v>NL_M_2015_1000 m3_6_4_2</v>
      </c>
      <c r="G102" s="684"/>
    </row>
    <row r="103" spans="1:7" ht="13.8" thickBot="1" x14ac:dyDescent="0.3">
      <c r="A103" s="372" t="str">
        <f>Cover!$G$25</f>
        <v>NL</v>
      </c>
      <c r="B103" s="325" t="s">
        <v>292</v>
      </c>
      <c r="C103" s="323">
        <v>2015</v>
      </c>
      <c r="D103" s="325" t="s">
        <v>293</v>
      </c>
      <c r="E103" s="334" t="s">
        <v>126</v>
      </c>
      <c r="F103" s="323" t="str">
        <f t="shared" si="1"/>
        <v>NL_M_2015_1000 m3_6_4_3</v>
      </c>
      <c r="G103" s="684"/>
    </row>
    <row r="104" spans="1:7" ht="13.8" thickBot="1" x14ac:dyDescent="0.3">
      <c r="A104" s="372" t="str">
        <f>Cover!$G$25</f>
        <v>NL</v>
      </c>
      <c r="B104" s="325" t="s">
        <v>292</v>
      </c>
      <c r="C104" s="323">
        <v>2015</v>
      </c>
      <c r="D104" s="325" t="s">
        <v>362</v>
      </c>
      <c r="E104" s="334">
        <v>7</v>
      </c>
      <c r="F104" s="323" t="str">
        <f t="shared" si="1"/>
        <v>NL_M_2015_1000 mt_7</v>
      </c>
      <c r="G104" s="684"/>
    </row>
    <row r="105" spans="1:7" ht="13.8" thickBot="1" x14ac:dyDescent="0.3">
      <c r="A105" s="372" t="str">
        <f>Cover!$G$25</f>
        <v>NL</v>
      </c>
      <c r="B105" s="325" t="s">
        <v>292</v>
      </c>
      <c r="C105" s="323">
        <v>2015</v>
      </c>
      <c r="D105" s="325" t="s">
        <v>362</v>
      </c>
      <c r="E105" s="334" t="s">
        <v>127</v>
      </c>
      <c r="F105" s="323" t="str">
        <f t="shared" si="1"/>
        <v>NL_M_2015_1000 mt_7_1</v>
      </c>
      <c r="G105" s="684"/>
    </row>
    <row r="106" spans="1:7" ht="13.8" thickBot="1" x14ac:dyDescent="0.3">
      <c r="A106" s="372" t="str">
        <f>Cover!$G$25</f>
        <v>NL</v>
      </c>
      <c r="B106" s="325" t="s">
        <v>292</v>
      </c>
      <c r="C106" s="323">
        <v>2015</v>
      </c>
      <c r="D106" s="325" t="s">
        <v>362</v>
      </c>
      <c r="E106" s="334" t="s">
        <v>128</v>
      </c>
      <c r="F106" s="323" t="str">
        <f t="shared" si="1"/>
        <v>NL_M_2015_1000 mt_7_2</v>
      </c>
      <c r="G106" s="684"/>
    </row>
    <row r="107" spans="1:7" ht="13.8" thickBot="1" x14ac:dyDescent="0.3">
      <c r="A107" s="372" t="str">
        <f>Cover!$G$25</f>
        <v>NL</v>
      </c>
      <c r="B107" s="325" t="s">
        <v>292</v>
      </c>
      <c r="C107" s="323">
        <v>2015</v>
      </c>
      <c r="D107" s="325" t="s">
        <v>362</v>
      </c>
      <c r="E107" s="334" t="s">
        <v>129</v>
      </c>
      <c r="F107" s="323" t="str">
        <f t="shared" si="1"/>
        <v>NL_M_2015_1000 mt_7_3</v>
      </c>
      <c r="G107" s="684"/>
    </row>
    <row r="108" spans="1:7" ht="13.8" thickBot="1" x14ac:dyDescent="0.3">
      <c r="A108" s="372" t="str">
        <f>Cover!$G$25</f>
        <v>NL</v>
      </c>
      <c r="B108" s="325" t="s">
        <v>292</v>
      </c>
      <c r="C108" s="323">
        <v>2015</v>
      </c>
      <c r="D108" s="325" t="s">
        <v>362</v>
      </c>
      <c r="E108" s="334" t="s">
        <v>130</v>
      </c>
      <c r="F108" s="323" t="str">
        <f t="shared" si="1"/>
        <v>NL_M_2015_1000 mt_7_3_1</v>
      </c>
      <c r="G108" s="684"/>
    </row>
    <row r="109" spans="1:7" ht="13.8" thickBot="1" x14ac:dyDescent="0.3">
      <c r="A109" s="372" t="str">
        <f>Cover!$G$25</f>
        <v>NL</v>
      </c>
      <c r="B109" s="325" t="s">
        <v>292</v>
      </c>
      <c r="C109" s="323">
        <v>2015</v>
      </c>
      <c r="D109" s="325" t="s">
        <v>362</v>
      </c>
      <c r="E109" s="334" t="s">
        <v>131</v>
      </c>
      <c r="F109" s="323" t="str">
        <f t="shared" si="1"/>
        <v>NL_M_2015_1000 mt_7_3_2</v>
      </c>
      <c r="G109" s="684"/>
    </row>
    <row r="110" spans="1:7" ht="13.8" thickBot="1" x14ac:dyDescent="0.3">
      <c r="A110" s="372" t="str">
        <f>Cover!$G$25</f>
        <v>NL</v>
      </c>
      <c r="B110" s="325" t="s">
        <v>292</v>
      </c>
      <c r="C110" s="323">
        <v>2015</v>
      </c>
      <c r="D110" s="325" t="s">
        <v>362</v>
      </c>
      <c r="E110" s="334" t="s">
        <v>132</v>
      </c>
      <c r="F110" s="323" t="str">
        <f t="shared" si="1"/>
        <v>NL_M_2015_1000 mt_7_3_3</v>
      </c>
      <c r="G110" s="684"/>
    </row>
    <row r="111" spans="1:7" ht="13.8" thickBot="1" x14ac:dyDescent="0.3">
      <c r="A111" s="372" t="str">
        <f>Cover!$G$25</f>
        <v>NL</v>
      </c>
      <c r="B111" s="325" t="s">
        <v>292</v>
      </c>
      <c r="C111" s="323">
        <v>2015</v>
      </c>
      <c r="D111" s="325" t="s">
        <v>362</v>
      </c>
      <c r="E111" s="334" t="s">
        <v>133</v>
      </c>
      <c r="F111" s="323" t="str">
        <f t="shared" si="1"/>
        <v>NL_M_2015_1000 mt_7_3_4</v>
      </c>
      <c r="G111" s="684"/>
    </row>
    <row r="112" spans="1:7" ht="13.8" thickBot="1" x14ac:dyDescent="0.3">
      <c r="A112" s="372" t="str">
        <f>Cover!$G$25</f>
        <v>NL</v>
      </c>
      <c r="B112" s="325" t="s">
        <v>292</v>
      </c>
      <c r="C112" s="323">
        <v>2015</v>
      </c>
      <c r="D112" s="325" t="s">
        <v>362</v>
      </c>
      <c r="E112" s="334" t="s">
        <v>134</v>
      </c>
      <c r="F112" s="323" t="str">
        <f t="shared" si="1"/>
        <v>NL_M_2015_1000 mt_7_4</v>
      </c>
      <c r="G112" s="684"/>
    </row>
    <row r="113" spans="1:7" ht="13.8" thickBot="1" x14ac:dyDescent="0.3">
      <c r="A113" s="372" t="str">
        <f>Cover!$G$25</f>
        <v>NL</v>
      </c>
      <c r="B113" s="325" t="s">
        <v>292</v>
      </c>
      <c r="C113" s="323">
        <v>2015</v>
      </c>
      <c r="D113" s="325" t="s">
        <v>362</v>
      </c>
      <c r="E113" s="334">
        <v>8</v>
      </c>
      <c r="F113" s="323" t="str">
        <f t="shared" si="1"/>
        <v>NL_M_2015_1000 mt_8</v>
      </c>
      <c r="G113" s="684"/>
    </row>
    <row r="114" spans="1:7" ht="13.8" thickBot="1" x14ac:dyDescent="0.3">
      <c r="A114" s="372" t="str">
        <f>Cover!$G$25</f>
        <v>NL</v>
      </c>
      <c r="B114" s="325" t="s">
        <v>292</v>
      </c>
      <c r="C114" s="323">
        <v>2015</v>
      </c>
      <c r="D114" s="325" t="s">
        <v>362</v>
      </c>
      <c r="E114" s="334" t="s">
        <v>135</v>
      </c>
      <c r="F114" s="323" t="str">
        <f t="shared" si="1"/>
        <v>NL_M_2015_1000 mt_8_1</v>
      </c>
      <c r="G114" s="684"/>
    </row>
    <row r="115" spans="1:7" ht="13.8" thickBot="1" x14ac:dyDescent="0.3">
      <c r="A115" s="372" t="str">
        <f>Cover!$G$25</f>
        <v>NL</v>
      </c>
      <c r="B115" s="325" t="s">
        <v>292</v>
      </c>
      <c r="C115" s="323">
        <v>2015</v>
      </c>
      <c r="D115" s="325" t="s">
        <v>362</v>
      </c>
      <c r="E115" s="334" t="s">
        <v>136</v>
      </c>
      <c r="F115" s="323" t="str">
        <f t="shared" si="1"/>
        <v>NL_M_2015_1000 mt_8_2</v>
      </c>
      <c r="G115" s="684"/>
    </row>
    <row r="116" spans="1:7" ht="13.8" thickBot="1" x14ac:dyDescent="0.3">
      <c r="A116" s="372" t="str">
        <f>Cover!$G$25</f>
        <v>NL</v>
      </c>
      <c r="B116" s="325" t="s">
        <v>292</v>
      </c>
      <c r="C116" s="323">
        <v>2015</v>
      </c>
      <c r="D116" s="325" t="s">
        <v>362</v>
      </c>
      <c r="E116" s="334">
        <v>9</v>
      </c>
      <c r="F116" s="323" t="str">
        <f t="shared" si="1"/>
        <v>NL_M_2015_1000 mt_9</v>
      </c>
      <c r="G116" s="684"/>
    </row>
    <row r="117" spans="1:7" ht="13.8" thickBot="1" x14ac:dyDescent="0.3">
      <c r="A117" s="372" t="str">
        <f>Cover!$G$25</f>
        <v>NL</v>
      </c>
      <c r="B117" s="325" t="s">
        <v>292</v>
      </c>
      <c r="C117" s="323">
        <v>2015</v>
      </c>
      <c r="D117" s="325" t="s">
        <v>362</v>
      </c>
      <c r="E117" s="334">
        <v>10</v>
      </c>
      <c r="F117" s="323" t="str">
        <f t="shared" si="1"/>
        <v>NL_M_2015_1000 mt_10</v>
      </c>
      <c r="G117" s="684"/>
    </row>
    <row r="118" spans="1:7" ht="13.8" thickBot="1" x14ac:dyDescent="0.3">
      <c r="A118" s="372" t="str">
        <f>Cover!$G$25</f>
        <v>NL</v>
      </c>
      <c r="B118" s="325" t="s">
        <v>292</v>
      </c>
      <c r="C118" s="323">
        <v>2015</v>
      </c>
      <c r="D118" s="325" t="s">
        <v>362</v>
      </c>
      <c r="E118" s="334" t="s">
        <v>137</v>
      </c>
      <c r="F118" s="323" t="str">
        <f t="shared" si="1"/>
        <v>NL_M_2015_1000 mt_10_1</v>
      </c>
      <c r="G118" s="684"/>
    </row>
    <row r="119" spans="1:7" ht="13.8" thickBot="1" x14ac:dyDescent="0.3">
      <c r="A119" s="372" t="str">
        <f>Cover!$G$25</f>
        <v>NL</v>
      </c>
      <c r="B119" s="325" t="s">
        <v>292</v>
      </c>
      <c r="C119" s="323">
        <v>2015</v>
      </c>
      <c r="D119" s="325" t="s">
        <v>362</v>
      </c>
      <c r="E119" s="334" t="s">
        <v>138</v>
      </c>
      <c r="F119" s="323" t="str">
        <f t="shared" si="1"/>
        <v>NL_M_2015_1000 mt_10_1_1</v>
      </c>
      <c r="G119" s="684"/>
    </row>
    <row r="120" spans="1:7" ht="13.8" thickBot="1" x14ac:dyDescent="0.3">
      <c r="A120" s="372" t="str">
        <f>Cover!$G$25</f>
        <v>NL</v>
      </c>
      <c r="B120" s="325" t="s">
        <v>292</v>
      </c>
      <c r="C120" s="323">
        <v>2015</v>
      </c>
      <c r="D120" s="325" t="s">
        <v>362</v>
      </c>
      <c r="E120" s="334" t="s">
        <v>139</v>
      </c>
      <c r="F120" s="323" t="str">
        <f t="shared" si="1"/>
        <v>NL_M_2015_1000 mt_10_1_2</v>
      </c>
      <c r="G120" s="684"/>
    </row>
    <row r="121" spans="1:7" ht="13.8" thickBot="1" x14ac:dyDescent="0.3">
      <c r="A121" s="372" t="str">
        <f>Cover!$G$25</f>
        <v>NL</v>
      </c>
      <c r="B121" s="343" t="s">
        <v>292</v>
      </c>
      <c r="C121" s="323">
        <v>2015</v>
      </c>
      <c r="D121" s="343" t="s">
        <v>362</v>
      </c>
      <c r="E121" s="347" t="s">
        <v>140</v>
      </c>
      <c r="F121" s="323" t="str">
        <f t="shared" si="1"/>
        <v>NL_M_2015_1000 mt_10_1_3</v>
      </c>
      <c r="G121" s="684"/>
    </row>
    <row r="122" spans="1:7" ht="13.8" thickBot="1" x14ac:dyDescent="0.3">
      <c r="A122" s="372" t="str">
        <f>Cover!$G$25</f>
        <v>NL</v>
      </c>
      <c r="B122" s="327" t="s">
        <v>292</v>
      </c>
      <c r="C122" s="323">
        <v>2015</v>
      </c>
      <c r="D122" s="327" t="s">
        <v>362</v>
      </c>
      <c r="E122" s="341" t="s">
        <v>141</v>
      </c>
      <c r="F122" s="323" t="str">
        <f t="shared" si="1"/>
        <v>NL_M_2015_1000 mt_10_1_4</v>
      </c>
      <c r="G122" s="684"/>
    </row>
    <row r="123" spans="1:7" ht="13.8" thickBot="1" x14ac:dyDescent="0.3">
      <c r="A123" s="372" t="str">
        <f>Cover!$G$25</f>
        <v>NL</v>
      </c>
      <c r="B123" s="325" t="s">
        <v>292</v>
      </c>
      <c r="C123" s="323">
        <v>2015</v>
      </c>
      <c r="D123" s="325" t="s">
        <v>362</v>
      </c>
      <c r="E123" s="334" t="s">
        <v>142</v>
      </c>
      <c r="F123" s="323" t="str">
        <f t="shared" si="1"/>
        <v>NL_M_2015_1000 mt_10_2</v>
      </c>
      <c r="G123" s="684"/>
    </row>
    <row r="124" spans="1:7" ht="13.8" thickBot="1" x14ac:dyDescent="0.3">
      <c r="A124" s="372" t="str">
        <f>Cover!$G$25</f>
        <v>NL</v>
      </c>
      <c r="B124" s="325" t="s">
        <v>292</v>
      </c>
      <c r="C124" s="323">
        <v>2015</v>
      </c>
      <c r="D124" s="325" t="s">
        <v>362</v>
      </c>
      <c r="E124" s="334" t="s">
        <v>143</v>
      </c>
      <c r="F124" s="323" t="str">
        <f t="shared" si="1"/>
        <v>NL_M_2015_1000 mt_10_3</v>
      </c>
      <c r="G124" s="684"/>
    </row>
    <row r="125" spans="1:7" ht="13.8" thickBot="1" x14ac:dyDescent="0.3">
      <c r="A125" s="372" t="str">
        <f>Cover!$G$25</f>
        <v>NL</v>
      </c>
      <c r="B125" s="325" t="s">
        <v>292</v>
      </c>
      <c r="C125" s="323">
        <v>2015</v>
      </c>
      <c r="D125" s="325" t="s">
        <v>362</v>
      </c>
      <c r="E125" s="334" t="s">
        <v>144</v>
      </c>
      <c r="F125" s="323" t="str">
        <f t="shared" si="1"/>
        <v>NL_M_2015_1000 mt_10_3_1</v>
      </c>
      <c r="G125" s="684"/>
    </row>
    <row r="126" spans="1:7" ht="13.8" thickBot="1" x14ac:dyDescent="0.3">
      <c r="A126" s="372" t="str">
        <f>Cover!$G$25</f>
        <v>NL</v>
      </c>
      <c r="B126" s="325" t="s">
        <v>292</v>
      </c>
      <c r="C126" s="323">
        <v>2015</v>
      </c>
      <c r="D126" s="325" t="s">
        <v>362</v>
      </c>
      <c r="E126" s="334" t="s">
        <v>145</v>
      </c>
      <c r="F126" s="323" t="str">
        <f t="shared" si="1"/>
        <v>NL_M_2015_1000 mt_10_3_2</v>
      </c>
      <c r="G126" s="684"/>
    </row>
    <row r="127" spans="1:7" ht="13.8" thickBot="1" x14ac:dyDescent="0.3">
      <c r="A127" s="372" t="str">
        <f>Cover!$G$25</f>
        <v>NL</v>
      </c>
      <c r="B127" s="325" t="s">
        <v>292</v>
      </c>
      <c r="C127" s="323">
        <v>2015</v>
      </c>
      <c r="D127" s="325" t="s">
        <v>362</v>
      </c>
      <c r="E127" s="334" t="s">
        <v>146</v>
      </c>
      <c r="F127" s="323" t="str">
        <f t="shared" si="1"/>
        <v>NL_M_2015_1000 mt_10_3_3</v>
      </c>
      <c r="G127" s="684"/>
    </row>
    <row r="128" spans="1:7" ht="13.8" thickBot="1" x14ac:dyDescent="0.3">
      <c r="A128" s="372" t="str">
        <f>Cover!$G$25</f>
        <v>NL</v>
      </c>
      <c r="B128" s="325" t="s">
        <v>292</v>
      </c>
      <c r="C128" s="323">
        <v>2015</v>
      </c>
      <c r="D128" s="325" t="s">
        <v>362</v>
      </c>
      <c r="E128" s="334" t="s">
        <v>147</v>
      </c>
      <c r="F128" s="323" t="str">
        <f t="shared" si="1"/>
        <v>NL_M_2015_1000 mt_10_3_4</v>
      </c>
      <c r="G128" s="684"/>
    </row>
    <row r="129" spans="1:7" ht="13.8" thickBot="1" x14ac:dyDescent="0.3">
      <c r="A129" s="372" t="str">
        <f>Cover!$G$25</f>
        <v>NL</v>
      </c>
      <c r="B129" s="325" t="s">
        <v>292</v>
      </c>
      <c r="C129" s="323">
        <v>2015</v>
      </c>
      <c r="D129" s="325" t="s">
        <v>362</v>
      </c>
      <c r="E129" s="334" t="s">
        <v>148</v>
      </c>
      <c r="F129" s="323" t="str">
        <f t="shared" si="1"/>
        <v>NL_M_2015_1000 mt_10_4</v>
      </c>
      <c r="G129" s="684"/>
    </row>
    <row r="130" spans="1:7" ht="13.8" thickBot="1" x14ac:dyDescent="0.3">
      <c r="A130" s="372" t="str">
        <f>Cover!$G$25</f>
        <v>NL</v>
      </c>
      <c r="B130" s="325" t="s">
        <v>292</v>
      </c>
      <c r="C130" s="323">
        <v>2015</v>
      </c>
      <c r="D130" s="325" t="s">
        <v>216</v>
      </c>
      <c r="E130" s="334">
        <v>1</v>
      </c>
      <c r="F130" s="323" t="str">
        <f t="shared" si="1"/>
        <v>NL_M_2015_1000 NAC_1</v>
      </c>
      <c r="G130" s="684"/>
    </row>
    <row r="131" spans="1:7" ht="13.8" thickBot="1" x14ac:dyDescent="0.3">
      <c r="A131" s="372" t="str">
        <f>Cover!$G$25</f>
        <v>NL</v>
      </c>
      <c r="B131" s="325" t="s">
        <v>292</v>
      </c>
      <c r="C131" s="323">
        <v>2015</v>
      </c>
      <c r="D131" s="325" t="s">
        <v>216</v>
      </c>
      <c r="E131" s="334" t="s">
        <v>94</v>
      </c>
      <c r="F131" s="323" t="str">
        <f t="shared" ref="F131:F194" si="2">CONCATENATE(A131,"_",B131,"_",C131,"_",D131,"_",E131)</f>
        <v>NL_M_2015_1000 NAC_1_1</v>
      </c>
      <c r="G131" s="684"/>
    </row>
    <row r="132" spans="1:7" ht="13.8" thickBot="1" x14ac:dyDescent="0.3">
      <c r="A132" s="372" t="str">
        <f>Cover!$G$25</f>
        <v>NL</v>
      </c>
      <c r="B132" s="325" t="s">
        <v>292</v>
      </c>
      <c r="C132" s="323">
        <v>2015</v>
      </c>
      <c r="D132" s="325" t="s">
        <v>216</v>
      </c>
      <c r="E132" s="334" t="s">
        <v>97</v>
      </c>
      <c r="F132" s="323" t="str">
        <f t="shared" si="2"/>
        <v>NL_M_2015_1000 NAC_1_2</v>
      </c>
      <c r="G132" s="684"/>
    </row>
    <row r="133" spans="1:7" ht="13.8" thickBot="1" x14ac:dyDescent="0.3">
      <c r="A133" s="372" t="str">
        <f>Cover!$G$25</f>
        <v>NL</v>
      </c>
      <c r="B133" s="325" t="s">
        <v>292</v>
      </c>
      <c r="C133" s="323">
        <v>2015</v>
      </c>
      <c r="D133" s="325" t="s">
        <v>216</v>
      </c>
      <c r="E133" s="334" t="s">
        <v>98</v>
      </c>
      <c r="F133" s="323" t="str">
        <f t="shared" si="2"/>
        <v>NL_M_2015_1000 NAC_1_2_C</v>
      </c>
      <c r="G133" s="684"/>
    </row>
    <row r="134" spans="1:7" ht="13.8" thickBot="1" x14ac:dyDescent="0.3">
      <c r="A134" s="372" t="str">
        <f>Cover!$G$25</f>
        <v>NL</v>
      </c>
      <c r="B134" s="325" t="s">
        <v>292</v>
      </c>
      <c r="C134" s="323">
        <v>2015</v>
      </c>
      <c r="D134" s="325" t="s">
        <v>216</v>
      </c>
      <c r="E134" s="334" t="s">
        <v>99</v>
      </c>
      <c r="F134" s="323" t="str">
        <f t="shared" si="2"/>
        <v>NL_M_2015_1000 NAC_1_2_NC</v>
      </c>
      <c r="G134" s="684"/>
    </row>
    <row r="135" spans="1:7" ht="13.8" thickBot="1" x14ac:dyDescent="0.3">
      <c r="A135" s="372" t="str">
        <f>Cover!$G$25</f>
        <v>NL</v>
      </c>
      <c r="B135" s="325" t="s">
        <v>292</v>
      </c>
      <c r="C135" s="323">
        <v>2015</v>
      </c>
      <c r="D135" s="325" t="s">
        <v>216</v>
      </c>
      <c r="E135" s="334" t="s">
        <v>100</v>
      </c>
      <c r="F135" s="323" t="str">
        <f t="shared" si="2"/>
        <v>NL_M_2015_1000 NAC_1_2_NC_T</v>
      </c>
      <c r="G135" s="684"/>
    </row>
    <row r="136" spans="1:7" ht="13.8" thickBot="1" x14ac:dyDescent="0.3">
      <c r="A136" s="372" t="str">
        <f>Cover!$G$25</f>
        <v>NL</v>
      </c>
      <c r="B136" s="325" t="s">
        <v>292</v>
      </c>
      <c r="C136" s="323">
        <v>2015</v>
      </c>
      <c r="D136" s="325" t="s">
        <v>216</v>
      </c>
      <c r="E136" s="334">
        <v>2</v>
      </c>
      <c r="F136" s="323" t="str">
        <f t="shared" si="2"/>
        <v>NL_M_2015_1000 NAC_2</v>
      </c>
      <c r="G136" s="684"/>
    </row>
    <row r="137" spans="1:7" ht="13.8" thickBot="1" x14ac:dyDescent="0.3">
      <c r="A137" s="372" t="str">
        <f>Cover!$G$25</f>
        <v>NL</v>
      </c>
      <c r="B137" s="325" t="s">
        <v>292</v>
      </c>
      <c r="C137" s="323">
        <v>2015</v>
      </c>
      <c r="D137" s="325" t="s">
        <v>216</v>
      </c>
      <c r="E137" s="334">
        <v>3</v>
      </c>
      <c r="F137" s="323" t="str">
        <f t="shared" si="2"/>
        <v>NL_M_2015_1000 NAC_3</v>
      </c>
      <c r="G137" s="684"/>
    </row>
    <row r="138" spans="1:7" ht="13.8" thickBot="1" x14ac:dyDescent="0.3">
      <c r="A138" s="372" t="str">
        <f>Cover!$G$25</f>
        <v>NL</v>
      </c>
      <c r="B138" s="325" t="s">
        <v>292</v>
      </c>
      <c r="C138" s="323">
        <v>2015</v>
      </c>
      <c r="D138" s="325" t="s">
        <v>216</v>
      </c>
      <c r="E138" s="334" t="s">
        <v>381</v>
      </c>
      <c r="F138" s="323" t="str">
        <f t="shared" si="2"/>
        <v>NL_M_2015_1000 NAC_3_1</v>
      </c>
      <c r="G138" s="684"/>
    </row>
    <row r="139" spans="1:7" ht="13.8" thickBot="1" x14ac:dyDescent="0.3">
      <c r="A139" s="372" t="str">
        <f>Cover!$G$25</f>
        <v>NL</v>
      </c>
      <c r="B139" s="325" t="s">
        <v>292</v>
      </c>
      <c r="C139" s="323">
        <v>2015</v>
      </c>
      <c r="D139" s="325" t="s">
        <v>216</v>
      </c>
      <c r="E139" s="334" t="s">
        <v>382</v>
      </c>
      <c r="F139" s="323" t="str">
        <f t="shared" si="2"/>
        <v>NL_M_2015_1000 NAC_3_2</v>
      </c>
      <c r="G139" s="684"/>
    </row>
    <row r="140" spans="1:7" ht="13.8" thickBot="1" x14ac:dyDescent="0.3">
      <c r="A140" s="372" t="str">
        <f>Cover!$G$25</f>
        <v>NL</v>
      </c>
      <c r="B140" s="325" t="s">
        <v>292</v>
      </c>
      <c r="C140" s="323">
        <v>2015</v>
      </c>
      <c r="D140" s="325" t="s">
        <v>216</v>
      </c>
      <c r="E140" s="334">
        <v>4</v>
      </c>
      <c r="F140" s="323" t="str">
        <f t="shared" si="2"/>
        <v>NL_M_2015_1000 NAC_4</v>
      </c>
      <c r="G140" s="684"/>
    </row>
    <row r="141" spans="1:7" ht="13.8" thickBot="1" x14ac:dyDescent="0.3">
      <c r="A141" s="372" t="str">
        <f>Cover!$G$25</f>
        <v>NL</v>
      </c>
      <c r="B141" s="325" t="s">
        <v>292</v>
      </c>
      <c r="C141" s="323">
        <v>2015</v>
      </c>
      <c r="D141" s="325" t="s">
        <v>216</v>
      </c>
      <c r="E141" s="334" t="s">
        <v>383</v>
      </c>
      <c r="F141" s="323" t="str">
        <f t="shared" si="2"/>
        <v>NL_M_2015_1000 NAC_4_1</v>
      </c>
      <c r="G141" s="684"/>
    </row>
    <row r="142" spans="1:7" ht="13.8" thickBot="1" x14ac:dyDescent="0.3">
      <c r="A142" s="372" t="str">
        <f>Cover!$G$25</f>
        <v>NL</v>
      </c>
      <c r="B142" s="325" t="s">
        <v>292</v>
      </c>
      <c r="C142" s="323">
        <v>2015</v>
      </c>
      <c r="D142" s="325" t="s">
        <v>216</v>
      </c>
      <c r="E142" s="334" t="s">
        <v>384</v>
      </c>
      <c r="F142" s="323" t="str">
        <f t="shared" si="2"/>
        <v>NL_M_2015_1000 NAC_4_2</v>
      </c>
      <c r="G142" s="684"/>
    </row>
    <row r="143" spans="1:7" ht="13.8" thickBot="1" x14ac:dyDescent="0.3">
      <c r="A143" s="372" t="str">
        <f>Cover!$G$25</f>
        <v>NL</v>
      </c>
      <c r="B143" s="325" t="s">
        <v>292</v>
      </c>
      <c r="C143" s="323">
        <v>2015</v>
      </c>
      <c r="D143" s="325" t="s">
        <v>216</v>
      </c>
      <c r="E143" s="334">
        <v>5</v>
      </c>
      <c r="F143" s="323" t="str">
        <f t="shared" si="2"/>
        <v>NL_M_2015_1000 NAC_5</v>
      </c>
      <c r="G143" s="684"/>
    </row>
    <row r="144" spans="1:7" ht="13.8" thickBot="1" x14ac:dyDescent="0.3">
      <c r="A144" s="372" t="str">
        <f>Cover!$G$25</f>
        <v>NL</v>
      </c>
      <c r="B144" s="325" t="s">
        <v>292</v>
      </c>
      <c r="C144" s="323">
        <v>2015</v>
      </c>
      <c r="D144" s="325" t="s">
        <v>216</v>
      </c>
      <c r="E144" s="334" t="s">
        <v>110</v>
      </c>
      <c r="F144" s="323" t="str">
        <f t="shared" si="2"/>
        <v>NL_M_2015_1000 NAC_5_C</v>
      </c>
      <c r="G144" s="684"/>
    </row>
    <row r="145" spans="1:7" ht="13.8" thickBot="1" x14ac:dyDescent="0.3">
      <c r="A145" s="372" t="str">
        <f>Cover!$G$25</f>
        <v>NL</v>
      </c>
      <c r="B145" s="325" t="s">
        <v>292</v>
      </c>
      <c r="C145" s="323">
        <v>2015</v>
      </c>
      <c r="D145" s="325" t="s">
        <v>216</v>
      </c>
      <c r="E145" s="334" t="s">
        <v>111</v>
      </c>
      <c r="F145" s="323" t="str">
        <f t="shared" si="2"/>
        <v>NL_M_2015_1000 NAC_5_NC</v>
      </c>
      <c r="G145" s="684"/>
    </row>
    <row r="146" spans="1:7" ht="13.8" thickBot="1" x14ac:dyDescent="0.3">
      <c r="A146" s="372" t="str">
        <f>Cover!$G$25</f>
        <v>NL</v>
      </c>
      <c r="B146" s="325" t="s">
        <v>292</v>
      </c>
      <c r="C146" s="323">
        <v>2015</v>
      </c>
      <c r="D146" s="325" t="s">
        <v>216</v>
      </c>
      <c r="E146" s="334" t="s">
        <v>112</v>
      </c>
      <c r="F146" s="323" t="str">
        <f t="shared" si="2"/>
        <v>NL_M_2015_1000 NAC_5_NC_T</v>
      </c>
      <c r="G146" s="684"/>
    </row>
    <row r="147" spans="1:7" ht="13.8" thickBot="1" x14ac:dyDescent="0.3">
      <c r="A147" s="372" t="str">
        <f>Cover!$G$25</f>
        <v>NL</v>
      </c>
      <c r="B147" s="325" t="s">
        <v>292</v>
      </c>
      <c r="C147" s="323">
        <v>2015</v>
      </c>
      <c r="D147" s="325" t="s">
        <v>216</v>
      </c>
      <c r="E147" s="334">
        <v>6</v>
      </c>
      <c r="F147" s="323" t="str">
        <f t="shared" si="2"/>
        <v>NL_M_2015_1000 NAC_6</v>
      </c>
      <c r="G147" s="684"/>
    </row>
    <row r="148" spans="1:7" ht="13.8" thickBot="1" x14ac:dyDescent="0.3">
      <c r="A148" s="372" t="str">
        <f>Cover!$G$25</f>
        <v>NL</v>
      </c>
      <c r="B148" s="325" t="s">
        <v>292</v>
      </c>
      <c r="C148" s="323">
        <v>2015</v>
      </c>
      <c r="D148" s="325" t="s">
        <v>216</v>
      </c>
      <c r="E148" s="334" t="s">
        <v>113</v>
      </c>
      <c r="F148" s="323" t="str">
        <f t="shared" si="2"/>
        <v>NL_M_2015_1000 NAC_6_1</v>
      </c>
      <c r="G148" s="684"/>
    </row>
    <row r="149" spans="1:7" ht="13.8" thickBot="1" x14ac:dyDescent="0.3">
      <c r="A149" s="372" t="str">
        <f>Cover!$G$25</f>
        <v>NL</v>
      </c>
      <c r="B149" s="325" t="s">
        <v>292</v>
      </c>
      <c r="C149" s="323">
        <v>2015</v>
      </c>
      <c r="D149" s="325" t="s">
        <v>216</v>
      </c>
      <c r="E149" s="334" t="s">
        <v>114</v>
      </c>
      <c r="F149" s="323" t="str">
        <f t="shared" si="2"/>
        <v>NL_M_2015_1000 NAC_6_1_C</v>
      </c>
      <c r="G149" s="684"/>
    </row>
    <row r="150" spans="1:7" ht="13.8" thickBot="1" x14ac:dyDescent="0.3">
      <c r="A150" s="372" t="str">
        <f>Cover!$G$25</f>
        <v>NL</v>
      </c>
      <c r="B150" s="325" t="s">
        <v>292</v>
      </c>
      <c r="C150" s="323">
        <v>2015</v>
      </c>
      <c r="D150" s="325" t="s">
        <v>216</v>
      </c>
      <c r="E150" s="334" t="s">
        <v>115</v>
      </c>
      <c r="F150" s="323" t="str">
        <f t="shared" si="2"/>
        <v>NL_M_2015_1000 NAC_6_1_NC</v>
      </c>
      <c r="G150" s="684"/>
    </row>
    <row r="151" spans="1:7" ht="13.8" thickBot="1" x14ac:dyDescent="0.3">
      <c r="A151" s="372" t="str">
        <f>Cover!$G$25</f>
        <v>NL</v>
      </c>
      <c r="B151" s="325" t="s">
        <v>292</v>
      </c>
      <c r="C151" s="323">
        <v>2015</v>
      </c>
      <c r="D151" s="325" t="s">
        <v>216</v>
      </c>
      <c r="E151" s="334" t="s">
        <v>116</v>
      </c>
      <c r="F151" s="323" t="str">
        <f t="shared" si="2"/>
        <v>NL_M_2015_1000 NAC_6_1_NC_T</v>
      </c>
      <c r="G151" s="684"/>
    </row>
    <row r="152" spans="1:7" ht="13.8" thickBot="1" x14ac:dyDescent="0.3">
      <c r="A152" s="372" t="str">
        <f>Cover!$G$25</f>
        <v>NL</v>
      </c>
      <c r="B152" s="325" t="s">
        <v>292</v>
      </c>
      <c r="C152" s="323">
        <v>2015</v>
      </c>
      <c r="D152" s="325" t="s">
        <v>216</v>
      </c>
      <c r="E152" s="334" t="s">
        <v>117</v>
      </c>
      <c r="F152" s="323" t="str">
        <f t="shared" si="2"/>
        <v>NL_M_2015_1000 NAC_6_2</v>
      </c>
      <c r="G152" s="684"/>
    </row>
    <row r="153" spans="1:7" ht="13.8" thickBot="1" x14ac:dyDescent="0.3">
      <c r="A153" s="372" t="str">
        <f>Cover!$G$25</f>
        <v>NL</v>
      </c>
      <c r="B153" s="325" t="s">
        <v>292</v>
      </c>
      <c r="C153" s="323">
        <v>2015</v>
      </c>
      <c r="D153" s="325" t="s">
        <v>216</v>
      </c>
      <c r="E153" s="334" t="s">
        <v>118</v>
      </c>
      <c r="F153" s="323" t="str">
        <f t="shared" si="2"/>
        <v>NL_M_2015_1000 NAC_6_2_C</v>
      </c>
      <c r="G153" s="684"/>
    </row>
    <row r="154" spans="1:7" ht="13.8" thickBot="1" x14ac:dyDescent="0.3">
      <c r="A154" s="372" t="str">
        <f>Cover!$G$25</f>
        <v>NL</v>
      </c>
      <c r="B154" s="325" t="s">
        <v>292</v>
      </c>
      <c r="C154" s="323">
        <v>2015</v>
      </c>
      <c r="D154" s="325" t="s">
        <v>216</v>
      </c>
      <c r="E154" s="334" t="s">
        <v>119</v>
      </c>
      <c r="F154" s="323" t="str">
        <f t="shared" si="2"/>
        <v>NL_M_2015_1000 NAC_6_2_NC</v>
      </c>
      <c r="G154" s="684"/>
    </row>
    <row r="155" spans="1:7" ht="13.8" thickBot="1" x14ac:dyDescent="0.3">
      <c r="A155" s="372" t="str">
        <f>Cover!$G$25</f>
        <v>NL</v>
      </c>
      <c r="B155" s="325" t="s">
        <v>292</v>
      </c>
      <c r="C155" s="323">
        <v>2015</v>
      </c>
      <c r="D155" s="325" t="s">
        <v>216</v>
      </c>
      <c r="E155" s="334" t="s">
        <v>120</v>
      </c>
      <c r="F155" s="323" t="str">
        <f t="shared" si="2"/>
        <v>NL_M_2015_1000 NAC_6_2_NC_T</v>
      </c>
      <c r="G155" s="684"/>
    </row>
    <row r="156" spans="1:7" ht="13.8" thickBot="1" x14ac:dyDescent="0.3">
      <c r="A156" s="372" t="str">
        <f>Cover!$G$25</f>
        <v>NL</v>
      </c>
      <c r="B156" s="325" t="s">
        <v>292</v>
      </c>
      <c r="C156" s="323">
        <v>2015</v>
      </c>
      <c r="D156" s="325" t="s">
        <v>216</v>
      </c>
      <c r="E156" s="334" t="s">
        <v>121</v>
      </c>
      <c r="F156" s="323" t="str">
        <f t="shared" si="2"/>
        <v>NL_M_2015_1000 NAC_6_3</v>
      </c>
      <c r="G156" s="684"/>
    </row>
    <row r="157" spans="1:7" ht="13.8" thickBot="1" x14ac:dyDescent="0.3">
      <c r="A157" s="372" t="str">
        <f>Cover!$G$25</f>
        <v>NL</v>
      </c>
      <c r="B157" s="325" t="s">
        <v>292</v>
      </c>
      <c r="C157" s="323">
        <v>2015</v>
      </c>
      <c r="D157" s="325" t="s">
        <v>216</v>
      </c>
      <c r="E157" s="334" t="s">
        <v>122</v>
      </c>
      <c r="F157" s="323" t="str">
        <f t="shared" si="2"/>
        <v>NL_M_2015_1000 NAC_6_3_1</v>
      </c>
      <c r="G157" s="684"/>
    </row>
    <row r="158" spans="1:7" ht="13.8" thickBot="1" x14ac:dyDescent="0.3">
      <c r="A158" s="372" t="str">
        <f>Cover!$G$25</f>
        <v>NL</v>
      </c>
      <c r="B158" s="325" t="s">
        <v>292</v>
      </c>
      <c r="C158" s="323">
        <v>2015</v>
      </c>
      <c r="D158" s="325" t="s">
        <v>216</v>
      </c>
      <c r="E158" s="334" t="s">
        <v>123</v>
      </c>
      <c r="F158" s="323" t="str">
        <f t="shared" si="2"/>
        <v>NL_M_2015_1000 NAC_6_4</v>
      </c>
      <c r="G158" s="684"/>
    </row>
    <row r="159" spans="1:7" ht="13.8" thickBot="1" x14ac:dyDescent="0.3">
      <c r="A159" s="372" t="str">
        <f>Cover!$G$25</f>
        <v>NL</v>
      </c>
      <c r="B159" s="325" t="s">
        <v>292</v>
      </c>
      <c r="C159" s="323">
        <v>2015</v>
      </c>
      <c r="D159" s="325" t="s">
        <v>216</v>
      </c>
      <c r="E159" s="334" t="s">
        <v>124</v>
      </c>
      <c r="F159" s="323" t="str">
        <f t="shared" si="2"/>
        <v>NL_M_2015_1000 NAC_6_4_1</v>
      </c>
      <c r="G159" s="684"/>
    </row>
    <row r="160" spans="1:7" ht="13.8" thickBot="1" x14ac:dyDescent="0.3">
      <c r="A160" s="372" t="str">
        <f>Cover!$G$25</f>
        <v>NL</v>
      </c>
      <c r="B160" s="325" t="s">
        <v>292</v>
      </c>
      <c r="C160" s="323">
        <v>2015</v>
      </c>
      <c r="D160" s="325" t="s">
        <v>216</v>
      </c>
      <c r="E160" s="334" t="s">
        <v>125</v>
      </c>
      <c r="F160" s="323" t="str">
        <f t="shared" si="2"/>
        <v>NL_M_2015_1000 NAC_6_4_2</v>
      </c>
      <c r="G160" s="684"/>
    </row>
    <row r="161" spans="1:7" ht="13.8" thickBot="1" x14ac:dyDescent="0.3">
      <c r="A161" s="372" t="str">
        <f>Cover!$G$25</f>
        <v>NL</v>
      </c>
      <c r="B161" s="325" t="s">
        <v>292</v>
      </c>
      <c r="C161" s="323">
        <v>2015</v>
      </c>
      <c r="D161" s="325" t="s">
        <v>216</v>
      </c>
      <c r="E161" s="334" t="s">
        <v>126</v>
      </c>
      <c r="F161" s="323" t="str">
        <f t="shared" si="2"/>
        <v>NL_M_2015_1000 NAC_6_4_3</v>
      </c>
      <c r="G161" s="684"/>
    </row>
    <row r="162" spans="1:7" ht="13.8" thickBot="1" x14ac:dyDescent="0.3">
      <c r="A162" s="372" t="str">
        <f>Cover!$G$25</f>
        <v>NL</v>
      </c>
      <c r="B162" s="325" t="s">
        <v>292</v>
      </c>
      <c r="C162" s="323">
        <v>2015</v>
      </c>
      <c r="D162" s="325" t="s">
        <v>216</v>
      </c>
      <c r="E162" s="334">
        <v>7</v>
      </c>
      <c r="F162" s="323" t="str">
        <f t="shared" si="2"/>
        <v>NL_M_2015_1000 NAC_7</v>
      </c>
      <c r="G162" s="684"/>
    </row>
    <row r="163" spans="1:7" ht="13.8" thickBot="1" x14ac:dyDescent="0.3">
      <c r="A163" s="372" t="str">
        <f>Cover!$G$25</f>
        <v>NL</v>
      </c>
      <c r="B163" s="325" t="s">
        <v>292</v>
      </c>
      <c r="C163" s="323">
        <v>2015</v>
      </c>
      <c r="D163" s="325" t="s">
        <v>216</v>
      </c>
      <c r="E163" s="334" t="s">
        <v>127</v>
      </c>
      <c r="F163" s="323" t="str">
        <f t="shared" si="2"/>
        <v>NL_M_2015_1000 NAC_7_1</v>
      </c>
      <c r="G163" s="684"/>
    </row>
    <row r="164" spans="1:7" ht="13.8" thickBot="1" x14ac:dyDescent="0.3">
      <c r="A164" s="372" t="str">
        <f>Cover!$G$25</f>
        <v>NL</v>
      </c>
      <c r="B164" s="325" t="s">
        <v>292</v>
      </c>
      <c r="C164" s="323">
        <v>2015</v>
      </c>
      <c r="D164" s="325" t="s">
        <v>216</v>
      </c>
      <c r="E164" s="334" t="s">
        <v>128</v>
      </c>
      <c r="F164" s="323" t="str">
        <f t="shared" si="2"/>
        <v>NL_M_2015_1000 NAC_7_2</v>
      </c>
      <c r="G164" s="684"/>
    </row>
    <row r="165" spans="1:7" ht="13.8" thickBot="1" x14ac:dyDescent="0.3">
      <c r="A165" s="372" t="str">
        <f>Cover!$G$25</f>
        <v>NL</v>
      </c>
      <c r="B165" s="325" t="s">
        <v>292</v>
      </c>
      <c r="C165" s="323">
        <v>2015</v>
      </c>
      <c r="D165" s="325" t="s">
        <v>216</v>
      </c>
      <c r="E165" s="334" t="s">
        <v>129</v>
      </c>
      <c r="F165" s="323" t="str">
        <f t="shared" si="2"/>
        <v>NL_M_2015_1000 NAC_7_3</v>
      </c>
      <c r="G165" s="684"/>
    </row>
    <row r="166" spans="1:7" ht="13.8" thickBot="1" x14ac:dyDescent="0.3">
      <c r="A166" s="372" t="str">
        <f>Cover!$G$25</f>
        <v>NL</v>
      </c>
      <c r="B166" s="325" t="s">
        <v>292</v>
      </c>
      <c r="C166" s="323">
        <v>2015</v>
      </c>
      <c r="D166" s="325" t="s">
        <v>216</v>
      </c>
      <c r="E166" s="334" t="s">
        <v>130</v>
      </c>
      <c r="F166" s="323" t="str">
        <f t="shared" si="2"/>
        <v>NL_M_2015_1000 NAC_7_3_1</v>
      </c>
      <c r="G166" s="684"/>
    </row>
    <row r="167" spans="1:7" ht="13.8" thickBot="1" x14ac:dyDescent="0.3">
      <c r="A167" s="372" t="str">
        <f>Cover!$G$25</f>
        <v>NL</v>
      </c>
      <c r="B167" s="325" t="s">
        <v>292</v>
      </c>
      <c r="C167" s="323">
        <v>2015</v>
      </c>
      <c r="D167" s="325" t="s">
        <v>216</v>
      </c>
      <c r="E167" s="334" t="s">
        <v>131</v>
      </c>
      <c r="F167" s="323" t="str">
        <f t="shared" si="2"/>
        <v>NL_M_2015_1000 NAC_7_3_2</v>
      </c>
      <c r="G167" s="684"/>
    </row>
    <row r="168" spans="1:7" ht="13.8" thickBot="1" x14ac:dyDescent="0.3">
      <c r="A168" s="372" t="str">
        <f>Cover!$G$25</f>
        <v>NL</v>
      </c>
      <c r="B168" s="325" t="s">
        <v>292</v>
      </c>
      <c r="C168" s="323">
        <v>2015</v>
      </c>
      <c r="D168" s="325" t="s">
        <v>216</v>
      </c>
      <c r="E168" s="334" t="s">
        <v>132</v>
      </c>
      <c r="F168" s="323" t="str">
        <f t="shared" si="2"/>
        <v>NL_M_2015_1000 NAC_7_3_3</v>
      </c>
      <c r="G168" s="684"/>
    </row>
    <row r="169" spans="1:7" ht="13.8" thickBot="1" x14ac:dyDescent="0.3">
      <c r="A169" s="372" t="str">
        <f>Cover!$G$25</f>
        <v>NL</v>
      </c>
      <c r="B169" s="325" t="s">
        <v>292</v>
      </c>
      <c r="C169" s="323">
        <v>2015</v>
      </c>
      <c r="D169" s="325" t="s">
        <v>216</v>
      </c>
      <c r="E169" s="334" t="s">
        <v>133</v>
      </c>
      <c r="F169" s="323" t="str">
        <f t="shared" si="2"/>
        <v>NL_M_2015_1000 NAC_7_3_4</v>
      </c>
      <c r="G169" s="684"/>
    </row>
    <row r="170" spans="1:7" ht="13.8" thickBot="1" x14ac:dyDescent="0.3">
      <c r="A170" s="372" t="str">
        <f>Cover!$G$25</f>
        <v>NL</v>
      </c>
      <c r="B170" s="325" t="s">
        <v>292</v>
      </c>
      <c r="C170" s="323">
        <v>2015</v>
      </c>
      <c r="D170" s="325" t="s">
        <v>216</v>
      </c>
      <c r="E170" s="334" t="s">
        <v>134</v>
      </c>
      <c r="F170" s="323" t="str">
        <f t="shared" si="2"/>
        <v>NL_M_2015_1000 NAC_7_4</v>
      </c>
      <c r="G170" s="684"/>
    </row>
    <row r="171" spans="1:7" ht="13.8" thickBot="1" x14ac:dyDescent="0.3">
      <c r="A171" s="372" t="str">
        <f>Cover!$G$25</f>
        <v>NL</v>
      </c>
      <c r="B171" s="325" t="s">
        <v>292</v>
      </c>
      <c r="C171" s="323">
        <v>2015</v>
      </c>
      <c r="D171" s="325" t="s">
        <v>216</v>
      </c>
      <c r="E171" s="334">
        <v>8</v>
      </c>
      <c r="F171" s="323" t="str">
        <f t="shared" si="2"/>
        <v>NL_M_2015_1000 NAC_8</v>
      </c>
      <c r="G171" s="684"/>
    </row>
    <row r="172" spans="1:7" ht="13.8" thickBot="1" x14ac:dyDescent="0.3">
      <c r="A172" s="372" t="str">
        <f>Cover!$G$25</f>
        <v>NL</v>
      </c>
      <c r="B172" s="325" t="s">
        <v>292</v>
      </c>
      <c r="C172" s="323">
        <v>2015</v>
      </c>
      <c r="D172" s="325" t="s">
        <v>216</v>
      </c>
      <c r="E172" s="334" t="s">
        <v>135</v>
      </c>
      <c r="F172" s="323" t="str">
        <f t="shared" si="2"/>
        <v>NL_M_2015_1000 NAC_8_1</v>
      </c>
      <c r="G172" s="684"/>
    </row>
    <row r="173" spans="1:7" ht="13.8" thickBot="1" x14ac:dyDescent="0.3">
      <c r="A173" s="372" t="str">
        <f>Cover!$G$25</f>
        <v>NL</v>
      </c>
      <c r="B173" s="325" t="s">
        <v>292</v>
      </c>
      <c r="C173" s="323">
        <v>2015</v>
      </c>
      <c r="D173" s="325" t="s">
        <v>216</v>
      </c>
      <c r="E173" s="334" t="s">
        <v>136</v>
      </c>
      <c r="F173" s="323" t="str">
        <f t="shared" si="2"/>
        <v>NL_M_2015_1000 NAC_8_2</v>
      </c>
      <c r="G173" s="684"/>
    </row>
    <row r="174" spans="1:7" ht="13.8" thickBot="1" x14ac:dyDescent="0.3">
      <c r="A174" s="372" t="str">
        <f>Cover!$G$25</f>
        <v>NL</v>
      </c>
      <c r="B174" s="325" t="s">
        <v>292</v>
      </c>
      <c r="C174" s="323">
        <v>2015</v>
      </c>
      <c r="D174" s="325" t="s">
        <v>216</v>
      </c>
      <c r="E174" s="334">
        <v>9</v>
      </c>
      <c r="F174" s="323" t="str">
        <f t="shared" si="2"/>
        <v>NL_M_2015_1000 NAC_9</v>
      </c>
      <c r="G174" s="684"/>
    </row>
    <row r="175" spans="1:7" ht="13.8" thickBot="1" x14ac:dyDescent="0.3">
      <c r="A175" s="372" t="str">
        <f>Cover!$G$25</f>
        <v>NL</v>
      </c>
      <c r="B175" s="332" t="s">
        <v>292</v>
      </c>
      <c r="C175" s="323">
        <v>2015</v>
      </c>
      <c r="D175" s="332" t="s">
        <v>216</v>
      </c>
      <c r="E175" s="342">
        <v>10</v>
      </c>
      <c r="F175" s="323" t="str">
        <f t="shared" si="2"/>
        <v>NL_M_2015_1000 NAC_10</v>
      </c>
      <c r="G175" s="684"/>
    </row>
    <row r="176" spans="1:7" ht="13.8" thickBot="1" x14ac:dyDescent="0.3">
      <c r="A176" s="372" t="str">
        <f>Cover!$G$25</f>
        <v>NL</v>
      </c>
      <c r="B176" s="335" t="s">
        <v>292</v>
      </c>
      <c r="C176" s="323">
        <v>2015</v>
      </c>
      <c r="D176" s="335" t="s">
        <v>216</v>
      </c>
      <c r="E176" s="336" t="s">
        <v>137</v>
      </c>
      <c r="F176" s="323" t="str">
        <f t="shared" si="2"/>
        <v>NL_M_2015_1000 NAC_10_1</v>
      </c>
      <c r="G176" s="684"/>
    </row>
    <row r="177" spans="1:7" ht="13.8" thickBot="1" x14ac:dyDescent="0.3">
      <c r="A177" s="372" t="str">
        <f>Cover!$G$25</f>
        <v>NL</v>
      </c>
      <c r="B177" s="325" t="s">
        <v>292</v>
      </c>
      <c r="C177" s="323">
        <v>2015</v>
      </c>
      <c r="D177" s="325" t="s">
        <v>216</v>
      </c>
      <c r="E177" s="334" t="s">
        <v>138</v>
      </c>
      <c r="F177" s="323" t="str">
        <f t="shared" si="2"/>
        <v>NL_M_2015_1000 NAC_10_1_1</v>
      </c>
      <c r="G177" s="684"/>
    </row>
    <row r="178" spans="1:7" ht="13.8" thickBot="1" x14ac:dyDescent="0.3">
      <c r="A178" s="372" t="str">
        <f>Cover!$G$25</f>
        <v>NL</v>
      </c>
      <c r="B178" s="325" t="s">
        <v>292</v>
      </c>
      <c r="C178" s="323">
        <v>2015</v>
      </c>
      <c r="D178" s="325" t="s">
        <v>216</v>
      </c>
      <c r="E178" s="334" t="s">
        <v>139</v>
      </c>
      <c r="F178" s="323" t="str">
        <f t="shared" si="2"/>
        <v>NL_M_2015_1000 NAC_10_1_2</v>
      </c>
      <c r="G178" s="684"/>
    </row>
    <row r="179" spans="1:7" ht="13.8" thickBot="1" x14ac:dyDescent="0.3">
      <c r="A179" s="372" t="str">
        <f>Cover!$G$25</f>
        <v>NL</v>
      </c>
      <c r="B179" s="325" t="s">
        <v>292</v>
      </c>
      <c r="C179" s="323">
        <v>2015</v>
      </c>
      <c r="D179" s="325" t="s">
        <v>216</v>
      </c>
      <c r="E179" s="334" t="s">
        <v>140</v>
      </c>
      <c r="F179" s="323" t="str">
        <f t="shared" si="2"/>
        <v>NL_M_2015_1000 NAC_10_1_3</v>
      </c>
      <c r="G179" s="684"/>
    </row>
    <row r="180" spans="1:7" ht="13.8" thickBot="1" x14ac:dyDescent="0.3">
      <c r="A180" s="372" t="str">
        <f>Cover!$G$25</f>
        <v>NL</v>
      </c>
      <c r="B180" s="325" t="s">
        <v>292</v>
      </c>
      <c r="C180" s="323">
        <v>2015</v>
      </c>
      <c r="D180" s="325" t="s">
        <v>216</v>
      </c>
      <c r="E180" s="334" t="s">
        <v>141</v>
      </c>
      <c r="F180" s="323" t="str">
        <f t="shared" si="2"/>
        <v>NL_M_2015_1000 NAC_10_1_4</v>
      </c>
      <c r="G180" s="684"/>
    </row>
    <row r="181" spans="1:7" ht="13.8" thickBot="1" x14ac:dyDescent="0.3">
      <c r="A181" s="372" t="str">
        <f>Cover!$G$25</f>
        <v>NL</v>
      </c>
      <c r="B181" s="325" t="s">
        <v>292</v>
      </c>
      <c r="C181" s="323">
        <v>2015</v>
      </c>
      <c r="D181" s="325" t="s">
        <v>216</v>
      </c>
      <c r="E181" s="334" t="s">
        <v>142</v>
      </c>
      <c r="F181" s="323" t="str">
        <f t="shared" si="2"/>
        <v>NL_M_2015_1000 NAC_10_2</v>
      </c>
      <c r="G181" s="684"/>
    </row>
    <row r="182" spans="1:7" ht="13.8" thickBot="1" x14ac:dyDescent="0.3">
      <c r="A182" s="372" t="str">
        <f>Cover!$G$25</f>
        <v>NL</v>
      </c>
      <c r="B182" s="325" t="s">
        <v>292</v>
      </c>
      <c r="C182" s="323">
        <v>2015</v>
      </c>
      <c r="D182" s="325" t="s">
        <v>216</v>
      </c>
      <c r="E182" s="334" t="s">
        <v>143</v>
      </c>
      <c r="F182" s="323" t="str">
        <f t="shared" si="2"/>
        <v>NL_M_2015_1000 NAC_10_3</v>
      </c>
      <c r="G182" s="684"/>
    </row>
    <row r="183" spans="1:7" ht="13.8" thickBot="1" x14ac:dyDescent="0.3">
      <c r="A183" s="372" t="str">
        <f>Cover!$G$25</f>
        <v>NL</v>
      </c>
      <c r="B183" s="325" t="s">
        <v>292</v>
      </c>
      <c r="C183" s="323">
        <v>2015</v>
      </c>
      <c r="D183" s="325" t="s">
        <v>216</v>
      </c>
      <c r="E183" s="334" t="s">
        <v>144</v>
      </c>
      <c r="F183" s="323" t="str">
        <f t="shared" si="2"/>
        <v>NL_M_2015_1000 NAC_10_3_1</v>
      </c>
      <c r="G183" s="684"/>
    </row>
    <row r="184" spans="1:7" ht="13.8" thickBot="1" x14ac:dyDescent="0.3">
      <c r="A184" s="372" t="str">
        <f>Cover!$G$25</f>
        <v>NL</v>
      </c>
      <c r="B184" s="325" t="s">
        <v>292</v>
      </c>
      <c r="C184" s="323">
        <v>2015</v>
      </c>
      <c r="D184" s="325" t="s">
        <v>216</v>
      </c>
      <c r="E184" s="334" t="s">
        <v>145</v>
      </c>
      <c r="F184" s="323" t="str">
        <f t="shared" si="2"/>
        <v>NL_M_2015_1000 NAC_10_3_2</v>
      </c>
      <c r="G184" s="684"/>
    </row>
    <row r="185" spans="1:7" ht="13.8" thickBot="1" x14ac:dyDescent="0.3">
      <c r="A185" s="372" t="str">
        <f>Cover!$G$25</f>
        <v>NL</v>
      </c>
      <c r="B185" s="325" t="s">
        <v>292</v>
      </c>
      <c r="C185" s="323">
        <v>2015</v>
      </c>
      <c r="D185" s="325" t="s">
        <v>216</v>
      </c>
      <c r="E185" s="334" t="s">
        <v>146</v>
      </c>
      <c r="F185" s="323" t="str">
        <f t="shared" si="2"/>
        <v>NL_M_2015_1000 NAC_10_3_3</v>
      </c>
      <c r="G185" s="684"/>
    </row>
    <row r="186" spans="1:7" ht="13.8" thickBot="1" x14ac:dyDescent="0.3">
      <c r="A186" s="372" t="str">
        <f>Cover!$G$25</f>
        <v>NL</v>
      </c>
      <c r="B186" s="325" t="s">
        <v>292</v>
      </c>
      <c r="C186" s="323">
        <v>2015</v>
      </c>
      <c r="D186" s="325" t="s">
        <v>216</v>
      </c>
      <c r="E186" s="334" t="s">
        <v>147</v>
      </c>
      <c r="F186" s="323" t="str">
        <f t="shared" si="2"/>
        <v>NL_M_2015_1000 NAC_10_3_4</v>
      </c>
      <c r="G186" s="684"/>
    </row>
    <row r="187" spans="1:7" ht="13.8" thickBot="1" x14ac:dyDescent="0.3">
      <c r="A187" s="372" t="str">
        <f>Cover!$G$25</f>
        <v>NL</v>
      </c>
      <c r="B187" s="325" t="s">
        <v>292</v>
      </c>
      <c r="C187" s="323">
        <v>2015</v>
      </c>
      <c r="D187" s="325" t="s">
        <v>216</v>
      </c>
      <c r="E187" s="334" t="s">
        <v>148</v>
      </c>
      <c r="F187" s="323" t="str">
        <f t="shared" si="2"/>
        <v>NL_M_2015_1000 NAC_10_4</v>
      </c>
      <c r="G187" s="684"/>
    </row>
    <row r="188" spans="1:7" ht="13.8" thickBot="1" x14ac:dyDescent="0.3">
      <c r="A188" s="372" t="str">
        <f>Cover!$G$25</f>
        <v>NL</v>
      </c>
      <c r="B188" s="325" t="s">
        <v>296</v>
      </c>
      <c r="C188" s="323">
        <v>2015</v>
      </c>
      <c r="D188" s="325" t="s">
        <v>293</v>
      </c>
      <c r="E188" s="334">
        <v>1</v>
      </c>
      <c r="F188" s="323" t="str">
        <f t="shared" si="2"/>
        <v>NL_X_2015_1000 m3_1</v>
      </c>
      <c r="G188" s="684"/>
    </row>
    <row r="189" spans="1:7" ht="13.8" thickBot="1" x14ac:dyDescent="0.3">
      <c r="A189" s="372" t="str">
        <f>Cover!$G$25</f>
        <v>NL</v>
      </c>
      <c r="B189" s="325" t="s">
        <v>296</v>
      </c>
      <c r="C189" s="323">
        <v>2015</v>
      </c>
      <c r="D189" s="325" t="s">
        <v>293</v>
      </c>
      <c r="E189" s="334" t="s">
        <v>94</v>
      </c>
      <c r="F189" s="323" t="str">
        <f t="shared" si="2"/>
        <v>NL_X_2015_1000 m3_1_1</v>
      </c>
      <c r="G189" s="684"/>
    </row>
    <row r="190" spans="1:7" ht="13.8" thickBot="1" x14ac:dyDescent="0.3">
      <c r="A190" s="372" t="str">
        <f>Cover!$G$25</f>
        <v>NL</v>
      </c>
      <c r="B190" s="325" t="s">
        <v>296</v>
      </c>
      <c r="C190" s="323">
        <v>2015</v>
      </c>
      <c r="D190" s="325" t="s">
        <v>293</v>
      </c>
      <c r="E190" s="334" t="s">
        <v>97</v>
      </c>
      <c r="F190" s="323" t="str">
        <f t="shared" si="2"/>
        <v>NL_X_2015_1000 m3_1_2</v>
      </c>
      <c r="G190" s="684"/>
    </row>
    <row r="191" spans="1:7" ht="13.8" thickBot="1" x14ac:dyDescent="0.3">
      <c r="A191" s="372" t="str">
        <f>Cover!$G$25</f>
        <v>NL</v>
      </c>
      <c r="B191" s="325" t="s">
        <v>296</v>
      </c>
      <c r="C191" s="323">
        <v>2015</v>
      </c>
      <c r="D191" s="325" t="s">
        <v>293</v>
      </c>
      <c r="E191" s="334" t="s">
        <v>98</v>
      </c>
      <c r="F191" s="323" t="str">
        <f t="shared" si="2"/>
        <v>NL_X_2015_1000 m3_1_2_C</v>
      </c>
      <c r="G191" s="684"/>
    </row>
    <row r="192" spans="1:7" ht="13.8" thickBot="1" x14ac:dyDescent="0.3">
      <c r="A192" s="372" t="str">
        <f>Cover!$G$25</f>
        <v>NL</v>
      </c>
      <c r="B192" s="325" t="s">
        <v>296</v>
      </c>
      <c r="C192" s="323">
        <v>2015</v>
      </c>
      <c r="D192" s="325" t="s">
        <v>293</v>
      </c>
      <c r="E192" s="334" t="s">
        <v>99</v>
      </c>
      <c r="F192" s="323" t="str">
        <f t="shared" si="2"/>
        <v>NL_X_2015_1000 m3_1_2_NC</v>
      </c>
      <c r="G192" s="684"/>
    </row>
    <row r="193" spans="1:7" ht="13.8" thickBot="1" x14ac:dyDescent="0.3">
      <c r="A193" s="372" t="str">
        <f>Cover!$G$25</f>
        <v>NL</v>
      </c>
      <c r="B193" s="325" t="s">
        <v>296</v>
      </c>
      <c r="C193" s="323">
        <v>2015</v>
      </c>
      <c r="D193" s="325" t="s">
        <v>293</v>
      </c>
      <c r="E193" s="334" t="s">
        <v>100</v>
      </c>
      <c r="F193" s="323" t="str">
        <f t="shared" si="2"/>
        <v>NL_X_2015_1000 m3_1_2_NC_T</v>
      </c>
      <c r="G193" s="684"/>
    </row>
    <row r="194" spans="1:7" ht="13.8" thickBot="1" x14ac:dyDescent="0.3">
      <c r="A194" s="372" t="str">
        <f>Cover!$G$25</f>
        <v>NL</v>
      </c>
      <c r="B194" s="325" t="s">
        <v>296</v>
      </c>
      <c r="C194" s="323">
        <v>2015</v>
      </c>
      <c r="D194" s="325" t="s">
        <v>362</v>
      </c>
      <c r="E194" s="334">
        <v>2</v>
      </c>
      <c r="F194" s="323" t="str">
        <f t="shared" si="2"/>
        <v>NL_X_2015_1000 mt_2</v>
      </c>
      <c r="G194" s="684"/>
    </row>
    <row r="195" spans="1:7" ht="13.8" thickBot="1" x14ac:dyDescent="0.3">
      <c r="A195" s="372" t="str">
        <f>Cover!$G$25</f>
        <v>NL</v>
      </c>
      <c r="B195" s="325" t="s">
        <v>296</v>
      </c>
      <c r="C195" s="323">
        <v>2015</v>
      </c>
      <c r="D195" s="325" t="s">
        <v>293</v>
      </c>
      <c r="E195" s="334">
        <v>3</v>
      </c>
      <c r="F195" s="323" t="str">
        <f t="shared" ref="F195:F258" si="3">CONCATENATE(A195,"_",B195,"_",C195,"_",D195,"_",E195)</f>
        <v>NL_X_2015_1000 m3_3</v>
      </c>
      <c r="G195" s="684"/>
    </row>
    <row r="196" spans="1:7" ht="13.8" thickBot="1" x14ac:dyDescent="0.3">
      <c r="A196" s="372" t="str">
        <f>Cover!$G$25</f>
        <v>NL</v>
      </c>
      <c r="B196" s="325" t="s">
        <v>296</v>
      </c>
      <c r="C196" s="323">
        <v>2015</v>
      </c>
      <c r="D196" s="325" t="s">
        <v>293</v>
      </c>
      <c r="E196" s="334" t="s">
        <v>381</v>
      </c>
      <c r="F196" s="323" t="str">
        <f t="shared" si="3"/>
        <v>NL_X_2015_1000 m3_3_1</v>
      </c>
      <c r="G196" s="684"/>
    </row>
    <row r="197" spans="1:7" ht="13.8" thickBot="1" x14ac:dyDescent="0.3">
      <c r="A197" s="372" t="str">
        <f>Cover!$G$25</f>
        <v>NL</v>
      </c>
      <c r="B197" s="325" t="s">
        <v>296</v>
      </c>
      <c r="C197" s="323">
        <v>2015</v>
      </c>
      <c r="D197" s="325" t="s">
        <v>293</v>
      </c>
      <c r="E197" s="334" t="s">
        <v>382</v>
      </c>
      <c r="F197" s="323" t="str">
        <f t="shared" si="3"/>
        <v>NL_X_2015_1000 m3_3_2</v>
      </c>
      <c r="G197" s="684"/>
    </row>
    <row r="198" spans="1:7" ht="13.8" thickBot="1" x14ac:dyDescent="0.3">
      <c r="A198" s="372" t="str">
        <f>Cover!$G$25</f>
        <v>NL</v>
      </c>
      <c r="B198" s="325" t="s">
        <v>296</v>
      </c>
      <c r="C198" s="323">
        <v>2015</v>
      </c>
      <c r="D198" s="325" t="s">
        <v>362</v>
      </c>
      <c r="E198" s="334">
        <v>4</v>
      </c>
      <c r="F198" s="323" t="str">
        <f t="shared" si="3"/>
        <v>NL_X_2015_1000 mt_4</v>
      </c>
      <c r="G198" s="684"/>
    </row>
    <row r="199" spans="1:7" ht="13.8" thickBot="1" x14ac:dyDescent="0.3">
      <c r="A199" s="372" t="str">
        <f>Cover!$G$25</f>
        <v>NL</v>
      </c>
      <c r="B199" s="325" t="s">
        <v>296</v>
      </c>
      <c r="C199" s="323">
        <v>2015</v>
      </c>
      <c r="D199" s="325" t="s">
        <v>362</v>
      </c>
      <c r="E199" s="334" t="s">
        <v>383</v>
      </c>
      <c r="F199" s="323" t="str">
        <f t="shared" si="3"/>
        <v>NL_X_2015_1000 mt_4_1</v>
      </c>
      <c r="G199" s="684"/>
    </row>
    <row r="200" spans="1:7" ht="13.8" thickBot="1" x14ac:dyDescent="0.3">
      <c r="A200" s="372" t="str">
        <f>Cover!$G$25</f>
        <v>NL</v>
      </c>
      <c r="B200" s="325" t="s">
        <v>296</v>
      </c>
      <c r="C200" s="323">
        <v>2015</v>
      </c>
      <c r="D200" s="325" t="s">
        <v>362</v>
      </c>
      <c r="E200" s="334" t="s">
        <v>384</v>
      </c>
      <c r="F200" s="323" t="str">
        <f t="shared" si="3"/>
        <v>NL_X_2015_1000 mt_4_2</v>
      </c>
      <c r="G200" s="684"/>
    </row>
    <row r="201" spans="1:7" ht="13.8" thickBot="1" x14ac:dyDescent="0.3">
      <c r="A201" s="372" t="str">
        <f>Cover!$G$25</f>
        <v>NL</v>
      </c>
      <c r="B201" s="325" t="s">
        <v>296</v>
      </c>
      <c r="C201" s="323">
        <v>2015</v>
      </c>
      <c r="D201" s="325" t="s">
        <v>293</v>
      </c>
      <c r="E201" s="334">
        <v>5</v>
      </c>
      <c r="F201" s="323" t="str">
        <f t="shared" si="3"/>
        <v>NL_X_2015_1000 m3_5</v>
      </c>
      <c r="G201" s="684"/>
    </row>
    <row r="202" spans="1:7" ht="13.8" thickBot="1" x14ac:dyDescent="0.3">
      <c r="A202" s="372" t="str">
        <f>Cover!$G$25</f>
        <v>NL</v>
      </c>
      <c r="B202" s="325" t="s">
        <v>296</v>
      </c>
      <c r="C202" s="323">
        <v>2015</v>
      </c>
      <c r="D202" s="325" t="s">
        <v>293</v>
      </c>
      <c r="E202" s="334" t="s">
        <v>110</v>
      </c>
      <c r="F202" s="323" t="str">
        <f t="shared" si="3"/>
        <v>NL_X_2015_1000 m3_5_C</v>
      </c>
      <c r="G202" s="684"/>
    </row>
    <row r="203" spans="1:7" ht="13.8" thickBot="1" x14ac:dyDescent="0.3">
      <c r="A203" s="372" t="str">
        <f>Cover!$G$25</f>
        <v>NL</v>
      </c>
      <c r="B203" s="325" t="s">
        <v>296</v>
      </c>
      <c r="C203" s="323">
        <v>2015</v>
      </c>
      <c r="D203" s="325" t="s">
        <v>293</v>
      </c>
      <c r="E203" s="334" t="s">
        <v>111</v>
      </c>
      <c r="F203" s="323" t="str">
        <f t="shared" si="3"/>
        <v>NL_X_2015_1000 m3_5_NC</v>
      </c>
      <c r="G203" s="684"/>
    </row>
    <row r="204" spans="1:7" ht="13.8" thickBot="1" x14ac:dyDescent="0.3">
      <c r="A204" s="372" t="str">
        <f>Cover!$G$25</f>
        <v>NL</v>
      </c>
      <c r="B204" s="325" t="s">
        <v>296</v>
      </c>
      <c r="C204" s="323">
        <v>2015</v>
      </c>
      <c r="D204" s="325" t="s">
        <v>293</v>
      </c>
      <c r="E204" s="334" t="s">
        <v>112</v>
      </c>
      <c r="F204" s="323" t="str">
        <f t="shared" si="3"/>
        <v>NL_X_2015_1000 m3_5_NC_T</v>
      </c>
      <c r="G204" s="684"/>
    </row>
    <row r="205" spans="1:7" ht="13.8" thickBot="1" x14ac:dyDescent="0.3">
      <c r="A205" s="372" t="str">
        <f>Cover!$G$25</f>
        <v>NL</v>
      </c>
      <c r="B205" s="325" t="s">
        <v>296</v>
      </c>
      <c r="C205" s="323">
        <v>2015</v>
      </c>
      <c r="D205" s="325" t="s">
        <v>293</v>
      </c>
      <c r="E205" s="334">
        <v>6</v>
      </c>
      <c r="F205" s="323" t="str">
        <f t="shared" si="3"/>
        <v>NL_X_2015_1000 m3_6</v>
      </c>
      <c r="G205" s="684"/>
    </row>
    <row r="206" spans="1:7" ht="13.8" thickBot="1" x14ac:dyDescent="0.3">
      <c r="A206" s="372" t="str">
        <f>Cover!$G$25</f>
        <v>NL</v>
      </c>
      <c r="B206" s="325" t="s">
        <v>296</v>
      </c>
      <c r="C206" s="323">
        <v>2015</v>
      </c>
      <c r="D206" s="325" t="s">
        <v>293</v>
      </c>
      <c r="E206" s="334" t="s">
        <v>113</v>
      </c>
      <c r="F206" s="323" t="str">
        <f t="shared" si="3"/>
        <v>NL_X_2015_1000 m3_6_1</v>
      </c>
      <c r="G206" s="684"/>
    </row>
    <row r="207" spans="1:7" ht="13.8" thickBot="1" x14ac:dyDescent="0.3">
      <c r="A207" s="372" t="str">
        <f>Cover!$G$25</f>
        <v>NL</v>
      </c>
      <c r="B207" s="325" t="s">
        <v>296</v>
      </c>
      <c r="C207" s="323">
        <v>2015</v>
      </c>
      <c r="D207" s="325" t="s">
        <v>293</v>
      </c>
      <c r="E207" s="334" t="s">
        <v>114</v>
      </c>
      <c r="F207" s="323" t="str">
        <f t="shared" si="3"/>
        <v>NL_X_2015_1000 m3_6_1_C</v>
      </c>
      <c r="G207" s="684"/>
    </row>
    <row r="208" spans="1:7" ht="13.8" thickBot="1" x14ac:dyDescent="0.3">
      <c r="A208" s="372" t="str">
        <f>Cover!$G$25</f>
        <v>NL</v>
      </c>
      <c r="B208" s="325" t="s">
        <v>296</v>
      </c>
      <c r="C208" s="323">
        <v>2015</v>
      </c>
      <c r="D208" s="325" t="s">
        <v>293</v>
      </c>
      <c r="E208" s="334" t="s">
        <v>115</v>
      </c>
      <c r="F208" s="323" t="str">
        <f t="shared" si="3"/>
        <v>NL_X_2015_1000 m3_6_1_NC</v>
      </c>
      <c r="G208" s="684"/>
    </row>
    <row r="209" spans="1:7" ht="13.8" thickBot="1" x14ac:dyDescent="0.3">
      <c r="A209" s="372" t="str">
        <f>Cover!$G$25</f>
        <v>NL</v>
      </c>
      <c r="B209" s="325" t="s">
        <v>296</v>
      </c>
      <c r="C209" s="323">
        <v>2015</v>
      </c>
      <c r="D209" s="325" t="s">
        <v>293</v>
      </c>
      <c r="E209" s="334" t="s">
        <v>116</v>
      </c>
      <c r="F209" s="323" t="str">
        <f t="shared" si="3"/>
        <v>NL_X_2015_1000 m3_6_1_NC_T</v>
      </c>
      <c r="G209" s="684"/>
    </row>
    <row r="210" spans="1:7" ht="13.8" thickBot="1" x14ac:dyDescent="0.3">
      <c r="A210" s="372" t="str">
        <f>Cover!$G$25</f>
        <v>NL</v>
      </c>
      <c r="B210" s="325" t="s">
        <v>296</v>
      </c>
      <c r="C210" s="323">
        <v>2015</v>
      </c>
      <c r="D210" s="325" t="s">
        <v>293</v>
      </c>
      <c r="E210" s="334" t="s">
        <v>117</v>
      </c>
      <c r="F210" s="323" t="str">
        <f t="shared" si="3"/>
        <v>NL_X_2015_1000 m3_6_2</v>
      </c>
      <c r="G210" s="684"/>
    </row>
    <row r="211" spans="1:7" ht="13.8" thickBot="1" x14ac:dyDescent="0.3">
      <c r="A211" s="372" t="str">
        <f>Cover!$G$25</f>
        <v>NL</v>
      </c>
      <c r="B211" s="325" t="s">
        <v>296</v>
      </c>
      <c r="C211" s="323">
        <v>2015</v>
      </c>
      <c r="D211" s="325" t="s">
        <v>293</v>
      </c>
      <c r="E211" s="334" t="s">
        <v>118</v>
      </c>
      <c r="F211" s="323" t="str">
        <f t="shared" si="3"/>
        <v>NL_X_2015_1000 m3_6_2_C</v>
      </c>
      <c r="G211" s="684"/>
    </row>
    <row r="212" spans="1:7" ht="13.8" thickBot="1" x14ac:dyDescent="0.3">
      <c r="A212" s="372" t="str">
        <f>Cover!$G$25</f>
        <v>NL</v>
      </c>
      <c r="B212" s="325" t="s">
        <v>296</v>
      </c>
      <c r="C212" s="323">
        <v>2015</v>
      </c>
      <c r="D212" s="325" t="s">
        <v>293</v>
      </c>
      <c r="E212" s="334" t="s">
        <v>119</v>
      </c>
      <c r="F212" s="323" t="str">
        <f t="shared" si="3"/>
        <v>NL_X_2015_1000 m3_6_2_NC</v>
      </c>
      <c r="G212" s="684"/>
    </row>
    <row r="213" spans="1:7" ht="13.8" thickBot="1" x14ac:dyDescent="0.3">
      <c r="A213" s="372" t="str">
        <f>Cover!$G$25</f>
        <v>NL</v>
      </c>
      <c r="B213" s="325" t="s">
        <v>296</v>
      </c>
      <c r="C213" s="323">
        <v>2015</v>
      </c>
      <c r="D213" s="325" t="s">
        <v>293</v>
      </c>
      <c r="E213" s="334" t="s">
        <v>120</v>
      </c>
      <c r="F213" s="323" t="str">
        <f t="shared" si="3"/>
        <v>NL_X_2015_1000 m3_6_2_NC_T</v>
      </c>
      <c r="G213" s="684"/>
    </row>
    <row r="214" spans="1:7" ht="13.8" thickBot="1" x14ac:dyDescent="0.3">
      <c r="A214" s="372" t="str">
        <f>Cover!$G$25</f>
        <v>NL</v>
      </c>
      <c r="B214" s="325" t="s">
        <v>296</v>
      </c>
      <c r="C214" s="323">
        <v>2015</v>
      </c>
      <c r="D214" s="325" t="s">
        <v>293</v>
      </c>
      <c r="E214" s="334" t="s">
        <v>121</v>
      </c>
      <c r="F214" s="323" t="str">
        <f t="shared" si="3"/>
        <v>NL_X_2015_1000 m3_6_3</v>
      </c>
      <c r="G214" s="684"/>
    </row>
    <row r="215" spans="1:7" ht="13.8" thickBot="1" x14ac:dyDescent="0.3">
      <c r="A215" s="372" t="str">
        <f>Cover!$G$25</f>
        <v>NL</v>
      </c>
      <c r="B215" s="325" t="s">
        <v>296</v>
      </c>
      <c r="C215" s="323">
        <v>2015</v>
      </c>
      <c r="D215" s="325" t="s">
        <v>293</v>
      </c>
      <c r="E215" s="334" t="s">
        <v>122</v>
      </c>
      <c r="F215" s="323" t="str">
        <f t="shared" si="3"/>
        <v>NL_X_2015_1000 m3_6_3_1</v>
      </c>
      <c r="G215" s="684"/>
    </row>
    <row r="216" spans="1:7" ht="13.8" thickBot="1" x14ac:dyDescent="0.3">
      <c r="A216" s="372" t="str">
        <f>Cover!$G$25</f>
        <v>NL</v>
      </c>
      <c r="B216" s="325" t="s">
        <v>296</v>
      </c>
      <c r="C216" s="323">
        <v>2015</v>
      </c>
      <c r="D216" s="325" t="s">
        <v>293</v>
      </c>
      <c r="E216" s="334" t="s">
        <v>123</v>
      </c>
      <c r="F216" s="323" t="str">
        <f t="shared" si="3"/>
        <v>NL_X_2015_1000 m3_6_4</v>
      </c>
      <c r="G216" s="684"/>
    </row>
    <row r="217" spans="1:7" ht="13.8" thickBot="1" x14ac:dyDescent="0.3">
      <c r="A217" s="372" t="str">
        <f>Cover!$G$25</f>
        <v>NL</v>
      </c>
      <c r="B217" s="325" t="s">
        <v>296</v>
      </c>
      <c r="C217" s="323">
        <v>2015</v>
      </c>
      <c r="D217" s="325" t="s">
        <v>293</v>
      </c>
      <c r="E217" s="334" t="s">
        <v>124</v>
      </c>
      <c r="F217" s="323" t="str">
        <f t="shared" si="3"/>
        <v>NL_X_2015_1000 m3_6_4_1</v>
      </c>
      <c r="G217" s="684"/>
    </row>
    <row r="218" spans="1:7" ht="13.8" thickBot="1" x14ac:dyDescent="0.3">
      <c r="A218" s="372" t="str">
        <f>Cover!$G$25</f>
        <v>NL</v>
      </c>
      <c r="B218" s="325" t="s">
        <v>296</v>
      </c>
      <c r="C218" s="323">
        <v>2015</v>
      </c>
      <c r="D218" s="325" t="s">
        <v>293</v>
      </c>
      <c r="E218" s="334" t="s">
        <v>125</v>
      </c>
      <c r="F218" s="323" t="str">
        <f t="shared" si="3"/>
        <v>NL_X_2015_1000 m3_6_4_2</v>
      </c>
      <c r="G218" s="684"/>
    </row>
    <row r="219" spans="1:7" ht="13.8" thickBot="1" x14ac:dyDescent="0.3">
      <c r="A219" s="372" t="str">
        <f>Cover!$G$25</f>
        <v>NL</v>
      </c>
      <c r="B219" s="325" t="s">
        <v>296</v>
      </c>
      <c r="C219" s="323">
        <v>2015</v>
      </c>
      <c r="D219" s="325" t="s">
        <v>293</v>
      </c>
      <c r="E219" s="334" t="s">
        <v>126</v>
      </c>
      <c r="F219" s="323" t="str">
        <f t="shared" si="3"/>
        <v>NL_X_2015_1000 m3_6_4_3</v>
      </c>
      <c r="G219" s="684"/>
    </row>
    <row r="220" spans="1:7" ht="13.8" thickBot="1" x14ac:dyDescent="0.3">
      <c r="A220" s="372" t="str">
        <f>Cover!$G$25</f>
        <v>NL</v>
      </c>
      <c r="B220" s="325" t="s">
        <v>296</v>
      </c>
      <c r="C220" s="323">
        <v>2015</v>
      </c>
      <c r="D220" s="325" t="s">
        <v>362</v>
      </c>
      <c r="E220" s="334">
        <v>7</v>
      </c>
      <c r="F220" s="323" t="str">
        <f t="shared" si="3"/>
        <v>NL_X_2015_1000 mt_7</v>
      </c>
      <c r="G220" s="684"/>
    </row>
    <row r="221" spans="1:7" ht="13.8" thickBot="1" x14ac:dyDescent="0.3">
      <c r="A221" s="372" t="str">
        <f>Cover!$G$25</f>
        <v>NL</v>
      </c>
      <c r="B221" s="325" t="s">
        <v>296</v>
      </c>
      <c r="C221" s="323">
        <v>2015</v>
      </c>
      <c r="D221" s="325" t="s">
        <v>362</v>
      </c>
      <c r="E221" s="334" t="s">
        <v>127</v>
      </c>
      <c r="F221" s="323" t="str">
        <f t="shared" si="3"/>
        <v>NL_X_2015_1000 mt_7_1</v>
      </c>
      <c r="G221" s="684"/>
    </row>
    <row r="222" spans="1:7" ht="13.8" thickBot="1" x14ac:dyDescent="0.3">
      <c r="A222" s="372" t="str">
        <f>Cover!$G$25</f>
        <v>NL</v>
      </c>
      <c r="B222" s="325" t="s">
        <v>296</v>
      </c>
      <c r="C222" s="323">
        <v>2015</v>
      </c>
      <c r="D222" s="325" t="s">
        <v>362</v>
      </c>
      <c r="E222" s="334" t="s">
        <v>128</v>
      </c>
      <c r="F222" s="323" t="str">
        <f t="shared" si="3"/>
        <v>NL_X_2015_1000 mt_7_2</v>
      </c>
      <c r="G222" s="684"/>
    </row>
    <row r="223" spans="1:7" ht="13.8" thickBot="1" x14ac:dyDescent="0.3">
      <c r="A223" s="372" t="str">
        <f>Cover!$G$25</f>
        <v>NL</v>
      </c>
      <c r="B223" s="325" t="s">
        <v>296</v>
      </c>
      <c r="C223" s="323">
        <v>2015</v>
      </c>
      <c r="D223" s="325" t="s">
        <v>362</v>
      </c>
      <c r="E223" s="334" t="s">
        <v>129</v>
      </c>
      <c r="F223" s="323" t="str">
        <f t="shared" si="3"/>
        <v>NL_X_2015_1000 mt_7_3</v>
      </c>
      <c r="G223" s="684"/>
    </row>
    <row r="224" spans="1:7" ht="13.8" thickBot="1" x14ac:dyDescent="0.3">
      <c r="A224" s="372" t="str">
        <f>Cover!$G$25</f>
        <v>NL</v>
      </c>
      <c r="B224" s="325" t="s">
        <v>296</v>
      </c>
      <c r="C224" s="323">
        <v>2015</v>
      </c>
      <c r="D224" s="325" t="s">
        <v>362</v>
      </c>
      <c r="E224" s="334" t="s">
        <v>130</v>
      </c>
      <c r="F224" s="323" t="str">
        <f t="shared" si="3"/>
        <v>NL_X_2015_1000 mt_7_3_1</v>
      </c>
      <c r="G224" s="684"/>
    </row>
    <row r="225" spans="1:7" ht="13.8" thickBot="1" x14ac:dyDescent="0.3">
      <c r="A225" s="372" t="str">
        <f>Cover!$G$25</f>
        <v>NL</v>
      </c>
      <c r="B225" s="325" t="s">
        <v>296</v>
      </c>
      <c r="C225" s="323">
        <v>2015</v>
      </c>
      <c r="D225" s="325" t="s">
        <v>362</v>
      </c>
      <c r="E225" s="334" t="s">
        <v>131</v>
      </c>
      <c r="F225" s="323" t="str">
        <f t="shared" si="3"/>
        <v>NL_X_2015_1000 mt_7_3_2</v>
      </c>
      <c r="G225" s="684"/>
    </row>
    <row r="226" spans="1:7" ht="13.8" thickBot="1" x14ac:dyDescent="0.3">
      <c r="A226" s="372" t="str">
        <f>Cover!$G$25</f>
        <v>NL</v>
      </c>
      <c r="B226" s="325" t="s">
        <v>296</v>
      </c>
      <c r="C226" s="323">
        <v>2015</v>
      </c>
      <c r="D226" s="325" t="s">
        <v>362</v>
      </c>
      <c r="E226" s="334" t="s">
        <v>132</v>
      </c>
      <c r="F226" s="323" t="str">
        <f t="shared" si="3"/>
        <v>NL_X_2015_1000 mt_7_3_3</v>
      </c>
      <c r="G226" s="684"/>
    </row>
    <row r="227" spans="1:7" ht="13.8" thickBot="1" x14ac:dyDescent="0.3">
      <c r="A227" s="372" t="str">
        <f>Cover!$G$25</f>
        <v>NL</v>
      </c>
      <c r="B227" s="325" t="s">
        <v>296</v>
      </c>
      <c r="C227" s="323">
        <v>2015</v>
      </c>
      <c r="D227" s="325" t="s">
        <v>362</v>
      </c>
      <c r="E227" s="334" t="s">
        <v>133</v>
      </c>
      <c r="F227" s="323" t="str">
        <f t="shared" si="3"/>
        <v>NL_X_2015_1000 mt_7_3_4</v>
      </c>
      <c r="G227" s="684"/>
    </row>
    <row r="228" spans="1:7" ht="13.8" thickBot="1" x14ac:dyDescent="0.3">
      <c r="A228" s="372" t="str">
        <f>Cover!$G$25</f>
        <v>NL</v>
      </c>
      <c r="B228" s="325" t="s">
        <v>296</v>
      </c>
      <c r="C228" s="323">
        <v>2015</v>
      </c>
      <c r="D228" s="325" t="s">
        <v>362</v>
      </c>
      <c r="E228" s="334" t="s">
        <v>134</v>
      </c>
      <c r="F228" s="323" t="str">
        <f t="shared" si="3"/>
        <v>NL_X_2015_1000 mt_7_4</v>
      </c>
      <c r="G228" s="684"/>
    </row>
    <row r="229" spans="1:7" ht="13.8" thickBot="1" x14ac:dyDescent="0.3">
      <c r="A229" s="372" t="str">
        <f>Cover!$G$25</f>
        <v>NL</v>
      </c>
      <c r="B229" s="343" t="s">
        <v>296</v>
      </c>
      <c r="C229" s="323">
        <v>2015</v>
      </c>
      <c r="D229" s="343" t="s">
        <v>362</v>
      </c>
      <c r="E229" s="347">
        <v>8</v>
      </c>
      <c r="F229" s="323" t="str">
        <f t="shared" si="3"/>
        <v>NL_X_2015_1000 mt_8</v>
      </c>
      <c r="G229" s="684"/>
    </row>
    <row r="230" spans="1:7" ht="13.8" thickBot="1" x14ac:dyDescent="0.3">
      <c r="A230" s="372" t="str">
        <f>Cover!$G$25</f>
        <v>NL</v>
      </c>
      <c r="B230" s="327" t="s">
        <v>296</v>
      </c>
      <c r="C230" s="323">
        <v>2015</v>
      </c>
      <c r="D230" s="327" t="s">
        <v>362</v>
      </c>
      <c r="E230" s="341" t="s">
        <v>135</v>
      </c>
      <c r="F230" s="323" t="str">
        <f t="shared" si="3"/>
        <v>NL_X_2015_1000 mt_8_1</v>
      </c>
      <c r="G230" s="684"/>
    </row>
    <row r="231" spans="1:7" ht="13.8" thickBot="1" x14ac:dyDescent="0.3">
      <c r="A231" s="372" t="str">
        <f>Cover!$G$25</f>
        <v>NL</v>
      </c>
      <c r="B231" s="325" t="s">
        <v>296</v>
      </c>
      <c r="C231" s="323">
        <v>2015</v>
      </c>
      <c r="D231" s="325" t="s">
        <v>362</v>
      </c>
      <c r="E231" s="334" t="s">
        <v>136</v>
      </c>
      <c r="F231" s="323" t="str">
        <f t="shared" si="3"/>
        <v>NL_X_2015_1000 mt_8_2</v>
      </c>
      <c r="G231" s="684"/>
    </row>
    <row r="232" spans="1:7" ht="13.8" thickBot="1" x14ac:dyDescent="0.3">
      <c r="A232" s="372" t="str">
        <f>Cover!$G$25</f>
        <v>NL</v>
      </c>
      <c r="B232" s="325" t="s">
        <v>296</v>
      </c>
      <c r="C232" s="323">
        <v>2015</v>
      </c>
      <c r="D232" s="325" t="s">
        <v>362</v>
      </c>
      <c r="E232" s="334">
        <v>9</v>
      </c>
      <c r="F232" s="323" t="str">
        <f t="shared" si="3"/>
        <v>NL_X_2015_1000 mt_9</v>
      </c>
      <c r="G232" s="684"/>
    </row>
    <row r="233" spans="1:7" ht="13.8" thickBot="1" x14ac:dyDescent="0.3">
      <c r="A233" s="372" t="str">
        <f>Cover!$G$25</f>
        <v>NL</v>
      </c>
      <c r="B233" s="325" t="s">
        <v>296</v>
      </c>
      <c r="C233" s="323">
        <v>2015</v>
      </c>
      <c r="D233" s="325" t="s">
        <v>362</v>
      </c>
      <c r="E233" s="334">
        <v>10</v>
      </c>
      <c r="F233" s="323" t="str">
        <f t="shared" si="3"/>
        <v>NL_X_2015_1000 mt_10</v>
      </c>
      <c r="G233" s="684"/>
    </row>
    <row r="234" spans="1:7" ht="13.8" thickBot="1" x14ac:dyDescent="0.3">
      <c r="A234" s="372" t="str">
        <f>Cover!$G$25</f>
        <v>NL</v>
      </c>
      <c r="B234" s="325" t="s">
        <v>296</v>
      </c>
      <c r="C234" s="323">
        <v>2015</v>
      </c>
      <c r="D234" s="325" t="s">
        <v>362</v>
      </c>
      <c r="E234" s="334" t="s">
        <v>137</v>
      </c>
      <c r="F234" s="323" t="str">
        <f t="shared" si="3"/>
        <v>NL_X_2015_1000 mt_10_1</v>
      </c>
      <c r="G234" s="684"/>
    </row>
    <row r="235" spans="1:7" ht="13.8" thickBot="1" x14ac:dyDescent="0.3">
      <c r="A235" s="372" t="str">
        <f>Cover!$G$25</f>
        <v>NL</v>
      </c>
      <c r="B235" s="325" t="s">
        <v>296</v>
      </c>
      <c r="C235" s="323">
        <v>2015</v>
      </c>
      <c r="D235" s="325" t="s">
        <v>362</v>
      </c>
      <c r="E235" s="334" t="s">
        <v>138</v>
      </c>
      <c r="F235" s="323" t="str">
        <f t="shared" si="3"/>
        <v>NL_X_2015_1000 mt_10_1_1</v>
      </c>
      <c r="G235" s="684"/>
    </row>
    <row r="236" spans="1:7" ht="13.8" thickBot="1" x14ac:dyDescent="0.3">
      <c r="A236" s="372" t="str">
        <f>Cover!$G$25</f>
        <v>NL</v>
      </c>
      <c r="B236" s="325" t="s">
        <v>296</v>
      </c>
      <c r="C236" s="323">
        <v>2015</v>
      </c>
      <c r="D236" s="325" t="s">
        <v>362</v>
      </c>
      <c r="E236" s="334" t="s">
        <v>139</v>
      </c>
      <c r="F236" s="323" t="str">
        <f t="shared" si="3"/>
        <v>NL_X_2015_1000 mt_10_1_2</v>
      </c>
      <c r="G236" s="684"/>
    </row>
    <row r="237" spans="1:7" ht="13.8" thickBot="1" x14ac:dyDescent="0.3">
      <c r="A237" s="372" t="str">
        <f>Cover!$G$25</f>
        <v>NL</v>
      </c>
      <c r="B237" s="325" t="s">
        <v>296</v>
      </c>
      <c r="C237" s="323">
        <v>2015</v>
      </c>
      <c r="D237" s="325" t="s">
        <v>362</v>
      </c>
      <c r="E237" s="334" t="s">
        <v>140</v>
      </c>
      <c r="F237" s="323" t="str">
        <f t="shared" si="3"/>
        <v>NL_X_2015_1000 mt_10_1_3</v>
      </c>
      <c r="G237" s="684"/>
    </row>
    <row r="238" spans="1:7" ht="13.8" thickBot="1" x14ac:dyDescent="0.3">
      <c r="A238" s="372" t="str">
        <f>Cover!$G$25</f>
        <v>NL</v>
      </c>
      <c r="B238" s="325" t="s">
        <v>296</v>
      </c>
      <c r="C238" s="323">
        <v>2015</v>
      </c>
      <c r="D238" s="325" t="s">
        <v>362</v>
      </c>
      <c r="E238" s="334" t="s">
        <v>141</v>
      </c>
      <c r="F238" s="323" t="str">
        <f t="shared" si="3"/>
        <v>NL_X_2015_1000 mt_10_1_4</v>
      </c>
      <c r="G238" s="684"/>
    </row>
    <row r="239" spans="1:7" ht="13.8" thickBot="1" x14ac:dyDescent="0.3">
      <c r="A239" s="372" t="str">
        <f>Cover!$G$25</f>
        <v>NL</v>
      </c>
      <c r="B239" s="325" t="s">
        <v>296</v>
      </c>
      <c r="C239" s="323">
        <v>2015</v>
      </c>
      <c r="D239" s="325" t="s">
        <v>362</v>
      </c>
      <c r="E239" s="334" t="s">
        <v>142</v>
      </c>
      <c r="F239" s="323" t="str">
        <f t="shared" si="3"/>
        <v>NL_X_2015_1000 mt_10_2</v>
      </c>
      <c r="G239" s="684"/>
    </row>
    <row r="240" spans="1:7" ht="13.8" thickBot="1" x14ac:dyDescent="0.3">
      <c r="A240" s="372" t="str">
        <f>Cover!$G$25</f>
        <v>NL</v>
      </c>
      <c r="B240" s="325" t="s">
        <v>296</v>
      </c>
      <c r="C240" s="323">
        <v>2015</v>
      </c>
      <c r="D240" s="325" t="s">
        <v>362</v>
      </c>
      <c r="E240" s="334" t="s">
        <v>143</v>
      </c>
      <c r="F240" s="323" t="str">
        <f t="shared" si="3"/>
        <v>NL_X_2015_1000 mt_10_3</v>
      </c>
      <c r="G240" s="684"/>
    </row>
    <row r="241" spans="1:7" ht="13.8" thickBot="1" x14ac:dyDescent="0.3">
      <c r="A241" s="372" t="str">
        <f>Cover!$G$25</f>
        <v>NL</v>
      </c>
      <c r="B241" s="325" t="s">
        <v>296</v>
      </c>
      <c r="C241" s="323">
        <v>2015</v>
      </c>
      <c r="D241" s="325" t="s">
        <v>362</v>
      </c>
      <c r="E241" s="334" t="s">
        <v>144</v>
      </c>
      <c r="F241" s="323" t="str">
        <f t="shared" si="3"/>
        <v>NL_X_2015_1000 mt_10_3_1</v>
      </c>
      <c r="G241" s="684"/>
    </row>
    <row r="242" spans="1:7" ht="13.8" thickBot="1" x14ac:dyDescent="0.3">
      <c r="A242" s="372" t="str">
        <f>Cover!$G$25</f>
        <v>NL</v>
      </c>
      <c r="B242" s="325" t="s">
        <v>296</v>
      </c>
      <c r="C242" s="323">
        <v>2015</v>
      </c>
      <c r="D242" s="325" t="s">
        <v>362</v>
      </c>
      <c r="E242" s="334" t="s">
        <v>145</v>
      </c>
      <c r="F242" s="323" t="str">
        <f t="shared" si="3"/>
        <v>NL_X_2015_1000 mt_10_3_2</v>
      </c>
      <c r="G242" s="684"/>
    </row>
    <row r="243" spans="1:7" ht="13.8" thickBot="1" x14ac:dyDescent="0.3">
      <c r="A243" s="372" t="str">
        <f>Cover!$G$25</f>
        <v>NL</v>
      </c>
      <c r="B243" s="325" t="s">
        <v>296</v>
      </c>
      <c r="C243" s="323">
        <v>2015</v>
      </c>
      <c r="D243" s="325" t="s">
        <v>362</v>
      </c>
      <c r="E243" s="334" t="s">
        <v>146</v>
      </c>
      <c r="F243" s="323" t="str">
        <f t="shared" si="3"/>
        <v>NL_X_2015_1000 mt_10_3_3</v>
      </c>
      <c r="G243" s="684"/>
    </row>
    <row r="244" spans="1:7" ht="13.8" thickBot="1" x14ac:dyDescent="0.3">
      <c r="A244" s="372" t="str">
        <f>Cover!$G$25</f>
        <v>NL</v>
      </c>
      <c r="B244" s="325" t="s">
        <v>296</v>
      </c>
      <c r="C244" s="323">
        <v>2015</v>
      </c>
      <c r="D244" s="325" t="s">
        <v>362</v>
      </c>
      <c r="E244" s="334" t="s">
        <v>147</v>
      </c>
      <c r="F244" s="323" t="str">
        <f t="shared" si="3"/>
        <v>NL_X_2015_1000 mt_10_3_4</v>
      </c>
      <c r="G244" s="684"/>
    </row>
    <row r="245" spans="1:7" ht="13.8" thickBot="1" x14ac:dyDescent="0.3">
      <c r="A245" s="372" t="str">
        <f>Cover!$G$25</f>
        <v>NL</v>
      </c>
      <c r="B245" s="325" t="s">
        <v>296</v>
      </c>
      <c r="C245" s="323">
        <v>2015</v>
      </c>
      <c r="D245" s="325" t="s">
        <v>362</v>
      </c>
      <c r="E245" s="334" t="s">
        <v>148</v>
      </c>
      <c r="F245" s="323" t="str">
        <f t="shared" si="3"/>
        <v>NL_X_2015_1000 mt_10_4</v>
      </c>
      <c r="G245" s="684"/>
    </row>
    <row r="246" spans="1:7" ht="13.8" thickBot="1" x14ac:dyDescent="0.3">
      <c r="A246" s="372" t="str">
        <f>Cover!$G$25</f>
        <v>NL</v>
      </c>
      <c r="B246" s="325" t="s">
        <v>296</v>
      </c>
      <c r="C246" s="323">
        <v>2015</v>
      </c>
      <c r="D246" s="325" t="s">
        <v>216</v>
      </c>
      <c r="E246" s="334">
        <v>1</v>
      </c>
      <c r="F246" s="323" t="str">
        <f t="shared" si="3"/>
        <v>NL_X_2015_1000 NAC_1</v>
      </c>
      <c r="G246" s="684"/>
    </row>
    <row r="247" spans="1:7" ht="13.8" thickBot="1" x14ac:dyDescent="0.3">
      <c r="A247" s="372" t="str">
        <f>Cover!$G$25</f>
        <v>NL</v>
      </c>
      <c r="B247" s="325" t="s">
        <v>296</v>
      </c>
      <c r="C247" s="323">
        <v>2015</v>
      </c>
      <c r="D247" s="325" t="s">
        <v>216</v>
      </c>
      <c r="E247" s="334" t="s">
        <v>94</v>
      </c>
      <c r="F247" s="323" t="str">
        <f t="shared" si="3"/>
        <v>NL_X_2015_1000 NAC_1_1</v>
      </c>
      <c r="G247" s="684"/>
    </row>
    <row r="248" spans="1:7" ht="13.8" thickBot="1" x14ac:dyDescent="0.3">
      <c r="A248" s="372" t="str">
        <f>Cover!$G$25</f>
        <v>NL</v>
      </c>
      <c r="B248" s="325" t="s">
        <v>296</v>
      </c>
      <c r="C248" s="323">
        <v>2015</v>
      </c>
      <c r="D248" s="325" t="s">
        <v>216</v>
      </c>
      <c r="E248" s="334" t="s">
        <v>97</v>
      </c>
      <c r="F248" s="323" t="str">
        <f t="shared" si="3"/>
        <v>NL_X_2015_1000 NAC_1_2</v>
      </c>
      <c r="G248" s="684"/>
    </row>
    <row r="249" spans="1:7" ht="13.8" thickBot="1" x14ac:dyDescent="0.3">
      <c r="A249" s="372" t="str">
        <f>Cover!$G$25</f>
        <v>NL</v>
      </c>
      <c r="B249" s="325" t="s">
        <v>296</v>
      </c>
      <c r="C249" s="323">
        <v>2015</v>
      </c>
      <c r="D249" s="325" t="s">
        <v>216</v>
      </c>
      <c r="E249" s="334" t="s">
        <v>98</v>
      </c>
      <c r="F249" s="323" t="str">
        <f t="shared" si="3"/>
        <v>NL_X_2015_1000 NAC_1_2_C</v>
      </c>
      <c r="G249" s="684"/>
    </row>
    <row r="250" spans="1:7" ht="13.8" thickBot="1" x14ac:dyDescent="0.3">
      <c r="A250" s="372" t="str">
        <f>Cover!$G$25</f>
        <v>NL</v>
      </c>
      <c r="B250" s="325" t="s">
        <v>296</v>
      </c>
      <c r="C250" s="323">
        <v>2015</v>
      </c>
      <c r="D250" s="325" t="s">
        <v>216</v>
      </c>
      <c r="E250" s="334" t="s">
        <v>99</v>
      </c>
      <c r="F250" s="323" t="str">
        <f t="shared" si="3"/>
        <v>NL_X_2015_1000 NAC_1_2_NC</v>
      </c>
      <c r="G250" s="684"/>
    </row>
    <row r="251" spans="1:7" ht="13.8" thickBot="1" x14ac:dyDescent="0.3">
      <c r="A251" s="372" t="str">
        <f>Cover!$G$25</f>
        <v>NL</v>
      </c>
      <c r="B251" s="325" t="s">
        <v>296</v>
      </c>
      <c r="C251" s="323">
        <v>2015</v>
      </c>
      <c r="D251" s="325" t="s">
        <v>216</v>
      </c>
      <c r="E251" s="334" t="s">
        <v>100</v>
      </c>
      <c r="F251" s="323" t="str">
        <f t="shared" si="3"/>
        <v>NL_X_2015_1000 NAC_1_2_NC_T</v>
      </c>
      <c r="G251" s="684"/>
    </row>
    <row r="252" spans="1:7" ht="13.8" thickBot="1" x14ac:dyDescent="0.3">
      <c r="A252" s="372" t="str">
        <f>Cover!$G$25</f>
        <v>NL</v>
      </c>
      <c r="B252" s="325" t="s">
        <v>296</v>
      </c>
      <c r="C252" s="323">
        <v>2015</v>
      </c>
      <c r="D252" s="325" t="s">
        <v>216</v>
      </c>
      <c r="E252" s="334">
        <v>2</v>
      </c>
      <c r="F252" s="323" t="str">
        <f t="shared" si="3"/>
        <v>NL_X_2015_1000 NAC_2</v>
      </c>
      <c r="G252" s="684"/>
    </row>
    <row r="253" spans="1:7" ht="13.8" thickBot="1" x14ac:dyDescent="0.3">
      <c r="A253" s="372" t="str">
        <f>Cover!$G$25</f>
        <v>NL</v>
      </c>
      <c r="B253" s="325" t="s">
        <v>296</v>
      </c>
      <c r="C253" s="323">
        <v>2015</v>
      </c>
      <c r="D253" s="325" t="s">
        <v>216</v>
      </c>
      <c r="E253" s="334">
        <v>3</v>
      </c>
      <c r="F253" s="323" t="str">
        <f t="shared" si="3"/>
        <v>NL_X_2015_1000 NAC_3</v>
      </c>
      <c r="G253" s="684"/>
    </row>
    <row r="254" spans="1:7" ht="13.8" thickBot="1" x14ac:dyDescent="0.3">
      <c r="A254" s="372" t="str">
        <f>Cover!$G$25</f>
        <v>NL</v>
      </c>
      <c r="B254" s="325" t="s">
        <v>296</v>
      </c>
      <c r="C254" s="323">
        <v>2015</v>
      </c>
      <c r="D254" s="325" t="s">
        <v>216</v>
      </c>
      <c r="E254" s="334" t="s">
        <v>381</v>
      </c>
      <c r="F254" s="323" t="str">
        <f t="shared" si="3"/>
        <v>NL_X_2015_1000 NAC_3_1</v>
      </c>
      <c r="G254" s="684"/>
    </row>
    <row r="255" spans="1:7" ht="13.8" thickBot="1" x14ac:dyDescent="0.3">
      <c r="A255" s="372" t="str">
        <f>Cover!$G$25</f>
        <v>NL</v>
      </c>
      <c r="B255" s="325" t="s">
        <v>296</v>
      </c>
      <c r="C255" s="323">
        <v>2015</v>
      </c>
      <c r="D255" s="325" t="s">
        <v>216</v>
      </c>
      <c r="E255" s="334" t="s">
        <v>382</v>
      </c>
      <c r="F255" s="323" t="str">
        <f t="shared" si="3"/>
        <v>NL_X_2015_1000 NAC_3_2</v>
      </c>
      <c r="G255" s="684"/>
    </row>
    <row r="256" spans="1:7" ht="13.8" thickBot="1" x14ac:dyDescent="0.3">
      <c r="A256" s="372" t="str">
        <f>Cover!$G$25</f>
        <v>NL</v>
      </c>
      <c r="B256" s="325" t="s">
        <v>296</v>
      </c>
      <c r="C256" s="323">
        <v>2015</v>
      </c>
      <c r="D256" s="325" t="s">
        <v>216</v>
      </c>
      <c r="E256" s="334">
        <v>4</v>
      </c>
      <c r="F256" s="323" t="str">
        <f t="shared" si="3"/>
        <v>NL_X_2015_1000 NAC_4</v>
      </c>
      <c r="G256" s="684"/>
    </row>
    <row r="257" spans="1:7" ht="13.8" thickBot="1" x14ac:dyDescent="0.3">
      <c r="A257" s="372" t="str">
        <f>Cover!$G$25</f>
        <v>NL</v>
      </c>
      <c r="B257" s="325" t="s">
        <v>296</v>
      </c>
      <c r="C257" s="323">
        <v>2015</v>
      </c>
      <c r="D257" s="325" t="s">
        <v>216</v>
      </c>
      <c r="E257" s="334" t="s">
        <v>383</v>
      </c>
      <c r="F257" s="323" t="str">
        <f t="shared" si="3"/>
        <v>NL_X_2015_1000 NAC_4_1</v>
      </c>
      <c r="G257" s="684"/>
    </row>
    <row r="258" spans="1:7" ht="13.8" thickBot="1" x14ac:dyDescent="0.3">
      <c r="A258" s="372" t="str">
        <f>Cover!$G$25</f>
        <v>NL</v>
      </c>
      <c r="B258" s="325" t="s">
        <v>296</v>
      </c>
      <c r="C258" s="323">
        <v>2015</v>
      </c>
      <c r="D258" s="325" t="s">
        <v>216</v>
      </c>
      <c r="E258" s="334" t="s">
        <v>384</v>
      </c>
      <c r="F258" s="323" t="str">
        <f t="shared" si="3"/>
        <v>NL_X_2015_1000 NAC_4_2</v>
      </c>
      <c r="G258" s="684"/>
    </row>
    <row r="259" spans="1:7" ht="13.8" thickBot="1" x14ac:dyDescent="0.3">
      <c r="A259" s="372" t="str">
        <f>Cover!$G$25</f>
        <v>NL</v>
      </c>
      <c r="B259" s="325" t="s">
        <v>296</v>
      </c>
      <c r="C259" s="323">
        <v>2015</v>
      </c>
      <c r="D259" s="325" t="s">
        <v>216</v>
      </c>
      <c r="E259" s="334">
        <v>5</v>
      </c>
      <c r="F259" s="323" t="str">
        <f t="shared" ref="F259:F322" si="4">CONCATENATE(A259,"_",B259,"_",C259,"_",D259,"_",E259)</f>
        <v>NL_X_2015_1000 NAC_5</v>
      </c>
      <c r="G259" s="684"/>
    </row>
    <row r="260" spans="1:7" ht="13.8" thickBot="1" x14ac:dyDescent="0.3">
      <c r="A260" s="372" t="str">
        <f>Cover!$G$25</f>
        <v>NL</v>
      </c>
      <c r="B260" s="325" t="s">
        <v>296</v>
      </c>
      <c r="C260" s="323">
        <v>2015</v>
      </c>
      <c r="D260" s="325" t="s">
        <v>216</v>
      </c>
      <c r="E260" s="334" t="s">
        <v>110</v>
      </c>
      <c r="F260" s="323" t="str">
        <f t="shared" si="4"/>
        <v>NL_X_2015_1000 NAC_5_C</v>
      </c>
      <c r="G260" s="684"/>
    </row>
    <row r="261" spans="1:7" ht="13.8" thickBot="1" x14ac:dyDescent="0.3">
      <c r="A261" s="372" t="str">
        <f>Cover!$G$25</f>
        <v>NL</v>
      </c>
      <c r="B261" s="325" t="s">
        <v>296</v>
      </c>
      <c r="C261" s="323">
        <v>2015</v>
      </c>
      <c r="D261" s="325" t="s">
        <v>216</v>
      </c>
      <c r="E261" s="334" t="s">
        <v>111</v>
      </c>
      <c r="F261" s="323" t="str">
        <f t="shared" si="4"/>
        <v>NL_X_2015_1000 NAC_5_NC</v>
      </c>
      <c r="G261" s="684"/>
    </row>
    <row r="262" spans="1:7" ht="13.8" thickBot="1" x14ac:dyDescent="0.3">
      <c r="A262" s="372" t="str">
        <f>Cover!$G$25</f>
        <v>NL</v>
      </c>
      <c r="B262" s="325" t="s">
        <v>296</v>
      </c>
      <c r="C262" s="323">
        <v>2015</v>
      </c>
      <c r="D262" s="325" t="s">
        <v>216</v>
      </c>
      <c r="E262" s="334" t="s">
        <v>112</v>
      </c>
      <c r="F262" s="323" t="str">
        <f t="shared" si="4"/>
        <v>NL_X_2015_1000 NAC_5_NC_T</v>
      </c>
      <c r="G262" s="684"/>
    </row>
    <row r="263" spans="1:7" ht="13.8" thickBot="1" x14ac:dyDescent="0.3">
      <c r="A263" s="372" t="str">
        <f>Cover!$G$25</f>
        <v>NL</v>
      </c>
      <c r="B263" s="325" t="s">
        <v>296</v>
      </c>
      <c r="C263" s="323">
        <v>2015</v>
      </c>
      <c r="D263" s="325" t="s">
        <v>216</v>
      </c>
      <c r="E263" s="334">
        <v>6</v>
      </c>
      <c r="F263" s="323" t="str">
        <f t="shared" si="4"/>
        <v>NL_X_2015_1000 NAC_6</v>
      </c>
      <c r="G263" s="684"/>
    </row>
    <row r="264" spans="1:7" ht="13.8" thickBot="1" x14ac:dyDescent="0.3">
      <c r="A264" s="372" t="str">
        <f>Cover!$G$25</f>
        <v>NL</v>
      </c>
      <c r="B264" s="325" t="s">
        <v>296</v>
      </c>
      <c r="C264" s="323">
        <v>2015</v>
      </c>
      <c r="D264" s="325" t="s">
        <v>216</v>
      </c>
      <c r="E264" s="334" t="s">
        <v>113</v>
      </c>
      <c r="F264" s="323" t="str">
        <f t="shared" si="4"/>
        <v>NL_X_2015_1000 NAC_6_1</v>
      </c>
      <c r="G264" s="684"/>
    </row>
    <row r="265" spans="1:7" ht="13.8" thickBot="1" x14ac:dyDescent="0.3">
      <c r="A265" s="372" t="str">
        <f>Cover!$G$25</f>
        <v>NL</v>
      </c>
      <c r="B265" s="325" t="s">
        <v>296</v>
      </c>
      <c r="C265" s="323">
        <v>2015</v>
      </c>
      <c r="D265" s="325" t="s">
        <v>216</v>
      </c>
      <c r="E265" s="334" t="s">
        <v>114</v>
      </c>
      <c r="F265" s="323" t="str">
        <f t="shared" si="4"/>
        <v>NL_X_2015_1000 NAC_6_1_C</v>
      </c>
      <c r="G265" s="684"/>
    </row>
    <row r="266" spans="1:7" ht="13.8" thickBot="1" x14ac:dyDescent="0.3">
      <c r="A266" s="372" t="str">
        <f>Cover!$G$25</f>
        <v>NL</v>
      </c>
      <c r="B266" s="325" t="s">
        <v>296</v>
      </c>
      <c r="C266" s="323">
        <v>2015</v>
      </c>
      <c r="D266" s="325" t="s">
        <v>216</v>
      </c>
      <c r="E266" s="334" t="s">
        <v>115</v>
      </c>
      <c r="F266" s="323" t="str">
        <f t="shared" si="4"/>
        <v>NL_X_2015_1000 NAC_6_1_NC</v>
      </c>
      <c r="G266" s="684"/>
    </row>
    <row r="267" spans="1:7" ht="13.8" thickBot="1" x14ac:dyDescent="0.3">
      <c r="A267" s="372" t="str">
        <f>Cover!$G$25</f>
        <v>NL</v>
      </c>
      <c r="B267" s="325" t="s">
        <v>296</v>
      </c>
      <c r="C267" s="323">
        <v>2015</v>
      </c>
      <c r="D267" s="325" t="s">
        <v>216</v>
      </c>
      <c r="E267" s="334" t="s">
        <v>116</v>
      </c>
      <c r="F267" s="323" t="str">
        <f t="shared" si="4"/>
        <v>NL_X_2015_1000 NAC_6_1_NC_T</v>
      </c>
      <c r="G267" s="684"/>
    </row>
    <row r="268" spans="1:7" ht="13.8" thickBot="1" x14ac:dyDescent="0.3">
      <c r="A268" s="372" t="str">
        <f>Cover!$G$25</f>
        <v>NL</v>
      </c>
      <c r="B268" s="325" t="s">
        <v>296</v>
      </c>
      <c r="C268" s="323">
        <v>2015</v>
      </c>
      <c r="D268" s="325" t="s">
        <v>216</v>
      </c>
      <c r="E268" s="334" t="s">
        <v>117</v>
      </c>
      <c r="F268" s="323" t="str">
        <f t="shared" si="4"/>
        <v>NL_X_2015_1000 NAC_6_2</v>
      </c>
      <c r="G268" s="684"/>
    </row>
    <row r="269" spans="1:7" ht="13.8" thickBot="1" x14ac:dyDescent="0.3">
      <c r="A269" s="372" t="str">
        <f>Cover!$G$25</f>
        <v>NL</v>
      </c>
      <c r="B269" s="325" t="s">
        <v>296</v>
      </c>
      <c r="C269" s="323">
        <v>2015</v>
      </c>
      <c r="D269" s="325" t="s">
        <v>216</v>
      </c>
      <c r="E269" s="334" t="s">
        <v>118</v>
      </c>
      <c r="F269" s="323" t="str">
        <f t="shared" si="4"/>
        <v>NL_X_2015_1000 NAC_6_2_C</v>
      </c>
      <c r="G269" s="684"/>
    </row>
    <row r="270" spans="1:7" ht="13.8" thickBot="1" x14ac:dyDescent="0.3">
      <c r="A270" s="372" t="str">
        <f>Cover!$G$25</f>
        <v>NL</v>
      </c>
      <c r="B270" s="325" t="s">
        <v>296</v>
      </c>
      <c r="C270" s="323">
        <v>2015</v>
      </c>
      <c r="D270" s="325" t="s">
        <v>216</v>
      </c>
      <c r="E270" s="334" t="s">
        <v>119</v>
      </c>
      <c r="F270" s="323" t="str">
        <f t="shared" si="4"/>
        <v>NL_X_2015_1000 NAC_6_2_NC</v>
      </c>
      <c r="G270" s="684"/>
    </row>
    <row r="271" spans="1:7" ht="13.8" thickBot="1" x14ac:dyDescent="0.3">
      <c r="A271" s="372" t="str">
        <f>Cover!$G$25</f>
        <v>NL</v>
      </c>
      <c r="B271" s="325" t="s">
        <v>296</v>
      </c>
      <c r="C271" s="323">
        <v>2015</v>
      </c>
      <c r="D271" s="325" t="s">
        <v>216</v>
      </c>
      <c r="E271" s="334" t="s">
        <v>120</v>
      </c>
      <c r="F271" s="323" t="str">
        <f t="shared" si="4"/>
        <v>NL_X_2015_1000 NAC_6_2_NC_T</v>
      </c>
      <c r="G271" s="684"/>
    </row>
    <row r="272" spans="1:7" ht="13.8" thickBot="1" x14ac:dyDescent="0.3">
      <c r="A272" s="372" t="str">
        <f>Cover!$G$25</f>
        <v>NL</v>
      </c>
      <c r="B272" s="325" t="s">
        <v>296</v>
      </c>
      <c r="C272" s="323">
        <v>2015</v>
      </c>
      <c r="D272" s="325" t="s">
        <v>216</v>
      </c>
      <c r="E272" s="334" t="s">
        <v>121</v>
      </c>
      <c r="F272" s="323" t="str">
        <f t="shared" si="4"/>
        <v>NL_X_2015_1000 NAC_6_3</v>
      </c>
      <c r="G272" s="684"/>
    </row>
    <row r="273" spans="1:7" ht="13.8" thickBot="1" x14ac:dyDescent="0.3">
      <c r="A273" s="372" t="str">
        <f>Cover!$G$25</f>
        <v>NL</v>
      </c>
      <c r="B273" s="325" t="s">
        <v>296</v>
      </c>
      <c r="C273" s="323">
        <v>2015</v>
      </c>
      <c r="D273" s="325" t="s">
        <v>216</v>
      </c>
      <c r="E273" s="334" t="s">
        <v>122</v>
      </c>
      <c r="F273" s="323" t="str">
        <f t="shared" si="4"/>
        <v>NL_X_2015_1000 NAC_6_3_1</v>
      </c>
      <c r="G273" s="684"/>
    </row>
    <row r="274" spans="1:7" ht="13.8" thickBot="1" x14ac:dyDescent="0.3">
      <c r="A274" s="372" t="str">
        <f>Cover!$G$25</f>
        <v>NL</v>
      </c>
      <c r="B274" s="325" t="s">
        <v>296</v>
      </c>
      <c r="C274" s="323">
        <v>2015</v>
      </c>
      <c r="D274" s="325" t="s">
        <v>216</v>
      </c>
      <c r="E274" s="334" t="s">
        <v>123</v>
      </c>
      <c r="F274" s="323" t="str">
        <f t="shared" si="4"/>
        <v>NL_X_2015_1000 NAC_6_4</v>
      </c>
      <c r="G274" s="684"/>
    </row>
    <row r="275" spans="1:7" ht="13.8" thickBot="1" x14ac:dyDescent="0.3">
      <c r="A275" s="372" t="str">
        <f>Cover!$G$25</f>
        <v>NL</v>
      </c>
      <c r="B275" s="325" t="s">
        <v>296</v>
      </c>
      <c r="C275" s="323">
        <v>2015</v>
      </c>
      <c r="D275" s="325" t="s">
        <v>216</v>
      </c>
      <c r="E275" s="334" t="s">
        <v>124</v>
      </c>
      <c r="F275" s="323" t="str">
        <f t="shared" si="4"/>
        <v>NL_X_2015_1000 NAC_6_4_1</v>
      </c>
      <c r="G275" s="684"/>
    </row>
    <row r="276" spans="1:7" ht="13.8" thickBot="1" x14ac:dyDescent="0.3">
      <c r="A276" s="372" t="str">
        <f>Cover!$G$25</f>
        <v>NL</v>
      </c>
      <c r="B276" s="325" t="s">
        <v>296</v>
      </c>
      <c r="C276" s="323">
        <v>2015</v>
      </c>
      <c r="D276" s="325" t="s">
        <v>216</v>
      </c>
      <c r="E276" s="334" t="s">
        <v>125</v>
      </c>
      <c r="F276" s="323" t="str">
        <f t="shared" si="4"/>
        <v>NL_X_2015_1000 NAC_6_4_2</v>
      </c>
      <c r="G276" s="684"/>
    </row>
    <row r="277" spans="1:7" ht="13.8" thickBot="1" x14ac:dyDescent="0.3">
      <c r="A277" s="372" t="str">
        <f>Cover!$G$25</f>
        <v>NL</v>
      </c>
      <c r="B277" s="325" t="s">
        <v>296</v>
      </c>
      <c r="C277" s="323">
        <v>2015</v>
      </c>
      <c r="D277" s="325" t="s">
        <v>216</v>
      </c>
      <c r="E277" s="334" t="s">
        <v>126</v>
      </c>
      <c r="F277" s="323" t="str">
        <f t="shared" si="4"/>
        <v>NL_X_2015_1000 NAC_6_4_3</v>
      </c>
      <c r="G277" s="684"/>
    </row>
    <row r="278" spans="1:7" ht="13.8" thickBot="1" x14ac:dyDescent="0.3">
      <c r="A278" s="372" t="str">
        <f>Cover!$G$25</f>
        <v>NL</v>
      </c>
      <c r="B278" s="325" t="s">
        <v>296</v>
      </c>
      <c r="C278" s="323">
        <v>2015</v>
      </c>
      <c r="D278" s="325" t="s">
        <v>216</v>
      </c>
      <c r="E278" s="334">
        <v>7</v>
      </c>
      <c r="F278" s="323" t="str">
        <f t="shared" si="4"/>
        <v>NL_X_2015_1000 NAC_7</v>
      </c>
      <c r="G278" s="684"/>
    </row>
    <row r="279" spans="1:7" ht="13.8" thickBot="1" x14ac:dyDescent="0.3">
      <c r="A279" s="372" t="str">
        <f>Cover!$G$25</f>
        <v>NL</v>
      </c>
      <c r="B279" s="325" t="s">
        <v>296</v>
      </c>
      <c r="C279" s="323">
        <v>2015</v>
      </c>
      <c r="D279" s="325" t="s">
        <v>216</v>
      </c>
      <c r="E279" s="334" t="s">
        <v>127</v>
      </c>
      <c r="F279" s="323" t="str">
        <f t="shared" si="4"/>
        <v>NL_X_2015_1000 NAC_7_1</v>
      </c>
      <c r="G279" s="684"/>
    </row>
    <row r="280" spans="1:7" ht="13.8" thickBot="1" x14ac:dyDescent="0.3">
      <c r="A280" s="372" t="str">
        <f>Cover!$G$25</f>
        <v>NL</v>
      </c>
      <c r="B280" s="325" t="s">
        <v>296</v>
      </c>
      <c r="C280" s="323">
        <v>2015</v>
      </c>
      <c r="D280" s="325" t="s">
        <v>216</v>
      </c>
      <c r="E280" s="334" t="s">
        <v>128</v>
      </c>
      <c r="F280" s="323" t="str">
        <f t="shared" si="4"/>
        <v>NL_X_2015_1000 NAC_7_2</v>
      </c>
      <c r="G280" s="684"/>
    </row>
    <row r="281" spans="1:7" ht="13.8" thickBot="1" x14ac:dyDescent="0.3">
      <c r="A281" s="372" t="str">
        <f>Cover!$G$25</f>
        <v>NL</v>
      </c>
      <c r="B281" s="325" t="s">
        <v>296</v>
      </c>
      <c r="C281" s="323">
        <v>2015</v>
      </c>
      <c r="D281" s="325" t="s">
        <v>216</v>
      </c>
      <c r="E281" s="334" t="s">
        <v>129</v>
      </c>
      <c r="F281" s="323" t="str">
        <f t="shared" si="4"/>
        <v>NL_X_2015_1000 NAC_7_3</v>
      </c>
      <c r="G281" s="684"/>
    </row>
    <row r="282" spans="1:7" ht="13.8" thickBot="1" x14ac:dyDescent="0.3">
      <c r="A282" s="372" t="str">
        <f>Cover!$G$25</f>
        <v>NL</v>
      </c>
      <c r="B282" s="325" t="s">
        <v>296</v>
      </c>
      <c r="C282" s="323">
        <v>2015</v>
      </c>
      <c r="D282" s="325" t="s">
        <v>216</v>
      </c>
      <c r="E282" s="334" t="s">
        <v>130</v>
      </c>
      <c r="F282" s="323" t="str">
        <f t="shared" si="4"/>
        <v>NL_X_2015_1000 NAC_7_3_1</v>
      </c>
      <c r="G282" s="684"/>
    </row>
    <row r="283" spans="1:7" ht="13.8" thickBot="1" x14ac:dyDescent="0.3">
      <c r="A283" s="372" t="str">
        <f>Cover!$G$25</f>
        <v>NL</v>
      </c>
      <c r="B283" s="332" t="s">
        <v>296</v>
      </c>
      <c r="C283" s="323">
        <v>2015</v>
      </c>
      <c r="D283" s="332" t="s">
        <v>216</v>
      </c>
      <c r="E283" s="342" t="s">
        <v>131</v>
      </c>
      <c r="F283" s="323" t="str">
        <f t="shared" si="4"/>
        <v>NL_X_2015_1000 NAC_7_3_2</v>
      </c>
      <c r="G283" s="684"/>
    </row>
    <row r="284" spans="1:7" ht="13.8" thickBot="1" x14ac:dyDescent="0.3">
      <c r="A284" s="372" t="str">
        <f>Cover!$G$25</f>
        <v>NL</v>
      </c>
      <c r="B284" s="327" t="s">
        <v>296</v>
      </c>
      <c r="C284" s="323">
        <v>2015</v>
      </c>
      <c r="D284" s="327" t="s">
        <v>216</v>
      </c>
      <c r="E284" s="341" t="s">
        <v>132</v>
      </c>
      <c r="F284" s="323" t="str">
        <f t="shared" si="4"/>
        <v>NL_X_2015_1000 NAC_7_3_3</v>
      </c>
      <c r="G284" s="684"/>
    </row>
    <row r="285" spans="1:7" ht="13.8" thickBot="1" x14ac:dyDescent="0.3">
      <c r="A285" s="372" t="str">
        <f>Cover!$G$25</f>
        <v>NL</v>
      </c>
      <c r="B285" s="335" t="s">
        <v>296</v>
      </c>
      <c r="C285" s="323">
        <v>2015</v>
      </c>
      <c r="D285" s="325" t="s">
        <v>216</v>
      </c>
      <c r="E285" s="334" t="s">
        <v>133</v>
      </c>
      <c r="F285" s="323" t="str">
        <f t="shared" si="4"/>
        <v>NL_X_2015_1000 NAC_7_3_4</v>
      </c>
      <c r="G285" s="684"/>
    </row>
    <row r="286" spans="1:7" ht="13.8" thickBot="1" x14ac:dyDescent="0.3">
      <c r="A286" s="372" t="str">
        <f>Cover!$G$25</f>
        <v>NL</v>
      </c>
      <c r="B286" s="335" t="s">
        <v>296</v>
      </c>
      <c r="C286" s="323">
        <v>2015</v>
      </c>
      <c r="D286" s="325" t="s">
        <v>216</v>
      </c>
      <c r="E286" s="334" t="s">
        <v>134</v>
      </c>
      <c r="F286" s="323" t="str">
        <f t="shared" si="4"/>
        <v>NL_X_2015_1000 NAC_7_4</v>
      </c>
      <c r="G286" s="684"/>
    </row>
    <row r="287" spans="1:7" ht="13.8" thickBot="1" x14ac:dyDescent="0.3">
      <c r="A287" s="372" t="str">
        <f>Cover!$G$25</f>
        <v>NL</v>
      </c>
      <c r="B287" s="335" t="s">
        <v>296</v>
      </c>
      <c r="C287" s="323">
        <v>2015</v>
      </c>
      <c r="D287" s="325" t="s">
        <v>216</v>
      </c>
      <c r="E287" s="334">
        <v>8</v>
      </c>
      <c r="F287" s="323" t="str">
        <f t="shared" si="4"/>
        <v>NL_X_2015_1000 NAC_8</v>
      </c>
      <c r="G287" s="684"/>
    </row>
    <row r="288" spans="1:7" ht="13.8" thickBot="1" x14ac:dyDescent="0.3">
      <c r="A288" s="372" t="str">
        <f>Cover!$G$25</f>
        <v>NL</v>
      </c>
      <c r="B288" s="335" t="s">
        <v>296</v>
      </c>
      <c r="C288" s="323">
        <v>2015</v>
      </c>
      <c r="D288" s="325" t="s">
        <v>216</v>
      </c>
      <c r="E288" s="334" t="s">
        <v>135</v>
      </c>
      <c r="F288" s="323" t="str">
        <f t="shared" si="4"/>
        <v>NL_X_2015_1000 NAC_8_1</v>
      </c>
      <c r="G288" s="684"/>
    </row>
    <row r="289" spans="1:7" ht="13.8" thickBot="1" x14ac:dyDescent="0.3">
      <c r="A289" s="372" t="str">
        <f>Cover!$G$25</f>
        <v>NL</v>
      </c>
      <c r="B289" s="335" t="s">
        <v>296</v>
      </c>
      <c r="C289" s="323">
        <v>2015</v>
      </c>
      <c r="D289" s="325" t="s">
        <v>216</v>
      </c>
      <c r="E289" s="334" t="s">
        <v>136</v>
      </c>
      <c r="F289" s="323" t="str">
        <f t="shared" si="4"/>
        <v>NL_X_2015_1000 NAC_8_2</v>
      </c>
      <c r="G289" s="684"/>
    </row>
    <row r="290" spans="1:7" ht="13.8" thickBot="1" x14ac:dyDescent="0.3">
      <c r="A290" s="372" t="str">
        <f>Cover!$G$25</f>
        <v>NL</v>
      </c>
      <c r="B290" s="335" t="s">
        <v>296</v>
      </c>
      <c r="C290" s="323">
        <v>2015</v>
      </c>
      <c r="D290" s="325" t="s">
        <v>216</v>
      </c>
      <c r="E290" s="334">
        <v>9</v>
      </c>
      <c r="F290" s="323" t="str">
        <f t="shared" si="4"/>
        <v>NL_X_2015_1000 NAC_9</v>
      </c>
      <c r="G290" s="684"/>
    </row>
    <row r="291" spans="1:7" ht="13.8" thickBot="1" x14ac:dyDescent="0.3">
      <c r="A291" s="372" t="str">
        <f>Cover!$G$25</f>
        <v>NL</v>
      </c>
      <c r="B291" s="335" t="s">
        <v>296</v>
      </c>
      <c r="C291" s="323">
        <v>2015</v>
      </c>
      <c r="D291" s="325" t="s">
        <v>216</v>
      </c>
      <c r="E291" s="334">
        <v>10</v>
      </c>
      <c r="F291" s="323" t="str">
        <f t="shared" si="4"/>
        <v>NL_X_2015_1000 NAC_10</v>
      </c>
      <c r="G291" s="684"/>
    </row>
    <row r="292" spans="1:7" ht="13.8" thickBot="1" x14ac:dyDescent="0.3">
      <c r="A292" s="372" t="str">
        <f>Cover!$G$25</f>
        <v>NL</v>
      </c>
      <c r="B292" s="335" t="s">
        <v>296</v>
      </c>
      <c r="C292" s="323">
        <v>2015</v>
      </c>
      <c r="D292" s="325" t="s">
        <v>216</v>
      </c>
      <c r="E292" s="334" t="s">
        <v>137</v>
      </c>
      <c r="F292" s="323" t="str">
        <f t="shared" si="4"/>
        <v>NL_X_2015_1000 NAC_10_1</v>
      </c>
      <c r="G292" s="684"/>
    </row>
    <row r="293" spans="1:7" ht="13.8" thickBot="1" x14ac:dyDescent="0.3">
      <c r="A293" s="372" t="str">
        <f>Cover!$G$25</f>
        <v>NL</v>
      </c>
      <c r="B293" s="335" t="s">
        <v>296</v>
      </c>
      <c r="C293" s="323">
        <v>2015</v>
      </c>
      <c r="D293" s="325" t="s">
        <v>216</v>
      </c>
      <c r="E293" s="334" t="s">
        <v>138</v>
      </c>
      <c r="F293" s="323" t="str">
        <f t="shared" si="4"/>
        <v>NL_X_2015_1000 NAC_10_1_1</v>
      </c>
      <c r="G293" s="684"/>
    </row>
    <row r="294" spans="1:7" ht="13.8" thickBot="1" x14ac:dyDescent="0.3">
      <c r="A294" s="372" t="str">
        <f>Cover!$G$25</f>
        <v>NL</v>
      </c>
      <c r="B294" s="335" t="s">
        <v>296</v>
      </c>
      <c r="C294" s="323">
        <v>2015</v>
      </c>
      <c r="D294" s="325" t="s">
        <v>216</v>
      </c>
      <c r="E294" s="334" t="s">
        <v>139</v>
      </c>
      <c r="F294" s="323" t="str">
        <f t="shared" si="4"/>
        <v>NL_X_2015_1000 NAC_10_1_2</v>
      </c>
      <c r="G294" s="684"/>
    </row>
    <row r="295" spans="1:7" ht="13.8" thickBot="1" x14ac:dyDescent="0.3">
      <c r="A295" s="372" t="str">
        <f>Cover!$G$25</f>
        <v>NL</v>
      </c>
      <c r="B295" s="335" t="s">
        <v>296</v>
      </c>
      <c r="C295" s="323">
        <v>2015</v>
      </c>
      <c r="D295" s="325" t="s">
        <v>216</v>
      </c>
      <c r="E295" s="334" t="s">
        <v>140</v>
      </c>
      <c r="F295" s="323" t="str">
        <f t="shared" si="4"/>
        <v>NL_X_2015_1000 NAC_10_1_3</v>
      </c>
      <c r="G295" s="684"/>
    </row>
    <row r="296" spans="1:7" ht="13.8" thickBot="1" x14ac:dyDescent="0.3">
      <c r="A296" s="372" t="str">
        <f>Cover!$G$25</f>
        <v>NL</v>
      </c>
      <c r="B296" s="335" t="s">
        <v>296</v>
      </c>
      <c r="C296" s="323">
        <v>2015</v>
      </c>
      <c r="D296" s="325" t="s">
        <v>216</v>
      </c>
      <c r="E296" s="334" t="s">
        <v>141</v>
      </c>
      <c r="F296" s="323" t="str">
        <f t="shared" si="4"/>
        <v>NL_X_2015_1000 NAC_10_1_4</v>
      </c>
      <c r="G296" s="684"/>
    </row>
    <row r="297" spans="1:7" ht="13.8" thickBot="1" x14ac:dyDescent="0.3">
      <c r="A297" s="372" t="str">
        <f>Cover!$G$25</f>
        <v>NL</v>
      </c>
      <c r="B297" s="335" t="s">
        <v>296</v>
      </c>
      <c r="C297" s="323">
        <v>2015</v>
      </c>
      <c r="D297" s="325" t="s">
        <v>216</v>
      </c>
      <c r="E297" s="334" t="s">
        <v>142</v>
      </c>
      <c r="F297" s="323" t="str">
        <f t="shared" si="4"/>
        <v>NL_X_2015_1000 NAC_10_2</v>
      </c>
      <c r="G297" s="684"/>
    </row>
    <row r="298" spans="1:7" ht="13.8" thickBot="1" x14ac:dyDescent="0.3">
      <c r="A298" s="372" t="str">
        <f>Cover!$G$25</f>
        <v>NL</v>
      </c>
      <c r="B298" s="335" t="s">
        <v>296</v>
      </c>
      <c r="C298" s="323">
        <v>2015</v>
      </c>
      <c r="D298" s="325" t="s">
        <v>216</v>
      </c>
      <c r="E298" s="334" t="s">
        <v>143</v>
      </c>
      <c r="F298" s="323" t="str">
        <f t="shared" si="4"/>
        <v>NL_X_2015_1000 NAC_10_3</v>
      </c>
      <c r="G298" s="684"/>
    </row>
    <row r="299" spans="1:7" ht="13.8" thickBot="1" x14ac:dyDescent="0.3">
      <c r="A299" s="372" t="str">
        <f>Cover!$G$25</f>
        <v>NL</v>
      </c>
      <c r="B299" s="335" t="s">
        <v>296</v>
      </c>
      <c r="C299" s="323">
        <v>2015</v>
      </c>
      <c r="D299" s="325" t="s">
        <v>216</v>
      </c>
      <c r="E299" s="334" t="s">
        <v>144</v>
      </c>
      <c r="F299" s="323" t="str">
        <f t="shared" si="4"/>
        <v>NL_X_2015_1000 NAC_10_3_1</v>
      </c>
      <c r="G299" s="684"/>
    </row>
    <row r="300" spans="1:7" ht="13.8" thickBot="1" x14ac:dyDescent="0.3">
      <c r="A300" s="372" t="str">
        <f>Cover!$G$25</f>
        <v>NL</v>
      </c>
      <c r="B300" s="335" t="s">
        <v>296</v>
      </c>
      <c r="C300" s="323">
        <v>2015</v>
      </c>
      <c r="D300" s="325" t="s">
        <v>216</v>
      </c>
      <c r="E300" s="334" t="s">
        <v>145</v>
      </c>
      <c r="F300" s="323" t="str">
        <f t="shared" si="4"/>
        <v>NL_X_2015_1000 NAC_10_3_2</v>
      </c>
      <c r="G300" s="684"/>
    </row>
    <row r="301" spans="1:7" ht="13.8" thickBot="1" x14ac:dyDescent="0.3">
      <c r="A301" s="372" t="str">
        <f>Cover!$G$25</f>
        <v>NL</v>
      </c>
      <c r="B301" s="335" t="s">
        <v>296</v>
      </c>
      <c r="C301" s="323">
        <v>2015</v>
      </c>
      <c r="D301" s="325" t="s">
        <v>216</v>
      </c>
      <c r="E301" s="334" t="s">
        <v>146</v>
      </c>
      <c r="F301" s="323" t="str">
        <f t="shared" si="4"/>
        <v>NL_X_2015_1000 NAC_10_3_3</v>
      </c>
      <c r="G301" s="684"/>
    </row>
    <row r="302" spans="1:7" ht="13.8" thickBot="1" x14ac:dyDescent="0.3">
      <c r="A302" s="372" t="str">
        <f>Cover!$G$25</f>
        <v>NL</v>
      </c>
      <c r="B302" s="335" t="s">
        <v>296</v>
      </c>
      <c r="C302" s="323">
        <v>2015</v>
      </c>
      <c r="D302" s="325" t="s">
        <v>216</v>
      </c>
      <c r="E302" s="334" t="s">
        <v>147</v>
      </c>
      <c r="F302" s="323" t="str">
        <f t="shared" si="4"/>
        <v>NL_X_2015_1000 NAC_10_3_4</v>
      </c>
      <c r="G302" s="684"/>
    </row>
    <row r="303" spans="1:7" ht="13.8" thickBot="1" x14ac:dyDescent="0.3">
      <c r="A303" s="372" t="str">
        <f>Cover!$G$25</f>
        <v>NL</v>
      </c>
      <c r="B303" s="335" t="s">
        <v>296</v>
      </c>
      <c r="C303" s="323">
        <v>2015</v>
      </c>
      <c r="D303" s="325" t="s">
        <v>216</v>
      </c>
      <c r="E303" s="334" t="s">
        <v>148</v>
      </c>
      <c r="F303" s="323" t="str">
        <f t="shared" si="4"/>
        <v>NL_X_2015_1000 NAC_10_4</v>
      </c>
      <c r="G303" s="684"/>
    </row>
    <row r="304" spans="1:7" ht="13.8" thickBot="1" x14ac:dyDescent="0.3">
      <c r="A304" s="372" t="str">
        <f>Cover!$G$25</f>
        <v>NL</v>
      </c>
      <c r="B304" s="335" t="s">
        <v>292</v>
      </c>
      <c r="C304" s="323">
        <v>2015</v>
      </c>
      <c r="D304" s="325" t="s">
        <v>216</v>
      </c>
      <c r="E304" s="334" t="s">
        <v>149</v>
      </c>
      <c r="F304" s="323" t="str">
        <f t="shared" si="4"/>
        <v>NL_M_2015_1000 NAC_11_1</v>
      </c>
      <c r="G304" s="684"/>
    </row>
    <row r="305" spans="1:7" ht="13.8" thickBot="1" x14ac:dyDescent="0.3">
      <c r="A305" s="372" t="str">
        <f>Cover!$G$25</f>
        <v>NL</v>
      </c>
      <c r="B305" s="335" t="s">
        <v>292</v>
      </c>
      <c r="C305" s="323">
        <v>2015</v>
      </c>
      <c r="D305" s="325" t="s">
        <v>216</v>
      </c>
      <c r="E305" s="334" t="s">
        <v>150</v>
      </c>
      <c r="F305" s="323" t="str">
        <f t="shared" si="4"/>
        <v>NL_M_2015_1000 NAC_11_1_C</v>
      </c>
      <c r="G305" s="684"/>
    </row>
    <row r="306" spans="1:7" ht="13.8" thickBot="1" x14ac:dyDescent="0.3">
      <c r="A306" s="372" t="str">
        <f>Cover!$G$25</f>
        <v>NL</v>
      </c>
      <c r="B306" s="335" t="s">
        <v>292</v>
      </c>
      <c r="C306" s="323">
        <v>2015</v>
      </c>
      <c r="D306" s="325" t="s">
        <v>216</v>
      </c>
      <c r="E306" s="334" t="s">
        <v>151</v>
      </c>
      <c r="F306" s="323" t="str">
        <f t="shared" si="4"/>
        <v>NL_M_2015_1000 NAC_11_1_NC</v>
      </c>
      <c r="G306" s="684"/>
    </row>
    <row r="307" spans="1:7" ht="13.8" thickBot="1" x14ac:dyDescent="0.3">
      <c r="A307" s="372" t="str">
        <f>Cover!$G$25</f>
        <v>NL</v>
      </c>
      <c r="B307" s="351" t="s">
        <v>292</v>
      </c>
      <c r="C307" s="323">
        <v>2015</v>
      </c>
      <c r="D307" s="332" t="s">
        <v>216</v>
      </c>
      <c r="E307" s="342" t="s">
        <v>152</v>
      </c>
      <c r="F307" s="323" t="str">
        <f t="shared" si="4"/>
        <v>NL_M_2015_1000 NAC_11_1_NC_T</v>
      </c>
      <c r="G307" s="684"/>
    </row>
    <row r="308" spans="1:7" ht="13.8" thickBot="1" x14ac:dyDescent="0.3">
      <c r="A308" s="372" t="str">
        <f>Cover!$G$25</f>
        <v>NL</v>
      </c>
      <c r="B308" s="327" t="s">
        <v>292</v>
      </c>
      <c r="C308" s="323">
        <v>2015</v>
      </c>
      <c r="D308" s="327" t="s">
        <v>216</v>
      </c>
      <c r="E308" s="341" t="s">
        <v>153</v>
      </c>
      <c r="F308" s="323" t="str">
        <f t="shared" si="4"/>
        <v>NL_M_2015_1000 NAC_11_2</v>
      </c>
      <c r="G308" s="684"/>
    </row>
    <row r="309" spans="1:7" ht="13.8" thickBot="1" x14ac:dyDescent="0.3">
      <c r="A309" s="372" t="str">
        <f>Cover!$G$25</f>
        <v>NL</v>
      </c>
      <c r="B309" s="335" t="s">
        <v>292</v>
      </c>
      <c r="C309" s="323">
        <v>2015</v>
      </c>
      <c r="D309" s="325" t="s">
        <v>216</v>
      </c>
      <c r="E309" s="334" t="s">
        <v>154</v>
      </c>
      <c r="F309" s="323" t="str">
        <f t="shared" si="4"/>
        <v>NL_M_2015_1000 NAC_11_3</v>
      </c>
      <c r="G309" s="684"/>
    </row>
    <row r="310" spans="1:7" ht="13.8" thickBot="1" x14ac:dyDescent="0.3">
      <c r="A310" s="372" t="str">
        <f>Cover!$G$25</f>
        <v>NL</v>
      </c>
      <c r="B310" s="335" t="s">
        <v>292</v>
      </c>
      <c r="C310" s="323">
        <v>2015</v>
      </c>
      <c r="D310" s="325" t="s">
        <v>216</v>
      </c>
      <c r="E310" s="334" t="s">
        <v>155</v>
      </c>
      <c r="F310" s="323" t="str">
        <f t="shared" si="4"/>
        <v>NL_M_2015_1000 NAC_11_4</v>
      </c>
      <c r="G310" s="684"/>
    </row>
    <row r="311" spans="1:7" ht="13.8" thickBot="1" x14ac:dyDescent="0.3">
      <c r="A311" s="372" t="str">
        <f>Cover!$G$25</f>
        <v>NL</v>
      </c>
      <c r="B311" s="335" t="s">
        <v>292</v>
      </c>
      <c r="C311" s="323">
        <v>2015</v>
      </c>
      <c r="D311" s="325" t="s">
        <v>216</v>
      </c>
      <c r="E311" s="334" t="s">
        <v>156</v>
      </c>
      <c r="F311" s="323" t="str">
        <f t="shared" si="4"/>
        <v>NL_M_2015_1000 NAC_11_5</v>
      </c>
      <c r="G311" s="684"/>
    </row>
    <row r="312" spans="1:7" ht="13.8" thickBot="1" x14ac:dyDescent="0.3">
      <c r="A312" s="372" t="str">
        <f>Cover!$G$25</f>
        <v>NL</v>
      </c>
      <c r="B312" s="335" t="s">
        <v>292</v>
      </c>
      <c r="C312" s="323">
        <v>2015</v>
      </c>
      <c r="D312" s="325" t="s">
        <v>216</v>
      </c>
      <c r="E312" s="334" t="s">
        <v>171</v>
      </c>
      <c r="F312" s="323" t="str">
        <f t="shared" si="4"/>
        <v>NL_M_2015_1000 NAC_11_6</v>
      </c>
      <c r="G312" s="684"/>
    </row>
    <row r="313" spans="1:7" ht="13.8" thickBot="1" x14ac:dyDescent="0.3">
      <c r="A313" s="372" t="str">
        <f>Cover!$G$25</f>
        <v>NL</v>
      </c>
      <c r="B313" s="335" t="s">
        <v>292</v>
      </c>
      <c r="C313" s="323">
        <v>2015</v>
      </c>
      <c r="D313" s="325" t="s">
        <v>216</v>
      </c>
      <c r="E313" s="334" t="s">
        <v>172</v>
      </c>
      <c r="F313" s="323" t="str">
        <f t="shared" si="4"/>
        <v>NL_M_2015_1000 NAC_11_7</v>
      </c>
      <c r="G313" s="684"/>
    </row>
    <row r="314" spans="1:7" ht="13.8" thickBot="1" x14ac:dyDescent="0.3">
      <c r="A314" s="372" t="str">
        <f>Cover!$G$25</f>
        <v>NL</v>
      </c>
      <c r="B314" s="335" t="s">
        <v>292</v>
      </c>
      <c r="C314" s="323">
        <v>2015</v>
      </c>
      <c r="D314" s="325" t="s">
        <v>216</v>
      </c>
      <c r="E314" s="334" t="s">
        <v>173</v>
      </c>
      <c r="F314" s="323" t="str">
        <f t="shared" si="4"/>
        <v>NL_M_2015_1000 NAC_11_7_1</v>
      </c>
      <c r="G314" s="684"/>
    </row>
    <row r="315" spans="1:7" ht="13.8" thickBot="1" x14ac:dyDescent="0.3">
      <c r="A315" s="372" t="str">
        <f>Cover!$G$25</f>
        <v>NL</v>
      </c>
      <c r="B315" s="335" t="s">
        <v>292</v>
      </c>
      <c r="C315" s="323">
        <v>2015</v>
      </c>
      <c r="D315" s="325" t="s">
        <v>216</v>
      </c>
      <c r="E315" s="334" t="s">
        <v>157</v>
      </c>
      <c r="F315" s="323" t="str">
        <f t="shared" si="4"/>
        <v>NL_M_2015_1000 NAC_12_1</v>
      </c>
      <c r="G315" s="684"/>
    </row>
    <row r="316" spans="1:7" ht="13.8" thickBot="1" x14ac:dyDescent="0.3">
      <c r="A316" s="372" t="str">
        <f>Cover!$G$25</f>
        <v>NL</v>
      </c>
      <c r="B316" s="335" t="s">
        <v>292</v>
      </c>
      <c r="C316" s="323">
        <v>2015</v>
      </c>
      <c r="D316" s="325" t="s">
        <v>216</v>
      </c>
      <c r="E316" s="334" t="s">
        <v>158</v>
      </c>
      <c r="F316" s="323" t="str">
        <f t="shared" si="4"/>
        <v>NL_M_2015_1000 NAC_12_2</v>
      </c>
      <c r="G316" s="684"/>
    </row>
    <row r="317" spans="1:7" ht="13.8" thickBot="1" x14ac:dyDescent="0.3">
      <c r="A317" s="372" t="str">
        <f>Cover!$G$25</f>
        <v>NL</v>
      </c>
      <c r="B317" s="335" t="s">
        <v>292</v>
      </c>
      <c r="C317" s="323">
        <v>2015</v>
      </c>
      <c r="D317" s="325" t="s">
        <v>216</v>
      </c>
      <c r="E317" s="334" t="s">
        <v>159</v>
      </c>
      <c r="F317" s="323" t="str">
        <f t="shared" si="4"/>
        <v>NL_M_2015_1000 NAC_12_3</v>
      </c>
      <c r="G317" s="684"/>
    </row>
    <row r="318" spans="1:7" ht="13.8" thickBot="1" x14ac:dyDescent="0.3">
      <c r="A318" s="372" t="str">
        <f>Cover!$G$25</f>
        <v>NL</v>
      </c>
      <c r="B318" s="335" t="s">
        <v>292</v>
      </c>
      <c r="C318" s="323">
        <v>2015</v>
      </c>
      <c r="D318" s="325" t="s">
        <v>216</v>
      </c>
      <c r="E318" s="334" t="s">
        <v>160</v>
      </c>
      <c r="F318" s="323" t="str">
        <f t="shared" si="4"/>
        <v>NL_M_2015_1000 NAC_12_4</v>
      </c>
      <c r="G318" s="684"/>
    </row>
    <row r="319" spans="1:7" ht="13.8" thickBot="1" x14ac:dyDescent="0.3">
      <c r="A319" s="372" t="str">
        <f>Cover!$G$25</f>
        <v>NL</v>
      </c>
      <c r="B319" s="335" t="s">
        <v>292</v>
      </c>
      <c r="C319" s="323">
        <v>2015</v>
      </c>
      <c r="D319" s="325" t="s">
        <v>216</v>
      </c>
      <c r="E319" s="334" t="s">
        <v>161</v>
      </c>
      <c r="F319" s="323" t="str">
        <f t="shared" si="4"/>
        <v>NL_M_2015_1000 NAC_12_5</v>
      </c>
      <c r="G319" s="684"/>
    </row>
    <row r="320" spans="1:7" ht="13.8" thickBot="1" x14ac:dyDescent="0.3">
      <c r="A320" s="372" t="str">
        <f>Cover!$G$25</f>
        <v>NL</v>
      </c>
      <c r="B320" s="335" t="s">
        <v>292</v>
      </c>
      <c r="C320" s="323">
        <v>2015</v>
      </c>
      <c r="D320" s="325" t="s">
        <v>216</v>
      </c>
      <c r="E320" s="334" t="s">
        <v>162</v>
      </c>
      <c r="F320" s="323" t="str">
        <f t="shared" si="4"/>
        <v>NL_M_2015_1000 NAC_12_6</v>
      </c>
      <c r="G320" s="684"/>
    </row>
    <row r="321" spans="1:7" ht="13.8" thickBot="1" x14ac:dyDescent="0.3">
      <c r="A321" s="372" t="str">
        <f>Cover!$G$25</f>
        <v>NL</v>
      </c>
      <c r="B321" s="335" t="s">
        <v>292</v>
      </c>
      <c r="C321" s="323">
        <v>2015</v>
      </c>
      <c r="D321" s="325" t="s">
        <v>216</v>
      </c>
      <c r="E321" s="334" t="s">
        <v>163</v>
      </c>
      <c r="F321" s="323" t="str">
        <f t="shared" si="4"/>
        <v>NL_M_2015_1000 NAC_12_6_1</v>
      </c>
      <c r="G321" s="684"/>
    </row>
    <row r="322" spans="1:7" ht="13.8" thickBot="1" x14ac:dyDescent="0.3">
      <c r="A322" s="372" t="str">
        <f>Cover!$G$25</f>
        <v>NL</v>
      </c>
      <c r="B322" s="335" t="s">
        <v>292</v>
      </c>
      <c r="C322" s="323">
        <v>2015</v>
      </c>
      <c r="D322" s="325" t="s">
        <v>216</v>
      </c>
      <c r="E322" s="334" t="s">
        <v>164</v>
      </c>
      <c r="F322" s="323" t="str">
        <f t="shared" si="4"/>
        <v>NL_M_2015_1000 NAC_12_6_2</v>
      </c>
      <c r="G322" s="684"/>
    </row>
    <row r="323" spans="1:7" ht="13.8" thickBot="1" x14ac:dyDescent="0.3">
      <c r="A323" s="372" t="str">
        <f>Cover!$G$25</f>
        <v>NL</v>
      </c>
      <c r="B323" s="335" t="s">
        <v>292</v>
      </c>
      <c r="C323" s="323">
        <v>2015</v>
      </c>
      <c r="D323" s="325" t="s">
        <v>216</v>
      </c>
      <c r="E323" s="334" t="s">
        <v>166</v>
      </c>
      <c r="F323" s="323" t="str">
        <f t="shared" ref="F323:F386" si="5">CONCATENATE(A323,"_",B323,"_",C323,"_",D323,"_",E323)</f>
        <v>NL_M_2015_1000 NAC_12_6_3</v>
      </c>
      <c r="G323" s="684"/>
    </row>
    <row r="324" spans="1:7" ht="13.8" thickBot="1" x14ac:dyDescent="0.3">
      <c r="A324" s="372" t="str">
        <f>Cover!$G$25</f>
        <v>NL</v>
      </c>
      <c r="B324" s="335" t="s">
        <v>292</v>
      </c>
      <c r="C324" s="323">
        <v>2015</v>
      </c>
      <c r="D324" s="325" t="s">
        <v>216</v>
      </c>
      <c r="E324" s="334" t="s">
        <v>167</v>
      </c>
      <c r="F324" s="323" t="str">
        <f t="shared" si="5"/>
        <v>NL_M_2015_1000 NAC_12_7</v>
      </c>
      <c r="G324" s="684"/>
    </row>
    <row r="325" spans="1:7" ht="13.8" thickBot="1" x14ac:dyDescent="0.3">
      <c r="A325" s="372" t="str">
        <f>Cover!$G$25</f>
        <v>NL</v>
      </c>
      <c r="B325" s="335" t="s">
        <v>292</v>
      </c>
      <c r="C325" s="323">
        <v>2015</v>
      </c>
      <c r="D325" s="325" t="s">
        <v>216</v>
      </c>
      <c r="E325" s="334" t="s">
        <v>168</v>
      </c>
      <c r="F325" s="323" t="str">
        <f t="shared" si="5"/>
        <v>NL_M_2015_1000 NAC_12_7_1</v>
      </c>
      <c r="G325" s="684"/>
    </row>
    <row r="326" spans="1:7" ht="13.8" thickBot="1" x14ac:dyDescent="0.3">
      <c r="A326" s="372" t="str">
        <f>Cover!$G$25</f>
        <v>NL</v>
      </c>
      <c r="B326" s="335" t="s">
        <v>292</v>
      </c>
      <c r="C326" s="323">
        <v>2015</v>
      </c>
      <c r="D326" s="325" t="s">
        <v>216</v>
      </c>
      <c r="E326" s="334" t="s">
        <v>169</v>
      </c>
      <c r="F326" s="323" t="str">
        <f t="shared" si="5"/>
        <v>NL_M_2015_1000 NAC_12_7_2</v>
      </c>
      <c r="G326" s="684"/>
    </row>
    <row r="327" spans="1:7" ht="13.8" thickBot="1" x14ac:dyDescent="0.3">
      <c r="A327" s="372" t="str">
        <f>Cover!$G$25</f>
        <v>NL</v>
      </c>
      <c r="B327" s="335" t="s">
        <v>292</v>
      </c>
      <c r="C327" s="323">
        <v>2015</v>
      </c>
      <c r="D327" s="325" t="s">
        <v>216</v>
      </c>
      <c r="E327" s="334" t="s">
        <v>170</v>
      </c>
      <c r="F327" s="323" t="str">
        <f t="shared" si="5"/>
        <v>NL_M_2015_1000 NAC_12_7_3</v>
      </c>
      <c r="G327" s="684"/>
    </row>
    <row r="328" spans="1:7" ht="13.8" thickBot="1" x14ac:dyDescent="0.3">
      <c r="A328" s="372" t="str">
        <f>Cover!$G$25</f>
        <v>NL</v>
      </c>
      <c r="B328" s="335" t="s">
        <v>296</v>
      </c>
      <c r="C328" s="323">
        <v>2015</v>
      </c>
      <c r="D328" s="325" t="s">
        <v>216</v>
      </c>
      <c r="E328" s="334" t="s">
        <v>149</v>
      </c>
      <c r="F328" s="323" t="str">
        <f t="shared" si="5"/>
        <v>NL_X_2015_1000 NAC_11_1</v>
      </c>
      <c r="G328" s="684"/>
    </row>
    <row r="329" spans="1:7" ht="13.8" thickBot="1" x14ac:dyDescent="0.3">
      <c r="A329" s="372" t="str">
        <f>Cover!$G$25</f>
        <v>NL</v>
      </c>
      <c r="B329" s="335" t="s">
        <v>296</v>
      </c>
      <c r="C329" s="323">
        <v>2015</v>
      </c>
      <c r="D329" s="325" t="s">
        <v>216</v>
      </c>
      <c r="E329" s="334" t="s">
        <v>150</v>
      </c>
      <c r="F329" s="323" t="str">
        <f t="shared" si="5"/>
        <v>NL_X_2015_1000 NAC_11_1_C</v>
      </c>
      <c r="G329" s="684"/>
    </row>
    <row r="330" spans="1:7" ht="13.8" thickBot="1" x14ac:dyDescent="0.3">
      <c r="A330" s="372" t="str">
        <f>Cover!$G$25</f>
        <v>NL</v>
      </c>
      <c r="B330" s="335" t="s">
        <v>296</v>
      </c>
      <c r="C330" s="323">
        <v>2015</v>
      </c>
      <c r="D330" s="325" t="s">
        <v>216</v>
      </c>
      <c r="E330" s="334" t="s">
        <v>151</v>
      </c>
      <c r="F330" s="323" t="str">
        <f t="shared" si="5"/>
        <v>NL_X_2015_1000 NAC_11_1_NC</v>
      </c>
      <c r="G330" s="684"/>
    </row>
    <row r="331" spans="1:7" ht="13.8" thickBot="1" x14ac:dyDescent="0.3">
      <c r="A331" s="372" t="str">
        <f>Cover!$G$25</f>
        <v>NL</v>
      </c>
      <c r="B331" s="350" t="s">
        <v>296</v>
      </c>
      <c r="C331" s="323">
        <v>2015</v>
      </c>
      <c r="D331" s="343" t="s">
        <v>216</v>
      </c>
      <c r="E331" s="347" t="s">
        <v>152</v>
      </c>
      <c r="F331" s="323" t="str">
        <f t="shared" si="5"/>
        <v>NL_X_2015_1000 NAC_11_1_NC_T</v>
      </c>
      <c r="G331" s="684"/>
    </row>
    <row r="332" spans="1:7" ht="13.8" thickBot="1" x14ac:dyDescent="0.3">
      <c r="A332" s="372" t="str">
        <f>Cover!$G$25</f>
        <v>NL</v>
      </c>
      <c r="B332" s="327" t="s">
        <v>296</v>
      </c>
      <c r="C332" s="323">
        <v>2015</v>
      </c>
      <c r="D332" s="327" t="s">
        <v>216</v>
      </c>
      <c r="E332" s="341" t="s">
        <v>153</v>
      </c>
      <c r="F332" s="323" t="str">
        <f t="shared" si="5"/>
        <v>NL_X_2015_1000 NAC_11_2</v>
      </c>
      <c r="G332" s="684"/>
    </row>
    <row r="333" spans="1:7" ht="13.8" thickBot="1" x14ac:dyDescent="0.3">
      <c r="A333" s="372" t="str">
        <f>Cover!$G$25</f>
        <v>NL</v>
      </c>
      <c r="B333" s="325" t="s">
        <v>296</v>
      </c>
      <c r="C333" s="323">
        <v>2015</v>
      </c>
      <c r="D333" s="325" t="s">
        <v>216</v>
      </c>
      <c r="E333" s="334" t="s">
        <v>154</v>
      </c>
      <c r="F333" s="323" t="str">
        <f t="shared" si="5"/>
        <v>NL_X_2015_1000 NAC_11_3</v>
      </c>
      <c r="G333" s="684"/>
    </row>
    <row r="334" spans="1:7" ht="13.8" thickBot="1" x14ac:dyDescent="0.3">
      <c r="A334" s="372" t="str">
        <f>Cover!$G$25</f>
        <v>NL</v>
      </c>
      <c r="B334" s="325" t="s">
        <v>296</v>
      </c>
      <c r="C334" s="323">
        <v>2015</v>
      </c>
      <c r="D334" s="325" t="s">
        <v>216</v>
      </c>
      <c r="E334" s="334" t="s">
        <v>155</v>
      </c>
      <c r="F334" s="323" t="str">
        <f t="shared" si="5"/>
        <v>NL_X_2015_1000 NAC_11_4</v>
      </c>
      <c r="G334" s="684"/>
    </row>
    <row r="335" spans="1:7" ht="13.8" thickBot="1" x14ac:dyDescent="0.3">
      <c r="A335" s="372" t="str">
        <f>Cover!$G$25</f>
        <v>NL</v>
      </c>
      <c r="B335" s="325" t="s">
        <v>296</v>
      </c>
      <c r="C335" s="323">
        <v>2015</v>
      </c>
      <c r="D335" s="325" t="s">
        <v>216</v>
      </c>
      <c r="E335" s="334" t="s">
        <v>156</v>
      </c>
      <c r="F335" s="323" t="str">
        <f t="shared" si="5"/>
        <v>NL_X_2015_1000 NAC_11_5</v>
      </c>
      <c r="G335" s="684"/>
    </row>
    <row r="336" spans="1:7" ht="13.8" thickBot="1" x14ac:dyDescent="0.3">
      <c r="A336" s="372" t="str">
        <f>Cover!$G$25</f>
        <v>NL</v>
      </c>
      <c r="B336" s="325" t="s">
        <v>296</v>
      </c>
      <c r="C336" s="323">
        <v>2015</v>
      </c>
      <c r="D336" s="325" t="s">
        <v>216</v>
      </c>
      <c r="E336" s="334" t="s">
        <v>171</v>
      </c>
      <c r="F336" s="323" t="str">
        <f t="shared" si="5"/>
        <v>NL_X_2015_1000 NAC_11_6</v>
      </c>
      <c r="G336" s="684"/>
    </row>
    <row r="337" spans="1:7" ht="13.8" thickBot="1" x14ac:dyDescent="0.3">
      <c r="A337" s="372" t="str">
        <f>Cover!$G$25</f>
        <v>NL</v>
      </c>
      <c r="B337" s="325" t="s">
        <v>296</v>
      </c>
      <c r="C337" s="323">
        <v>2015</v>
      </c>
      <c r="D337" s="325" t="s">
        <v>216</v>
      </c>
      <c r="E337" s="334" t="s">
        <v>172</v>
      </c>
      <c r="F337" s="323" t="str">
        <f t="shared" si="5"/>
        <v>NL_X_2015_1000 NAC_11_7</v>
      </c>
      <c r="G337" s="684"/>
    </row>
    <row r="338" spans="1:7" ht="13.8" thickBot="1" x14ac:dyDescent="0.3">
      <c r="A338" s="372" t="str">
        <f>Cover!$G$25</f>
        <v>NL</v>
      </c>
      <c r="B338" s="325" t="s">
        <v>296</v>
      </c>
      <c r="C338" s="323">
        <v>2015</v>
      </c>
      <c r="D338" s="325" t="s">
        <v>216</v>
      </c>
      <c r="E338" s="334" t="s">
        <v>173</v>
      </c>
      <c r="F338" s="323" t="str">
        <f t="shared" si="5"/>
        <v>NL_X_2015_1000 NAC_11_7_1</v>
      </c>
      <c r="G338" s="684"/>
    </row>
    <row r="339" spans="1:7" ht="13.8" thickBot="1" x14ac:dyDescent="0.3">
      <c r="A339" s="372" t="str">
        <f>Cover!$G$25</f>
        <v>NL</v>
      </c>
      <c r="B339" s="325" t="s">
        <v>296</v>
      </c>
      <c r="C339" s="323">
        <v>2015</v>
      </c>
      <c r="D339" s="325" t="s">
        <v>216</v>
      </c>
      <c r="E339" s="334" t="s">
        <v>157</v>
      </c>
      <c r="F339" s="323" t="str">
        <f t="shared" si="5"/>
        <v>NL_X_2015_1000 NAC_12_1</v>
      </c>
      <c r="G339" s="684"/>
    </row>
    <row r="340" spans="1:7" ht="13.8" thickBot="1" x14ac:dyDescent="0.3">
      <c r="A340" s="372" t="str">
        <f>Cover!$G$25</f>
        <v>NL</v>
      </c>
      <c r="B340" s="325" t="s">
        <v>296</v>
      </c>
      <c r="C340" s="323">
        <v>2015</v>
      </c>
      <c r="D340" s="325" t="s">
        <v>216</v>
      </c>
      <c r="E340" s="334" t="s">
        <v>158</v>
      </c>
      <c r="F340" s="323" t="str">
        <f t="shared" si="5"/>
        <v>NL_X_2015_1000 NAC_12_2</v>
      </c>
      <c r="G340" s="684"/>
    </row>
    <row r="341" spans="1:7" ht="13.8" thickBot="1" x14ac:dyDescent="0.3">
      <c r="A341" s="372" t="str">
        <f>Cover!$G$25</f>
        <v>NL</v>
      </c>
      <c r="B341" s="325" t="s">
        <v>296</v>
      </c>
      <c r="C341" s="323">
        <v>2015</v>
      </c>
      <c r="D341" s="325" t="s">
        <v>216</v>
      </c>
      <c r="E341" s="334" t="s">
        <v>159</v>
      </c>
      <c r="F341" s="323" t="str">
        <f t="shared" si="5"/>
        <v>NL_X_2015_1000 NAC_12_3</v>
      </c>
      <c r="G341" s="684"/>
    </row>
    <row r="342" spans="1:7" ht="13.8" thickBot="1" x14ac:dyDescent="0.3">
      <c r="A342" s="372" t="str">
        <f>Cover!$G$25</f>
        <v>NL</v>
      </c>
      <c r="B342" s="325" t="s">
        <v>296</v>
      </c>
      <c r="C342" s="323">
        <v>2015</v>
      </c>
      <c r="D342" s="325" t="s">
        <v>216</v>
      </c>
      <c r="E342" s="334" t="s">
        <v>160</v>
      </c>
      <c r="F342" s="323" t="str">
        <f t="shared" si="5"/>
        <v>NL_X_2015_1000 NAC_12_4</v>
      </c>
      <c r="G342" s="684"/>
    </row>
    <row r="343" spans="1:7" ht="13.8" thickBot="1" x14ac:dyDescent="0.3">
      <c r="A343" s="372" t="str">
        <f>Cover!$G$25</f>
        <v>NL</v>
      </c>
      <c r="B343" s="325" t="s">
        <v>296</v>
      </c>
      <c r="C343" s="323">
        <v>2015</v>
      </c>
      <c r="D343" s="325" t="s">
        <v>216</v>
      </c>
      <c r="E343" s="334" t="s">
        <v>161</v>
      </c>
      <c r="F343" s="323" t="str">
        <f t="shared" si="5"/>
        <v>NL_X_2015_1000 NAC_12_5</v>
      </c>
      <c r="G343" s="684"/>
    </row>
    <row r="344" spans="1:7" ht="13.8" thickBot="1" x14ac:dyDescent="0.3">
      <c r="A344" s="372" t="str">
        <f>Cover!$G$25</f>
        <v>NL</v>
      </c>
      <c r="B344" s="325" t="s">
        <v>296</v>
      </c>
      <c r="C344" s="323">
        <v>2015</v>
      </c>
      <c r="D344" s="325" t="s">
        <v>216</v>
      </c>
      <c r="E344" s="334" t="s">
        <v>162</v>
      </c>
      <c r="F344" s="323" t="str">
        <f t="shared" si="5"/>
        <v>NL_X_2015_1000 NAC_12_6</v>
      </c>
      <c r="G344" s="684"/>
    </row>
    <row r="345" spans="1:7" ht="13.8" thickBot="1" x14ac:dyDescent="0.3">
      <c r="A345" s="372" t="str">
        <f>Cover!$G$25</f>
        <v>NL</v>
      </c>
      <c r="B345" s="325" t="s">
        <v>296</v>
      </c>
      <c r="C345" s="323">
        <v>2015</v>
      </c>
      <c r="D345" s="325" t="s">
        <v>216</v>
      </c>
      <c r="E345" s="334" t="s">
        <v>163</v>
      </c>
      <c r="F345" s="323" t="str">
        <f t="shared" si="5"/>
        <v>NL_X_2015_1000 NAC_12_6_1</v>
      </c>
      <c r="G345" s="684"/>
    </row>
    <row r="346" spans="1:7" ht="13.8" thickBot="1" x14ac:dyDescent="0.3">
      <c r="A346" s="372" t="str">
        <f>Cover!$G$25</f>
        <v>NL</v>
      </c>
      <c r="B346" s="325" t="s">
        <v>296</v>
      </c>
      <c r="C346" s="323">
        <v>2015</v>
      </c>
      <c r="D346" s="325" t="s">
        <v>216</v>
      </c>
      <c r="E346" s="334" t="s">
        <v>164</v>
      </c>
      <c r="F346" s="323" t="str">
        <f t="shared" si="5"/>
        <v>NL_X_2015_1000 NAC_12_6_2</v>
      </c>
      <c r="G346" s="684"/>
    </row>
    <row r="347" spans="1:7" ht="13.8" thickBot="1" x14ac:dyDescent="0.3">
      <c r="A347" s="372" t="str">
        <f>Cover!$G$25</f>
        <v>NL</v>
      </c>
      <c r="B347" s="325" t="s">
        <v>296</v>
      </c>
      <c r="C347" s="323">
        <v>2015</v>
      </c>
      <c r="D347" s="325" t="s">
        <v>216</v>
      </c>
      <c r="E347" s="334" t="s">
        <v>166</v>
      </c>
      <c r="F347" s="323" t="str">
        <f t="shared" si="5"/>
        <v>NL_X_2015_1000 NAC_12_6_3</v>
      </c>
      <c r="G347" s="684"/>
    </row>
    <row r="348" spans="1:7" ht="13.8" thickBot="1" x14ac:dyDescent="0.3">
      <c r="A348" s="372" t="str">
        <f>Cover!$G$25</f>
        <v>NL</v>
      </c>
      <c r="B348" s="325" t="s">
        <v>296</v>
      </c>
      <c r="C348" s="323">
        <v>2015</v>
      </c>
      <c r="D348" s="325" t="s">
        <v>216</v>
      </c>
      <c r="E348" s="334" t="s">
        <v>167</v>
      </c>
      <c r="F348" s="323" t="str">
        <f t="shared" si="5"/>
        <v>NL_X_2015_1000 NAC_12_7</v>
      </c>
      <c r="G348" s="684"/>
    </row>
    <row r="349" spans="1:7" ht="13.8" thickBot="1" x14ac:dyDescent="0.3">
      <c r="A349" s="372" t="str">
        <f>Cover!$G$25</f>
        <v>NL</v>
      </c>
      <c r="B349" s="325" t="s">
        <v>296</v>
      </c>
      <c r="C349" s="323">
        <v>2015</v>
      </c>
      <c r="D349" s="325" t="s">
        <v>216</v>
      </c>
      <c r="E349" s="334" t="s">
        <v>168</v>
      </c>
      <c r="F349" s="323" t="str">
        <f t="shared" si="5"/>
        <v>NL_X_2015_1000 NAC_12_7_1</v>
      </c>
      <c r="G349" s="684"/>
    </row>
    <row r="350" spans="1:7" ht="13.8" thickBot="1" x14ac:dyDescent="0.3">
      <c r="A350" s="372" t="str">
        <f>Cover!$G$25</f>
        <v>NL</v>
      </c>
      <c r="B350" s="325" t="s">
        <v>296</v>
      </c>
      <c r="C350" s="323">
        <v>2015</v>
      </c>
      <c r="D350" s="325" t="s">
        <v>216</v>
      </c>
      <c r="E350" s="334" t="s">
        <v>169</v>
      </c>
      <c r="F350" s="323" t="str">
        <f t="shared" si="5"/>
        <v>NL_X_2015_1000 NAC_12_7_2</v>
      </c>
      <c r="G350" s="684"/>
    </row>
    <row r="351" spans="1:7" ht="13.8" thickBot="1" x14ac:dyDescent="0.3">
      <c r="A351" s="372" t="str">
        <f>Cover!$G$25</f>
        <v>NL</v>
      </c>
      <c r="B351" s="325" t="s">
        <v>296</v>
      </c>
      <c r="C351" s="323">
        <v>2015</v>
      </c>
      <c r="D351" s="325" t="s">
        <v>216</v>
      </c>
      <c r="E351" s="334" t="s">
        <v>170</v>
      </c>
      <c r="F351" s="323" t="str">
        <f t="shared" si="5"/>
        <v>NL_X_2015_1000 NAC_12_7_3</v>
      </c>
      <c r="G351" s="684"/>
    </row>
    <row r="352" spans="1:7" ht="13.8" thickBot="1" x14ac:dyDescent="0.3">
      <c r="A352" s="372" t="str">
        <f>Cover!$G$25</f>
        <v>NL</v>
      </c>
      <c r="B352" s="325" t="s">
        <v>292</v>
      </c>
      <c r="C352" s="323">
        <v>2015</v>
      </c>
      <c r="D352" s="325" t="s">
        <v>293</v>
      </c>
      <c r="E352" s="334" t="s">
        <v>224</v>
      </c>
      <c r="F352" s="323" t="str">
        <f t="shared" si="5"/>
        <v>NL_M_2015_1000 m3_ST_1_2_C</v>
      </c>
      <c r="G352" s="684"/>
    </row>
    <row r="353" spans="1:7" ht="13.8" thickBot="1" x14ac:dyDescent="0.3">
      <c r="A353" s="372" t="str">
        <f>Cover!$G$25</f>
        <v>NL</v>
      </c>
      <c r="B353" s="325" t="s">
        <v>292</v>
      </c>
      <c r="C353" s="323">
        <v>2015</v>
      </c>
      <c r="D353" s="325" t="s">
        <v>293</v>
      </c>
      <c r="E353" s="334" t="s">
        <v>225</v>
      </c>
      <c r="F353" s="323" t="str">
        <f t="shared" si="5"/>
        <v>NL_M_2015_1000 m3_ST_1_2_C_1</v>
      </c>
      <c r="G353" s="684"/>
    </row>
    <row r="354" spans="1:7" ht="13.8" thickBot="1" x14ac:dyDescent="0.3">
      <c r="A354" s="372" t="str">
        <f>Cover!$G$25</f>
        <v>NL</v>
      </c>
      <c r="B354" s="325" t="s">
        <v>292</v>
      </c>
      <c r="C354" s="323">
        <v>2015</v>
      </c>
      <c r="D354" s="325" t="s">
        <v>293</v>
      </c>
      <c r="E354" s="334" t="s">
        <v>226</v>
      </c>
      <c r="F354" s="323" t="str">
        <f t="shared" si="5"/>
        <v>NL_M_2015_1000 m3_ST_1_2_C_1_1</v>
      </c>
      <c r="G354" s="684"/>
    </row>
    <row r="355" spans="1:7" ht="13.8" thickBot="1" x14ac:dyDescent="0.3">
      <c r="A355" s="372" t="str">
        <f>Cover!$G$25</f>
        <v>NL</v>
      </c>
      <c r="B355" s="325" t="s">
        <v>292</v>
      </c>
      <c r="C355" s="323">
        <v>2015</v>
      </c>
      <c r="D355" s="325" t="s">
        <v>293</v>
      </c>
      <c r="E355" s="334" t="s">
        <v>227</v>
      </c>
      <c r="F355" s="323" t="str">
        <f t="shared" si="5"/>
        <v>NL_M_2015_1000 m3_ST_1_2_C_2_1</v>
      </c>
      <c r="G355" s="684"/>
    </row>
    <row r="356" spans="1:7" ht="13.8" thickBot="1" x14ac:dyDescent="0.3">
      <c r="A356" s="372" t="str">
        <f>Cover!$G$25</f>
        <v>NL</v>
      </c>
      <c r="B356" s="325" t="s">
        <v>292</v>
      </c>
      <c r="C356" s="323">
        <v>2015</v>
      </c>
      <c r="D356" s="325" t="s">
        <v>293</v>
      </c>
      <c r="E356" s="334" t="s">
        <v>228</v>
      </c>
      <c r="F356" s="323" t="str">
        <f t="shared" si="5"/>
        <v>NL_M_2015_1000 m3_ST_1_2_C_2</v>
      </c>
      <c r="G356" s="684"/>
    </row>
    <row r="357" spans="1:7" ht="13.8" thickBot="1" x14ac:dyDescent="0.3">
      <c r="A357" s="372" t="str">
        <f>Cover!$G$25</f>
        <v>NL</v>
      </c>
      <c r="B357" s="325" t="s">
        <v>292</v>
      </c>
      <c r="C357" s="323">
        <v>2015</v>
      </c>
      <c r="D357" s="325" t="s">
        <v>293</v>
      </c>
      <c r="E357" s="334" t="s">
        <v>241</v>
      </c>
      <c r="F357" s="323" t="str">
        <f t="shared" si="5"/>
        <v>NL_M_2015_1000 m3_ST_1_2_C_1_2</v>
      </c>
      <c r="G357" s="684"/>
    </row>
    <row r="358" spans="1:7" ht="13.8" thickBot="1" x14ac:dyDescent="0.3">
      <c r="A358" s="372" t="str">
        <f>Cover!$G$25</f>
        <v>NL</v>
      </c>
      <c r="B358" s="325" t="s">
        <v>292</v>
      </c>
      <c r="C358" s="323">
        <v>2015</v>
      </c>
      <c r="D358" s="325" t="s">
        <v>293</v>
      </c>
      <c r="E358" s="334" t="s">
        <v>242</v>
      </c>
      <c r="F358" s="323" t="str">
        <f t="shared" si="5"/>
        <v>NL_M_2015_1000 m3_ST_1_2_C_2_2</v>
      </c>
      <c r="G358" s="684"/>
    </row>
    <row r="359" spans="1:7" ht="13.8" thickBot="1" x14ac:dyDescent="0.3">
      <c r="A359" s="372" t="str">
        <f>Cover!$G$25</f>
        <v>NL</v>
      </c>
      <c r="B359" s="325" t="s">
        <v>292</v>
      </c>
      <c r="C359" s="323">
        <v>2015</v>
      </c>
      <c r="D359" s="325" t="s">
        <v>293</v>
      </c>
      <c r="E359" s="334" t="s">
        <v>243</v>
      </c>
      <c r="F359" s="323" t="str">
        <f t="shared" si="5"/>
        <v>NL_M_2015_1000 m3_ST_1_2_C_3</v>
      </c>
      <c r="G359" s="684"/>
    </row>
    <row r="360" spans="1:7" ht="13.8" thickBot="1" x14ac:dyDescent="0.3">
      <c r="A360" s="372" t="str">
        <f>Cover!$G$25</f>
        <v>NL</v>
      </c>
      <c r="B360" s="325" t="s">
        <v>292</v>
      </c>
      <c r="C360" s="323">
        <v>2015</v>
      </c>
      <c r="D360" s="325" t="s">
        <v>293</v>
      </c>
      <c r="E360" s="334" t="s">
        <v>244</v>
      </c>
      <c r="F360" s="323" t="str">
        <f t="shared" si="5"/>
        <v>NL_M_2015_1000 m3_ST_1_2_C_1_3</v>
      </c>
      <c r="G360" s="684"/>
    </row>
    <row r="361" spans="1:7" ht="13.8" thickBot="1" x14ac:dyDescent="0.3">
      <c r="A361" s="372" t="str">
        <f>Cover!$G$25</f>
        <v>NL</v>
      </c>
      <c r="B361" s="325" t="s">
        <v>292</v>
      </c>
      <c r="C361" s="323">
        <v>2015</v>
      </c>
      <c r="D361" s="325" t="s">
        <v>293</v>
      </c>
      <c r="E361" s="334" t="s">
        <v>245</v>
      </c>
      <c r="F361" s="323" t="str">
        <f t="shared" si="5"/>
        <v>NL_M_2015_1000 m3_ST_1_2_C_2_3</v>
      </c>
      <c r="G361" s="684"/>
    </row>
    <row r="362" spans="1:7" ht="13.8" thickBot="1" x14ac:dyDescent="0.3">
      <c r="A362" s="372" t="str">
        <f>Cover!$G$25</f>
        <v>NL</v>
      </c>
      <c r="B362" s="325" t="s">
        <v>292</v>
      </c>
      <c r="C362" s="323">
        <v>2015</v>
      </c>
      <c r="D362" s="325" t="s">
        <v>293</v>
      </c>
      <c r="E362" s="334" t="s">
        <v>246</v>
      </c>
      <c r="F362" s="323" t="str">
        <f t="shared" si="5"/>
        <v>NL_M_2015_1000 m3_ST_1_2_NC</v>
      </c>
      <c r="G362" s="684"/>
    </row>
    <row r="363" spans="1:7" ht="13.8" thickBot="1" x14ac:dyDescent="0.3">
      <c r="A363" s="372" t="str">
        <f>Cover!$G$25</f>
        <v>NL</v>
      </c>
      <c r="B363" s="325" t="s">
        <v>292</v>
      </c>
      <c r="C363" s="323">
        <v>2015</v>
      </c>
      <c r="D363" s="325" t="s">
        <v>293</v>
      </c>
      <c r="E363" s="334" t="s">
        <v>247</v>
      </c>
      <c r="F363" s="323" t="str">
        <f t="shared" si="5"/>
        <v>NL_M_2015_1000 m3_ST_1_2_NC_1</v>
      </c>
      <c r="G363" s="684"/>
    </row>
    <row r="364" spans="1:7" ht="13.8" thickBot="1" x14ac:dyDescent="0.3">
      <c r="A364" s="372" t="str">
        <f>Cover!$G$25</f>
        <v>NL</v>
      </c>
      <c r="B364" s="332" t="s">
        <v>292</v>
      </c>
      <c r="C364" s="323">
        <v>2015</v>
      </c>
      <c r="D364" s="332" t="s">
        <v>293</v>
      </c>
      <c r="E364" s="342" t="s">
        <v>248</v>
      </c>
      <c r="F364" s="323" t="str">
        <f t="shared" si="5"/>
        <v>NL_M_2015_1000 m3_ST_1_2_NC_1_1</v>
      </c>
      <c r="G364" s="684"/>
    </row>
    <row r="365" spans="1:7" ht="13.8" thickBot="1" x14ac:dyDescent="0.3">
      <c r="A365" s="372" t="str">
        <f>Cover!$G$25</f>
        <v>NL</v>
      </c>
      <c r="B365" s="327" t="s">
        <v>292</v>
      </c>
      <c r="C365" s="323">
        <v>2015</v>
      </c>
      <c r="D365" s="327" t="s">
        <v>293</v>
      </c>
      <c r="E365" s="341" t="s">
        <v>249</v>
      </c>
      <c r="F365" s="323" t="str">
        <f t="shared" si="5"/>
        <v>NL_M_2015_1000 m3_ST_1_2_NC_2_1</v>
      </c>
      <c r="G365" s="684"/>
    </row>
    <row r="366" spans="1:7" ht="13.8" thickBot="1" x14ac:dyDescent="0.3">
      <c r="A366" s="372" t="str">
        <f>Cover!$G$25</f>
        <v>NL</v>
      </c>
      <c r="B366" s="325" t="s">
        <v>292</v>
      </c>
      <c r="C366" s="323">
        <v>2015</v>
      </c>
      <c r="D366" s="325" t="s">
        <v>293</v>
      </c>
      <c r="E366" s="334" t="s">
        <v>250</v>
      </c>
      <c r="F366" s="323" t="str">
        <f t="shared" si="5"/>
        <v>NL_M_2015_1000 m3_ST_1_2_NC_2</v>
      </c>
      <c r="G366" s="684"/>
    </row>
    <row r="367" spans="1:7" ht="13.8" thickBot="1" x14ac:dyDescent="0.3">
      <c r="A367" s="372" t="str">
        <f>Cover!$G$25</f>
        <v>NL</v>
      </c>
      <c r="B367" s="325" t="s">
        <v>292</v>
      </c>
      <c r="C367" s="323">
        <v>2015</v>
      </c>
      <c r="D367" s="325" t="s">
        <v>293</v>
      </c>
      <c r="E367" s="334" t="s">
        <v>251</v>
      </c>
      <c r="F367" s="323" t="str">
        <f t="shared" si="5"/>
        <v>NL_M_2015_1000 m3_ST_1_2_NC_1_2</v>
      </c>
      <c r="G367" s="684"/>
    </row>
    <row r="368" spans="1:7" ht="13.8" thickBot="1" x14ac:dyDescent="0.3">
      <c r="A368" s="372" t="str">
        <f>Cover!$G$25</f>
        <v>NL</v>
      </c>
      <c r="B368" s="325" t="s">
        <v>292</v>
      </c>
      <c r="C368" s="323">
        <v>2015</v>
      </c>
      <c r="D368" s="325" t="s">
        <v>293</v>
      </c>
      <c r="E368" s="334" t="s">
        <v>252</v>
      </c>
      <c r="F368" s="323" t="str">
        <f t="shared" si="5"/>
        <v>NL_M_2015_1000 m3_ST_1_2_NC_2_2</v>
      </c>
      <c r="G368" s="684"/>
    </row>
    <row r="369" spans="1:7" ht="13.8" thickBot="1" x14ac:dyDescent="0.3">
      <c r="A369" s="372" t="str">
        <f>Cover!$G$25</f>
        <v>NL</v>
      </c>
      <c r="B369" s="325" t="s">
        <v>292</v>
      </c>
      <c r="C369" s="323">
        <v>2015</v>
      </c>
      <c r="D369" s="325" t="s">
        <v>293</v>
      </c>
      <c r="E369" s="334" t="s">
        <v>253</v>
      </c>
      <c r="F369" s="323" t="str">
        <f t="shared" si="5"/>
        <v>NL_M_2015_1000 m3_ST_1_2_NC_3</v>
      </c>
      <c r="G369" s="684"/>
    </row>
    <row r="370" spans="1:7" ht="13.8" thickBot="1" x14ac:dyDescent="0.3">
      <c r="A370" s="372" t="str">
        <f>Cover!$G$25</f>
        <v>NL</v>
      </c>
      <c r="B370" s="325" t="s">
        <v>292</v>
      </c>
      <c r="C370" s="323">
        <v>2015</v>
      </c>
      <c r="D370" s="325" t="s">
        <v>293</v>
      </c>
      <c r="E370" s="334" t="s">
        <v>254</v>
      </c>
      <c r="F370" s="323" t="str">
        <f t="shared" si="5"/>
        <v>NL_M_2015_1000 m3_ST_1_2_NC_1_3</v>
      </c>
      <c r="G370" s="684"/>
    </row>
    <row r="371" spans="1:7" ht="13.8" thickBot="1" x14ac:dyDescent="0.3">
      <c r="A371" s="372" t="str">
        <f>Cover!$G$25</f>
        <v>NL</v>
      </c>
      <c r="B371" s="325" t="s">
        <v>292</v>
      </c>
      <c r="C371" s="323">
        <v>2015</v>
      </c>
      <c r="D371" s="325" t="s">
        <v>293</v>
      </c>
      <c r="E371" s="334" t="s">
        <v>255</v>
      </c>
      <c r="F371" s="323" t="str">
        <f t="shared" si="5"/>
        <v>NL_M_2015_1000 m3_ST_1_2_NC_2_3</v>
      </c>
      <c r="G371" s="684"/>
    </row>
    <row r="372" spans="1:7" ht="13.8" thickBot="1" x14ac:dyDescent="0.3">
      <c r="A372" s="372" t="str">
        <f>Cover!$G$25</f>
        <v>NL</v>
      </c>
      <c r="B372" s="325" t="s">
        <v>292</v>
      </c>
      <c r="C372" s="323">
        <v>2015</v>
      </c>
      <c r="D372" s="325" t="s">
        <v>293</v>
      </c>
      <c r="E372" s="334" t="s">
        <v>256</v>
      </c>
      <c r="F372" s="323" t="str">
        <f t="shared" si="5"/>
        <v>NL_M_2015_1000 m3_ST_1_2_NC_4</v>
      </c>
      <c r="G372" s="684"/>
    </row>
    <row r="373" spans="1:7" ht="13.8" thickBot="1" x14ac:dyDescent="0.3">
      <c r="A373" s="372" t="str">
        <f>Cover!$G$25</f>
        <v>NL</v>
      </c>
      <c r="B373" s="325" t="s">
        <v>292</v>
      </c>
      <c r="C373" s="323">
        <v>2015</v>
      </c>
      <c r="D373" s="325" t="s">
        <v>293</v>
      </c>
      <c r="E373" s="334" t="s">
        <v>257</v>
      </c>
      <c r="F373" s="323" t="str">
        <f t="shared" si="5"/>
        <v>NL_M_2015_1000 m3_ST_1_2_NC_5</v>
      </c>
      <c r="G373" s="684"/>
    </row>
    <row r="374" spans="1:7" ht="13.8" thickBot="1" x14ac:dyDescent="0.3">
      <c r="A374" s="372" t="str">
        <f>Cover!$G$25</f>
        <v>NL</v>
      </c>
      <c r="B374" s="325" t="s">
        <v>292</v>
      </c>
      <c r="C374" s="323">
        <v>2015</v>
      </c>
      <c r="D374" s="325" t="s">
        <v>293</v>
      </c>
      <c r="E374" s="334" t="s">
        <v>258</v>
      </c>
      <c r="F374" s="323" t="str">
        <f t="shared" si="5"/>
        <v>NL_M_2015_1000 m3_ST_5_C</v>
      </c>
      <c r="G374" s="684"/>
    </row>
    <row r="375" spans="1:7" ht="13.8" thickBot="1" x14ac:dyDescent="0.3">
      <c r="A375" s="372" t="str">
        <f>Cover!$G$25</f>
        <v>NL</v>
      </c>
      <c r="B375" s="325" t="s">
        <v>292</v>
      </c>
      <c r="C375" s="323">
        <v>2015</v>
      </c>
      <c r="D375" s="325" t="s">
        <v>293</v>
      </c>
      <c r="E375" s="334" t="s">
        <v>259</v>
      </c>
      <c r="F375" s="323" t="str">
        <f t="shared" si="5"/>
        <v>NL_M_2015_1000 m3_ST_5_C_1</v>
      </c>
      <c r="G375" s="684"/>
    </row>
    <row r="376" spans="1:7" ht="13.8" thickBot="1" x14ac:dyDescent="0.3">
      <c r="A376" s="372" t="str">
        <f>Cover!$G$25</f>
        <v>NL</v>
      </c>
      <c r="B376" s="325" t="s">
        <v>292</v>
      </c>
      <c r="C376" s="323">
        <v>2015</v>
      </c>
      <c r="D376" s="325" t="s">
        <v>293</v>
      </c>
      <c r="E376" s="334" t="s">
        <v>260</v>
      </c>
      <c r="F376" s="323" t="str">
        <f t="shared" si="5"/>
        <v>NL_M_2015_1000 m3_ST_5_C_2</v>
      </c>
      <c r="G376" s="684"/>
    </row>
    <row r="377" spans="1:7" ht="13.8" thickBot="1" x14ac:dyDescent="0.3">
      <c r="A377" s="372" t="str">
        <f>Cover!$G$25</f>
        <v>NL</v>
      </c>
      <c r="B377" s="325" t="s">
        <v>292</v>
      </c>
      <c r="C377" s="323">
        <v>2015</v>
      </c>
      <c r="D377" s="325" t="s">
        <v>293</v>
      </c>
      <c r="E377" s="334" t="s">
        <v>261</v>
      </c>
      <c r="F377" s="323" t="str">
        <f t="shared" si="5"/>
        <v>NL_M_2015_1000 m3_ST_5_NC</v>
      </c>
      <c r="G377" s="684"/>
    </row>
    <row r="378" spans="1:7" ht="13.8" thickBot="1" x14ac:dyDescent="0.3">
      <c r="A378" s="372" t="str">
        <f>Cover!$G$25</f>
        <v>NL</v>
      </c>
      <c r="B378" s="325" t="s">
        <v>292</v>
      </c>
      <c r="C378" s="323">
        <v>2015</v>
      </c>
      <c r="D378" s="325" t="s">
        <v>293</v>
      </c>
      <c r="E378" s="334" t="s">
        <v>262</v>
      </c>
      <c r="F378" s="323" t="str">
        <f t="shared" si="5"/>
        <v>NL_M_2015_1000 m3_ST_5_NC_1</v>
      </c>
      <c r="G378" s="684"/>
    </row>
    <row r="379" spans="1:7" ht="13.8" thickBot="1" x14ac:dyDescent="0.3">
      <c r="A379" s="372" t="str">
        <f>Cover!$G$25</f>
        <v>NL</v>
      </c>
      <c r="B379" s="325" t="s">
        <v>292</v>
      </c>
      <c r="C379" s="323">
        <v>2015</v>
      </c>
      <c r="D379" s="325" t="s">
        <v>293</v>
      </c>
      <c r="E379" s="334" t="s">
        <v>263</v>
      </c>
      <c r="F379" s="323" t="str">
        <f t="shared" si="5"/>
        <v>NL_M_2015_1000 m3_ST_5_NC_2</v>
      </c>
      <c r="G379" s="684"/>
    </row>
    <row r="380" spans="1:7" ht="13.8" thickBot="1" x14ac:dyDescent="0.3">
      <c r="A380" s="372" t="str">
        <f>Cover!$G$25</f>
        <v>NL</v>
      </c>
      <c r="B380" s="325" t="s">
        <v>292</v>
      </c>
      <c r="C380" s="323">
        <v>2015</v>
      </c>
      <c r="D380" s="325" t="s">
        <v>293</v>
      </c>
      <c r="E380" s="334" t="s">
        <v>264</v>
      </c>
      <c r="F380" s="323" t="str">
        <f t="shared" si="5"/>
        <v>NL_M_2015_1000 m3_ST_5_NC_3</v>
      </c>
      <c r="G380" s="684"/>
    </row>
    <row r="381" spans="1:7" ht="13.8" thickBot="1" x14ac:dyDescent="0.3">
      <c r="A381" s="372" t="str">
        <f>Cover!$G$25</f>
        <v>NL</v>
      </c>
      <c r="B381" s="325" t="s">
        <v>292</v>
      </c>
      <c r="C381" s="323">
        <v>2015</v>
      </c>
      <c r="D381" s="325" t="s">
        <v>293</v>
      </c>
      <c r="E381" s="334" t="s">
        <v>265</v>
      </c>
      <c r="F381" s="323" t="str">
        <f t="shared" si="5"/>
        <v>NL_M_2015_1000 m3_ST_5_NC_4</v>
      </c>
      <c r="G381" s="684"/>
    </row>
    <row r="382" spans="1:7" ht="13.8" thickBot="1" x14ac:dyDescent="0.3">
      <c r="A382" s="372" t="str">
        <f>Cover!$G$25</f>
        <v>NL</v>
      </c>
      <c r="B382" s="325" t="s">
        <v>292</v>
      </c>
      <c r="C382" s="323">
        <v>2015</v>
      </c>
      <c r="D382" s="325" t="s">
        <v>293</v>
      </c>
      <c r="E382" s="334" t="s">
        <v>266</v>
      </c>
      <c r="F382" s="323" t="str">
        <f t="shared" si="5"/>
        <v>NL_M_2015_1000 m3_ST_5_NC_5</v>
      </c>
      <c r="G382" s="684"/>
    </row>
    <row r="383" spans="1:7" ht="13.8" thickBot="1" x14ac:dyDescent="0.3">
      <c r="A383" s="372" t="str">
        <f>Cover!$G$25</f>
        <v>NL</v>
      </c>
      <c r="B383" s="325" t="s">
        <v>292</v>
      </c>
      <c r="C383" s="323">
        <v>2015</v>
      </c>
      <c r="D383" s="325" t="s">
        <v>293</v>
      </c>
      <c r="E383" s="334" t="s">
        <v>267</v>
      </c>
      <c r="F383" s="323" t="str">
        <f t="shared" si="5"/>
        <v>NL_M_2015_1000 m3_ST_5_NC_6</v>
      </c>
      <c r="G383" s="684"/>
    </row>
    <row r="384" spans="1:7" ht="13.8" thickBot="1" x14ac:dyDescent="0.3">
      <c r="A384" s="372" t="str">
        <f>Cover!$G$25</f>
        <v>NL</v>
      </c>
      <c r="B384" s="325" t="s">
        <v>292</v>
      </c>
      <c r="C384" s="323">
        <v>2015</v>
      </c>
      <c r="D384" s="325" t="s">
        <v>293</v>
      </c>
      <c r="E384" s="334" t="s">
        <v>268</v>
      </c>
      <c r="F384" s="323" t="str">
        <f t="shared" si="5"/>
        <v>NL_M_2015_1000 m3_ST_5_NC_7</v>
      </c>
      <c r="G384" s="684"/>
    </row>
    <row r="385" spans="1:7" ht="13.8" thickBot="1" x14ac:dyDescent="0.3">
      <c r="A385" s="372" t="str">
        <f>Cover!$G$25</f>
        <v>NL</v>
      </c>
      <c r="B385" s="325" t="s">
        <v>292</v>
      </c>
      <c r="C385" s="323">
        <v>2015</v>
      </c>
      <c r="D385" s="325" t="s">
        <v>216</v>
      </c>
      <c r="E385" s="334" t="s">
        <v>224</v>
      </c>
      <c r="F385" s="323" t="str">
        <f t="shared" si="5"/>
        <v>NL_M_2015_1000 NAC_ST_1_2_C</v>
      </c>
      <c r="G385" s="684"/>
    </row>
    <row r="386" spans="1:7" ht="13.8" thickBot="1" x14ac:dyDescent="0.3">
      <c r="A386" s="372" t="str">
        <f>Cover!$G$25</f>
        <v>NL</v>
      </c>
      <c r="B386" s="325" t="s">
        <v>292</v>
      </c>
      <c r="C386" s="323">
        <v>2015</v>
      </c>
      <c r="D386" s="325" t="s">
        <v>216</v>
      </c>
      <c r="E386" s="334" t="s">
        <v>225</v>
      </c>
      <c r="F386" s="323" t="str">
        <f t="shared" si="5"/>
        <v>NL_M_2015_1000 NAC_ST_1_2_C_1</v>
      </c>
      <c r="G386" s="684"/>
    </row>
    <row r="387" spans="1:7" ht="13.8" thickBot="1" x14ac:dyDescent="0.3">
      <c r="A387" s="372" t="str">
        <f>Cover!$G$25</f>
        <v>NL</v>
      </c>
      <c r="B387" s="325" t="s">
        <v>292</v>
      </c>
      <c r="C387" s="323">
        <v>2015</v>
      </c>
      <c r="D387" s="325" t="s">
        <v>216</v>
      </c>
      <c r="E387" s="334" t="s">
        <v>226</v>
      </c>
      <c r="F387" s="323" t="str">
        <f t="shared" ref="F387:F450" si="6">CONCATENATE(A387,"_",B387,"_",C387,"_",D387,"_",E387)</f>
        <v>NL_M_2015_1000 NAC_ST_1_2_C_1_1</v>
      </c>
      <c r="G387" s="684"/>
    </row>
    <row r="388" spans="1:7" ht="13.8" thickBot="1" x14ac:dyDescent="0.3">
      <c r="A388" s="372" t="str">
        <f>Cover!$G$25</f>
        <v>NL</v>
      </c>
      <c r="B388" s="325" t="s">
        <v>292</v>
      </c>
      <c r="C388" s="323">
        <v>2015</v>
      </c>
      <c r="D388" s="325" t="s">
        <v>216</v>
      </c>
      <c r="E388" s="334" t="s">
        <v>227</v>
      </c>
      <c r="F388" s="323" t="str">
        <f t="shared" si="6"/>
        <v>NL_M_2015_1000 NAC_ST_1_2_C_2_1</v>
      </c>
      <c r="G388" s="684"/>
    </row>
    <row r="389" spans="1:7" ht="13.8" thickBot="1" x14ac:dyDescent="0.3">
      <c r="A389" s="372" t="str">
        <f>Cover!$G$25</f>
        <v>NL</v>
      </c>
      <c r="B389" s="325" t="s">
        <v>292</v>
      </c>
      <c r="C389" s="323">
        <v>2015</v>
      </c>
      <c r="D389" s="325" t="s">
        <v>216</v>
      </c>
      <c r="E389" s="334" t="s">
        <v>228</v>
      </c>
      <c r="F389" s="323" t="str">
        <f t="shared" si="6"/>
        <v>NL_M_2015_1000 NAC_ST_1_2_C_2</v>
      </c>
      <c r="G389" s="684"/>
    </row>
    <row r="390" spans="1:7" ht="13.8" thickBot="1" x14ac:dyDescent="0.3">
      <c r="A390" s="372" t="str">
        <f>Cover!$G$25</f>
        <v>NL</v>
      </c>
      <c r="B390" s="325" t="s">
        <v>292</v>
      </c>
      <c r="C390" s="323">
        <v>2015</v>
      </c>
      <c r="D390" s="325" t="s">
        <v>216</v>
      </c>
      <c r="E390" s="334" t="s">
        <v>241</v>
      </c>
      <c r="F390" s="323" t="str">
        <f t="shared" si="6"/>
        <v>NL_M_2015_1000 NAC_ST_1_2_C_1_2</v>
      </c>
      <c r="G390" s="684"/>
    </row>
    <row r="391" spans="1:7" ht="13.8" thickBot="1" x14ac:dyDescent="0.3">
      <c r="A391" s="372" t="str">
        <f>Cover!$G$25</f>
        <v>NL</v>
      </c>
      <c r="B391" s="325" t="s">
        <v>292</v>
      </c>
      <c r="C391" s="323">
        <v>2015</v>
      </c>
      <c r="D391" s="325" t="s">
        <v>216</v>
      </c>
      <c r="E391" s="334" t="s">
        <v>242</v>
      </c>
      <c r="F391" s="323" t="str">
        <f t="shared" si="6"/>
        <v>NL_M_2015_1000 NAC_ST_1_2_C_2_2</v>
      </c>
      <c r="G391" s="684"/>
    </row>
    <row r="392" spans="1:7" ht="13.8" thickBot="1" x14ac:dyDescent="0.3">
      <c r="A392" s="372" t="str">
        <f>Cover!$G$25</f>
        <v>NL</v>
      </c>
      <c r="B392" s="325" t="s">
        <v>292</v>
      </c>
      <c r="C392" s="323">
        <v>2015</v>
      </c>
      <c r="D392" s="325" t="s">
        <v>216</v>
      </c>
      <c r="E392" s="334" t="s">
        <v>243</v>
      </c>
      <c r="F392" s="323" t="str">
        <f t="shared" si="6"/>
        <v>NL_M_2015_1000 NAC_ST_1_2_C_3</v>
      </c>
      <c r="G392" s="684"/>
    </row>
    <row r="393" spans="1:7" ht="13.8" thickBot="1" x14ac:dyDescent="0.3">
      <c r="A393" s="372" t="str">
        <f>Cover!$G$25</f>
        <v>NL</v>
      </c>
      <c r="B393" s="325" t="s">
        <v>292</v>
      </c>
      <c r="C393" s="323">
        <v>2015</v>
      </c>
      <c r="D393" s="325" t="s">
        <v>216</v>
      </c>
      <c r="E393" s="334" t="s">
        <v>244</v>
      </c>
      <c r="F393" s="323" t="str">
        <f t="shared" si="6"/>
        <v>NL_M_2015_1000 NAC_ST_1_2_C_1_3</v>
      </c>
      <c r="G393" s="684"/>
    </row>
    <row r="394" spans="1:7" ht="13.8" thickBot="1" x14ac:dyDescent="0.3">
      <c r="A394" s="372" t="str">
        <f>Cover!$G$25</f>
        <v>NL</v>
      </c>
      <c r="B394" s="325" t="s">
        <v>292</v>
      </c>
      <c r="C394" s="323">
        <v>2015</v>
      </c>
      <c r="D394" s="325" t="s">
        <v>216</v>
      </c>
      <c r="E394" s="334" t="s">
        <v>245</v>
      </c>
      <c r="F394" s="323" t="str">
        <f t="shared" si="6"/>
        <v>NL_M_2015_1000 NAC_ST_1_2_C_2_3</v>
      </c>
      <c r="G394" s="684"/>
    </row>
    <row r="395" spans="1:7" ht="13.8" thickBot="1" x14ac:dyDescent="0.3">
      <c r="A395" s="372" t="str">
        <f>Cover!$G$25</f>
        <v>NL</v>
      </c>
      <c r="B395" s="325" t="s">
        <v>292</v>
      </c>
      <c r="C395" s="323">
        <v>2015</v>
      </c>
      <c r="D395" s="325" t="s">
        <v>216</v>
      </c>
      <c r="E395" s="334" t="s">
        <v>246</v>
      </c>
      <c r="F395" s="323" t="str">
        <f t="shared" si="6"/>
        <v>NL_M_2015_1000 NAC_ST_1_2_NC</v>
      </c>
      <c r="G395" s="684"/>
    </row>
    <row r="396" spans="1:7" ht="13.8" thickBot="1" x14ac:dyDescent="0.3">
      <c r="A396" s="372" t="str">
        <f>Cover!$G$25</f>
        <v>NL</v>
      </c>
      <c r="B396" s="325" t="s">
        <v>292</v>
      </c>
      <c r="C396" s="323">
        <v>2015</v>
      </c>
      <c r="D396" s="325" t="s">
        <v>216</v>
      </c>
      <c r="E396" s="334" t="s">
        <v>247</v>
      </c>
      <c r="F396" s="323" t="str">
        <f t="shared" si="6"/>
        <v>NL_M_2015_1000 NAC_ST_1_2_NC_1</v>
      </c>
      <c r="G396" s="684"/>
    </row>
    <row r="397" spans="1:7" ht="13.8" thickBot="1" x14ac:dyDescent="0.3">
      <c r="A397" s="372" t="str">
        <f>Cover!$G$25</f>
        <v>NL</v>
      </c>
      <c r="B397" s="332" t="s">
        <v>292</v>
      </c>
      <c r="C397" s="323">
        <v>2015</v>
      </c>
      <c r="D397" s="332" t="s">
        <v>216</v>
      </c>
      <c r="E397" s="342" t="s">
        <v>248</v>
      </c>
      <c r="F397" s="323" t="str">
        <f t="shared" si="6"/>
        <v>NL_M_2015_1000 NAC_ST_1_2_NC_1_1</v>
      </c>
      <c r="G397" s="684"/>
    </row>
    <row r="398" spans="1:7" ht="13.8" thickBot="1" x14ac:dyDescent="0.3">
      <c r="A398" s="372" t="str">
        <f>Cover!$G$25</f>
        <v>NL</v>
      </c>
      <c r="B398" s="327" t="s">
        <v>292</v>
      </c>
      <c r="C398" s="323">
        <v>2015</v>
      </c>
      <c r="D398" s="327" t="s">
        <v>216</v>
      </c>
      <c r="E398" s="341" t="s">
        <v>249</v>
      </c>
      <c r="F398" s="323" t="str">
        <f t="shared" si="6"/>
        <v>NL_M_2015_1000 NAC_ST_1_2_NC_2_1</v>
      </c>
      <c r="G398" s="684"/>
    </row>
    <row r="399" spans="1:7" ht="13.8" thickBot="1" x14ac:dyDescent="0.3">
      <c r="A399" s="372" t="str">
        <f>Cover!$G$25</f>
        <v>NL</v>
      </c>
      <c r="B399" s="325" t="s">
        <v>292</v>
      </c>
      <c r="C399" s="323">
        <v>2015</v>
      </c>
      <c r="D399" s="325" t="s">
        <v>216</v>
      </c>
      <c r="E399" s="334" t="s">
        <v>250</v>
      </c>
      <c r="F399" s="323" t="str">
        <f t="shared" si="6"/>
        <v>NL_M_2015_1000 NAC_ST_1_2_NC_2</v>
      </c>
      <c r="G399" s="684"/>
    </row>
    <row r="400" spans="1:7" ht="13.8" thickBot="1" x14ac:dyDescent="0.3">
      <c r="A400" s="372" t="str">
        <f>Cover!$G$25</f>
        <v>NL</v>
      </c>
      <c r="B400" s="325" t="s">
        <v>292</v>
      </c>
      <c r="C400" s="323">
        <v>2015</v>
      </c>
      <c r="D400" s="325" t="s">
        <v>216</v>
      </c>
      <c r="E400" s="334" t="s">
        <v>251</v>
      </c>
      <c r="F400" s="323" t="str">
        <f t="shared" si="6"/>
        <v>NL_M_2015_1000 NAC_ST_1_2_NC_1_2</v>
      </c>
      <c r="G400" s="684"/>
    </row>
    <row r="401" spans="1:7" ht="13.8" thickBot="1" x14ac:dyDescent="0.3">
      <c r="A401" s="372" t="str">
        <f>Cover!$G$25</f>
        <v>NL</v>
      </c>
      <c r="B401" s="325" t="s">
        <v>292</v>
      </c>
      <c r="C401" s="323">
        <v>2015</v>
      </c>
      <c r="D401" s="325" t="s">
        <v>216</v>
      </c>
      <c r="E401" s="334" t="s">
        <v>252</v>
      </c>
      <c r="F401" s="323" t="str">
        <f t="shared" si="6"/>
        <v>NL_M_2015_1000 NAC_ST_1_2_NC_2_2</v>
      </c>
      <c r="G401" s="684"/>
    </row>
    <row r="402" spans="1:7" ht="13.8" thickBot="1" x14ac:dyDescent="0.3">
      <c r="A402" s="372" t="str">
        <f>Cover!$G$25</f>
        <v>NL</v>
      </c>
      <c r="B402" s="325" t="s">
        <v>292</v>
      </c>
      <c r="C402" s="323">
        <v>2015</v>
      </c>
      <c r="D402" s="325" t="s">
        <v>216</v>
      </c>
      <c r="E402" s="334" t="s">
        <v>253</v>
      </c>
      <c r="F402" s="323" t="str">
        <f t="shared" si="6"/>
        <v>NL_M_2015_1000 NAC_ST_1_2_NC_3</v>
      </c>
      <c r="G402" s="684"/>
    </row>
    <row r="403" spans="1:7" ht="13.8" thickBot="1" x14ac:dyDescent="0.3">
      <c r="A403" s="372" t="str">
        <f>Cover!$G$25</f>
        <v>NL</v>
      </c>
      <c r="B403" s="325" t="s">
        <v>292</v>
      </c>
      <c r="C403" s="323">
        <v>2015</v>
      </c>
      <c r="D403" s="325" t="s">
        <v>216</v>
      </c>
      <c r="E403" s="334" t="s">
        <v>254</v>
      </c>
      <c r="F403" s="323" t="str">
        <f t="shared" si="6"/>
        <v>NL_M_2015_1000 NAC_ST_1_2_NC_1_3</v>
      </c>
      <c r="G403" s="684"/>
    </row>
    <row r="404" spans="1:7" ht="13.8" thickBot="1" x14ac:dyDescent="0.3">
      <c r="A404" s="372" t="str">
        <f>Cover!$G$25</f>
        <v>NL</v>
      </c>
      <c r="B404" s="325" t="s">
        <v>292</v>
      </c>
      <c r="C404" s="323">
        <v>2015</v>
      </c>
      <c r="D404" s="325" t="s">
        <v>216</v>
      </c>
      <c r="E404" s="334" t="s">
        <v>255</v>
      </c>
      <c r="F404" s="323" t="str">
        <f t="shared" si="6"/>
        <v>NL_M_2015_1000 NAC_ST_1_2_NC_2_3</v>
      </c>
      <c r="G404" s="684"/>
    </row>
    <row r="405" spans="1:7" ht="13.8" thickBot="1" x14ac:dyDescent="0.3">
      <c r="A405" s="372" t="str">
        <f>Cover!$G$25</f>
        <v>NL</v>
      </c>
      <c r="B405" s="325" t="s">
        <v>292</v>
      </c>
      <c r="C405" s="323">
        <v>2015</v>
      </c>
      <c r="D405" s="325" t="s">
        <v>216</v>
      </c>
      <c r="E405" s="334" t="s">
        <v>256</v>
      </c>
      <c r="F405" s="323" t="str">
        <f t="shared" si="6"/>
        <v>NL_M_2015_1000 NAC_ST_1_2_NC_4</v>
      </c>
      <c r="G405" s="684"/>
    </row>
    <row r="406" spans="1:7" ht="13.8" thickBot="1" x14ac:dyDescent="0.3">
      <c r="A406" s="372" t="str">
        <f>Cover!$G$25</f>
        <v>NL</v>
      </c>
      <c r="B406" s="325" t="s">
        <v>292</v>
      </c>
      <c r="C406" s="323">
        <v>2015</v>
      </c>
      <c r="D406" s="325" t="s">
        <v>216</v>
      </c>
      <c r="E406" s="334" t="s">
        <v>257</v>
      </c>
      <c r="F406" s="323" t="str">
        <f t="shared" si="6"/>
        <v>NL_M_2015_1000 NAC_ST_1_2_NC_5</v>
      </c>
      <c r="G406" s="684"/>
    </row>
    <row r="407" spans="1:7" ht="13.8" thickBot="1" x14ac:dyDescent="0.3">
      <c r="A407" s="372" t="str">
        <f>Cover!$G$25</f>
        <v>NL</v>
      </c>
      <c r="B407" s="325" t="s">
        <v>292</v>
      </c>
      <c r="C407" s="323">
        <v>2015</v>
      </c>
      <c r="D407" s="325" t="s">
        <v>216</v>
      </c>
      <c r="E407" s="334" t="s">
        <v>258</v>
      </c>
      <c r="F407" s="323" t="str">
        <f t="shared" si="6"/>
        <v>NL_M_2015_1000 NAC_ST_5_C</v>
      </c>
      <c r="G407" s="684"/>
    </row>
    <row r="408" spans="1:7" ht="13.8" thickBot="1" x14ac:dyDescent="0.3">
      <c r="A408" s="372" t="str">
        <f>Cover!$G$25</f>
        <v>NL</v>
      </c>
      <c r="B408" s="325" t="s">
        <v>292</v>
      </c>
      <c r="C408" s="323">
        <v>2015</v>
      </c>
      <c r="D408" s="325" t="s">
        <v>216</v>
      </c>
      <c r="E408" s="334" t="s">
        <v>259</v>
      </c>
      <c r="F408" s="323" t="str">
        <f t="shared" si="6"/>
        <v>NL_M_2015_1000 NAC_ST_5_C_1</v>
      </c>
      <c r="G408" s="684"/>
    </row>
    <row r="409" spans="1:7" ht="13.8" thickBot="1" x14ac:dyDescent="0.3">
      <c r="A409" s="372" t="str">
        <f>Cover!$G$25</f>
        <v>NL</v>
      </c>
      <c r="B409" s="325" t="s">
        <v>292</v>
      </c>
      <c r="C409" s="323">
        <v>2015</v>
      </c>
      <c r="D409" s="325" t="s">
        <v>216</v>
      </c>
      <c r="E409" s="334" t="s">
        <v>260</v>
      </c>
      <c r="F409" s="323" t="str">
        <f t="shared" si="6"/>
        <v>NL_M_2015_1000 NAC_ST_5_C_2</v>
      </c>
      <c r="G409" s="684"/>
    </row>
    <row r="410" spans="1:7" ht="13.8" thickBot="1" x14ac:dyDescent="0.3">
      <c r="A410" s="372" t="str">
        <f>Cover!$G$25</f>
        <v>NL</v>
      </c>
      <c r="B410" s="325" t="s">
        <v>292</v>
      </c>
      <c r="C410" s="323">
        <v>2015</v>
      </c>
      <c r="D410" s="325" t="s">
        <v>216</v>
      </c>
      <c r="E410" s="334" t="s">
        <v>261</v>
      </c>
      <c r="F410" s="323" t="str">
        <f t="shared" si="6"/>
        <v>NL_M_2015_1000 NAC_ST_5_NC</v>
      </c>
      <c r="G410" s="684"/>
    </row>
    <row r="411" spans="1:7" ht="13.8" thickBot="1" x14ac:dyDescent="0.3">
      <c r="A411" s="372" t="str">
        <f>Cover!$G$25</f>
        <v>NL</v>
      </c>
      <c r="B411" s="325" t="s">
        <v>292</v>
      </c>
      <c r="C411" s="323">
        <v>2015</v>
      </c>
      <c r="D411" s="325" t="s">
        <v>216</v>
      </c>
      <c r="E411" s="334" t="s">
        <v>262</v>
      </c>
      <c r="F411" s="323" t="str">
        <f t="shared" si="6"/>
        <v>NL_M_2015_1000 NAC_ST_5_NC_1</v>
      </c>
      <c r="G411" s="684"/>
    </row>
    <row r="412" spans="1:7" ht="13.8" thickBot="1" x14ac:dyDescent="0.3">
      <c r="A412" s="372" t="str">
        <f>Cover!$G$25</f>
        <v>NL</v>
      </c>
      <c r="B412" s="325" t="s">
        <v>292</v>
      </c>
      <c r="C412" s="323">
        <v>2015</v>
      </c>
      <c r="D412" s="325" t="s">
        <v>216</v>
      </c>
      <c r="E412" s="334" t="s">
        <v>263</v>
      </c>
      <c r="F412" s="323" t="str">
        <f t="shared" si="6"/>
        <v>NL_M_2015_1000 NAC_ST_5_NC_2</v>
      </c>
      <c r="G412" s="684"/>
    </row>
    <row r="413" spans="1:7" ht="13.8" thickBot="1" x14ac:dyDescent="0.3">
      <c r="A413" s="372" t="str">
        <f>Cover!$G$25</f>
        <v>NL</v>
      </c>
      <c r="B413" s="325" t="s">
        <v>292</v>
      </c>
      <c r="C413" s="323">
        <v>2015</v>
      </c>
      <c r="D413" s="325" t="s">
        <v>216</v>
      </c>
      <c r="E413" s="334" t="s">
        <v>264</v>
      </c>
      <c r="F413" s="323" t="str">
        <f t="shared" si="6"/>
        <v>NL_M_2015_1000 NAC_ST_5_NC_3</v>
      </c>
      <c r="G413" s="684"/>
    </row>
    <row r="414" spans="1:7" ht="13.8" thickBot="1" x14ac:dyDescent="0.3">
      <c r="A414" s="372" t="str">
        <f>Cover!$G$25</f>
        <v>NL</v>
      </c>
      <c r="B414" s="325" t="s">
        <v>292</v>
      </c>
      <c r="C414" s="323">
        <v>2015</v>
      </c>
      <c r="D414" s="325" t="s">
        <v>216</v>
      </c>
      <c r="E414" s="334" t="s">
        <v>265</v>
      </c>
      <c r="F414" s="323" t="str">
        <f t="shared" si="6"/>
        <v>NL_M_2015_1000 NAC_ST_5_NC_4</v>
      </c>
      <c r="G414" s="684"/>
    </row>
    <row r="415" spans="1:7" ht="13.8" thickBot="1" x14ac:dyDescent="0.3">
      <c r="A415" s="372" t="str">
        <f>Cover!$G$25</f>
        <v>NL</v>
      </c>
      <c r="B415" s="325" t="s">
        <v>292</v>
      </c>
      <c r="C415" s="323">
        <v>2015</v>
      </c>
      <c r="D415" s="325" t="s">
        <v>216</v>
      </c>
      <c r="E415" s="334" t="s">
        <v>266</v>
      </c>
      <c r="F415" s="323" t="str">
        <f t="shared" si="6"/>
        <v>NL_M_2015_1000 NAC_ST_5_NC_5</v>
      </c>
      <c r="G415" s="684"/>
    </row>
    <row r="416" spans="1:7" ht="13.8" thickBot="1" x14ac:dyDescent="0.3">
      <c r="A416" s="372" t="str">
        <f>Cover!$G$25</f>
        <v>NL</v>
      </c>
      <c r="B416" s="325" t="s">
        <v>292</v>
      </c>
      <c r="C416" s="323">
        <v>2015</v>
      </c>
      <c r="D416" s="325" t="s">
        <v>216</v>
      </c>
      <c r="E416" s="334" t="s">
        <v>267</v>
      </c>
      <c r="F416" s="323" t="str">
        <f t="shared" si="6"/>
        <v>NL_M_2015_1000 NAC_ST_5_NC_6</v>
      </c>
      <c r="G416" s="684"/>
    </row>
    <row r="417" spans="1:7" ht="13.8" thickBot="1" x14ac:dyDescent="0.3">
      <c r="A417" s="372" t="str">
        <f>Cover!$G$25</f>
        <v>NL</v>
      </c>
      <c r="B417" s="325" t="s">
        <v>292</v>
      </c>
      <c r="C417" s="323">
        <v>2015</v>
      </c>
      <c r="D417" s="325" t="s">
        <v>216</v>
      </c>
      <c r="E417" s="334" t="s">
        <v>268</v>
      </c>
      <c r="F417" s="323" t="str">
        <f t="shared" si="6"/>
        <v>NL_M_2015_1000 NAC_ST_5_NC_7</v>
      </c>
      <c r="G417" s="684"/>
    </row>
    <row r="418" spans="1:7" ht="13.8" thickBot="1" x14ac:dyDescent="0.3">
      <c r="A418" s="372" t="str">
        <f>Cover!$G$25</f>
        <v>NL</v>
      </c>
      <c r="B418" s="325" t="s">
        <v>296</v>
      </c>
      <c r="C418" s="323">
        <v>2015</v>
      </c>
      <c r="D418" s="325" t="s">
        <v>293</v>
      </c>
      <c r="E418" s="334" t="s">
        <v>224</v>
      </c>
      <c r="F418" s="323" t="str">
        <f t="shared" si="6"/>
        <v>NL_X_2015_1000 m3_ST_1_2_C</v>
      </c>
      <c r="G418" s="684"/>
    </row>
    <row r="419" spans="1:7" ht="13.8" thickBot="1" x14ac:dyDescent="0.3">
      <c r="A419" s="372" t="str">
        <f>Cover!$G$25</f>
        <v>NL</v>
      </c>
      <c r="B419" s="325" t="s">
        <v>296</v>
      </c>
      <c r="C419" s="323">
        <v>2015</v>
      </c>
      <c r="D419" s="325" t="s">
        <v>293</v>
      </c>
      <c r="E419" s="334" t="s">
        <v>225</v>
      </c>
      <c r="F419" s="323" t="str">
        <f t="shared" si="6"/>
        <v>NL_X_2015_1000 m3_ST_1_2_C_1</v>
      </c>
      <c r="G419" s="684"/>
    </row>
    <row r="420" spans="1:7" ht="13.8" thickBot="1" x14ac:dyDescent="0.3">
      <c r="A420" s="372" t="str">
        <f>Cover!$G$25</f>
        <v>NL</v>
      </c>
      <c r="B420" s="325" t="s">
        <v>296</v>
      </c>
      <c r="C420" s="323">
        <v>2015</v>
      </c>
      <c r="D420" s="325" t="s">
        <v>293</v>
      </c>
      <c r="E420" s="334" t="s">
        <v>226</v>
      </c>
      <c r="F420" s="323" t="str">
        <f t="shared" si="6"/>
        <v>NL_X_2015_1000 m3_ST_1_2_C_1_1</v>
      </c>
      <c r="G420" s="684"/>
    </row>
    <row r="421" spans="1:7" ht="13.8" thickBot="1" x14ac:dyDescent="0.3">
      <c r="A421" s="372" t="str">
        <f>Cover!$G$25</f>
        <v>NL</v>
      </c>
      <c r="B421" s="325" t="s">
        <v>296</v>
      </c>
      <c r="C421" s="323">
        <v>2015</v>
      </c>
      <c r="D421" s="325" t="s">
        <v>293</v>
      </c>
      <c r="E421" s="334" t="s">
        <v>227</v>
      </c>
      <c r="F421" s="323" t="str">
        <f t="shared" si="6"/>
        <v>NL_X_2015_1000 m3_ST_1_2_C_2_1</v>
      </c>
      <c r="G421" s="684"/>
    </row>
    <row r="422" spans="1:7" ht="13.8" thickBot="1" x14ac:dyDescent="0.3">
      <c r="A422" s="372" t="str">
        <f>Cover!$G$25</f>
        <v>NL</v>
      </c>
      <c r="B422" s="325" t="s">
        <v>296</v>
      </c>
      <c r="C422" s="323">
        <v>2015</v>
      </c>
      <c r="D422" s="325" t="s">
        <v>293</v>
      </c>
      <c r="E422" s="334" t="s">
        <v>228</v>
      </c>
      <c r="F422" s="323" t="str">
        <f t="shared" si="6"/>
        <v>NL_X_2015_1000 m3_ST_1_2_C_2</v>
      </c>
      <c r="G422" s="684"/>
    </row>
    <row r="423" spans="1:7" ht="13.8" thickBot="1" x14ac:dyDescent="0.3">
      <c r="A423" s="372" t="str">
        <f>Cover!$G$25</f>
        <v>NL</v>
      </c>
      <c r="B423" s="325" t="s">
        <v>296</v>
      </c>
      <c r="C423" s="323">
        <v>2015</v>
      </c>
      <c r="D423" s="325" t="s">
        <v>293</v>
      </c>
      <c r="E423" s="334" t="s">
        <v>241</v>
      </c>
      <c r="F423" s="323" t="str">
        <f t="shared" si="6"/>
        <v>NL_X_2015_1000 m3_ST_1_2_C_1_2</v>
      </c>
      <c r="G423" s="684"/>
    </row>
    <row r="424" spans="1:7" ht="13.8" thickBot="1" x14ac:dyDescent="0.3">
      <c r="A424" s="372" t="str">
        <f>Cover!$G$25</f>
        <v>NL</v>
      </c>
      <c r="B424" s="325" t="s">
        <v>296</v>
      </c>
      <c r="C424" s="323">
        <v>2015</v>
      </c>
      <c r="D424" s="325" t="s">
        <v>293</v>
      </c>
      <c r="E424" s="334" t="s">
        <v>242</v>
      </c>
      <c r="F424" s="323" t="str">
        <f t="shared" si="6"/>
        <v>NL_X_2015_1000 m3_ST_1_2_C_2_2</v>
      </c>
      <c r="G424" s="684"/>
    </row>
    <row r="425" spans="1:7" ht="13.8" thickBot="1" x14ac:dyDescent="0.3">
      <c r="A425" s="372" t="str">
        <f>Cover!$G$25</f>
        <v>NL</v>
      </c>
      <c r="B425" s="325" t="s">
        <v>296</v>
      </c>
      <c r="C425" s="323">
        <v>2015</v>
      </c>
      <c r="D425" s="325" t="s">
        <v>293</v>
      </c>
      <c r="E425" s="334" t="s">
        <v>243</v>
      </c>
      <c r="F425" s="323" t="str">
        <f t="shared" si="6"/>
        <v>NL_X_2015_1000 m3_ST_1_2_C_3</v>
      </c>
      <c r="G425" s="684"/>
    </row>
    <row r="426" spans="1:7" ht="13.8" thickBot="1" x14ac:dyDescent="0.3">
      <c r="A426" s="372" t="str">
        <f>Cover!$G$25</f>
        <v>NL</v>
      </c>
      <c r="B426" s="325" t="s">
        <v>296</v>
      </c>
      <c r="C426" s="323">
        <v>2015</v>
      </c>
      <c r="D426" s="325" t="s">
        <v>293</v>
      </c>
      <c r="E426" s="334" t="s">
        <v>244</v>
      </c>
      <c r="F426" s="323" t="str">
        <f t="shared" si="6"/>
        <v>NL_X_2015_1000 m3_ST_1_2_C_1_3</v>
      </c>
      <c r="G426" s="684"/>
    </row>
    <row r="427" spans="1:7" ht="13.8" thickBot="1" x14ac:dyDescent="0.3">
      <c r="A427" s="372" t="str">
        <f>Cover!$G$25</f>
        <v>NL</v>
      </c>
      <c r="B427" s="325" t="s">
        <v>296</v>
      </c>
      <c r="C427" s="323">
        <v>2015</v>
      </c>
      <c r="D427" s="325" t="s">
        <v>293</v>
      </c>
      <c r="E427" s="334" t="s">
        <v>245</v>
      </c>
      <c r="F427" s="323" t="str">
        <f t="shared" si="6"/>
        <v>NL_X_2015_1000 m3_ST_1_2_C_2_3</v>
      </c>
      <c r="G427" s="684"/>
    </row>
    <row r="428" spans="1:7" ht="13.8" thickBot="1" x14ac:dyDescent="0.3">
      <c r="A428" s="372" t="str">
        <f>Cover!$G$25</f>
        <v>NL</v>
      </c>
      <c r="B428" s="325" t="s">
        <v>296</v>
      </c>
      <c r="C428" s="323">
        <v>2015</v>
      </c>
      <c r="D428" s="325" t="s">
        <v>293</v>
      </c>
      <c r="E428" s="334" t="s">
        <v>246</v>
      </c>
      <c r="F428" s="323" t="str">
        <f t="shared" si="6"/>
        <v>NL_X_2015_1000 m3_ST_1_2_NC</v>
      </c>
      <c r="G428" s="684"/>
    </row>
    <row r="429" spans="1:7" ht="13.8" thickBot="1" x14ac:dyDescent="0.3">
      <c r="A429" s="372" t="str">
        <f>Cover!$G$25</f>
        <v>NL</v>
      </c>
      <c r="B429" s="325" t="s">
        <v>296</v>
      </c>
      <c r="C429" s="323">
        <v>2015</v>
      </c>
      <c r="D429" s="325" t="s">
        <v>293</v>
      </c>
      <c r="E429" s="334" t="s">
        <v>247</v>
      </c>
      <c r="F429" s="323" t="str">
        <f t="shared" si="6"/>
        <v>NL_X_2015_1000 m3_ST_1_2_NC_1</v>
      </c>
      <c r="G429" s="684"/>
    </row>
    <row r="430" spans="1:7" ht="13.8" thickBot="1" x14ac:dyDescent="0.3">
      <c r="A430" s="372" t="str">
        <f>Cover!$G$25</f>
        <v>NL</v>
      </c>
      <c r="B430" s="332" t="s">
        <v>296</v>
      </c>
      <c r="C430" s="323">
        <v>2015</v>
      </c>
      <c r="D430" s="332" t="s">
        <v>293</v>
      </c>
      <c r="E430" s="342" t="s">
        <v>248</v>
      </c>
      <c r="F430" s="323" t="str">
        <f t="shared" si="6"/>
        <v>NL_X_2015_1000 m3_ST_1_2_NC_1_1</v>
      </c>
      <c r="G430" s="684"/>
    </row>
    <row r="431" spans="1:7" ht="13.8" thickBot="1" x14ac:dyDescent="0.3">
      <c r="A431" s="372" t="str">
        <f>Cover!$G$25</f>
        <v>NL</v>
      </c>
      <c r="B431" s="327" t="s">
        <v>296</v>
      </c>
      <c r="C431" s="323">
        <v>2015</v>
      </c>
      <c r="D431" s="327" t="s">
        <v>293</v>
      </c>
      <c r="E431" s="341" t="s">
        <v>249</v>
      </c>
      <c r="F431" s="323" t="str">
        <f t="shared" si="6"/>
        <v>NL_X_2015_1000 m3_ST_1_2_NC_2_1</v>
      </c>
      <c r="G431" s="684"/>
    </row>
    <row r="432" spans="1:7" ht="13.8" thickBot="1" x14ac:dyDescent="0.3">
      <c r="A432" s="372" t="str">
        <f>Cover!$G$25</f>
        <v>NL</v>
      </c>
      <c r="B432" s="325" t="s">
        <v>296</v>
      </c>
      <c r="C432" s="323">
        <v>2015</v>
      </c>
      <c r="D432" s="325" t="s">
        <v>293</v>
      </c>
      <c r="E432" s="334" t="s">
        <v>250</v>
      </c>
      <c r="F432" s="323" t="str">
        <f t="shared" si="6"/>
        <v>NL_X_2015_1000 m3_ST_1_2_NC_2</v>
      </c>
      <c r="G432" s="684"/>
    </row>
    <row r="433" spans="1:7" ht="13.8" thickBot="1" x14ac:dyDescent="0.3">
      <c r="A433" s="372" t="str">
        <f>Cover!$G$25</f>
        <v>NL</v>
      </c>
      <c r="B433" s="325" t="s">
        <v>296</v>
      </c>
      <c r="C433" s="323">
        <v>2015</v>
      </c>
      <c r="D433" s="325" t="s">
        <v>293</v>
      </c>
      <c r="E433" s="334" t="s">
        <v>251</v>
      </c>
      <c r="F433" s="323" t="str">
        <f t="shared" si="6"/>
        <v>NL_X_2015_1000 m3_ST_1_2_NC_1_2</v>
      </c>
      <c r="G433" s="684"/>
    </row>
    <row r="434" spans="1:7" ht="13.8" thickBot="1" x14ac:dyDescent="0.3">
      <c r="A434" s="372" t="str">
        <f>Cover!$G$25</f>
        <v>NL</v>
      </c>
      <c r="B434" s="325" t="s">
        <v>296</v>
      </c>
      <c r="C434" s="323">
        <v>2015</v>
      </c>
      <c r="D434" s="325" t="s">
        <v>293</v>
      </c>
      <c r="E434" s="334" t="s">
        <v>252</v>
      </c>
      <c r="F434" s="323" t="str">
        <f t="shared" si="6"/>
        <v>NL_X_2015_1000 m3_ST_1_2_NC_2_2</v>
      </c>
      <c r="G434" s="684"/>
    </row>
    <row r="435" spans="1:7" ht="13.8" thickBot="1" x14ac:dyDescent="0.3">
      <c r="A435" s="372" t="str">
        <f>Cover!$G$25</f>
        <v>NL</v>
      </c>
      <c r="B435" s="325" t="s">
        <v>296</v>
      </c>
      <c r="C435" s="323">
        <v>2015</v>
      </c>
      <c r="D435" s="325" t="s">
        <v>293</v>
      </c>
      <c r="E435" s="334" t="s">
        <v>253</v>
      </c>
      <c r="F435" s="323" t="str">
        <f t="shared" si="6"/>
        <v>NL_X_2015_1000 m3_ST_1_2_NC_3</v>
      </c>
      <c r="G435" s="684"/>
    </row>
    <row r="436" spans="1:7" ht="13.8" thickBot="1" x14ac:dyDescent="0.3">
      <c r="A436" s="372" t="str">
        <f>Cover!$G$25</f>
        <v>NL</v>
      </c>
      <c r="B436" s="325" t="s">
        <v>296</v>
      </c>
      <c r="C436" s="323">
        <v>2015</v>
      </c>
      <c r="D436" s="325" t="s">
        <v>293</v>
      </c>
      <c r="E436" s="334" t="s">
        <v>254</v>
      </c>
      <c r="F436" s="323" t="str">
        <f t="shared" si="6"/>
        <v>NL_X_2015_1000 m3_ST_1_2_NC_1_3</v>
      </c>
      <c r="G436" s="684"/>
    </row>
    <row r="437" spans="1:7" ht="13.8" thickBot="1" x14ac:dyDescent="0.3">
      <c r="A437" s="372" t="str">
        <f>Cover!$G$25</f>
        <v>NL</v>
      </c>
      <c r="B437" s="325" t="s">
        <v>296</v>
      </c>
      <c r="C437" s="323">
        <v>2015</v>
      </c>
      <c r="D437" s="325" t="s">
        <v>293</v>
      </c>
      <c r="E437" s="334" t="s">
        <v>255</v>
      </c>
      <c r="F437" s="323" t="str">
        <f t="shared" si="6"/>
        <v>NL_X_2015_1000 m3_ST_1_2_NC_2_3</v>
      </c>
      <c r="G437" s="684"/>
    </row>
    <row r="438" spans="1:7" ht="13.8" thickBot="1" x14ac:dyDescent="0.3">
      <c r="A438" s="372" t="str">
        <f>Cover!$G$25</f>
        <v>NL</v>
      </c>
      <c r="B438" s="325" t="s">
        <v>296</v>
      </c>
      <c r="C438" s="323">
        <v>2015</v>
      </c>
      <c r="D438" s="325" t="s">
        <v>293</v>
      </c>
      <c r="E438" s="334" t="s">
        <v>256</v>
      </c>
      <c r="F438" s="323" t="str">
        <f t="shared" si="6"/>
        <v>NL_X_2015_1000 m3_ST_1_2_NC_4</v>
      </c>
      <c r="G438" s="684"/>
    </row>
    <row r="439" spans="1:7" ht="13.8" thickBot="1" x14ac:dyDescent="0.3">
      <c r="A439" s="372" t="str">
        <f>Cover!$G$25</f>
        <v>NL</v>
      </c>
      <c r="B439" s="325" t="s">
        <v>296</v>
      </c>
      <c r="C439" s="323">
        <v>2015</v>
      </c>
      <c r="D439" s="325" t="s">
        <v>293</v>
      </c>
      <c r="E439" s="334" t="s">
        <v>257</v>
      </c>
      <c r="F439" s="323" t="str">
        <f t="shared" si="6"/>
        <v>NL_X_2015_1000 m3_ST_1_2_NC_5</v>
      </c>
      <c r="G439" s="684"/>
    </row>
    <row r="440" spans="1:7" ht="13.8" thickBot="1" x14ac:dyDescent="0.3">
      <c r="A440" s="372" t="str">
        <f>Cover!$G$25</f>
        <v>NL</v>
      </c>
      <c r="B440" s="325" t="s">
        <v>296</v>
      </c>
      <c r="C440" s="323">
        <v>2015</v>
      </c>
      <c r="D440" s="325" t="s">
        <v>293</v>
      </c>
      <c r="E440" s="334" t="s">
        <v>258</v>
      </c>
      <c r="F440" s="323" t="str">
        <f t="shared" si="6"/>
        <v>NL_X_2015_1000 m3_ST_5_C</v>
      </c>
      <c r="G440" s="684"/>
    </row>
    <row r="441" spans="1:7" ht="13.8" thickBot="1" x14ac:dyDescent="0.3">
      <c r="A441" s="372" t="str">
        <f>Cover!$G$25</f>
        <v>NL</v>
      </c>
      <c r="B441" s="325" t="s">
        <v>296</v>
      </c>
      <c r="C441" s="323">
        <v>2015</v>
      </c>
      <c r="D441" s="325" t="s">
        <v>293</v>
      </c>
      <c r="E441" s="334" t="s">
        <v>259</v>
      </c>
      <c r="F441" s="323" t="str">
        <f t="shared" si="6"/>
        <v>NL_X_2015_1000 m3_ST_5_C_1</v>
      </c>
      <c r="G441" s="684"/>
    </row>
    <row r="442" spans="1:7" ht="13.8" thickBot="1" x14ac:dyDescent="0.3">
      <c r="A442" s="372" t="str">
        <f>Cover!$G$25</f>
        <v>NL</v>
      </c>
      <c r="B442" s="325" t="s">
        <v>296</v>
      </c>
      <c r="C442" s="323">
        <v>2015</v>
      </c>
      <c r="D442" s="325" t="s">
        <v>293</v>
      </c>
      <c r="E442" s="334" t="s">
        <v>260</v>
      </c>
      <c r="F442" s="323" t="str">
        <f t="shared" si="6"/>
        <v>NL_X_2015_1000 m3_ST_5_C_2</v>
      </c>
      <c r="G442" s="684"/>
    </row>
    <row r="443" spans="1:7" ht="13.8" thickBot="1" x14ac:dyDescent="0.3">
      <c r="A443" s="372" t="str">
        <f>Cover!$G$25</f>
        <v>NL</v>
      </c>
      <c r="B443" s="325" t="s">
        <v>296</v>
      </c>
      <c r="C443" s="323">
        <v>2015</v>
      </c>
      <c r="D443" s="325" t="s">
        <v>293</v>
      </c>
      <c r="E443" s="334" t="s">
        <v>261</v>
      </c>
      <c r="F443" s="323" t="str">
        <f t="shared" si="6"/>
        <v>NL_X_2015_1000 m3_ST_5_NC</v>
      </c>
      <c r="G443" s="684"/>
    </row>
    <row r="444" spans="1:7" ht="13.8" thickBot="1" x14ac:dyDescent="0.3">
      <c r="A444" s="372" t="str">
        <f>Cover!$G$25</f>
        <v>NL</v>
      </c>
      <c r="B444" s="325" t="s">
        <v>296</v>
      </c>
      <c r="C444" s="323">
        <v>2015</v>
      </c>
      <c r="D444" s="325" t="s">
        <v>293</v>
      </c>
      <c r="E444" s="334" t="s">
        <v>262</v>
      </c>
      <c r="F444" s="323" t="str">
        <f t="shared" si="6"/>
        <v>NL_X_2015_1000 m3_ST_5_NC_1</v>
      </c>
      <c r="G444" s="684"/>
    </row>
    <row r="445" spans="1:7" ht="13.8" thickBot="1" x14ac:dyDescent="0.3">
      <c r="A445" s="372" t="str">
        <f>Cover!$G$25</f>
        <v>NL</v>
      </c>
      <c r="B445" s="325" t="s">
        <v>296</v>
      </c>
      <c r="C445" s="323">
        <v>2015</v>
      </c>
      <c r="D445" s="325" t="s">
        <v>293</v>
      </c>
      <c r="E445" s="334" t="s">
        <v>263</v>
      </c>
      <c r="F445" s="323" t="str">
        <f t="shared" si="6"/>
        <v>NL_X_2015_1000 m3_ST_5_NC_2</v>
      </c>
      <c r="G445" s="684"/>
    </row>
    <row r="446" spans="1:7" ht="13.8" thickBot="1" x14ac:dyDescent="0.3">
      <c r="A446" s="372" t="str">
        <f>Cover!$G$25</f>
        <v>NL</v>
      </c>
      <c r="B446" s="325" t="s">
        <v>296</v>
      </c>
      <c r="C446" s="323">
        <v>2015</v>
      </c>
      <c r="D446" s="325" t="s">
        <v>293</v>
      </c>
      <c r="E446" s="334" t="s">
        <v>264</v>
      </c>
      <c r="F446" s="323" t="str">
        <f t="shared" si="6"/>
        <v>NL_X_2015_1000 m3_ST_5_NC_3</v>
      </c>
      <c r="G446" s="684"/>
    </row>
    <row r="447" spans="1:7" ht="13.8" thickBot="1" x14ac:dyDescent="0.3">
      <c r="A447" s="372" t="str">
        <f>Cover!$G$25</f>
        <v>NL</v>
      </c>
      <c r="B447" s="325" t="s">
        <v>296</v>
      </c>
      <c r="C447" s="323">
        <v>2015</v>
      </c>
      <c r="D447" s="325" t="s">
        <v>293</v>
      </c>
      <c r="E447" s="334" t="s">
        <v>265</v>
      </c>
      <c r="F447" s="323" t="str">
        <f t="shared" si="6"/>
        <v>NL_X_2015_1000 m3_ST_5_NC_4</v>
      </c>
      <c r="G447" s="684"/>
    </row>
    <row r="448" spans="1:7" ht="13.8" thickBot="1" x14ac:dyDescent="0.3">
      <c r="A448" s="372" t="str">
        <f>Cover!$G$25</f>
        <v>NL</v>
      </c>
      <c r="B448" s="325" t="s">
        <v>296</v>
      </c>
      <c r="C448" s="323">
        <v>2015</v>
      </c>
      <c r="D448" s="325" t="s">
        <v>293</v>
      </c>
      <c r="E448" s="334" t="s">
        <v>266</v>
      </c>
      <c r="F448" s="323" t="str">
        <f t="shared" si="6"/>
        <v>NL_X_2015_1000 m3_ST_5_NC_5</v>
      </c>
      <c r="G448" s="684"/>
    </row>
    <row r="449" spans="1:7" ht="13.8" thickBot="1" x14ac:dyDescent="0.3">
      <c r="A449" s="372" t="str">
        <f>Cover!$G$25</f>
        <v>NL</v>
      </c>
      <c r="B449" s="325" t="s">
        <v>296</v>
      </c>
      <c r="C449" s="323">
        <v>2015</v>
      </c>
      <c r="D449" s="325" t="s">
        <v>293</v>
      </c>
      <c r="E449" s="334" t="s">
        <v>267</v>
      </c>
      <c r="F449" s="323" t="str">
        <f t="shared" si="6"/>
        <v>NL_X_2015_1000 m3_ST_5_NC_6</v>
      </c>
      <c r="G449" s="684"/>
    </row>
    <row r="450" spans="1:7" ht="13.8" thickBot="1" x14ac:dyDescent="0.3">
      <c r="A450" s="372" t="str">
        <f>Cover!$G$25</f>
        <v>NL</v>
      </c>
      <c r="B450" s="325" t="s">
        <v>296</v>
      </c>
      <c r="C450" s="323">
        <v>2015</v>
      </c>
      <c r="D450" s="325" t="s">
        <v>293</v>
      </c>
      <c r="E450" s="334" t="s">
        <v>268</v>
      </c>
      <c r="F450" s="323" t="str">
        <f t="shared" si="6"/>
        <v>NL_X_2015_1000 m3_ST_5_NC_7</v>
      </c>
      <c r="G450" s="684"/>
    </row>
    <row r="451" spans="1:7" ht="13.8" thickBot="1" x14ac:dyDescent="0.3">
      <c r="A451" s="372" t="str">
        <f>Cover!$G$25</f>
        <v>NL</v>
      </c>
      <c r="B451" s="325" t="s">
        <v>296</v>
      </c>
      <c r="C451" s="323">
        <v>2015</v>
      </c>
      <c r="D451" s="325" t="s">
        <v>216</v>
      </c>
      <c r="E451" s="334" t="s">
        <v>224</v>
      </c>
      <c r="F451" s="323" t="str">
        <f t="shared" ref="F451:F514" si="7">CONCATENATE(A451,"_",B451,"_",C451,"_",D451,"_",E451)</f>
        <v>NL_X_2015_1000 NAC_ST_1_2_C</v>
      </c>
      <c r="G451" s="684"/>
    </row>
    <row r="452" spans="1:7" ht="13.8" thickBot="1" x14ac:dyDescent="0.3">
      <c r="A452" s="372" t="str">
        <f>Cover!$G$25</f>
        <v>NL</v>
      </c>
      <c r="B452" s="325" t="s">
        <v>296</v>
      </c>
      <c r="C452" s="323">
        <v>2015</v>
      </c>
      <c r="D452" s="325" t="s">
        <v>216</v>
      </c>
      <c r="E452" s="334" t="s">
        <v>225</v>
      </c>
      <c r="F452" s="323" t="str">
        <f t="shared" si="7"/>
        <v>NL_X_2015_1000 NAC_ST_1_2_C_1</v>
      </c>
      <c r="G452" s="684"/>
    </row>
    <row r="453" spans="1:7" ht="13.8" thickBot="1" x14ac:dyDescent="0.3">
      <c r="A453" s="372" t="str">
        <f>Cover!$G$25</f>
        <v>NL</v>
      </c>
      <c r="B453" s="325" t="s">
        <v>296</v>
      </c>
      <c r="C453" s="323">
        <v>2015</v>
      </c>
      <c r="D453" s="325" t="s">
        <v>216</v>
      </c>
      <c r="E453" s="334" t="s">
        <v>226</v>
      </c>
      <c r="F453" s="323" t="str">
        <f t="shared" si="7"/>
        <v>NL_X_2015_1000 NAC_ST_1_2_C_1_1</v>
      </c>
      <c r="G453" s="684"/>
    </row>
    <row r="454" spans="1:7" ht="13.8" thickBot="1" x14ac:dyDescent="0.3">
      <c r="A454" s="372" t="str">
        <f>Cover!$G$25</f>
        <v>NL</v>
      </c>
      <c r="B454" s="325" t="s">
        <v>296</v>
      </c>
      <c r="C454" s="323">
        <v>2015</v>
      </c>
      <c r="D454" s="325" t="s">
        <v>216</v>
      </c>
      <c r="E454" s="334" t="s">
        <v>227</v>
      </c>
      <c r="F454" s="323" t="str">
        <f t="shared" si="7"/>
        <v>NL_X_2015_1000 NAC_ST_1_2_C_2_1</v>
      </c>
      <c r="G454" s="684"/>
    </row>
    <row r="455" spans="1:7" ht="13.8" thickBot="1" x14ac:dyDescent="0.3">
      <c r="A455" s="372" t="str">
        <f>Cover!$G$25</f>
        <v>NL</v>
      </c>
      <c r="B455" s="325" t="s">
        <v>296</v>
      </c>
      <c r="C455" s="323">
        <v>2015</v>
      </c>
      <c r="D455" s="325" t="s">
        <v>216</v>
      </c>
      <c r="E455" s="334" t="s">
        <v>228</v>
      </c>
      <c r="F455" s="323" t="str">
        <f t="shared" si="7"/>
        <v>NL_X_2015_1000 NAC_ST_1_2_C_2</v>
      </c>
      <c r="G455" s="684"/>
    </row>
    <row r="456" spans="1:7" ht="13.8" thickBot="1" x14ac:dyDescent="0.3">
      <c r="A456" s="372" t="str">
        <f>Cover!$G$25</f>
        <v>NL</v>
      </c>
      <c r="B456" s="325" t="s">
        <v>296</v>
      </c>
      <c r="C456" s="323">
        <v>2015</v>
      </c>
      <c r="D456" s="325" t="s">
        <v>216</v>
      </c>
      <c r="E456" s="334" t="s">
        <v>241</v>
      </c>
      <c r="F456" s="323" t="str">
        <f t="shared" si="7"/>
        <v>NL_X_2015_1000 NAC_ST_1_2_C_1_2</v>
      </c>
      <c r="G456" s="684"/>
    </row>
    <row r="457" spans="1:7" ht="13.8" thickBot="1" x14ac:dyDescent="0.3">
      <c r="A457" s="372" t="str">
        <f>Cover!$G$25</f>
        <v>NL</v>
      </c>
      <c r="B457" s="325" t="s">
        <v>296</v>
      </c>
      <c r="C457" s="323">
        <v>2015</v>
      </c>
      <c r="D457" s="325" t="s">
        <v>216</v>
      </c>
      <c r="E457" s="334" t="s">
        <v>242</v>
      </c>
      <c r="F457" s="323" t="str">
        <f t="shared" si="7"/>
        <v>NL_X_2015_1000 NAC_ST_1_2_C_2_2</v>
      </c>
      <c r="G457" s="684"/>
    </row>
    <row r="458" spans="1:7" ht="13.8" thickBot="1" x14ac:dyDescent="0.3">
      <c r="A458" s="372" t="str">
        <f>Cover!$G$25</f>
        <v>NL</v>
      </c>
      <c r="B458" s="325" t="s">
        <v>296</v>
      </c>
      <c r="C458" s="323">
        <v>2015</v>
      </c>
      <c r="D458" s="325" t="s">
        <v>216</v>
      </c>
      <c r="E458" s="334" t="s">
        <v>243</v>
      </c>
      <c r="F458" s="323" t="str">
        <f t="shared" si="7"/>
        <v>NL_X_2015_1000 NAC_ST_1_2_C_3</v>
      </c>
      <c r="G458" s="684"/>
    </row>
    <row r="459" spans="1:7" ht="13.8" thickBot="1" x14ac:dyDescent="0.3">
      <c r="A459" s="372" t="str">
        <f>Cover!$G$25</f>
        <v>NL</v>
      </c>
      <c r="B459" s="325" t="s">
        <v>296</v>
      </c>
      <c r="C459" s="323">
        <v>2015</v>
      </c>
      <c r="D459" s="325" t="s">
        <v>216</v>
      </c>
      <c r="E459" s="334" t="s">
        <v>244</v>
      </c>
      <c r="F459" s="323" t="str">
        <f t="shared" si="7"/>
        <v>NL_X_2015_1000 NAC_ST_1_2_C_1_3</v>
      </c>
      <c r="G459" s="684"/>
    </row>
    <row r="460" spans="1:7" ht="13.8" thickBot="1" x14ac:dyDescent="0.3">
      <c r="A460" s="372" t="str">
        <f>Cover!$G$25</f>
        <v>NL</v>
      </c>
      <c r="B460" s="325" t="s">
        <v>296</v>
      </c>
      <c r="C460" s="323">
        <v>2015</v>
      </c>
      <c r="D460" s="325" t="s">
        <v>216</v>
      </c>
      <c r="E460" s="334" t="s">
        <v>245</v>
      </c>
      <c r="F460" s="323" t="str">
        <f t="shared" si="7"/>
        <v>NL_X_2015_1000 NAC_ST_1_2_C_2_3</v>
      </c>
      <c r="G460" s="684"/>
    </row>
    <row r="461" spans="1:7" ht="13.8" thickBot="1" x14ac:dyDescent="0.3">
      <c r="A461" s="372" t="str">
        <f>Cover!$G$25</f>
        <v>NL</v>
      </c>
      <c r="B461" s="325" t="s">
        <v>296</v>
      </c>
      <c r="C461" s="323">
        <v>2015</v>
      </c>
      <c r="D461" s="325" t="s">
        <v>216</v>
      </c>
      <c r="E461" s="334" t="s">
        <v>246</v>
      </c>
      <c r="F461" s="323" t="str">
        <f t="shared" si="7"/>
        <v>NL_X_2015_1000 NAC_ST_1_2_NC</v>
      </c>
      <c r="G461" s="684"/>
    </row>
    <row r="462" spans="1:7" ht="13.8" thickBot="1" x14ac:dyDescent="0.3">
      <c r="A462" s="372" t="str">
        <f>Cover!$G$25</f>
        <v>NL</v>
      </c>
      <c r="B462" s="325" t="s">
        <v>296</v>
      </c>
      <c r="C462" s="323">
        <v>2015</v>
      </c>
      <c r="D462" s="325" t="s">
        <v>216</v>
      </c>
      <c r="E462" s="334" t="s">
        <v>247</v>
      </c>
      <c r="F462" s="323" t="str">
        <f t="shared" si="7"/>
        <v>NL_X_2015_1000 NAC_ST_1_2_NC_1</v>
      </c>
      <c r="G462" s="684"/>
    </row>
    <row r="463" spans="1:7" ht="13.8" thickBot="1" x14ac:dyDescent="0.3">
      <c r="A463" s="372" t="str">
        <f>Cover!$G$25</f>
        <v>NL</v>
      </c>
      <c r="B463" s="332" t="s">
        <v>296</v>
      </c>
      <c r="C463" s="323">
        <v>2015</v>
      </c>
      <c r="D463" s="332" t="s">
        <v>216</v>
      </c>
      <c r="E463" s="342" t="s">
        <v>248</v>
      </c>
      <c r="F463" s="323" t="str">
        <f t="shared" si="7"/>
        <v>NL_X_2015_1000 NAC_ST_1_2_NC_1_1</v>
      </c>
      <c r="G463" s="684"/>
    </row>
    <row r="464" spans="1:7" ht="13.8" thickBot="1" x14ac:dyDescent="0.3">
      <c r="A464" s="372" t="str">
        <f>Cover!$G$25</f>
        <v>NL</v>
      </c>
      <c r="B464" s="327" t="s">
        <v>296</v>
      </c>
      <c r="C464" s="323">
        <v>2015</v>
      </c>
      <c r="D464" s="327" t="s">
        <v>216</v>
      </c>
      <c r="E464" s="341" t="s">
        <v>249</v>
      </c>
      <c r="F464" s="323" t="str">
        <f t="shared" si="7"/>
        <v>NL_X_2015_1000 NAC_ST_1_2_NC_2_1</v>
      </c>
      <c r="G464" s="684"/>
    </row>
    <row r="465" spans="1:7" ht="13.8" thickBot="1" x14ac:dyDescent="0.3">
      <c r="A465" s="372" t="str">
        <f>Cover!$G$25</f>
        <v>NL</v>
      </c>
      <c r="B465" s="325" t="s">
        <v>296</v>
      </c>
      <c r="C465" s="323">
        <v>2015</v>
      </c>
      <c r="D465" s="325" t="s">
        <v>216</v>
      </c>
      <c r="E465" s="334" t="s">
        <v>250</v>
      </c>
      <c r="F465" s="323" t="str">
        <f t="shared" si="7"/>
        <v>NL_X_2015_1000 NAC_ST_1_2_NC_2</v>
      </c>
      <c r="G465" s="684"/>
    </row>
    <row r="466" spans="1:7" ht="13.8" thickBot="1" x14ac:dyDescent="0.3">
      <c r="A466" s="372" t="str">
        <f>Cover!$G$25</f>
        <v>NL</v>
      </c>
      <c r="B466" s="325" t="s">
        <v>296</v>
      </c>
      <c r="C466" s="323">
        <v>2015</v>
      </c>
      <c r="D466" s="325" t="s">
        <v>216</v>
      </c>
      <c r="E466" s="334" t="s">
        <v>251</v>
      </c>
      <c r="F466" s="323" t="str">
        <f t="shared" si="7"/>
        <v>NL_X_2015_1000 NAC_ST_1_2_NC_1_2</v>
      </c>
      <c r="G466" s="684"/>
    </row>
    <row r="467" spans="1:7" ht="13.8" thickBot="1" x14ac:dyDescent="0.3">
      <c r="A467" s="372" t="str">
        <f>Cover!$G$25</f>
        <v>NL</v>
      </c>
      <c r="B467" s="325" t="s">
        <v>296</v>
      </c>
      <c r="C467" s="323">
        <v>2015</v>
      </c>
      <c r="D467" s="325" t="s">
        <v>216</v>
      </c>
      <c r="E467" s="334" t="s">
        <v>252</v>
      </c>
      <c r="F467" s="323" t="str">
        <f t="shared" si="7"/>
        <v>NL_X_2015_1000 NAC_ST_1_2_NC_2_2</v>
      </c>
      <c r="G467" s="684"/>
    </row>
    <row r="468" spans="1:7" ht="13.8" thickBot="1" x14ac:dyDescent="0.3">
      <c r="A468" s="372" t="str">
        <f>Cover!$G$25</f>
        <v>NL</v>
      </c>
      <c r="B468" s="325" t="s">
        <v>296</v>
      </c>
      <c r="C468" s="323">
        <v>2015</v>
      </c>
      <c r="D468" s="325" t="s">
        <v>216</v>
      </c>
      <c r="E468" s="334" t="s">
        <v>253</v>
      </c>
      <c r="F468" s="323" t="str">
        <f t="shared" si="7"/>
        <v>NL_X_2015_1000 NAC_ST_1_2_NC_3</v>
      </c>
      <c r="G468" s="684"/>
    </row>
    <row r="469" spans="1:7" ht="13.8" thickBot="1" x14ac:dyDescent="0.3">
      <c r="A469" s="372" t="str">
        <f>Cover!$G$25</f>
        <v>NL</v>
      </c>
      <c r="B469" s="325" t="s">
        <v>296</v>
      </c>
      <c r="C469" s="323">
        <v>2015</v>
      </c>
      <c r="D469" s="325" t="s">
        <v>216</v>
      </c>
      <c r="E469" s="334" t="s">
        <v>254</v>
      </c>
      <c r="F469" s="323" t="str">
        <f t="shared" si="7"/>
        <v>NL_X_2015_1000 NAC_ST_1_2_NC_1_3</v>
      </c>
      <c r="G469" s="684"/>
    </row>
    <row r="470" spans="1:7" ht="13.8" thickBot="1" x14ac:dyDescent="0.3">
      <c r="A470" s="372" t="str">
        <f>Cover!$G$25</f>
        <v>NL</v>
      </c>
      <c r="B470" s="325" t="s">
        <v>296</v>
      </c>
      <c r="C470" s="323">
        <v>2015</v>
      </c>
      <c r="D470" s="325" t="s">
        <v>216</v>
      </c>
      <c r="E470" s="334" t="s">
        <v>255</v>
      </c>
      <c r="F470" s="323" t="str">
        <f t="shared" si="7"/>
        <v>NL_X_2015_1000 NAC_ST_1_2_NC_2_3</v>
      </c>
      <c r="G470" s="684"/>
    </row>
    <row r="471" spans="1:7" ht="13.8" thickBot="1" x14ac:dyDescent="0.3">
      <c r="A471" s="372" t="str">
        <f>Cover!$G$25</f>
        <v>NL</v>
      </c>
      <c r="B471" s="325" t="s">
        <v>296</v>
      </c>
      <c r="C471" s="323">
        <v>2015</v>
      </c>
      <c r="D471" s="325" t="s">
        <v>216</v>
      </c>
      <c r="E471" s="334" t="s">
        <v>256</v>
      </c>
      <c r="F471" s="323" t="str">
        <f t="shared" si="7"/>
        <v>NL_X_2015_1000 NAC_ST_1_2_NC_4</v>
      </c>
      <c r="G471" s="684"/>
    </row>
    <row r="472" spans="1:7" ht="13.8" thickBot="1" x14ac:dyDescent="0.3">
      <c r="A472" s="372" t="str">
        <f>Cover!$G$25</f>
        <v>NL</v>
      </c>
      <c r="B472" s="325" t="s">
        <v>296</v>
      </c>
      <c r="C472" s="323">
        <v>2015</v>
      </c>
      <c r="D472" s="325" t="s">
        <v>216</v>
      </c>
      <c r="E472" s="334" t="s">
        <v>257</v>
      </c>
      <c r="F472" s="323" t="str">
        <f t="shared" si="7"/>
        <v>NL_X_2015_1000 NAC_ST_1_2_NC_5</v>
      </c>
      <c r="G472" s="684"/>
    </row>
    <row r="473" spans="1:7" ht="13.8" thickBot="1" x14ac:dyDescent="0.3">
      <c r="A473" s="372" t="str">
        <f>Cover!$G$25</f>
        <v>NL</v>
      </c>
      <c r="B473" s="325" t="s">
        <v>296</v>
      </c>
      <c r="C473" s="323">
        <v>2015</v>
      </c>
      <c r="D473" s="325" t="s">
        <v>216</v>
      </c>
      <c r="E473" s="334" t="s">
        <v>258</v>
      </c>
      <c r="F473" s="323" t="str">
        <f t="shared" si="7"/>
        <v>NL_X_2015_1000 NAC_ST_5_C</v>
      </c>
      <c r="G473" s="684"/>
    </row>
    <row r="474" spans="1:7" ht="13.8" thickBot="1" x14ac:dyDescent="0.3">
      <c r="A474" s="372" t="str">
        <f>Cover!$G$25</f>
        <v>NL</v>
      </c>
      <c r="B474" s="325" t="s">
        <v>296</v>
      </c>
      <c r="C474" s="323">
        <v>2015</v>
      </c>
      <c r="D474" s="325" t="s">
        <v>216</v>
      </c>
      <c r="E474" s="334" t="s">
        <v>259</v>
      </c>
      <c r="F474" s="323" t="str">
        <f t="shared" si="7"/>
        <v>NL_X_2015_1000 NAC_ST_5_C_1</v>
      </c>
      <c r="G474" s="684"/>
    </row>
    <row r="475" spans="1:7" ht="13.8" thickBot="1" x14ac:dyDescent="0.3">
      <c r="A475" s="372" t="str">
        <f>Cover!$G$25</f>
        <v>NL</v>
      </c>
      <c r="B475" s="325" t="s">
        <v>296</v>
      </c>
      <c r="C475" s="323">
        <v>2015</v>
      </c>
      <c r="D475" s="325" t="s">
        <v>216</v>
      </c>
      <c r="E475" s="334" t="s">
        <v>260</v>
      </c>
      <c r="F475" s="323" t="str">
        <f t="shared" si="7"/>
        <v>NL_X_2015_1000 NAC_ST_5_C_2</v>
      </c>
      <c r="G475" s="684"/>
    </row>
    <row r="476" spans="1:7" ht="13.8" thickBot="1" x14ac:dyDescent="0.3">
      <c r="A476" s="372" t="str">
        <f>Cover!$G$25</f>
        <v>NL</v>
      </c>
      <c r="B476" s="325" t="s">
        <v>296</v>
      </c>
      <c r="C476" s="323">
        <v>2015</v>
      </c>
      <c r="D476" s="325" t="s">
        <v>216</v>
      </c>
      <c r="E476" s="334" t="s">
        <v>261</v>
      </c>
      <c r="F476" s="323" t="str">
        <f t="shared" si="7"/>
        <v>NL_X_2015_1000 NAC_ST_5_NC</v>
      </c>
      <c r="G476" s="684"/>
    </row>
    <row r="477" spans="1:7" ht="13.8" thickBot="1" x14ac:dyDescent="0.3">
      <c r="A477" s="372" t="str">
        <f>Cover!$G$25</f>
        <v>NL</v>
      </c>
      <c r="B477" s="325" t="s">
        <v>296</v>
      </c>
      <c r="C477" s="323">
        <v>2015</v>
      </c>
      <c r="D477" s="325" t="s">
        <v>216</v>
      </c>
      <c r="E477" s="334" t="s">
        <v>262</v>
      </c>
      <c r="F477" s="323" t="str">
        <f t="shared" si="7"/>
        <v>NL_X_2015_1000 NAC_ST_5_NC_1</v>
      </c>
      <c r="G477" s="684"/>
    </row>
    <row r="478" spans="1:7" ht="13.8" thickBot="1" x14ac:dyDescent="0.3">
      <c r="A478" s="372" t="str">
        <f>Cover!$G$25</f>
        <v>NL</v>
      </c>
      <c r="B478" s="325" t="s">
        <v>296</v>
      </c>
      <c r="C478" s="323">
        <v>2015</v>
      </c>
      <c r="D478" s="325" t="s">
        <v>216</v>
      </c>
      <c r="E478" s="334" t="s">
        <v>263</v>
      </c>
      <c r="F478" s="323" t="str">
        <f t="shared" si="7"/>
        <v>NL_X_2015_1000 NAC_ST_5_NC_2</v>
      </c>
      <c r="G478" s="684"/>
    </row>
    <row r="479" spans="1:7" ht="13.8" thickBot="1" x14ac:dyDescent="0.3">
      <c r="A479" s="372" t="str">
        <f>Cover!$G$25</f>
        <v>NL</v>
      </c>
      <c r="B479" s="325" t="s">
        <v>296</v>
      </c>
      <c r="C479" s="323">
        <v>2015</v>
      </c>
      <c r="D479" s="325" t="s">
        <v>216</v>
      </c>
      <c r="E479" s="334" t="s">
        <v>264</v>
      </c>
      <c r="F479" s="323" t="str">
        <f t="shared" si="7"/>
        <v>NL_X_2015_1000 NAC_ST_5_NC_3</v>
      </c>
      <c r="G479" s="684"/>
    </row>
    <row r="480" spans="1:7" ht="13.8" thickBot="1" x14ac:dyDescent="0.3">
      <c r="A480" s="372" t="str">
        <f>Cover!$G$25</f>
        <v>NL</v>
      </c>
      <c r="B480" s="325" t="s">
        <v>296</v>
      </c>
      <c r="C480" s="323">
        <v>2015</v>
      </c>
      <c r="D480" s="325" t="s">
        <v>216</v>
      </c>
      <c r="E480" s="334" t="s">
        <v>265</v>
      </c>
      <c r="F480" s="323" t="str">
        <f t="shared" si="7"/>
        <v>NL_X_2015_1000 NAC_ST_5_NC_4</v>
      </c>
      <c r="G480" s="684"/>
    </row>
    <row r="481" spans="1:7" ht="13.8" thickBot="1" x14ac:dyDescent="0.3">
      <c r="A481" s="372" t="str">
        <f>Cover!$G$25</f>
        <v>NL</v>
      </c>
      <c r="B481" s="325" t="s">
        <v>296</v>
      </c>
      <c r="C481" s="323">
        <v>2015</v>
      </c>
      <c r="D481" s="325" t="s">
        <v>216</v>
      </c>
      <c r="E481" s="334" t="s">
        <v>266</v>
      </c>
      <c r="F481" s="323" t="str">
        <f t="shared" si="7"/>
        <v>NL_X_2015_1000 NAC_ST_5_NC_5</v>
      </c>
      <c r="G481" s="684"/>
    </row>
    <row r="482" spans="1:7" ht="13.8" thickBot="1" x14ac:dyDescent="0.3">
      <c r="A482" s="372" t="str">
        <f>Cover!$G$25</f>
        <v>NL</v>
      </c>
      <c r="B482" s="325" t="s">
        <v>296</v>
      </c>
      <c r="C482" s="323">
        <v>2015</v>
      </c>
      <c r="D482" s="325" t="s">
        <v>216</v>
      </c>
      <c r="E482" s="334" t="s">
        <v>267</v>
      </c>
      <c r="F482" s="323" t="str">
        <f t="shared" si="7"/>
        <v>NL_X_2015_1000 NAC_ST_5_NC_6</v>
      </c>
      <c r="G482" s="684"/>
    </row>
    <row r="483" spans="1:7" ht="13.8" thickBot="1" x14ac:dyDescent="0.3">
      <c r="A483" s="372" t="str">
        <f>Cover!$G$25</f>
        <v>NL</v>
      </c>
      <c r="B483" s="325" t="s">
        <v>296</v>
      </c>
      <c r="C483" s="323">
        <v>2015</v>
      </c>
      <c r="D483" s="325" t="s">
        <v>216</v>
      </c>
      <c r="E483" s="334" t="s">
        <v>268</v>
      </c>
      <c r="F483" s="323" t="str">
        <f t="shared" si="7"/>
        <v>NL_X_2015_1000 NAC_ST_5_NC_7</v>
      </c>
      <c r="G483" s="684"/>
    </row>
    <row r="484" spans="1:7" ht="13.8" thickBot="1" x14ac:dyDescent="0.3">
      <c r="A484" s="372" t="str">
        <f>Cover!$G$25</f>
        <v>NL</v>
      </c>
      <c r="B484" s="325" t="s">
        <v>222</v>
      </c>
      <c r="C484" s="323">
        <v>2015</v>
      </c>
      <c r="D484" s="325" t="s">
        <v>293</v>
      </c>
      <c r="E484" s="334">
        <v>1</v>
      </c>
      <c r="F484" s="323" t="str">
        <f t="shared" si="7"/>
        <v>NL_EX_M_2015_1000 m3_1</v>
      </c>
      <c r="G484" s="684"/>
    </row>
    <row r="485" spans="1:7" ht="13.8" thickBot="1" x14ac:dyDescent="0.3">
      <c r="A485" s="372" t="str">
        <f>Cover!$G$25</f>
        <v>NL</v>
      </c>
      <c r="B485" s="325" t="s">
        <v>222</v>
      </c>
      <c r="C485" s="323">
        <v>2015</v>
      </c>
      <c r="D485" s="325" t="s">
        <v>293</v>
      </c>
      <c r="E485" s="334" t="s">
        <v>94</v>
      </c>
      <c r="F485" s="323" t="str">
        <f t="shared" si="7"/>
        <v>NL_EX_M_2015_1000 m3_1_1</v>
      </c>
      <c r="G485" s="684"/>
    </row>
    <row r="486" spans="1:7" ht="13.8" thickBot="1" x14ac:dyDescent="0.3">
      <c r="A486" s="372" t="str">
        <f>Cover!$G$25</f>
        <v>NL</v>
      </c>
      <c r="B486" s="325" t="s">
        <v>222</v>
      </c>
      <c r="C486" s="323">
        <v>2015</v>
      </c>
      <c r="D486" s="325" t="s">
        <v>293</v>
      </c>
      <c r="E486" s="334" t="s">
        <v>97</v>
      </c>
      <c r="F486" s="323" t="str">
        <f t="shared" si="7"/>
        <v>NL_EX_M_2015_1000 m3_1_2</v>
      </c>
      <c r="G486" s="684"/>
    </row>
    <row r="487" spans="1:7" ht="13.8" thickBot="1" x14ac:dyDescent="0.3">
      <c r="A487" s="372" t="str">
        <f>Cover!$G$25</f>
        <v>NL</v>
      </c>
      <c r="B487" s="325" t="s">
        <v>222</v>
      </c>
      <c r="C487" s="323">
        <v>2015</v>
      </c>
      <c r="D487" s="325" t="s">
        <v>293</v>
      </c>
      <c r="E487" s="334" t="s">
        <v>98</v>
      </c>
      <c r="F487" s="323" t="str">
        <f t="shared" si="7"/>
        <v>NL_EX_M_2015_1000 m3_1_2_C</v>
      </c>
      <c r="G487" s="684"/>
    </row>
    <row r="488" spans="1:7" ht="13.8" thickBot="1" x14ac:dyDescent="0.3">
      <c r="A488" s="372" t="str">
        <f>Cover!$G$25</f>
        <v>NL</v>
      </c>
      <c r="B488" s="325" t="s">
        <v>222</v>
      </c>
      <c r="C488" s="323">
        <v>2015</v>
      </c>
      <c r="D488" s="325" t="s">
        <v>293</v>
      </c>
      <c r="E488" s="334" t="s">
        <v>99</v>
      </c>
      <c r="F488" s="323" t="str">
        <f t="shared" si="7"/>
        <v>NL_EX_M_2015_1000 m3_1_2_NC</v>
      </c>
      <c r="G488" s="684"/>
    </row>
    <row r="489" spans="1:7" ht="13.8" thickBot="1" x14ac:dyDescent="0.3">
      <c r="A489" s="372" t="str">
        <f>Cover!$G$25</f>
        <v>NL</v>
      </c>
      <c r="B489" s="325" t="s">
        <v>222</v>
      </c>
      <c r="C489" s="323">
        <v>2015</v>
      </c>
      <c r="D489" s="325" t="s">
        <v>293</v>
      </c>
      <c r="E489" s="334" t="s">
        <v>100</v>
      </c>
      <c r="F489" s="323" t="str">
        <f t="shared" si="7"/>
        <v>NL_EX_M_2015_1000 m3_1_2_NC_T</v>
      </c>
      <c r="G489" s="684"/>
    </row>
    <row r="490" spans="1:7" ht="13.8" thickBot="1" x14ac:dyDescent="0.3">
      <c r="A490" s="372" t="str">
        <f>Cover!$G$25</f>
        <v>NL</v>
      </c>
      <c r="B490" s="325" t="s">
        <v>222</v>
      </c>
      <c r="C490" s="323">
        <v>2015</v>
      </c>
      <c r="D490" s="325" t="s">
        <v>362</v>
      </c>
      <c r="E490" s="334">
        <v>2</v>
      </c>
      <c r="F490" s="323" t="str">
        <f t="shared" si="7"/>
        <v>NL_EX_M_2015_1000 mt_2</v>
      </c>
      <c r="G490" s="684"/>
    </row>
    <row r="491" spans="1:7" ht="13.8" thickBot="1" x14ac:dyDescent="0.3">
      <c r="A491" s="372" t="str">
        <f>Cover!$G$25</f>
        <v>NL</v>
      </c>
      <c r="B491" s="325" t="s">
        <v>222</v>
      </c>
      <c r="C491" s="323">
        <v>2015</v>
      </c>
      <c r="D491" s="325" t="s">
        <v>293</v>
      </c>
      <c r="E491" s="334">
        <v>3</v>
      </c>
      <c r="F491" s="323" t="str">
        <f t="shared" si="7"/>
        <v>NL_EX_M_2015_1000 m3_3</v>
      </c>
      <c r="G491" s="684"/>
    </row>
    <row r="492" spans="1:7" ht="13.8" thickBot="1" x14ac:dyDescent="0.3">
      <c r="A492" s="372" t="str">
        <f>Cover!$G$25</f>
        <v>NL</v>
      </c>
      <c r="B492" s="325" t="s">
        <v>222</v>
      </c>
      <c r="C492" s="323">
        <v>2015</v>
      </c>
      <c r="D492" s="325" t="s">
        <v>293</v>
      </c>
      <c r="E492" s="334" t="s">
        <v>381</v>
      </c>
      <c r="F492" s="323" t="str">
        <f t="shared" si="7"/>
        <v>NL_EX_M_2015_1000 m3_3_1</v>
      </c>
      <c r="G492" s="684"/>
    </row>
    <row r="493" spans="1:7" ht="13.8" thickBot="1" x14ac:dyDescent="0.3">
      <c r="A493" s="372" t="str">
        <f>Cover!$G$25</f>
        <v>NL</v>
      </c>
      <c r="B493" s="325" t="s">
        <v>222</v>
      </c>
      <c r="C493" s="323">
        <v>2015</v>
      </c>
      <c r="D493" s="325" t="s">
        <v>293</v>
      </c>
      <c r="E493" s="334" t="s">
        <v>382</v>
      </c>
      <c r="F493" s="323" t="str">
        <f t="shared" si="7"/>
        <v>NL_EX_M_2015_1000 m3_3_2</v>
      </c>
      <c r="G493" s="684"/>
    </row>
    <row r="494" spans="1:7" ht="13.8" thickBot="1" x14ac:dyDescent="0.3">
      <c r="A494" s="372" t="str">
        <f>Cover!$G$25</f>
        <v>NL</v>
      </c>
      <c r="B494" s="325" t="s">
        <v>222</v>
      </c>
      <c r="C494" s="323">
        <v>2015</v>
      </c>
      <c r="D494" s="325" t="s">
        <v>362</v>
      </c>
      <c r="E494" s="334">
        <v>4</v>
      </c>
      <c r="F494" s="323" t="str">
        <f t="shared" si="7"/>
        <v>NL_EX_M_2015_1000 mt_4</v>
      </c>
      <c r="G494" s="684"/>
    </row>
    <row r="495" spans="1:7" ht="13.8" thickBot="1" x14ac:dyDescent="0.3">
      <c r="A495" s="372" t="str">
        <f>Cover!$G$25</f>
        <v>NL</v>
      </c>
      <c r="B495" s="325" t="s">
        <v>222</v>
      </c>
      <c r="C495" s="323">
        <v>2015</v>
      </c>
      <c r="D495" s="325" t="s">
        <v>362</v>
      </c>
      <c r="E495" s="334" t="s">
        <v>383</v>
      </c>
      <c r="F495" s="323" t="str">
        <f t="shared" si="7"/>
        <v>NL_EX_M_2015_1000 mt_4_1</v>
      </c>
      <c r="G495" s="684"/>
    </row>
    <row r="496" spans="1:7" ht="13.8" thickBot="1" x14ac:dyDescent="0.3">
      <c r="A496" s="372" t="str">
        <f>Cover!$G$25</f>
        <v>NL</v>
      </c>
      <c r="B496" s="325" t="s">
        <v>222</v>
      </c>
      <c r="C496" s="323">
        <v>2015</v>
      </c>
      <c r="D496" s="325" t="s">
        <v>362</v>
      </c>
      <c r="E496" s="334" t="s">
        <v>384</v>
      </c>
      <c r="F496" s="323" t="str">
        <f t="shared" si="7"/>
        <v>NL_EX_M_2015_1000 mt_4_2</v>
      </c>
      <c r="G496" s="684"/>
    </row>
    <row r="497" spans="1:7" ht="13.8" thickBot="1" x14ac:dyDescent="0.3">
      <c r="A497" s="372" t="str">
        <f>Cover!$G$25</f>
        <v>NL</v>
      </c>
      <c r="B497" s="325" t="s">
        <v>222</v>
      </c>
      <c r="C497" s="323">
        <v>2015</v>
      </c>
      <c r="D497" s="325" t="s">
        <v>293</v>
      </c>
      <c r="E497" s="334">
        <v>5</v>
      </c>
      <c r="F497" s="323" t="str">
        <f t="shared" si="7"/>
        <v>NL_EX_M_2015_1000 m3_5</v>
      </c>
      <c r="G497" s="684"/>
    </row>
    <row r="498" spans="1:7" ht="13.8" thickBot="1" x14ac:dyDescent="0.3">
      <c r="A498" s="372" t="str">
        <f>Cover!$G$25</f>
        <v>NL</v>
      </c>
      <c r="B498" s="325" t="s">
        <v>222</v>
      </c>
      <c r="C498" s="323">
        <v>2015</v>
      </c>
      <c r="D498" s="325" t="s">
        <v>293</v>
      </c>
      <c r="E498" s="334" t="s">
        <v>110</v>
      </c>
      <c r="F498" s="323" t="str">
        <f t="shared" si="7"/>
        <v>NL_EX_M_2015_1000 m3_5_C</v>
      </c>
      <c r="G498" s="684"/>
    </row>
    <row r="499" spans="1:7" ht="13.8" thickBot="1" x14ac:dyDescent="0.3">
      <c r="A499" s="372" t="str">
        <f>Cover!$G$25</f>
        <v>NL</v>
      </c>
      <c r="B499" s="325" t="s">
        <v>222</v>
      </c>
      <c r="C499" s="323">
        <v>2015</v>
      </c>
      <c r="D499" s="325" t="s">
        <v>293</v>
      </c>
      <c r="E499" s="334" t="s">
        <v>111</v>
      </c>
      <c r="F499" s="323" t="str">
        <f t="shared" si="7"/>
        <v>NL_EX_M_2015_1000 m3_5_NC</v>
      </c>
      <c r="G499" s="684"/>
    </row>
    <row r="500" spans="1:7" ht="13.8" thickBot="1" x14ac:dyDescent="0.3">
      <c r="A500" s="372" t="str">
        <f>Cover!$G$25</f>
        <v>NL</v>
      </c>
      <c r="B500" s="325" t="s">
        <v>222</v>
      </c>
      <c r="C500" s="323">
        <v>2015</v>
      </c>
      <c r="D500" s="325" t="s">
        <v>293</v>
      </c>
      <c r="E500" s="334" t="s">
        <v>112</v>
      </c>
      <c r="F500" s="323" t="str">
        <f t="shared" si="7"/>
        <v>NL_EX_M_2015_1000 m3_5_NC_T</v>
      </c>
      <c r="G500" s="684"/>
    </row>
    <row r="501" spans="1:7" ht="13.8" thickBot="1" x14ac:dyDescent="0.3">
      <c r="A501" s="372" t="str">
        <f>Cover!$G$25</f>
        <v>NL</v>
      </c>
      <c r="B501" s="325" t="s">
        <v>222</v>
      </c>
      <c r="C501" s="323">
        <v>2015</v>
      </c>
      <c r="D501" s="325" t="s">
        <v>293</v>
      </c>
      <c r="E501" s="334">
        <v>6</v>
      </c>
      <c r="F501" s="323" t="str">
        <f t="shared" si="7"/>
        <v>NL_EX_M_2015_1000 m3_6</v>
      </c>
      <c r="G501" s="684"/>
    </row>
    <row r="502" spans="1:7" ht="13.8" thickBot="1" x14ac:dyDescent="0.3">
      <c r="A502" s="372" t="str">
        <f>Cover!$G$25</f>
        <v>NL</v>
      </c>
      <c r="B502" s="325" t="s">
        <v>222</v>
      </c>
      <c r="C502" s="323">
        <v>2015</v>
      </c>
      <c r="D502" s="325" t="s">
        <v>293</v>
      </c>
      <c r="E502" s="334" t="s">
        <v>113</v>
      </c>
      <c r="F502" s="323" t="str">
        <f t="shared" si="7"/>
        <v>NL_EX_M_2015_1000 m3_6_1</v>
      </c>
      <c r="G502" s="684"/>
    </row>
    <row r="503" spans="1:7" ht="13.8" thickBot="1" x14ac:dyDescent="0.3">
      <c r="A503" s="372" t="str">
        <f>Cover!$G$25</f>
        <v>NL</v>
      </c>
      <c r="B503" s="325" t="s">
        <v>222</v>
      </c>
      <c r="C503" s="323">
        <v>2015</v>
      </c>
      <c r="D503" s="325" t="s">
        <v>293</v>
      </c>
      <c r="E503" s="334" t="s">
        <v>114</v>
      </c>
      <c r="F503" s="323" t="str">
        <f t="shared" si="7"/>
        <v>NL_EX_M_2015_1000 m3_6_1_C</v>
      </c>
      <c r="G503" s="684"/>
    </row>
    <row r="504" spans="1:7" ht="13.8" thickBot="1" x14ac:dyDescent="0.3">
      <c r="A504" s="372" t="str">
        <f>Cover!$G$25</f>
        <v>NL</v>
      </c>
      <c r="B504" s="325" t="s">
        <v>222</v>
      </c>
      <c r="C504" s="323">
        <v>2015</v>
      </c>
      <c r="D504" s="325" t="s">
        <v>293</v>
      </c>
      <c r="E504" s="334" t="s">
        <v>115</v>
      </c>
      <c r="F504" s="323" t="str">
        <f t="shared" si="7"/>
        <v>NL_EX_M_2015_1000 m3_6_1_NC</v>
      </c>
      <c r="G504" s="684"/>
    </row>
    <row r="505" spans="1:7" ht="13.8" thickBot="1" x14ac:dyDescent="0.3">
      <c r="A505" s="372" t="str">
        <f>Cover!$G$25</f>
        <v>NL</v>
      </c>
      <c r="B505" s="325" t="s">
        <v>222</v>
      </c>
      <c r="C505" s="323">
        <v>2015</v>
      </c>
      <c r="D505" s="325" t="s">
        <v>293</v>
      </c>
      <c r="E505" s="334" t="s">
        <v>116</v>
      </c>
      <c r="F505" s="323" t="str">
        <f t="shared" si="7"/>
        <v>NL_EX_M_2015_1000 m3_6_1_NC_T</v>
      </c>
      <c r="G505" s="684"/>
    </row>
    <row r="506" spans="1:7" ht="13.8" thickBot="1" x14ac:dyDescent="0.3">
      <c r="A506" s="372" t="str">
        <f>Cover!$G$25</f>
        <v>NL</v>
      </c>
      <c r="B506" s="325" t="s">
        <v>222</v>
      </c>
      <c r="C506" s="323">
        <v>2015</v>
      </c>
      <c r="D506" s="325" t="s">
        <v>293</v>
      </c>
      <c r="E506" s="334" t="s">
        <v>117</v>
      </c>
      <c r="F506" s="323" t="str">
        <f t="shared" si="7"/>
        <v>NL_EX_M_2015_1000 m3_6_2</v>
      </c>
      <c r="G506" s="684"/>
    </row>
    <row r="507" spans="1:7" ht="13.8" thickBot="1" x14ac:dyDescent="0.3">
      <c r="A507" s="372" t="str">
        <f>Cover!$G$25</f>
        <v>NL</v>
      </c>
      <c r="B507" s="325" t="s">
        <v>222</v>
      </c>
      <c r="C507" s="323">
        <v>2015</v>
      </c>
      <c r="D507" s="325" t="s">
        <v>293</v>
      </c>
      <c r="E507" s="334" t="s">
        <v>118</v>
      </c>
      <c r="F507" s="323" t="str">
        <f t="shared" si="7"/>
        <v>NL_EX_M_2015_1000 m3_6_2_C</v>
      </c>
      <c r="G507" s="684"/>
    </row>
    <row r="508" spans="1:7" ht="13.8" thickBot="1" x14ac:dyDescent="0.3">
      <c r="A508" s="372" t="str">
        <f>Cover!$G$25</f>
        <v>NL</v>
      </c>
      <c r="B508" s="325" t="s">
        <v>222</v>
      </c>
      <c r="C508" s="323">
        <v>2015</v>
      </c>
      <c r="D508" s="325" t="s">
        <v>293</v>
      </c>
      <c r="E508" s="334" t="s">
        <v>119</v>
      </c>
      <c r="F508" s="323" t="str">
        <f t="shared" si="7"/>
        <v>NL_EX_M_2015_1000 m3_6_2_NC</v>
      </c>
      <c r="G508" s="684"/>
    </row>
    <row r="509" spans="1:7" ht="13.8" thickBot="1" x14ac:dyDescent="0.3">
      <c r="A509" s="372" t="str">
        <f>Cover!$G$25</f>
        <v>NL</v>
      </c>
      <c r="B509" s="325" t="s">
        <v>222</v>
      </c>
      <c r="C509" s="323">
        <v>2015</v>
      </c>
      <c r="D509" s="325" t="s">
        <v>293</v>
      </c>
      <c r="E509" s="334" t="s">
        <v>120</v>
      </c>
      <c r="F509" s="323" t="str">
        <f t="shared" si="7"/>
        <v>NL_EX_M_2015_1000 m3_6_2_NC_T</v>
      </c>
      <c r="G509" s="684"/>
    </row>
    <row r="510" spans="1:7" ht="13.8" thickBot="1" x14ac:dyDescent="0.3">
      <c r="A510" s="372" t="str">
        <f>Cover!$G$25</f>
        <v>NL</v>
      </c>
      <c r="B510" s="325" t="s">
        <v>222</v>
      </c>
      <c r="C510" s="323">
        <v>2015</v>
      </c>
      <c r="D510" s="325" t="s">
        <v>293</v>
      </c>
      <c r="E510" s="334" t="s">
        <v>121</v>
      </c>
      <c r="F510" s="323" t="str">
        <f t="shared" si="7"/>
        <v>NL_EX_M_2015_1000 m3_6_3</v>
      </c>
      <c r="G510" s="684"/>
    </row>
    <row r="511" spans="1:7" ht="13.8" thickBot="1" x14ac:dyDescent="0.3">
      <c r="A511" s="372" t="str">
        <f>Cover!$G$25</f>
        <v>NL</v>
      </c>
      <c r="B511" s="325" t="s">
        <v>222</v>
      </c>
      <c r="C511" s="323">
        <v>2015</v>
      </c>
      <c r="D511" s="325" t="s">
        <v>293</v>
      </c>
      <c r="E511" s="334" t="s">
        <v>122</v>
      </c>
      <c r="F511" s="323" t="str">
        <f t="shared" si="7"/>
        <v>NL_EX_M_2015_1000 m3_6_3_1</v>
      </c>
      <c r="G511" s="684"/>
    </row>
    <row r="512" spans="1:7" ht="13.8" thickBot="1" x14ac:dyDescent="0.3">
      <c r="A512" s="372" t="str">
        <f>Cover!$G$25</f>
        <v>NL</v>
      </c>
      <c r="B512" s="325" t="s">
        <v>222</v>
      </c>
      <c r="C512" s="323">
        <v>2015</v>
      </c>
      <c r="D512" s="325" t="s">
        <v>293</v>
      </c>
      <c r="E512" s="334" t="s">
        <v>123</v>
      </c>
      <c r="F512" s="323" t="str">
        <f t="shared" si="7"/>
        <v>NL_EX_M_2015_1000 m3_6_4</v>
      </c>
      <c r="G512" s="684"/>
    </row>
    <row r="513" spans="1:7" ht="13.8" thickBot="1" x14ac:dyDescent="0.3">
      <c r="A513" s="372" t="str">
        <f>Cover!$G$25</f>
        <v>NL</v>
      </c>
      <c r="B513" s="325" t="s">
        <v>222</v>
      </c>
      <c r="C513" s="323">
        <v>2015</v>
      </c>
      <c r="D513" s="325" t="s">
        <v>293</v>
      </c>
      <c r="E513" s="334" t="s">
        <v>124</v>
      </c>
      <c r="F513" s="323" t="str">
        <f t="shared" si="7"/>
        <v>NL_EX_M_2015_1000 m3_6_4_1</v>
      </c>
      <c r="G513" s="684"/>
    </row>
    <row r="514" spans="1:7" ht="13.8" thickBot="1" x14ac:dyDescent="0.3">
      <c r="A514" s="372" t="str">
        <f>Cover!$G$25</f>
        <v>NL</v>
      </c>
      <c r="B514" s="325" t="s">
        <v>222</v>
      </c>
      <c r="C514" s="323">
        <v>2015</v>
      </c>
      <c r="D514" s="325" t="s">
        <v>293</v>
      </c>
      <c r="E514" s="334" t="s">
        <v>125</v>
      </c>
      <c r="F514" s="323" t="str">
        <f t="shared" si="7"/>
        <v>NL_EX_M_2015_1000 m3_6_4_2</v>
      </c>
      <c r="G514" s="684"/>
    </row>
    <row r="515" spans="1:7" ht="13.8" thickBot="1" x14ac:dyDescent="0.3">
      <c r="A515" s="372" t="str">
        <f>Cover!$G$25</f>
        <v>NL</v>
      </c>
      <c r="B515" s="325" t="s">
        <v>222</v>
      </c>
      <c r="C515" s="323">
        <v>2015</v>
      </c>
      <c r="D515" s="325" t="s">
        <v>293</v>
      </c>
      <c r="E515" s="334" t="s">
        <v>126</v>
      </c>
      <c r="F515" s="323" t="str">
        <f t="shared" ref="F515:F578" si="8">CONCATENATE(A515,"_",B515,"_",C515,"_",D515,"_",E515)</f>
        <v>NL_EX_M_2015_1000 m3_6_4_3</v>
      </c>
      <c r="G515" s="684"/>
    </row>
    <row r="516" spans="1:7" ht="13.8" thickBot="1" x14ac:dyDescent="0.3">
      <c r="A516" s="372" t="str">
        <f>Cover!$G$25</f>
        <v>NL</v>
      </c>
      <c r="B516" s="325" t="s">
        <v>222</v>
      </c>
      <c r="C516" s="323">
        <v>2015</v>
      </c>
      <c r="D516" s="325" t="s">
        <v>362</v>
      </c>
      <c r="E516" s="334">
        <v>7</v>
      </c>
      <c r="F516" s="323" t="str">
        <f t="shared" si="8"/>
        <v>NL_EX_M_2015_1000 mt_7</v>
      </c>
      <c r="G516" s="684"/>
    </row>
    <row r="517" spans="1:7" ht="13.8" thickBot="1" x14ac:dyDescent="0.3">
      <c r="A517" s="372" t="str">
        <f>Cover!$G$25</f>
        <v>NL</v>
      </c>
      <c r="B517" s="343" t="s">
        <v>222</v>
      </c>
      <c r="C517" s="323">
        <v>2015</v>
      </c>
      <c r="D517" s="343" t="s">
        <v>362</v>
      </c>
      <c r="E517" s="347" t="s">
        <v>127</v>
      </c>
      <c r="F517" s="323" t="str">
        <f t="shared" si="8"/>
        <v>NL_EX_M_2015_1000 mt_7_1</v>
      </c>
      <c r="G517" s="684"/>
    </row>
    <row r="518" spans="1:7" ht="13.8" thickBot="1" x14ac:dyDescent="0.3">
      <c r="A518" s="372" t="str">
        <f>Cover!$G$25</f>
        <v>NL</v>
      </c>
      <c r="B518" s="327" t="s">
        <v>222</v>
      </c>
      <c r="C518" s="323">
        <v>2015</v>
      </c>
      <c r="D518" s="327" t="s">
        <v>362</v>
      </c>
      <c r="E518" s="341" t="s">
        <v>128</v>
      </c>
      <c r="F518" s="323" t="str">
        <f t="shared" si="8"/>
        <v>NL_EX_M_2015_1000 mt_7_2</v>
      </c>
      <c r="G518" s="684"/>
    </row>
    <row r="519" spans="1:7" ht="13.8" thickBot="1" x14ac:dyDescent="0.3">
      <c r="A519" s="372" t="str">
        <f>Cover!$G$25</f>
        <v>NL</v>
      </c>
      <c r="B519" s="325" t="s">
        <v>222</v>
      </c>
      <c r="C519" s="323">
        <v>2015</v>
      </c>
      <c r="D519" s="325" t="s">
        <v>362</v>
      </c>
      <c r="E519" s="334" t="s">
        <v>129</v>
      </c>
      <c r="F519" s="323" t="str">
        <f t="shared" si="8"/>
        <v>NL_EX_M_2015_1000 mt_7_3</v>
      </c>
      <c r="G519" s="684"/>
    </row>
    <row r="520" spans="1:7" ht="13.8" thickBot="1" x14ac:dyDescent="0.3">
      <c r="A520" s="372" t="str">
        <f>Cover!$G$25</f>
        <v>NL</v>
      </c>
      <c r="B520" s="325" t="s">
        <v>222</v>
      </c>
      <c r="C520" s="323">
        <v>2015</v>
      </c>
      <c r="D520" s="325" t="s">
        <v>362</v>
      </c>
      <c r="E520" s="334" t="s">
        <v>130</v>
      </c>
      <c r="F520" s="323" t="str">
        <f t="shared" si="8"/>
        <v>NL_EX_M_2015_1000 mt_7_3_1</v>
      </c>
      <c r="G520" s="684"/>
    </row>
    <row r="521" spans="1:7" ht="13.8" thickBot="1" x14ac:dyDescent="0.3">
      <c r="A521" s="372" t="str">
        <f>Cover!$G$25</f>
        <v>NL</v>
      </c>
      <c r="B521" s="325" t="s">
        <v>222</v>
      </c>
      <c r="C521" s="323">
        <v>2015</v>
      </c>
      <c r="D521" s="325" t="s">
        <v>362</v>
      </c>
      <c r="E521" s="334" t="s">
        <v>131</v>
      </c>
      <c r="F521" s="323" t="str">
        <f t="shared" si="8"/>
        <v>NL_EX_M_2015_1000 mt_7_3_2</v>
      </c>
      <c r="G521" s="684"/>
    </row>
    <row r="522" spans="1:7" ht="13.8" thickBot="1" x14ac:dyDescent="0.3">
      <c r="A522" s="372" t="str">
        <f>Cover!$G$25</f>
        <v>NL</v>
      </c>
      <c r="B522" s="325" t="s">
        <v>222</v>
      </c>
      <c r="C522" s="323">
        <v>2015</v>
      </c>
      <c r="D522" s="325" t="s">
        <v>362</v>
      </c>
      <c r="E522" s="334" t="s">
        <v>132</v>
      </c>
      <c r="F522" s="323" t="str">
        <f t="shared" si="8"/>
        <v>NL_EX_M_2015_1000 mt_7_3_3</v>
      </c>
      <c r="G522" s="684"/>
    </row>
    <row r="523" spans="1:7" ht="13.8" thickBot="1" x14ac:dyDescent="0.3">
      <c r="A523" s="372" t="str">
        <f>Cover!$G$25</f>
        <v>NL</v>
      </c>
      <c r="B523" s="325" t="s">
        <v>222</v>
      </c>
      <c r="C523" s="323">
        <v>2015</v>
      </c>
      <c r="D523" s="325" t="s">
        <v>362</v>
      </c>
      <c r="E523" s="334" t="s">
        <v>133</v>
      </c>
      <c r="F523" s="323" t="str">
        <f t="shared" si="8"/>
        <v>NL_EX_M_2015_1000 mt_7_3_4</v>
      </c>
      <c r="G523" s="684"/>
    </row>
    <row r="524" spans="1:7" ht="13.8" thickBot="1" x14ac:dyDescent="0.3">
      <c r="A524" s="372" t="str">
        <f>Cover!$G$25</f>
        <v>NL</v>
      </c>
      <c r="B524" s="325" t="s">
        <v>222</v>
      </c>
      <c r="C524" s="323">
        <v>2015</v>
      </c>
      <c r="D524" s="325" t="s">
        <v>362</v>
      </c>
      <c r="E524" s="334" t="s">
        <v>134</v>
      </c>
      <c r="F524" s="323" t="str">
        <f t="shared" si="8"/>
        <v>NL_EX_M_2015_1000 mt_7_4</v>
      </c>
      <c r="G524" s="684"/>
    </row>
    <row r="525" spans="1:7" ht="13.8" thickBot="1" x14ac:dyDescent="0.3">
      <c r="A525" s="372" t="str">
        <f>Cover!$G$25</f>
        <v>NL</v>
      </c>
      <c r="B525" s="325" t="s">
        <v>222</v>
      </c>
      <c r="C525" s="323">
        <v>2015</v>
      </c>
      <c r="D525" s="325" t="s">
        <v>362</v>
      </c>
      <c r="E525" s="334">
        <v>8</v>
      </c>
      <c r="F525" s="323" t="str">
        <f t="shared" si="8"/>
        <v>NL_EX_M_2015_1000 mt_8</v>
      </c>
      <c r="G525" s="684"/>
    </row>
    <row r="526" spans="1:7" ht="13.8" thickBot="1" x14ac:dyDescent="0.3">
      <c r="A526" s="372" t="str">
        <f>Cover!$G$25</f>
        <v>NL</v>
      </c>
      <c r="B526" s="325" t="s">
        <v>222</v>
      </c>
      <c r="C526" s="323">
        <v>2015</v>
      </c>
      <c r="D526" s="325" t="s">
        <v>362</v>
      </c>
      <c r="E526" s="334" t="s">
        <v>135</v>
      </c>
      <c r="F526" s="323" t="str">
        <f t="shared" si="8"/>
        <v>NL_EX_M_2015_1000 mt_8_1</v>
      </c>
      <c r="G526" s="684"/>
    </row>
    <row r="527" spans="1:7" ht="13.8" thickBot="1" x14ac:dyDescent="0.3">
      <c r="A527" s="372" t="str">
        <f>Cover!$G$25</f>
        <v>NL</v>
      </c>
      <c r="B527" s="325" t="s">
        <v>222</v>
      </c>
      <c r="C527" s="323">
        <v>2015</v>
      </c>
      <c r="D527" s="325" t="s">
        <v>362</v>
      </c>
      <c r="E527" s="334" t="s">
        <v>136</v>
      </c>
      <c r="F527" s="323" t="str">
        <f t="shared" si="8"/>
        <v>NL_EX_M_2015_1000 mt_8_2</v>
      </c>
      <c r="G527" s="684"/>
    </row>
    <row r="528" spans="1:7" ht="13.8" thickBot="1" x14ac:dyDescent="0.3">
      <c r="A528" s="372" t="str">
        <f>Cover!$G$25</f>
        <v>NL</v>
      </c>
      <c r="B528" s="325" t="s">
        <v>222</v>
      </c>
      <c r="C528" s="323">
        <v>2015</v>
      </c>
      <c r="D528" s="325" t="s">
        <v>362</v>
      </c>
      <c r="E528" s="334">
        <v>9</v>
      </c>
      <c r="F528" s="323" t="str">
        <f t="shared" si="8"/>
        <v>NL_EX_M_2015_1000 mt_9</v>
      </c>
      <c r="G528" s="684"/>
    </row>
    <row r="529" spans="1:7" ht="13.8" thickBot="1" x14ac:dyDescent="0.3">
      <c r="A529" s="372" t="str">
        <f>Cover!$G$25</f>
        <v>NL</v>
      </c>
      <c r="B529" s="325" t="s">
        <v>222</v>
      </c>
      <c r="C529" s="323">
        <v>2015</v>
      </c>
      <c r="D529" s="325" t="s">
        <v>362</v>
      </c>
      <c r="E529" s="334">
        <v>10</v>
      </c>
      <c r="F529" s="323" t="str">
        <f t="shared" si="8"/>
        <v>NL_EX_M_2015_1000 mt_10</v>
      </c>
      <c r="G529" s="684"/>
    </row>
    <row r="530" spans="1:7" ht="13.8" thickBot="1" x14ac:dyDescent="0.3">
      <c r="A530" s="372" t="str">
        <f>Cover!$G$25</f>
        <v>NL</v>
      </c>
      <c r="B530" s="325" t="s">
        <v>222</v>
      </c>
      <c r="C530" s="323">
        <v>2015</v>
      </c>
      <c r="D530" s="325" t="s">
        <v>362</v>
      </c>
      <c r="E530" s="334" t="s">
        <v>137</v>
      </c>
      <c r="F530" s="323" t="str">
        <f t="shared" si="8"/>
        <v>NL_EX_M_2015_1000 mt_10_1</v>
      </c>
      <c r="G530" s="684"/>
    </row>
    <row r="531" spans="1:7" ht="13.8" thickBot="1" x14ac:dyDescent="0.3">
      <c r="A531" s="372" t="str">
        <f>Cover!$G$25</f>
        <v>NL</v>
      </c>
      <c r="B531" s="325" t="s">
        <v>222</v>
      </c>
      <c r="C531" s="323">
        <v>2015</v>
      </c>
      <c r="D531" s="325" t="s">
        <v>362</v>
      </c>
      <c r="E531" s="334" t="s">
        <v>138</v>
      </c>
      <c r="F531" s="323" t="str">
        <f t="shared" si="8"/>
        <v>NL_EX_M_2015_1000 mt_10_1_1</v>
      </c>
      <c r="G531" s="684"/>
    </row>
    <row r="532" spans="1:7" ht="13.8" thickBot="1" x14ac:dyDescent="0.3">
      <c r="A532" s="372" t="str">
        <f>Cover!$G$25</f>
        <v>NL</v>
      </c>
      <c r="B532" s="325" t="s">
        <v>222</v>
      </c>
      <c r="C532" s="323">
        <v>2015</v>
      </c>
      <c r="D532" s="325" t="s">
        <v>362</v>
      </c>
      <c r="E532" s="334" t="s">
        <v>139</v>
      </c>
      <c r="F532" s="323" t="str">
        <f t="shared" si="8"/>
        <v>NL_EX_M_2015_1000 mt_10_1_2</v>
      </c>
      <c r="G532" s="684"/>
    </row>
    <row r="533" spans="1:7" ht="13.8" thickBot="1" x14ac:dyDescent="0.3">
      <c r="A533" s="372" t="str">
        <f>Cover!$G$25</f>
        <v>NL</v>
      </c>
      <c r="B533" s="325" t="s">
        <v>222</v>
      </c>
      <c r="C533" s="323">
        <v>2015</v>
      </c>
      <c r="D533" s="325" t="s">
        <v>362</v>
      </c>
      <c r="E533" s="334" t="s">
        <v>140</v>
      </c>
      <c r="F533" s="323" t="str">
        <f t="shared" si="8"/>
        <v>NL_EX_M_2015_1000 mt_10_1_3</v>
      </c>
      <c r="G533" s="684"/>
    </row>
    <row r="534" spans="1:7" ht="13.8" thickBot="1" x14ac:dyDescent="0.3">
      <c r="A534" s="372" t="str">
        <f>Cover!$G$25</f>
        <v>NL</v>
      </c>
      <c r="B534" s="325" t="s">
        <v>222</v>
      </c>
      <c r="C534" s="323">
        <v>2015</v>
      </c>
      <c r="D534" s="325" t="s">
        <v>362</v>
      </c>
      <c r="E534" s="334" t="s">
        <v>141</v>
      </c>
      <c r="F534" s="323" t="str">
        <f t="shared" si="8"/>
        <v>NL_EX_M_2015_1000 mt_10_1_4</v>
      </c>
      <c r="G534" s="684"/>
    </row>
    <row r="535" spans="1:7" ht="13.8" thickBot="1" x14ac:dyDescent="0.3">
      <c r="A535" s="372" t="str">
        <f>Cover!$G$25</f>
        <v>NL</v>
      </c>
      <c r="B535" s="325" t="s">
        <v>222</v>
      </c>
      <c r="C535" s="323">
        <v>2015</v>
      </c>
      <c r="D535" s="325" t="s">
        <v>362</v>
      </c>
      <c r="E535" s="334" t="s">
        <v>142</v>
      </c>
      <c r="F535" s="323" t="str">
        <f t="shared" si="8"/>
        <v>NL_EX_M_2015_1000 mt_10_2</v>
      </c>
      <c r="G535" s="684"/>
    </row>
    <row r="536" spans="1:7" ht="13.8" thickBot="1" x14ac:dyDescent="0.3">
      <c r="A536" s="372" t="str">
        <f>Cover!$G$25</f>
        <v>NL</v>
      </c>
      <c r="B536" s="325" t="s">
        <v>222</v>
      </c>
      <c r="C536" s="323">
        <v>2015</v>
      </c>
      <c r="D536" s="325" t="s">
        <v>362</v>
      </c>
      <c r="E536" s="334" t="s">
        <v>143</v>
      </c>
      <c r="F536" s="323" t="str">
        <f t="shared" si="8"/>
        <v>NL_EX_M_2015_1000 mt_10_3</v>
      </c>
      <c r="G536" s="684"/>
    </row>
    <row r="537" spans="1:7" ht="13.8" thickBot="1" x14ac:dyDescent="0.3">
      <c r="A537" s="372" t="str">
        <f>Cover!$G$25</f>
        <v>NL</v>
      </c>
      <c r="B537" s="325" t="s">
        <v>222</v>
      </c>
      <c r="C537" s="323">
        <v>2015</v>
      </c>
      <c r="D537" s="325" t="s">
        <v>362</v>
      </c>
      <c r="E537" s="334" t="s">
        <v>144</v>
      </c>
      <c r="F537" s="323" t="str">
        <f t="shared" si="8"/>
        <v>NL_EX_M_2015_1000 mt_10_3_1</v>
      </c>
      <c r="G537" s="684"/>
    </row>
    <row r="538" spans="1:7" ht="13.8" thickBot="1" x14ac:dyDescent="0.3">
      <c r="A538" s="372" t="str">
        <f>Cover!$G$25</f>
        <v>NL</v>
      </c>
      <c r="B538" s="325" t="s">
        <v>222</v>
      </c>
      <c r="C538" s="323">
        <v>2015</v>
      </c>
      <c r="D538" s="325" t="s">
        <v>362</v>
      </c>
      <c r="E538" s="334" t="s">
        <v>145</v>
      </c>
      <c r="F538" s="323" t="str">
        <f t="shared" si="8"/>
        <v>NL_EX_M_2015_1000 mt_10_3_2</v>
      </c>
      <c r="G538" s="684"/>
    </row>
    <row r="539" spans="1:7" ht="13.8" thickBot="1" x14ac:dyDescent="0.3">
      <c r="A539" s="372" t="str">
        <f>Cover!$G$25</f>
        <v>NL</v>
      </c>
      <c r="B539" s="325" t="s">
        <v>222</v>
      </c>
      <c r="C539" s="323">
        <v>2015</v>
      </c>
      <c r="D539" s="325" t="s">
        <v>362</v>
      </c>
      <c r="E539" s="334" t="s">
        <v>146</v>
      </c>
      <c r="F539" s="323" t="str">
        <f t="shared" si="8"/>
        <v>NL_EX_M_2015_1000 mt_10_3_3</v>
      </c>
      <c r="G539" s="684"/>
    </row>
    <row r="540" spans="1:7" ht="13.8" thickBot="1" x14ac:dyDescent="0.3">
      <c r="A540" s="372" t="str">
        <f>Cover!$G$25</f>
        <v>NL</v>
      </c>
      <c r="B540" s="325" t="s">
        <v>222</v>
      </c>
      <c r="C540" s="323">
        <v>2015</v>
      </c>
      <c r="D540" s="325" t="s">
        <v>362</v>
      </c>
      <c r="E540" s="334" t="s">
        <v>147</v>
      </c>
      <c r="F540" s="323" t="str">
        <f t="shared" si="8"/>
        <v>NL_EX_M_2015_1000 mt_10_3_4</v>
      </c>
      <c r="G540" s="684"/>
    </row>
    <row r="541" spans="1:7" ht="13.8" thickBot="1" x14ac:dyDescent="0.3">
      <c r="A541" s="372" t="str">
        <f>Cover!$G$25</f>
        <v>NL</v>
      </c>
      <c r="B541" s="325" t="s">
        <v>222</v>
      </c>
      <c r="C541" s="323">
        <v>2015</v>
      </c>
      <c r="D541" s="325" t="s">
        <v>362</v>
      </c>
      <c r="E541" s="334" t="s">
        <v>148</v>
      </c>
      <c r="F541" s="323" t="str">
        <f t="shared" si="8"/>
        <v>NL_EX_M_2015_1000 mt_10_4</v>
      </c>
      <c r="G541" s="684"/>
    </row>
    <row r="542" spans="1:7" ht="13.8" thickBot="1" x14ac:dyDescent="0.3">
      <c r="A542" s="372" t="str">
        <f>Cover!$G$25</f>
        <v>NL</v>
      </c>
      <c r="B542" s="325" t="s">
        <v>222</v>
      </c>
      <c r="C542" s="323">
        <v>2015</v>
      </c>
      <c r="D542" s="325" t="s">
        <v>216</v>
      </c>
      <c r="E542" s="334">
        <v>1</v>
      </c>
      <c r="F542" s="323" t="str">
        <f t="shared" si="8"/>
        <v>NL_EX_M_2015_1000 NAC_1</v>
      </c>
      <c r="G542" s="684"/>
    </row>
    <row r="543" spans="1:7" ht="13.8" thickBot="1" x14ac:dyDescent="0.3">
      <c r="A543" s="372" t="str">
        <f>Cover!$G$25</f>
        <v>NL</v>
      </c>
      <c r="B543" s="325" t="s">
        <v>222</v>
      </c>
      <c r="C543" s="323">
        <v>2015</v>
      </c>
      <c r="D543" s="325" t="s">
        <v>216</v>
      </c>
      <c r="E543" s="334" t="s">
        <v>94</v>
      </c>
      <c r="F543" s="323" t="str">
        <f t="shared" si="8"/>
        <v>NL_EX_M_2015_1000 NAC_1_1</v>
      </c>
      <c r="G543" s="684"/>
    </row>
    <row r="544" spans="1:7" ht="13.8" thickBot="1" x14ac:dyDescent="0.3">
      <c r="A544" s="372" t="str">
        <f>Cover!$G$25</f>
        <v>NL</v>
      </c>
      <c r="B544" s="325" t="s">
        <v>222</v>
      </c>
      <c r="C544" s="323">
        <v>2015</v>
      </c>
      <c r="D544" s="325" t="s">
        <v>216</v>
      </c>
      <c r="E544" s="334" t="s">
        <v>97</v>
      </c>
      <c r="F544" s="323" t="str">
        <f t="shared" si="8"/>
        <v>NL_EX_M_2015_1000 NAC_1_2</v>
      </c>
      <c r="G544" s="684"/>
    </row>
    <row r="545" spans="1:7" ht="13.8" thickBot="1" x14ac:dyDescent="0.3">
      <c r="A545" s="372" t="str">
        <f>Cover!$G$25</f>
        <v>NL</v>
      </c>
      <c r="B545" s="325" t="s">
        <v>222</v>
      </c>
      <c r="C545" s="323">
        <v>2015</v>
      </c>
      <c r="D545" s="325" t="s">
        <v>216</v>
      </c>
      <c r="E545" s="334" t="s">
        <v>98</v>
      </c>
      <c r="F545" s="323" t="str">
        <f t="shared" si="8"/>
        <v>NL_EX_M_2015_1000 NAC_1_2_C</v>
      </c>
      <c r="G545" s="684"/>
    </row>
    <row r="546" spans="1:7" ht="13.8" thickBot="1" x14ac:dyDescent="0.3">
      <c r="A546" s="372" t="str">
        <f>Cover!$G$25</f>
        <v>NL</v>
      </c>
      <c r="B546" s="325" t="s">
        <v>222</v>
      </c>
      <c r="C546" s="323">
        <v>2015</v>
      </c>
      <c r="D546" s="325" t="s">
        <v>216</v>
      </c>
      <c r="E546" s="334" t="s">
        <v>99</v>
      </c>
      <c r="F546" s="323" t="str">
        <f t="shared" si="8"/>
        <v>NL_EX_M_2015_1000 NAC_1_2_NC</v>
      </c>
      <c r="G546" s="684"/>
    </row>
    <row r="547" spans="1:7" ht="13.8" thickBot="1" x14ac:dyDescent="0.3">
      <c r="A547" s="372" t="str">
        <f>Cover!$G$25</f>
        <v>NL</v>
      </c>
      <c r="B547" s="325" t="s">
        <v>222</v>
      </c>
      <c r="C547" s="323">
        <v>2015</v>
      </c>
      <c r="D547" s="325" t="s">
        <v>216</v>
      </c>
      <c r="E547" s="334" t="s">
        <v>100</v>
      </c>
      <c r="F547" s="323" t="str">
        <f t="shared" si="8"/>
        <v>NL_EX_M_2015_1000 NAC_1_2_NC_T</v>
      </c>
      <c r="G547" s="684"/>
    </row>
    <row r="548" spans="1:7" ht="13.8" thickBot="1" x14ac:dyDescent="0.3">
      <c r="A548" s="372" t="str">
        <f>Cover!$G$25</f>
        <v>NL</v>
      </c>
      <c r="B548" s="325" t="s">
        <v>222</v>
      </c>
      <c r="C548" s="323">
        <v>2015</v>
      </c>
      <c r="D548" s="325" t="s">
        <v>216</v>
      </c>
      <c r="E548" s="334">
        <v>2</v>
      </c>
      <c r="F548" s="323" t="str">
        <f t="shared" si="8"/>
        <v>NL_EX_M_2015_1000 NAC_2</v>
      </c>
      <c r="G548" s="684"/>
    </row>
    <row r="549" spans="1:7" ht="13.8" thickBot="1" x14ac:dyDescent="0.3">
      <c r="A549" s="372" t="str">
        <f>Cover!$G$25</f>
        <v>NL</v>
      </c>
      <c r="B549" s="325" t="s">
        <v>222</v>
      </c>
      <c r="C549" s="323">
        <v>2015</v>
      </c>
      <c r="D549" s="325" t="s">
        <v>216</v>
      </c>
      <c r="E549" s="334">
        <v>3</v>
      </c>
      <c r="F549" s="323" t="str">
        <f t="shared" si="8"/>
        <v>NL_EX_M_2015_1000 NAC_3</v>
      </c>
      <c r="G549" s="684"/>
    </row>
    <row r="550" spans="1:7" ht="13.8" thickBot="1" x14ac:dyDescent="0.3">
      <c r="A550" s="372" t="str">
        <f>Cover!$G$25</f>
        <v>NL</v>
      </c>
      <c r="B550" s="325" t="s">
        <v>222</v>
      </c>
      <c r="C550" s="323">
        <v>2015</v>
      </c>
      <c r="D550" s="325" t="s">
        <v>216</v>
      </c>
      <c r="E550" s="334" t="s">
        <v>381</v>
      </c>
      <c r="F550" s="323" t="str">
        <f t="shared" si="8"/>
        <v>NL_EX_M_2015_1000 NAC_3_1</v>
      </c>
      <c r="G550" s="684"/>
    </row>
    <row r="551" spans="1:7" ht="13.8" thickBot="1" x14ac:dyDescent="0.3">
      <c r="A551" s="372" t="str">
        <f>Cover!$G$25</f>
        <v>NL</v>
      </c>
      <c r="B551" s="325" t="s">
        <v>222</v>
      </c>
      <c r="C551" s="323">
        <v>2015</v>
      </c>
      <c r="D551" s="325" t="s">
        <v>216</v>
      </c>
      <c r="E551" s="334" t="s">
        <v>382</v>
      </c>
      <c r="F551" s="323" t="str">
        <f t="shared" si="8"/>
        <v>NL_EX_M_2015_1000 NAC_3_2</v>
      </c>
      <c r="G551" s="684"/>
    </row>
    <row r="552" spans="1:7" ht="13.8" thickBot="1" x14ac:dyDescent="0.3">
      <c r="A552" s="372" t="str">
        <f>Cover!$G$25</f>
        <v>NL</v>
      </c>
      <c r="B552" s="325" t="s">
        <v>222</v>
      </c>
      <c r="C552" s="323">
        <v>2015</v>
      </c>
      <c r="D552" s="325" t="s">
        <v>216</v>
      </c>
      <c r="E552" s="334">
        <v>4</v>
      </c>
      <c r="F552" s="323" t="str">
        <f t="shared" si="8"/>
        <v>NL_EX_M_2015_1000 NAC_4</v>
      </c>
      <c r="G552" s="684"/>
    </row>
    <row r="553" spans="1:7" ht="13.8" thickBot="1" x14ac:dyDescent="0.3">
      <c r="A553" s="372" t="str">
        <f>Cover!$G$25</f>
        <v>NL</v>
      </c>
      <c r="B553" s="325" t="s">
        <v>222</v>
      </c>
      <c r="C553" s="323">
        <v>2015</v>
      </c>
      <c r="D553" s="325" t="s">
        <v>216</v>
      </c>
      <c r="E553" s="334" t="s">
        <v>383</v>
      </c>
      <c r="F553" s="323" t="str">
        <f t="shared" si="8"/>
        <v>NL_EX_M_2015_1000 NAC_4_1</v>
      </c>
      <c r="G553" s="684"/>
    </row>
    <row r="554" spans="1:7" ht="13.8" thickBot="1" x14ac:dyDescent="0.3">
      <c r="A554" s="372" t="str">
        <f>Cover!$G$25</f>
        <v>NL</v>
      </c>
      <c r="B554" s="325" t="s">
        <v>222</v>
      </c>
      <c r="C554" s="323">
        <v>2015</v>
      </c>
      <c r="D554" s="325" t="s">
        <v>216</v>
      </c>
      <c r="E554" s="334" t="s">
        <v>384</v>
      </c>
      <c r="F554" s="323" t="str">
        <f t="shared" si="8"/>
        <v>NL_EX_M_2015_1000 NAC_4_2</v>
      </c>
      <c r="G554" s="684"/>
    </row>
    <row r="555" spans="1:7" ht="13.8" thickBot="1" x14ac:dyDescent="0.3">
      <c r="A555" s="372" t="str">
        <f>Cover!$G$25</f>
        <v>NL</v>
      </c>
      <c r="B555" s="325" t="s">
        <v>222</v>
      </c>
      <c r="C555" s="323">
        <v>2015</v>
      </c>
      <c r="D555" s="325" t="s">
        <v>216</v>
      </c>
      <c r="E555" s="334">
        <v>5</v>
      </c>
      <c r="F555" s="323" t="str">
        <f t="shared" si="8"/>
        <v>NL_EX_M_2015_1000 NAC_5</v>
      </c>
      <c r="G555" s="684"/>
    </row>
    <row r="556" spans="1:7" ht="13.8" thickBot="1" x14ac:dyDescent="0.3">
      <c r="A556" s="372" t="str">
        <f>Cover!$G$25</f>
        <v>NL</v>
      </c>
      <c r="B556" s="325" t="s">
        <v>222</v>
      </c>
      <c r="C556" s="323">
        <v>2015</v>
      </c>
      <c r="D556" s="325" t="s">
        <v>216</v>
      </c>
      <c r="E556" s="334" t="s">
        <v>110</v>
      </c>
      <c r="F556" s="323" t="str">
        <f t="shared" si="8"/>
        <v>NL_EX_M_2015_1000 NAC_5_C</v>
      </c>
      <c r="G556" s="684"/>
    </row>
    <row r="557" spans="1:7" ht="13.8" thickBot="1" x14ac:dyDescent="0.3">
      <c r="A557" s="372" t="str">
        <f>Cover!$G$25</f>
        <v>NL</v>
      </c>
      <c r="B557" s="325" t="s">
        <v>222</v>
      </c>
      <c r="C557" s="323">
        <v>2015</v>
      </c>
      <c r="D557" s="325" t="s">
        <v>216</v>
      </c>
      <c r="E557" s="334" t="s">
        <v>111</v>
      </c>
      <c r="F557" s="323" t="str">
        <f t="shared" si="8"/>
        <v>NL_EX_M_2015_1000 NAC_5_NC</v>
      </c>
      <c r="G557" s="684"/>
    </row>
    <row r="558" spans="1:7" ht="13.8" thickBot="1" x14ac:dyDescent="0.3">
      <c r="A558" s="372" t="str">
        <f>Cover!$G$25</f>
        <v>NL</v>
      </c>
      <c r="B558" s="325" t="s">
        <v>222</v>
      </c>
      <c r="C558" s="323">
        <v>2015</v>
      </c>
      <c r="D558" s="325" t="s">
        <v>216</v>
      </c>
      <c r="E558" s="334" t="s">
        <v>112</v>
      </c>
      <c r="F558" s="323" t="str">
        <f t="shared" si="8"/>
        <v>NL_EX_M_2015_1000 NAC_5_NC_T</v>
      </c>
      <c r="G558" s="684"/>
    </row>
    <row r="559" spans="1:7" ht="13.8" thickBot="1" x14ac:dyDescent="0.3">
      <c r="A559" s="372" t="str">
        <f>Cover!$G$25</f>
        <v>NL</v>
      </c>
      <c r="B559" s="325" t="s">
        <v>222</v>
      </c>
      <c r="C559" s="323">
        <v>2015</v>
      </c>
      <c r="D559" s="325" t="s">
        <v>216</v>
      </c>
      <c r="E559" s="334">
        <v>6</v>
      </c>
      <c r="F559" s="323" t="str">
        <f t="shared" si="8"/>
        <v>NL_EX_M_2015_1000 NAC_6</v>
      </c>
      <c r="G559" s="684"/>
    </row>
    <row r="560" spans="1:7" ht="13.8" thickBot="1" x14ac:dyDescent="0.3">
      <c r="A560" s="372" t="str">
        <f>Cover!$G$25</f>
        <v>NL</v>
      </c>
      <c r="B560" s="325" t="s">
        <v>222</v>
      </c>
      <c r="C560" s="323">
        <v>2015</v>
      </c>
      <c r="D560" s="325" t="s">
        <v>216</v>
      </c>
      <c r="E560" s="334" t="s">
        <v>113</v>
      </c>
      <c r="F560" s="323" t="str">
        <f t="shared" si="8"/>
        <v>NL_EX_M_2015_1000 NAC_6_1</v>
      </c>
      <c r="G560" s="684"/>
    </row>
    <row r="561" spans="1:7" ht="13.8" thickBot="1" x14ac:dyDescent="0.3">
      <c r="A561" s="372" t="str">
        <f>Cover!$G$25</f>
        <v>NL</v>
      </c>
      <c r="B561" s="325" t="s">
        <v>222</v>
      </c>
      <c r="C561" s="323">
        <v>2015</v>
      </c>
      <c r="D561" s="325" t="s">
        <v>216</v>
      </c>
      <c r="E561" s="334" t="s">
        <v>114</v>
      </c>
      <c r="F561" s="323" t="str">
        <f t="shared" si="8"/>
        <v>NL_EX_M_2015_1000 NAC_6_1_C</v>
      </c>
      <c r="G561" s="684"/>
    </row>
    <row r="562" spans="1:7" ht="13.8" thickBot="1" x14ac:dyDescent="0.3">
      <c r="A562" s="372" t="str">
        <f>Cover!$G$25</f>
        <v>NL</v>
      </c>
      <c r="B562" s="325" t="s">
        <v>222</v>
      </c>
      <c r="C562" s="323">
        <v>2015</v>
      </c>
      <c r="D562" s="325" t="s">
        <v>216</v>
      </c>
      <c r="E562" s="334" t="s">
        <v>115</v>
      </c>
      <c r="F562" s="323" t="str">
        <f t="shared" si="8"/>
        <v>NL_EX_M_2015_1000 NAC_6_1_NC</v>
      </c>
      <c r="G562" s="684"/>
    </row>
    <row r="563" spans="1:7" ht="13.8" thickBot="1" x14ac:dyDescent="0.3">
      <c r="A563" s="372" t="str">
        <f>Cover!$G$25</f>
        <v>NL</v>
      </c>
      <c r="B563" s="325" t="s">
        <v>222</v>
      </c>
      <c r="C563" s="323">
        <v>2015</v>
      </c>
      <c r="D563" s="325" t="s">
        <v>216</v>
      </c>
      <c r="E563" s="334" t="s">
        <v>116</v>
      </c>
      <c r="F563" s="323" t="str">
        <f t="shared" si="8"/>
        <v>NL_EX_M_2015_1000 NAC_6_1_NC_T</v>
      </c>
      <c r="G563" s="684"/>
    </row>
    <row r="564" spans="1:7" ht="13.8" thickBot="1" x14ac:dyDescent="0.3">
      <c r="A564" s="372" t="str">
        <f>Cover!$G$25</f>
        <v>NL</v>
      </c>
      <c r="B564" s="325" t="s">
        <v>222</v>
      </c>
      <c r="C564" s="323">
        <v>2015</v>
      </c>
      <c r="D564" s="325" t="s">
        <v>216</v>
      </c>
      <c r="E564" s="334" t="s">
        <v>117</v>
      </c>
      <c r="F564" s="323" t="str">
        <f t="shared" si="8"/>
        <v>NL_EX_M_2015_1000 NAC_6_2</v>
      </c>
      <c r="G564" s="684"/>
    </row>
    <row r="565" spans="1:7" ht="13.8" thickBot="1" x14ac:dyDescent="0.3">
      <c r="A565" s="372" t="str">
        <f>Cover!$G$25</f>
        <v>NL</v>
      </c>
      <c r="B565" s="325" t="s">
        <v>222</v>
      </c>
      <c r="C565" s="323">
        <v>2015</v>
      </c>
      <c r="D565" s="325" t="s">
        <v>216</v>
      </c>
      <c r="E565" s="334" t="s">
        <v>118</v>
      </c>
      <c r="F565" s="323" t="str">
        <f t="shared" si="8"/>
        <v>NL_EX_M_2015_1000 NAC_6_2_C</v>
      </c>
      <c r="G565" s="684"/>
    </row>
    <row r="566" spans="1:7" ht="13.8" thickBot="1" x14ac:dyDescent="0.3">
      <c r="A566" s="372" t="str">
        <f>Cover!$G$25</f>
        <v>NL</v>
      </c>
      <c r="B566" s="325" t="s">
        <v>222</v>
      </c>
      <c r="C566" s="323">
        <v>2015</v>
      </c>
      <c r="D566" s="325" t="s">
        <v>216</v>
      </c>
      <c r="E566" s="334" t="s">
        <v>119</v>
      </c>
      <c r="F566" s="323" t="str">
        <f t="shared" si="8"/>
        <v>NL_EX_M_2015_1000 NAC_6_2_NC</v>
      </c>
      <c r="G566" s="684"/>
    </row>
    <row r="567" spans="1:7" ht="13.8" thickBot="1" x14ac:dyDescent="0.3">
      <c r="A567" s="372" t="str">
        <f>Cover!$G$25</f>
        <v>NL</v>
      </c>
      <c r="B567" s="325" t="s">
        <v>222</v>
      </c>
      <c r="C567" s="323">
        <v>2015</v>
      </c>
      <c r="D567" s="325" t="s">
        <v>216</v>
      </c>
      <c r="E567" s="334" t="s">
        <v>120</v>
      </c>
      <c r="F567" s="323" t="str">
        <f t="shared" si="8"/>
        <v>NL_EX_M_2015_1000 NAC_6_2_NC_T</v>
      </c>
      <c r="G567" s="684"/>
    </row>
    <row r="568" spans="1:7" ht="13.8" thickBot="1" x14ac:dyDescent="0.3">
      <c r="A568" s="372" t="str">
        <f>Cover!$G$25</f>
        <v>NL</v>
      </c>
      <c r="B568" s="325" t="s">
        <v>222</v>
      </c>
      <c r="C568" s="323">
        <v>2015</v>
      </c>
      <c r="D568" s="325" t="s">
        <v>216</v>
      </c>
      <c r="E568" s="334" t="s">
        <v>121</v>
      </c>
      <c r="F568" s="323" t="str">
        <f t="shared" si="8"/>
        <v>NL_EX_M_2015_1000 NAC_6_3</v>
      </c>
      <c r="G568" s="684"/>
    </row>
    <row r="569" spans="1:7" ht="13.8" thickBot="1" x14ac:dyDescent="0.3">
      <c r="A569" s="372" t="str">
        <f>Cover!$G$25</f>
        <v>NL</v>
      </c>
      <c r="B569" s="325" t="s">
        <v>222</v>
      </c>
      <c r="C569" s="323">
        <v>2015</v>
      </c>
      <c r="D569" s="325" t="s">
        <v>216</v>
      </c>
      <c r="E569" s="334" t="s">
        <v>122</v>
      </c>
      <c r="F569" s="323" t="str">
        <f t="shared" si="8"/>
        <v>NL_EX_M_2015_1000 NAC_6_3_1</v>
      </c>
      <c r="G569" s="684"/>
    </row>
    <row r="570" spans="1:7" ht="13.8" thickBot="1" x14ac:dyDescent="0.3">
      <c r="A570" s="372" t="str">
        <f>Cover!$G$25</f>
        <v>NL</v>
      </c>
      <c r="B570" s="325" t="s">
        <v>222</v>
      </c>
      <c r="C570" s="323">
        <v>2015</v>
      </c>
      <c r="D570" s="325" t="s">
        <v>216</v>
      </c>
      <c r="E570" s="334" t="s">
        <v>123</v>
      </c>
      <c r="F570" s="323" t="str">
        <f t="shared" si="8"/>
        <v>NL_EX_M_2015_1000 NAC_6_4</v>
      </c>
      <c r="G570" s="684"/>
    </row>
    <row r="571" spans="1:7" ht="13.8" thickBot="1" x14ac:dyDescent="0.3">
      <c r="A571" s="372" t="str">
        <f>Cover!$G$25</f>
        <v>NL</v>
      </c>
      <c r="B571" s="332" t="s">
        <v>222</v>
      </c>
      <c r="C571" s="323">
        <v>2015</v>
      </c>
      <c r="D571" s="332" t="s">
        <v>216</v>
      </c>
      <c r="E571" s="342" t="s">
        <v>124</v>
      </c>
      <c r="F571" s="323" t="str">
        <f t="shared" si="8"/>
        <v>NL_EX_M_2015_1000 NAC_6_4_1</v>
      </c>
      <c r="G571" s="684"/>
    </row>
    <row r="572" spans="1:7" ht="13.8" thickBot="1" x14ac:dyDescent="0.3">
      <c r="A572" s="372" t="str">
        <f>Cover!$G$25</f>
        <v>NL</v>
      </c>
      <c r="B572" s="335" t="s">
        <v>222</v>
      </c>
      <c r="C572" s="323">
        <v>2015</v>
      </c>
      <c r="D572" s="335" t="s">
        <v>216</v>
      </c>
      <c r="E572" s="336" t="s">
        <v>125</v>
      </c>
      <c r="F572" s="323" t="str">
        <f t="shared" si="8"/>
        <v>NL_EX_M_2015_1000 NAC_6_4_2</v>
      </c>
      <c r="G572" s="684"/>
    </row>
    <row r="573" spans="1:7" ht="13.8" thickBot="1" x14ac:dyDescent="0.3">
      <c r="A573" s="372" t="str">
        <f>Cover!$G$25</f>
        <v>NL</v>
      </c>
      <c r="B573" s="325" t="s">
        <v>222</v>
      </c>
      <c r="C573" s="323">
        <v>2015</v>
      </c>
      <c r="D573" s="325" t="s">
        <v>216</v>
      </c>
      <c r="E573" s="334" t="s">
        <v>126</v>
      </c>
      <c r="F573" s="323" t="str">
        <f t="shared" si="8"/>
        <v>NL_EX_M_2015_1000 NAC_6_4_3</v>
      </c>
      <c r="G573" s="684"/>
    </row>
    <row r="574" spans="1:7" ht="13.8" thickBot="1" x14ac:dyDescent="0.3">
      <c r="A574" s="372" t="str">
        <f>Cover!$G$25</f>
        <v>NL</v>
      </c>
      <c r="B574" s="325" t="s">
        <v>222</v>
      </c>
      <c r="C574" s="323">
        <v>2015</v>
      </c>
      <c r="D574" s="325" t="s">
        <v>216</v>
      </c>
      <c r="E574" s="334">
        <v>7</v>
      </c>
      <c r="F574" s="323" t="str">
        <f t="shared" si="8"/>
        <v>NL_EX_M_2015_1000 NAC_7</v>
      </c>
      <c r="G574" s="684"/>
    </row>
    <row r="575" spans="1:7" ht="13.8" thickBot="1" x14ac:dyDescent="0.3">
      <c r="A575" s="372" t="str">
        <f>Cover!$G$25</f>
        <v>NL</v>
      </c>
      <c r="B575" s="325" t="s">
        <v>222</v>
      </c>
      <c r="C575" s="323">
        <v>2015</v>
      </c>
      <c r="D575" s="325" t="s">
        <v>216</v>
      </c>
      <c r="E575" s="334" t="s">
        <v>127</v>
      </c>
      <c r="F575" s="323" t="str">
        <f t="shared" si="8"/>
        <v>NL_EX_M_2015_1000 NAC_7_1</v>
      </c>
      <c r="G575" s="684"/>
    </row>
    <row r="576" spans="1:7" ht="13.8" thickBot="1" x14ac:dyDescent="0.3">
      <c r="A576" s="372" t="str">
        <f>Cover!$G$25</f>
        <v>NL</v>
      </c>
      <c r="B576" s="325" t="s">
        <v>222</v>
      </c>
      <c r="C576" s="323">
        <v>2015</v>
      </c>
      <c r="D576" s="325" t="s">
        <v>216</v>
      </c>
      <c r="E576" s="334" t="s">
        <v>128</v>
      </c>
      <c r="F576" s="323" t="str">
        <f t="shared" si="8"/>
        <v>NL_EX_M_2015_1000 NAC_7_2</v>
      </c>
      <c r="G576" s="684"/>
    </row>
    <row r="577" spans="1:7" ht="13.8" thickBot="1" x14ac:dyDescent="0.3">
      <c r="A577" s="372" t="str">
        <f>Cover!$G$25</f>
        <v>NL</v>
      </c>
      <c r="B577" s="325" t="s">
        <v>222</v>
      </c>
      <c r="C577" s="323">
        <v>2015</v>
      </c>
      <c r="D577" s="325" t="s">
        <v>216</v>
      </c>
      <c r="E577" s="334" t="s">
        <v>129</v>
      </c>
      <c r="F577" s="323" t="str">
        <f t="shared" si="8"/>
        <v>NL_EX_M_2015_1000 NAC_7_3</v>
      </c>
      <c r="G577" s="684"/>
    </row>
    <row r="578" spans="1:7" ht="13.8" thickBot="1" x14ac:dyDescent="0.3">
      <c r="A578" s="372" t="str">
        <f>Cover!$G$25</f>
        <v>NL</v>
      </c>
      <c r="B578" s="325" t="s">
        <v>222</v>
      </c>
      <c r="C578" s="323">
        <v>2015</v>
      </c>
      <c r="D578" s="325" t="s">
        <v>216</v>
      </c>
      <c r="E578" s="334" t="s">
        <v>130</v>
      </c>
      <c r="F578" s="323" t="str">
        <f t="shared" si="8"/>
        <v>NL_EX_M_2015_1000 NAC_7_3_1</v>
      </c>
      <c r="G578" s="684"/>
    </row>
    <row r="579" spans="1:7" ht="13.8" thickBot="1" x14ac:dyDescent="0.3">
      <c r="A579" s="372" t="str">
        <f>Cover!$G$25</f>
        <v>NL</v>
      </c>
      <c r="B579" s="325" t="s">
        <v>222</v>
      </c>
      <c r="C579" s="323">
        <v>2015</v>
      </c>
      <c r="D579" s="325" t="s">
        <v>216</v>
      </c>
      <c r="E579" s="334" t="s">
        <v>131</v>
      </c>
      <c r="F579" s="323" t="str">
        <f t="shared" ref="F579:F642" si="9">CONCATENATE(A579,"_",B579,"_",C579,"_",D579,"_",E579)</f>
        <v>NL_EX_M_2015_1000 NAC_7_3_2</v>
      </c>
      <c r="G579" s="684"/>
    </row>
    <row r="580" spans="1:7" ht="13.8" thickBot="1" x14ac:dyDescent="0.3">
      <c r="A580" s="372" t="str">
        <f>Cover!$G$25</f>
        <v>NL</v>
      </c>
      <c r="B580" s="325" t="s">
        <v>222</v>
      </c>
      <c r="C580" s="323">
        <v>2015</v>
      </c>
      <c r="D580" s="325" t="s">
        <v>216</v>
      </c>
      <c r="E580" s="334" t="s">
        <v>132</v>
      </c>
      <c r="F580" s="323" t="str">
        <f t="shared" si="9"/>
        <v>NL_EX_M_2015_1000 NAC_7_3_3</v>
      </c>
      <c r="G580" s="684"/>
    </row>
    <row r="581" spans="1:7" ht="13.8" thickBot="1" x14ac:dyDescent="0.3">
      <c r="A581" s="372" t="str">
        <f>Cover!$G$25</f>
        <v>NL</v>
      </c>
      <c r="B581" s="325" t="s">
        <v>222</v>
      </c>
      <c r="C581" s="323">
        <v>2015</v>
      </c>
      <c r="D581" s="325" t="s">
        <v>216</v>
      </c>
      <c r="E581" s="334" t="s">
        <v>133</v>
      </c>
      <c r="F581" s="323" t="str">
        <f t="shared" si="9"/>
        <v>NL_EX_M_2015_1000 NAC_7_3_4</v>
      </c>
      <c r="G581" s="684"/>
    </row>
    <row r="582" spans="1:7" ht="13.8" thickBot="1" x14ac:dyDescent="0.3">
      <c r="A582" s="372" t="str">
        <f>Cover!$G$25</f>
        <v>NL</v>
      </c>
      <c r="B582" s="325" t="s">
        <v>222</v>
      </c>
      <c r="C582" s="323">
        <v>2015</v>
      </c>
      <c r="D582" s="325" t="s">
        <v>216</v>
      </c>
      <c r="E582" s="334" t="s">
        <v>134</v>
      </c>
      <c r="F582" s="323" t="str">
        <f t="shared" si="9"/>
        <v>NL_EX_M_2015_1000 NAC_7_4</v>
      </c>
      <c r="G582" s="684"/>
    </row>
    <row r="583" spans="1:7" ht="13.8" thickBot="1" x14ac:dyDescent="0.3">
      <c r="A583" s="372" t="str">
        <f>Cover!$G$25</f>
        <v>NL</v>
      </c>
      <c r="B583" s="325" t="s">
        <v>222</v>
      </c>
      <c r="C583" s="323">
        <v>2015</v>
      </c>
      <c r="D583" s="325" t="s">
        <v>216</v>
      </c>
      <c r="E583" s="334">
        <v>8</v>
      </c>
      <c r="F583" s="323" t="str">
        <f t="shared" si="9"/>
        <v>NL_EX_M_2015_1000 NAC_8</v>
      </c>
      <c r="G583" s="684"/>
    </row>
    <row r="584" spans="1:7" ht="13.8" thickBot="1" x14ac:dyDescent="0.3">
      <c r="A584" s="372" t="str">
        <f>Cover!$G$25</f>
        <v>NL</v>
      </c>
      <c r="B584" s="325" t="s">
        <v>222</v>
      </c>
      <c r="C584" s="323">
        <v>2015</v>
      </c>
      <c r="D584" s="325" t="s">
        <v>216</v>
      </c>
      <c r="E584" s="334" t="s">
        <v>135</v>
      </c>
      <c r="F584" s="323" t="str">
        <f t="shared" si="9"/>
        <v>NL_EX_M_2015_1000 NAC_8_1</v>
      </c>
      <c r="G584" s="684"/>
    </row>
    <row r="585" spans="1:7" ht="13.8" thickBot="1" x14ac:dyDescent="0.3">
      <c r="A585" s="372" t="str">
        <f>Cover!$G$25</f>
        <v>NL</v>
      </c>
      <c r="B585" s="325" t="s">
        <v>222</v>
      </c>
      <c r="C585" s="323">
        <v>2015</v>
      </c>
      <c r="D585" s="325" t="s">
        <v>216</v>
      </c>
      <c r="E585" s="334" t="s">
        <v>136</v>
      </c>
      <c r="F585" s="323" t="str">
        <f t="shared" si="9"/>
        <v>NL_EX_M_2015_1000 NAC_8_2</v>
      </c>
      <c r="G585" s="684"/>
    </row>
    <row r="586" spans="1:7" ht="13.8" thickBot="1" x14ac:dyDescent="0.3">
      <c r="A586" s="372" t="str">
        <f>Cover!$G$25</f>
        <v>NL</v>
      </c>
      <c r="B586" s="325" t="s">
        <v>222</v>
      </c>
      <c r="C586" s="323">
        <v>2015</v>
      </c>
      <c r="D586" s="325" t="s">
        <v>216</v>
      </c>
      <c r="E586" s="334">
        <v>9</v>
      </c>
      <c r="F586" s="323" t="str">
        <f t="shared" si="9"/>
        <v>NL_EX_M_2015_1000 NAC_9</v>
      </c>
      <c r="G586" s="684"/>
    </row>
    <row r="587" spans="1:7" ht="13.8" thickBot="1" x14ac:dyDescent="0.3">
      <c r="A587" s="372" t="str">
        <f>Cover!$G$25</f>
        <v>NL</v>
      </c>
      <c r="B587" s="325" t="s">
        <v>222</v>
      </c>
      <c r="C587" s="323">
        <v>2015</v>
      </c>
      <c r="D587" s="325" t="s">
        <v>216</v>
      </c>
      <c r="E587" s="334">
        <v>10</v>
      </c>
      <c r="F587" s="323" t="str">
        <f t="shared" si="9"/>
        <v>NL_EX_M_2015_1000 NAC_10</v>
      </c>
      <c r="G587" s="684"/>
    </row>
    <row r="588" spans="1:7" ht="13.8" thickBot="1" x14ac:dyDescent="0.3">
      <c r="A588" s="372" t="str">
        <f>Cover!$G$25</f>
        <v>NL</v>
      </c>
      <c r="B588" s="325" t="s">
        <v>222</v>
      </c>
      <c r="C588" s="323">
        <v>2015</v>
      </c>
      <c r="D588" s="325" t="s">
        <v>216</v>
      </c>
      <c r="E588" s="334" t="s">
        <v>137</v>
      </c>
      <c r="F588" s="323" t="str">
        <f t="shared" si="9"/>
        <v>NL_EX_M_2015_1000 NAC_10_1</v>
      </c>
      <c r="G588" s="684"/>
    </row>
    <row r="589" spans="1:7" ht="13.8" thickBot="1" x14ac:dyDescent="0.3">
      <c r="A589" s="372" t="str">
        <f>Cover!$G$25</f>
        <v>NL</v>
      </c>
      <c r="B589" s="325" t="s">
        <v>222</v>
      </c>
      <c r="C589" s="323">
        <v>2015</v>
      </c>
      <c r="D589" s="325" t="s">
        <v>216</v>
      </c>
      <c r="E589" s="334" t="s">
        <v>138</v>
      </c>
      <c r="F589" s="323" t="str">
        <f t="shared" si="9"/>
        <v>NL_EX_M_2015_1000 NAC_10_1_1</v>
      </c>
      <c r="G589" s="684"/>
    </row>
    <row r="590" spans="1:7" ht="13.8" thickBot="1" x14ac:dyDescent="0.3">
      <c r="A590" s="372" t="str">
        <f>Cover!$G$25</f>
        <v>NL</v>
      </c>
      <c r="B590" s="325" t="s">
        <v>222</v>
      </c>
      <c r="C590" s="323">
        <v>2015</v>
      </c>
      <c r="D590" s="325" t="s">
        <v>216</v>
      </c>
      <c r="E590" s="334" t="s">
        <v>139</v>
      </c>
      <c r="F590" s="323" t="str">
        <f t="shared" si="9"/>
        <v>NL_EX_M_2015_1000 NAC_10_1_2</v>
      </c>
      <c r="G590" s="684"/>
    </row>
    <row r="591" spans="1:7" ht="13.8" thickBot="1" x14ac:dyDescent="0.3">
      <c r="A591" s="372" t="str">
        <f>Cover!$G$25</f>
        <v>NL</v>
      </c>
      <c r="B591" s="325" t="s">
        <v>222</v>
      </c>
      <c r="C591" s="323">
        <v>2015</v>
      </c>
      <c r="D591" s="325" t="s">
        <v>216</v>
      </c>
      <c r="E591" s="334" t="s">
        <v>140</v>
      </c>
      <c r="F591" s="323" t="str">
        <f t="shared" si="9"/>
        <v>NL_EX_M_2015_1000 NAC_10_1_3</v>
      </c>
      <c r="G591" s="684"/>
    </row>
    <row r="592" spans="1:7" ht="13.8" thickBot="1" x14ac:dyDescent="0.3">
      <c r="A592" s="372" t="str">
        <f>Cover!$G$25</f>
        <v>NL</v>
      </c>
      <c r="B592" s="325" t="s">
        <v>222</v>
      </c>
      <c r="C592" s="323">
        <v>2015</v>
      </c>
      <c r="D592" s="325" t="s">
        <v>216</v>
      </c>
      <c r="E592" s="334" t="s">
        <v>141</v>
      </c>
      <c r="F592" s="323" t="str">
        <f t="shared" si="9"/>
        <v>NL_EX_M_2015_1000 NAC_10_1_4</v>
      </c>
      <c r="G592" s="684"/>
    </row>
    <row r="593" spans="1:7" ht="13.8" thickBot="1" x14ac:dyDescent="0.3">
      <c r="A593" s="372" t="str">
        <f>Cover!$G$25</f>
        <v>NL</v>
      </c>
      <c r="B593" s="325" t="s">
        <v>222</v>
      </c>
      <c r="C593" s="323">
        <v>2015</v>
      </c>
      <c r="D593" s="325" t="s">
        <v>216</v>
      </c>
      <c r="E593" s="334" t="s">
        <v>142</v>
      </c>
      <c r="F593" s="323" t="str">
        <f t="shared" si="9"/>
        <v>NL_EX_M_2015_1000 NAC_10_2</v>
      </c>
      <c r="G593" s="684"/>
    </row>
    <row r="594" spans="1:7" ht="13.8" thickBot="1" x14ac:dyDescent="0.3">
      <c r="A594" s="372" t="str">
        <f>Cover!$G$25</f>
        <v>NL</v>
      </c>
      <c r="B594" s="325" t="s">
        <v>222</v>
      </c>
      <c r="C594" s="323">
        <v>2015</v>
      </c>
      <c r="D594" s="325" t="s">
        <v>216</v>
      </c>
      <c r="E594" s="334" t="s">
        <v>143</v>
      </c>
      <c r="F594" s="323" t="str">
        <f t="shared" si="9"/>
        <v>NL_EX_M_2015_1000 NAC_10_3</v>
      </c>
      <c r="G594" s="684"/>
    </row>
    <row r="595" spans="1:7" ht="13.8" thickBot="1" x14ac:dyDescent="0.3">
      <c r="A595" s="372" t="str">
        <f>Cover!$G$25</f>
        <v>NL</v>
      </c>
      <c r="B595" s="325" t="s">
        <v>222</v>
      </c>
      <c r="C595" s="323">
        <v>2015</v>
      </c>
      <c r="D595" s="325" t="s">
        <v>216</v>
      </c>
      <c r="E595" s="334" t="s">
        <v>144</v>
      </c>
      <c r="F595" s="323" t="str">
        <f t="shared" si="9"/>
        <v>NL_EX_M_2015_1000 NAC_10_3_1</v>
      </c>
      <c r="G595" s="684"/>
    </row>
    <row r="596" spans="1:7" ht="13.8" thickBot="1" x14ac:dyDescent="0.3">
      <c r="A596" s="372" t="str">
        <f>Cover!$G$25</f>
        <v>NL</v>
      </c>
      <c r="B596" s="325" t="s">
        <v>222</v>
      </c>
      <c r="C596" s="323">
        <v>2015</v>
      </c>
      <c r="D596" s="325" t="s">
        <v>216</v>
      </c>
      <c r="E596" s="334" t="s">
        <v>145</v>
      </c>
      <c r="F596" s="323" t="str">
        <f t="shared" si="9"/>
        <v>NL_EX_M_2015_1000 NAC_10_3_2</v>
      </c>
      <c r="G596" s="684"/>
    </row>
    <row r="597" spans="1:7" ht="13.8" thickBot="1" x14ac:dyDescent="0.3">
      <c r="A597" s="372" t="str">
        <f>Cover!$G$25</f>
        <v>NL</v>
      </c>
      <c r="B597" s="325" t="s">
        <v>222</v>
      </c>
      <c r="C597" s="323">
        <v>2015</v>
      </c>
      <c r="D597" s="325" t="s">
        <v>216</v>
      </c>
      <c r="E597" s="334" t="s">
        <v>146</v>
      </c>
      <c r="F597" s="323" t="str">
        <f t="shared" si="9"/>
        <v>NL_EX_M_2015_1000 NAC_10_3_3</v>
      </c>
      <c r="G597" s="684"/>
    </row>
    <row r="598" spans="1:7" ht="13.8" thickBot="1" x14ac:dyDescent="0.3">
      <c r="A598" s="372" t="str">
        <f>Cover!$G$25</f>
        <v>NL</v>
      </c>
      <c r="B598" s="325" t="s">
        <v>222</v>
      </c>
      <c r="C598" s="323">
        <v>2015</v>
      </c>
      <c r="D598" s="325" t="s">
        <v>216</v>
      </c>
      <c r="E598" s="334" t="s">
        <v>147</v>
      </c>
      <c r="F598" s="323" t="str">
        <f t="shared" si="9"/>
        <v>NL_EX_M_2015_1000 NAC_10_3_4</v>
      </c>
      <c r="G598" s="684"/>
    </row>
    <row r="599" spans="1:7" ht="13.8" thickBot="1" x14ac:dyDescent="0.3">
      <c r="A599" s="372" t="str">
        <f>Cover!$G$25</f>
        <v>NL</v>
      </c>
      <c r="B599" s="325" t="s">
        <v>222</v>
      </c>
      <c r="C599" s="323">
        <v>2015</v>
      </c>
      <c r="D599" s="325" t="s">
        <v>216</v>
      </c>
      <c r="E599" s="334" t="s">
        <v>148</v>
      </c>
      <c r="F599" s="323" t="str">
        <f t="shared" si="9"/>
        <v>NL_EX_M_2015_1000 NAC_10_4</v>
      </c>
      <c r="G599" s="684"/>
    </row>
    <row r="600" spans="1:7" ht="13.8" thickBot="1" x14ac:dyDescent="0.3">
      <c r="A600" s="372" t="str">
        <f>Cover!$G$25</f>
        <v>NL</v>
      </c>
      <c r="B600" s="325" t="s">
        <v>221</v>
      </c>
      <c r="C600" s="323">
        <v>2015</v>
      </c>
      <c r="D600" s="325" t="s">
        <v>293</v>
      </c>
      <c r="E600" s="334">
        <v>1</v>
      </c>
      <c r="F600" s="323" t="str">
        <f t="shared" si="9"/>
        <v>NL_EX_X_2015_1000 m3_1</v>
      </c>
      <c r="G600" s="684"/>
    </row>
    <row r="601" spans="1:7" ht="13.8" thickBot="1" x14ac:dyDescent="0.3">
      <c r="A601" s="372" t="str">
        <f>Cover!$G$25</f>
        <v>NL</v>
      </c>
      <c r="B601" s="325" t="s">
        <v>221</v>
      </c>
      <c r="C601" s="323">
        <v>2015</v>
      </c>
      <c r="D601" s="325" t="s">
        <v>293</v>
      </c>
      <c r="E601" s="334" t="s">
        <v>94</v>
      </c>
      <c r="F601" s="323" t="str">
        <f t="shared" si="9"/>
        <v>NL_EX_X_2015_1000 m3_1_1</v>
      </c>
      <c r="G601" s="684"/>
    </row>
    <row r="602" spans="1:7" ht="13.8" thickBot="1" x14ac:dyDescent="0.3">
      <c r="A602" s="372" t="str">
        <f>Cover!$G$25</f>
        <v>NL</v>
      </c>
      <c r="B602" s="325" t="s">
        <v>221</v>
      </c>
      <c r="C602" s="323">
        <v>2015</v>
      </c>
      <c r="D602" s="325" t="s">
        <v>293</v>
      </c>
      <c r="E602" s="334" t="s">
        <v>97</v>
      </c>
      <c r="F602" s="323" t="str">
        <f t="shared" si="9"/>
        <v>NL_EX_X_2015_1000 m3_1_2</v>
      </c>
      <c r="G602" s="684"/>
    </row>
    <row r="603" spans="1:7" ht="13.8" thickBot="1" x14ac:dyDescent="0.3">
      <c r="A603" s="372" t="str">
        <f>Cover!$G$25</f>
        <v>NL</v>
      </c>
      <c r="B603" s="325" t="s">
        <v>221</v>
      </c>
      <c r="C603" s="323">
        <v>2015</v>
      </c>
      <c r="D603" s="325" t="s">
        <v>293</v>
      </c>
      <c r="E603" s="334" t="s">
        <v>98</v>
      </c>
      <c r="F603" s="323" t="str">
        <f t="shared" si="9"/>
        <v>NL_EX_X_2015_1000 m3_1_2_C</v>
      </c>
      <c r="G603" s="684"/>
    </row>
    <row r="604" spans="1:7" ht="13.8" thickBot="1" x14ac:dyDescent="0.3">
      <c r="A604" s="372" t="str">
        <f>Cover!$G$25</f>
        <v>NL</v>
      </c>
      <c r="B604" s="325" t="s">
        <v>221</v>
      </c>
      <c r="C604" s="323">
        <v>2015</v>
      </c>
      <c r="D604" s="325" t="s">
        <v>293</v>
      </c>
      <c r="E604" s="334" t="s">
        <v>99</v>
      </c>
      <c r="F604" s="323" t="str">
        <f t="shared" si="9"/>
        <v>NL_EX_X_2015_1000 m3_1_2_NC</v>
      </c>
      <c r="G604" s="684"/>
    </row>
    <row r="605" spans="1:7" ht="13.8" thickBot="1" x14ac:dyDescent="0.3">
      <c r="A605" s="372" t="str">
        <f>Cover!$G$25</f>
        <v>NL</v>
      </c>
      <c r="B605" s="325" t="s">
        <v>221</v>
      </c>
      <c r="C605" s="323">
        <v>2015</v>
      </c>
      <c r="D605" s="325" t="s">
        <v>293</v>
      </c>
      <c r="E605" s="334" t="s">
        <v>100</v>
      </c>
      <c r="F605" s="323" t="str">
        <f t="shared" si="9"/>
        <v>NL_EX_X_2015_1000 m3_1_2_NC_T</v>
      </c>
      <c r="G605" s="684"/>
    </row>
    <row r="606" spans="1:7" ht="13.8" thickBot="1" x14ac:dyDescent="0.3">
      <c r="A606" s="372" t="str">
        <f>Cover!$G$25</f>
        <v>NL</v>
      </c>
      <c r="B606" s="325" t="s">
        <v>221</v>
      </c>
      <c r="C606" s="323">
        <v>2015</v>
      </c>
      <c r="D606" s="325" t="s">
        <v>362</v>
      </c>
      <c r="E606" s="334">
        <v>2</v>
      </c>
      <c r="F606" s="323" t="str">
        <f t="shared" si="9"/>
        <v>NL_EX_X_2015_1000 mt_2</v>
      </c>
      <c r="G606" s="684"/>
    </row>
    <row r="607" spans="1:7" ht="13.8" thickBot="1" x14ac:dyDescent="0.3">
      <c r="A607" s="372" t="str">
        <f>Cover!$G$25</f>
        <v>NL</v>
      </c>
      <c r="B607" s="325" t="s">
        <v>221</v>
      </c>
      <c r="C607" s="323">
        <v>2015</v>
      </c>
      <c r="D607" s="325" t="s">
        <v>293</v>
      </c>
      <c r="E607" s="334">
        <v>3</v>
      </c>
      <c r="F607" s="323" t="str">
        <f t="shared" si="9"/>
        <v>NL_EX_X_2015_1000 m3_3</v>
      </c>
      <c r="G607" s="684"/>
    </row>
    <row r="608" spans="1:7" ht="13.8" thickBot="1" x14ac:dyDescent="0.3">
      <c r="A608" s="372" t="str">
        <f>Cover!$G$25</f>
        <v>NL</v>
      </c>
      <c r="B608" s="325" t="s">
        <v>221</v>
      </c>
      <c r="C608" s="323">
        <v>2015</v>
      </c>
      <c r="D608" s="325" t="s">
        <v>293</v>
      </c>
      <c r="E608" s="334" t="s">
        <v>381</v>
      </c>
      <c r="F608" s="323" t="str">
        <f t="shared" si="9"/>
        <v>NL_EX_X_2015_1000 m3_3_1</v>
      </c>
      <c r="G608" s="684"/>
    </row>
    <row r="609" spans="1:7" ht="13.8" thickBot="1" x14ac:dyDescent="0.3">
      <c r="A609" s="372" t="str">
        <f>Cover!$G$25</f>
        <v>NL</v>
      </c>
      <c r="B609" s="325" t="s">
        <v>221</v>
      </c>
      <c r="C609" s="323">
        <v>2015</v>
      </c>
      <c r="D609" s="325" t="s">
        <v>293</v>
      </c>
      <c r="E609" s="334" t="s">
        <v>382</v>
      </c>
      <c r="F609" s="323" t="str">
        <f t="shared" si="9"/>
        <v>NL_EX_X_2015_1000 m3_3_2</v>
      </c>
      <c r="G609" s="684"/>
    </row>
    <row r="610" spans="1:7" ht="13.8" thickBot="1" x14ac:dyDescent="0.3">
      <c r="A610" s="372" t="str">
        <f>Cover!$G$25</f>
        <v>NL</v>
      </c>
      <c r="B610" s="325" t="s">
        <v>221</v>
      </c>
      <c r="C610" s="323">
        <v>2015</v>
      </c>
      <c r="D610" s="325" t="s">
        <v>362</v>
      </c>
      <c r="E610" s="334">
        <v>4</v>
      </c>
      <c r="F610" s="323" t="str">
        <f t="shared" si="9"/>
        <v>NL_EX_X_2015_1000 mt_4</v>
      </c>
      <c r="G610" s="684"/>
    </row>
    <row r="611" spans="1:7" ht="13.8" thickBot="1" x14ac:dyDescent="0.3">
      <c r="A611" s="372" t="str">
        <f>Cover!$G$25</f>
        <v>NL</v>
      </c>
      <c r="B611" s="325" t="s">
        <v>221</v>
      </c>
      <c r="C611" s="323">
        <v>2015</v>
      </c>
      <c r="D611" s="325" t="s">
        <v>362</v>
      </c>
      <c r="E611" s="334" t="s">
        <v>383</v>
      </c>
      <c r="F611" s="323" t="str">
        <f t="shared" si="9"/>
        <v>NL_EX_X_2015_1000 mt_4_1</v>
      </c>
      <c r="G611" s="684"/>
    </row>
    <row r="612" spans="1:7" ht="13.8" thickBot="1" x14ac:dyDescent="0.3">
      <c r="A612" s="372" t="str">
        <f>Cover!$G$25</f>
        <v>NL</v>
      </c>
      <c r="B612" s="325" t="s">
        <v>221</v>
      </c>
      <c r="C612" s="323">
        <v>2015</v>
      </c>
      <c r="D612" s="325" t="s">
        <v>362</v>
      </c>
      <c r="E612" s="334" t="s">
        <v>384</v>
      </c>
      <c r="F612" s="323" t="str">
        <f t="shared" si="9"/>
        <v>NL_EX_X_2015_1000 mt_4_2</v>
      </c>
      <c r="G612" s="684"/>
    </row>
    <row r="613" spans="1:7" ht="13.8" thickBot="1" x14ac:dyDescent="0.3">
      <c r="A613" s="372" t="str">
        <f>Cover!$G$25</f>
        <v>NL</v>
      </c>
      <c r="B613" s="325" t="s">
        <v>221</v>
      </c>
      <c r="C613" s="323">
        <v>2015</v>
      </c>
      <c r="D613" s="325" t="s">
        <v>293</v>
      </c>
      <c r="E613" s="334">
        <v>5</v>
      </c>
      <c r="F613" s="323" t="str">
        <f t="shared" si="9"/>
        <v>NL_EX_X_2015_1000 m3_5</v>
      </c>
      <c r="G613" s="684"/>
    </row>
    <row r="614" spans="1:7" ht="13.8" thickBot="1" x14ac:dyDescent="0.3">
      <c r="A614" s="372" t="str">
        <f>Cover!$G$25</f>
        <v>NL</v>
      </c>
      <c r="B614" s="325" t="s">
        <v>221</v>
      </c>
      <c r="C614" s="323">
        <v>2015</v>
      </c>
      <c r="D614" s="325" t="s">
        <v>293</v>
      </c>
      <c r="E614" s="334" t="s">
        <v>110</v>
      </c>
      <c r="F614" s="323" t="str">
        <f t="shared" si="9"/>
        <v>NL_EX_X_2015_1000 m3_5_C</v>
      </c>
      <c r="G614" s="684"/>
    </row>
    <row r="615" spans="1:7" ht="13.8" thickBot="1" x14ac:dyDescent="0.3">
      <c r="A615" s="372" t="str">
        <f>Cover!$G$25</f>
        <v>NL</v>
      </c>
      <c r="B615" s="325" t="s">
        <v>221</v>
      </c>
      <c r="C615" s="323">
        <v>2015</v>
      </c>
      <c r="D615" s="325" t="s">
        <v>293</v>
      </c>
      <c r="E615" s="334" t="s">
        <v>111</v>
      </c>
      <c r="F615" s="323" t="str">
        <f t="shared" si="9"/>
        <v>NL_EX_X_2015_1000 m3_5_NC</v>
      </c>
      <c r="G615" s="684"/>
    </row>
    <row r="616" spans="1:7" ht="13.8" thickBot="1" x14ac:dyDescent="0.3">
      <c r="A616" s="372" t="str">
        <f>Cover!$G$25</f>
        <v>NL</v>
      </c>
      <c r="B616" s="325" t="s">
        <v>221</v>
      </c>
      <c r="C616" s="323">
        <v>2015</v>
      </c>
      <c r="D616" s="325" t="s">
        <v>293</v>
      </c>
      <c r="E616" s="334" t="s">
        <v>112</v>
      </c>
      <c r="F616" s="323" t="str">
        <f t="shared" si="9"/>
        <v>NL_EX_X_2015_1000 m3_5_NC_T</v>
      </c>
      <c r="G616" s="684"/>
    </row>
    <row r="617" spans="1:7" ht="13.8" thickBot="1" x14ac:dyDescent="0.3">
      <c r="A617" s="372" t="str">
        <f>Cover!$G$25</f>
        <v>NL</v>
      </c>
      <c r="B617" s="325" t="s">
        <v>221</v>
      </c>
      <c r="C617" s="323">
        <v>2015</v>
      </c>
      <c r="D617" s="325" t="s">
        <v>293</v>
      </c>
      <c r="E617" s="334">
        <v>6</v>
      </c>
      <c r="F617" s="323" t="str">
        <f t="shared" si="9"/>
        <v>NL_EX_X_2015_1000 m3_6</v>
      </c>
      <c r="G617" s="684"/>
    </row>
    <row r="618" spans="1:7" ht="13.8" thickBot="1" x14ac:dyDescent="0.3">
      <c r="A618" s="372" t="str">
        <f>Cover!$G$25</f>
        <v>NL</v>
      </c>
      <c r="B618" s="325" t="s">
        <v>221</v>
      </c>
      <c r="C618" s="323">
        <v>2015</v>
      </c>
      <c r="D618" s="325" t="s">
        <v>293</v>
      </c>
      <c r="E618" s="334" t="s">
        <v>113</v>
      </c>
      <c r="F618" s="323" t="str">
        <f t="shared" si="9"/>
        <v>NL_EX_X_2015_1000 m3_6_1</v>
      </c>
      <c r="G618" s="684"/>
    </row>
    <row r="619" spans="1:7" ht="13.8" thickBot="1" x14ac:dyDescent="0.3">
      <c r="A619" s="372" t="str">
        <f>Cover!$G$25</f>
        <v>NL</v>
      </c>
      <c r="B619" s="325" t="s">
        <v>221</v>
      </c>
      <c r="C619" s="323">
        <v>2015</v>
      </c>
      <c r="D619" s="325" t="s">
        <v>293</v>
      </c>
      <c r="E619" s="334" t="s">
        <v>114</v>
      </c>
      <c r="F619" s="323" t="str">
        <f t="shared" si="9"/>
        <v>NL_EX_X_2015_1000 m3_6_1_C</v>
      </c>
      <c r="G619" s="684"/>
    </row>
    <row r="620" spans="1:7" ht="13.8" thickBot="1" x14ac:dyDescent="0.3">
      <c r="A620" s="372" t="str">
        <f>Cover!$G$25</f>
        <v>NL</v>
      </c>
      <c r="B620" s="325" t="s">
        <v>221</v>
      </c>
      <c r="C620" s="323">
        <v>2015</v>
      </c>
      <c r="D620" s="325" t="s">
        <v>293</v>
      </c>
      <c r="E620" s="334" t="s">
        <v>115</v>
      </c>
      <c r="F620" s="323" t="str">
        <f t="shared" si="9"/>
        <v>NL_EX_X_2015_1000 m3_6_1_NC</v>
      </c>
      <c r="G620" s="684"/>
    </row>
    <row r="621" spans="1:7" ht="13.8" thickBot="1" x14ac:dyDescent="0.3">
      <c r="A621" s="372" t="str">
        <f>Cover!$G$25</f>
        <v>NL</v>
      </c>
      <c r="B621" s="325" t="s">
        <v>221</v>
      </c>
      <c r="C621" s="323">
        <v>2015</v>
      </c>
      <c r="D621" s="325" t="s">
        <v>293</v>
      </c>
      <c r="E621" s="334" t="s">
        <v>116</v>
      </c>
      <c r="F621" s="323" t="str">
        <f t="shared" si="9"/>
        <v>NL_EX_X_2015_1000 m3_6_1_NC_T</v>
      </c>
      <c r="G621" s="684"/>
    </row>
    <row r="622" spans="1:7" ht="13.8" thickBot="1" x14ac:dyDescent="0.3">
      <c r="A622" s="372" t="str">
        <f>Cover!$G$25</f>
        <v>NL</v>
      </c>
      <c r="B622" s="325" t="s">
        <v>221</v>
      </c>
      <c r="C622" s="323">
        <v>2015</v>
      </c>
      <c r="D622" s="325" t="s">
        <v>293</v>
      </c>
      <c r="E622" s="334" t="s">
        <v>117</v>
      </c>
      <c r="F622" s="323" t="str">
        <f t="shared" si="9"/>
        <v>NL_EX_X_2015_1000 m3_6_2</v>
      </c>
      <c r="G622" s="684"/>
    </row>
    <row r="623" spans="1:7" ht="13.8" thickBot="1" x14ac:dyDescent="0.3">
      <c r="A623" s="372" t="str">
        <f>Cover!$G$25</f>
        <v>NL</v>
      </c>
      <c r="B623" s="325" t="s">
        <v>221</v>
      </c>
      <c r="C623" s="323">
        <v>2015</v>
      </c>
      <c r="D623" s="325" t="s">
        <v>293</v>
      </c>
      <c r="E623" s="334" t="s">
        <v>118</v>
      </c>
      <c r="F623" s="323" t="str">
        <f t="shared" si="9"/>
        <v>NL_EX_X_2015_1000 m3_6_2_C</v>
      </c>
      <c r="G623" s="684"/>
    </row>
    <row r="624" spans="1:7" ht="13.8" thickBot="1" x14ac:dyDescent="0.3">
      <c r="A624" s="372" t="str">
        <f>Cover!$G$25</f>
        <v>NL</v>
      </c>
      <c r="B624" s="325" t="s">
        <v>221</v>
      </c>
      <c r="C624" s="323">
        <v>2015</v>
      </c>
      <c r="D624" s="325" t="s">
        <v>293</v>
      </c>
      <c r="E624" s="334" t="s">
        <v>119</v>
      </c>
      <c r="F624" s="323" t="str">
        <f t="shared" si="9"/>
        <v>NL_EX_X_2015_1000 m3_6_2_NC</v>
      </c>
      <c r="G624" s="684"/>
    </row>
    <row r="625" spans="1:7" ht="13.8" thickBot="1" x14ac:dyDescent="0.3">
      <c r="A625" s="372" t="str">
        <f>Cover!$G$25</f>
        <v>NL</v>
      </c>
      <c r="B625" s="343" t="s">
        <v>221</v>
      </c>
      <c r="C625" s="323">
        <v>2015</v>
      </c>
      <c r="D625" s="343" t="s">
        <v>293</v>
      </c>
      <c r="E625" s="347" t="s">
        <v>120</v>
      </c>
      <c r="F625" s="323" t="str">
        <f t="shared" si="9"/>
        <v>NL_EX_X_2015_1000 m3_6_2_NC_T</v>
      </c>
      <c r="G625" s="684"/>
    </row>
    <row r="626" spans="1:7" ht="13.8" thickBot="1" x14ac:dyDescent="0.3">
      <c r="A626" s="372" t="str">
        <f>Cover!$G$25</f>
        <v>NL</v>
      </c>
      <c r="B626" s="327" t="s">
        <v>221</v>
      </c>
      <c r="C626" s="323">
        <v>2015</v>
      </c>
      <c r="D626" s="327" t="s">
        <v>293</v>
      </c>
      <c r="E626" s="341" t="s">
        <v>121</v>
      </c>
      <c r="F626" s="323" t="str">
        <f t="shared" si="9"/>
        <v>NL_EX_X_2015_1000 m3_6_3</v>
      </c>
      <c r="G626" s="684"/>
    </row>
    <row r="627" spans="1:7" ht="13.8" thickBot="1" x14ac:dyDescent="0.3">
      <c r="A627" s="372" t="str">
        <f>Cover!$G$25</f>
        <v>NL</v>
      </c>
      <c r="B627" s="325" t="s">
        <v>221</v>
      </c>
      <c r="C627" s="323">
        <v>2015</v>
      </c>
      <c r="D627" s="325" t="s">
        <v>293</v>
      </c>
      <c r="E627" s="334" t="s">
        <v>122</v>
      </c>
      <c r="F627" s="323" t="str">
        <f t="shared" si="9"/>
        <v>NL_EX_X_2015_1000 m3_6_3_1</v>
      </c>
      <c r="G627" s="684"/>
    </row>
    <row r="628" spans="1:7" ht="13.8" thickBot="1" x14ac:dyDescent="0.3">
      <c r="A628" s="372" t="str">
        <f>Cover!$G$25</f>
        <v>NL</v>
      </c>
      <c r="B628" s="325" t="s">
        <v>221</v>
      </c>
      <c r="C628" s="323">
        <v>2015</v>
      </c>
      <c r="D628" s="325" t="s">
        <v>293</v>
      </c>
      <c r="E628" s="334" t="s">
        <v>123</v>
      </c>
      <c r="F628" s="323" t="str">
        <f t="shared" si="9"/>
        <v>NL_EX_X_2015_1000 m3_6_4</v>
      </c>
      <c r="G628" s="684"/>
    </row>
    <row r="629" spans="1:7" ht="13.8" thickBot="1" x14ac:dyDescent="0.3">
      <c r="A629" s="372" t="str">
        <f>Cover!$G$25</f>
        <v>NL</v>
      </c>
      <c r="B629" s="325" t="s">
        <v>221</v>
      </c>
      <c r="C629" s="323">
        <v>2015</v>
      </c>
      <c r="D629" s="325" t="s">
        <v>293</v>
      </c>
      <c r="E629" s="334" t="s">
        <v>124</v>
      </c>
      <c r="F629" s="323" t="str">
        <f t="shared" si="9"/>
        <v>NL_EX_X_2015_1000 m3_6_4_1</v>
      </c>
      <c r="G629" s="684"/>
    </row>
    <row r="630" spans="1:7" ht="13.8" thickBot="1" x14ac:dyDescent="0.3">
      <c r="A630" s="372" t="str">
        <f>Cover!$G$25</f>
        <v>NL</v>
      </c>
      <c r="B630" s="325" t="s">
        <v>221</v>
      </c>
      <c r="C630" s="323">
        <v>2015</v>
      </c>
      <c r="D630" s="325" t="s">
        <v>293</v>
      </c>
      <c r="E630" s="334" t="s">
        <v>125</v>
      </c>
      <c r="F630" s="323" t="str">
        <f t="shared" si="9"/>
        <v>NL_EX_X_2015_1000 m3_6_4_2</v>
      </c>
      <c r="G630" s="684"/>
    </row>
    <row r="631" spans="1:7" ht="13.8" thickBot="1" x14ac:dyDescent="0.3">
      <c r="A631" s="372" t="str">
        <f>Cover!$G$25</f>
        <v>NL</v>
      </c>
      <c r="B631" s="325" t="s">
        <v>221</v>
      </c>
      <c r="C631" s="323">
        <v>2015</v>
      </c>
      <c r="D631" s="325" t="s">
        <v>293</v>
      </c>
      <c r="E631" s="334" t="s">
        <v>126</v>
      </c>
      <c r="F631" s="323" t="str">
        <f t="shared" si="9"/>
        <v>NL_EX_X_2015_1000 m3_6_4_3</v>
      </c>
      <c r="G631" s="684"/>
    </row>
    <row r="632" spans="1:7" ht="13.8" thickBot="1" x14ac:dyDescent="0.3">
      <c r="A632" s="372" t="str">
        <f>Cover!$G$25</f>
        <v>NL</v>
      </c>
      <c r="B632" s="325" t="s">
        <v>221</v>
      </c>
      <c r="C632" s="323">
        <v>2015</v>
      </c>
      <c r="D632" s="325" t="s">
        <v>362</v>
      </c>
      <c r="E632" s="334">
        <v>7</v>
      </c>
      <c r="F632" s="323" t="str">
        <f t="shared" si="9"/>
        <v>NL_EX_X_2015_1000 mt_7</v>
      </c>
      <c r="G632" s="684"/>
    </row>
    <row r="633" spans="1:7" ht="13.8" thickBot="1" x14ac:dyDescent="0.3">
      <c r="A633" s="372" t="str">
        <f>Cover!$G$25</f>
        <v>NL</v>
      </c>
      <c r="B633" s="325" t="s">
        <v>221</v>
      </c>
      <c r="C633" s="323">
        <v>2015</v>
      </c>
      <c r="D633" s="325" t="s">
        <v>362</v>
      </c>
      <c r="E633" s="334" t="s">
        <v>127</v>
      </c>
      <c r="F633" s="323" t="str">
        <f t="shared" si="9"/>
        <v>NL_EX_X_2015_1000 mt_7_1</v>
      </c>
      <c r="G633" s="684"/>
    </row>
    <row r="634" spans="1:7" ht="13.8" thickBot="1" x14ac:dyDescent="0.3">
      <c r="A634" s="372" t="str">
        <f>Cover!$G$25</f>
        <v>NL</v>
      </c>
      <c r="B634" s="325" t="s">
        <v>221</v>
      </c>
      <c r="C634" s="323">
        <v>2015</v>
      </c>
      <c r="D634" s="325" t="s">
        <v>362</v>
      </c>
      <c r="E634" s="334" t="s">
        <v>128</v>
      </c>
      <c r="F634" s="323" t="str">
        <f t="shared" si="9"/>
        <v>NL_EX_X_2015_1000 mt_7_2</v>
      </c>
      <c r="G634" s="684"/>
    </row>
    <row r="635" spans="1:7" ht="13.8" thickBot="1" x14ac:dyDescent="0.3">
      <c r="A635" s="372" t="str">
        <f>Cover!$G$25</f>
        <v>NL</v>
      </c>
      <c r="B635" s="325" t="s">
        <v>221</v>
      </c>
      <c r="C635" s="323">
        <v>2015</v>
      </c>
      <c r="D635" s="325" t="s">
        <v>362</v>
      </c>
      <c r="E635" s="334" t="s">
        <v>129</v>
      </c>
      <c r="F635" s="323" t="str">
        <f t="shared" si="9"/>
        <v>NL_EX_X_2015_1000 mt_7_3</v>
      </c>
      <c r="G635" s="684"/>
    </row>
    <row r="636" spans="1:7" ht="13.8" thickBot="1" x14ac:dyDescent="0.3">
      <c r="A636" s="372" t="str">
        <f>Cover!$G$25</f>
        <v>NL</v>
      </c>
      <c r="B636" s="325" t="s">
        <v>221</v>
      </c>
      <c r="C636" s="323">
        <v>2015</v>
      </c>
      <c r="D636" s="325" t="s">
        <v>362</v>
      </c>
      <c r="E636" s="334" t="s">
        <v>130</v>
      </c>
      <c r="F636" s="323" t="str">
        <f t="shared" si="9"/>
        <v>NL_EX_X_2015_1000 mt_7_3_1</v>
      </c>
      <c r="G636" s="684"/>
    </row>
    <row r="637" spans="1:7" ht="13.8" thickBot="1" x14ac:dyDescent="0.3">
      <c r="A637" s="372" t="str">
        <f>Cover!$G$25</f>
        <v>NL</v>
      </c>
      <c r="B637" s="325" t="s">
        <v>221</v>
      </c>
      <c r="C637" s="323">
        <v>2015</v>
      </c>
      <c r="D637" s="325" t="s">
        <v>362</v>
      </c>
      <c r="E637" s="334" t="s">
        <v>131</v>
      </c>
      <c r="F637" s="323" t="str">
        <f t="shared" si="9"/>
        <v>NL_EX_X_2015_1000 mt_7_3_2</v>
      </c>
      <c r="G637" s="684"/>
    </row>
    <row r="638" spans="1:7" ht="13.8" thickBot="1" x14ac:dyDescent="0.3">
      <c r="A638" s="372" t="str">
        <f>Cover!$G$25</f>
        <v>NL</v>
      </c>
      <c r="B638" s="325" t="s">
        <v>221</v>
      </c>
      <c r="C638" s="323">
        <v>2015</v>
      </c>
      <c r="D638" s="325" t="s">
        <v>362</v>
      </c>
      <c r="E638" s="334" t="s">
        <v>132</v>
      </c>
      <c r="F638" s="323" t="str">
        <f t="shared" si="9"/>
        <v>NL_EX_X_2015_1000 mt_7_3_3</v>
      </c>
      <c r="G638" s="684"/>
    </row>
    <row r="639" spans="1:7" ht="13.8" thickBot="1" x14ac:dyDescent="0.3">
      <c r="A639" s="372" t="str">
        <f>Cover!$G$25</f>
        <v>NL</v>
      </c>
      <c r="B639" s="325" t="s">
        <v>221</v>
      </c>
      <c r="C639" s="323">
        <v>2015</v>
      </c>
      <c r="D639" s="325" t="s">
        <v>362</v>
      </c>
      <c r="E639" s="334" t="s">
        <v>133</v>
      </c>
      <c r="F639" s="323" t="str">
        <f t="shared" si="9"/>
        <v>NL_EX_X_2015_1000 mt_7_3_4</v>
      </c>
      <c r="G639" s="684"/>
    </row>
    <row r="640" spans="1:7" ht="13.8" thickBot="1" x14ac:dyDescent="0.3">
      <c r="A640" s="372" t="str">
        <f>Cover!$G$25</f>
        <v>NL</v>
      </c>
      <c r="B640" s="325" t="s">
        <v>221</v>
      </c>
      <c r="C640" s="323">
        <v>2015</v>
      </c>
      <c r="D640" s="325" t="s">
        <v>362</v>
      </c>
      <c r="E640" s="334" t="s">
        <v>134</v>
      </c>
      <c r="F640" s="323" t="str">
        <f t="shared" si="9"/>
        <v>NL_EX_X_2015_1000 mt_7_4</v>
      </c>
      <c r="G640" s="684"/>
    </row>
    <row r="641" spans="1:7" ht="13.8" thickBot="1" x14ac:dyDescent="0.3">
      <c r="A641" s="372" t="str">
        <f>Cover!$G$25</f>
        <v>NL</v>
      </c>
      <c r="B641" s="325" t="s">
        <v>221</v>
      </c>
      <c r="C641" s="323">
        <v>2015</v>
      </c>
      <c r="D641" s="325" t="s">
        <v>362</v>
      </c>
      <c r="E641" s="334">
        <v>8</v>
      </c>
      <c r="F641" s="323" t="str">
        <f t="shared" si="9"/>
        <v>NL_EX_X_2015_1000 mt_8</v>
      </c>
      <c r="G641" s="684"/>
    </row>
    <row r="642" spans="1:7" ht="13.8" thickBot="1" x14ac:dyDescent="0.3">
      <c r="A642" s="372" t="str">
        <f>Cover!$G$25</f>
        <v>NL</v>
      </c>
      <c r="B642" s="325" t="s">
        <v>221</v>
      </c>
      <c r="C642" s="323">
        <v>2015</v>
      </c>
      <c r="D642" s="325" t="s">
        <v>362</v>
      </c>
      <c r="E642" s="334" t="s">
        <v>135</v>
      </c>
      <c r="F642" s="323" t="str">
        <f t="shared" si="9"/>
        <v>NL_EX_X_2015_1000 mt_8_1</v>
      </c>
      <c r="G642" s="684"/>
    </row>
    <row r="643" spans="1:7" ht="13.8" thickBot="1" x14ac:dyDescent="0.3">
      <c r="A643" s="372" t="str">
        <f>Cover!$G$25</f>
        <v>NL</v>
      </c>
      <c r="B643" s="325" t="s">
        <v>221</v>
      </c>
      <c r="C643" s="323">
        <v>2015</v>
      </c>
      <c r="D643" s="325" t="s">
        <v>362</v>
      </c>
      <c r="E643" s="334" t="s">
        <v>136</v>
      </c>
      <c r="F643" s="323" t="str">
        <f t="shared" ref="F643:F706" si="10">CONCATENATE(A643,"_",B643,"_",C643,"_",D643,"_",E643)</f>
        <v>NL_EX_X_2015_1000 mt_8_2</v>
      </c>
      <c r="G643" s="684"/>
    </row>
    <row r="644" spans="1:7" ht="13.8" thickBot="1" x14ac:dyDescent="0.3">
      <c r="A644" s="372" t="str">
        <f>Cover!$G$25</f>
        <v>NL</v>
      </c>
      <c r="B644" s="325" t="s">
        <v>221</v>
      </c>
      <c r="C644" s="323">
        <v>2015</v>
      </c>
      <c r="D644" s="325" t="s">
        <v>362</v>
      </c>
      <c r="E644" s="334">
        <v>9</v>
      </c>
      <c r="F644" s="323" t="str">
        <f t="shared" si="10"/>
        <v>NL_EX_X_2015_1000 mt_9</v>
      </c>
      <c r="G644" s="684"/>
    </row>
    <row r="645" spans="1:7" ht="13.8" thickBot="1" x14ac:dyDescent="0.3">
      <c r="A645" s="372" t="str">
        <f>Cover!$G$25</f>
        <v>NL</v>
      </c>
      <c r="B645" s="325" t="s">
        <v>221</v>
      </c>
      <c r="C645" s="323">
        <v>2015</v>
      </c>
      <c r="D645" s="325" t="s">
        <v>362</v>
      </c>
      <c r="E645" s="334">
        <v>10</v>
      </c>
      <c r="F645" s="323" t="str">
        <f t="shared" si="10"/>
        <v>NL_EX_X_2015_1000 mt_10</v>
      </c>
      <c r="G645" s="684"/>
    </row>
    <row r="646" spans="1:7" ht="13.8" thickBot="1" x14ac:dyDescent="0.3">
      <c r="A646" s="372" t="str">
        <f>Cover!$G$25</f>
        <v>NL</v>
      </c>
      <c r="B646" s="325" t="s">
        <v>221</v>
      </c>
      <c r="C646" s="323">
        <v>2015</v>
      </c>
      <c r="D646" s="325" t="s">
        <v>362</v>
      </c>
      <c r="E646" s="334" t="s">
        <v>137</v>
      </c>
      <c r="F646" s="323" t="str">
        <f t="shared" si="10"/>
        <v>NL_EX_X_2015_1000 mt_10_1</v>
      </c>
      <c r="G646" s="684"/>
    </row>
    <row r="647" spans="1:7" ht="13.8" thickBot="1" x14ac:dyDescent="0.3">
      <c r="A647" s="372" t="str">
        <f>Cover!$G$25</f>
        <v>NL</v>
      </c>
      <c r="B647" s="325" t="s">
        <v>221</v>
      </c>
      <c r="C647" s="323">
        <v>2015</v>
      </c>
      <c r="D647" s="325" t="s">
        <v>362</v>
      </c>
      <c r="E647" s="334" t="s">
        <v>138</v>
      </c>
      <c r="F647" s="323" t="str">
        <f t="shared" si="10"/>
        <v>NL_EX_X_2015_1000 mt_10_1_1</v>
      </c>
      <c r="G647" s="684"/>
    </row>
    <row r="648" spans="1:7" ht="13.8" thickBot="1" x14ac:dyDescent="0.3">
      <c r="A648" s="372" t="str">
        <f>Cover!$G$25</f>
        <v>NL</v>
      </c>
      <c r="B648" s="325" t="s">
        <v>221</v>
      </c>
      <c r="C648" s="323">
        <v>2015</v>
      </c>
      <c r="D648" s="325" t="s">
        <v>362</v>
      </c>
      <c r="E648" s="334" t="s">
        <v>139</v>
      </c>
      <c r="F648" s="323" t="str">
        <f t="shared" si="10"/>
        <v>NL_EX_X_2015_1000 mt_10_1_2</v>
      </c>
      <c r="G648" s="684"/>
    </row>
    <row r="649" spans="1:7" ht="13.8" thickBot="1" x14ac:dyDescent="0.3">
      <c r="A649" s="372" t="str">
        <f>Cover!$G$25</f>
        <v>NL</v>
      </c>
      <c r="B649" s="325" t="s">
        <v>221</v>
      </c>
      <c r="C649" s="323">
        <v>2015</v>
      </c>
      <c r="D649" s="325" t="s">
        <v>362</v>
      </c>
      <c r="E649" s="334" t="s">
        <v>140</v>
      </c>
      <c r="F649" s="323" t="str">
        <f t="shared" si="10"/>
        <v>NL_EX_X_2015_1000 mt_10_1_3</v>
      </c>
      <c r="G649" s="684"/>
    </row>
    <row r="650" spans="1:7" ht="13.8" thickBot="1" x14ac:dyDescent="0.3">
      <c r="A650" s="372" t="str">
        <f>Cover!$G$25</f>
        <v>NL</v>
      </c>
      <c r="B650" s="325" t="s">
        <v>221</v>
      </c>
      <c r="C650" s="323">
        <v>2015</v>
      </c>
      <c r="D650" s="325" t="s">
        <v>362</v>
      </c>
      <c r="E650" s="334" t="s">
        <v>141</v>
      </c>
      <c r="F650" s="323" t="str">
        <f t="shared" si="10"/>
        <v>NL_EX_X_2015_1000 mt_10_1_4</v>
      </c>
      <c r="G650" s="684"/>
    </row>
    <row r="651" spans="1:7" ht="13.8" thickBot="1" x14ac:dyDescent="0.3">
      <c r="A651" s="372" t="str">
        <f>Cover!$G$25</f>
        <v>NL</v>
      </c>
      <c r="B651" s="325" t="s">
        <v>221</v>
      </c>
      <c r="C651" s="323">
        <v>2015</v>
      </c>
      <c r="D651" s="325" t="s">
        <v>362</v>
      </c>
      <c r="E651" s="334" t="s">
        <v>142</v>
      </c>
      <c r="F651" s="323" t="str">
        <f t="shared" si="10"/>
        <v>NL_EX_X_2015_1000 mt_10_2</v>
      </c>
      <c r="G651" s="684"/>
    </row>
    <row r="652" spans="1:7" ht="13.8" thickBot="1" x14ac:dyDescent="0.3">
      <c r="A652" s="372" t="str">
        <f>Cover!$G$25</f>
        <v>NL</v>
      </c>
      <c r="B652" s="325" t="s">
        <v>221</v>
      </c>
      <c r="C652" s="323">
        <v>2015</v>
      </c>
      <c r="D652" s="325" t="s">
        <v>362</v>
      </c>
      <c r="E652" s="334" t="s">
        <v>143</v>
      </c>
      <c r="F652" s="323" t="str">
        <f t="shared" si="10"/>
        <v>NL_EX_X_2015_1000 mt_10_3</v>
      </c>
      <c r="G652" s="684"/>
    </row>
    <row r="653" spans="1:7" ht="13.8" thickBot="1" x14ac:dyDescent="0.3">
      <c r="A653" s="372" t="str">
        <f>Cover!$G$25</f>
        <v>NL</v>
      </c>
      <c r="B653" s="325" t="s">
        <v>221</v>
      </c>
      <c r="C653" s="323">
        <v>2015</v>
      </c>
      <c r="D653" s="325" t="s">
        <v>362</v>
      </c>
      <c r="E653" s="334" t="s">
        <v>144</v>
      </c>
      <c r="F653" s="323" t="str">
        <f t="shared" si="10"/>
        <v>NL_EX_X_2015_1000 mt_10_3_1</v>
      </c>
      <c r="G653" s="684"/>
    </row>
    <row r="654" spans="1:7" ht="13.8" thickBot="1" x14ac:dyDescent="0.3">
      <c r="A654" s="372" t="str">
        <f>Cover!$G$25</f>
        <v>NL</v>
      </c>
      <c r="B654" s="325" t="s">
        <v>221</v>
      </c>
      <c r="C654" s="323">
        <v>2015</v>
      </c>
      <c r="D654" s="325" t="s">
        <v>362</v>
      </c>
      <c r="E654" s="334" t="s">
        <v>145</v>
      </c>
      <c r="F654" s="323" t="str">
        <f t="shared" si="10"/>
        <v>NL_EX_X_2015_1000 mt_10_3_2</v>
      </c>
      <c r="G654" s="684"/>
    </row>
    <row r="655" spans="1:7" ht="13.8" thickBot="1" x14ac:dyDescent="0.3">
      <c r="A655" s="372" t="str">
        <f>Cover!$G$25</f>
        <v>NL</v>
      </c>
      <c r="B655" s="325" t="s">
        <v>221</v>
      </c>
      <c r="C655" s="323">
        <v>2015</v>
      </c>
      <c r="D655" s="325" t="s">
        <v>362</v>
      </c>
      <c r="E655" s="334" t="s">
        <v>146</v>
      </c>
      <c r="F655" s="323" t="str">
        <f t="shared" si="10"/>
        <v>NL_EX_X_2015_1000 mt_10_3_3</v>
      </c>
      <c r="G655" s="684"/>
    </row>
    <row r="656" spans="1:7" ht="13.8" thickBot="1" x14ac:dyDescent="0.3">
      <c r="A656" s="372" t="str">
        <f>Cover!$G$25</f>
        <v>NL</v>
      </c>
      <c r="B656" s="325" t="s">
        <v>221</v>
      </c>
      <c r="C656" s="323">
        <v>2015</v>
      </c>
      <c r="D656" s="325" t="s">
        <v>362</v>
      </c>
      <c r="E656" s="334" t="s">
        <v>147</v>
      </c>
      <c r="F656" s="323" t="str">
        <f t="shared" si="10"/>
        <v>NL_EX_X_2015_1000 mt_10_3_4</v>
      </c>
      <c r="G656" s="684"/>
    </row>
    <row r="657" spans="1:7" ht="13.8" thickBot="1" x14ac:dyDescent="0.3">
      <c r="A657" s="372" t="str">
        <f>Cover!$G$25</f>
        <v>NL</v>
      </c>
      <c r="B657" s="325" t="s">
        <v>221</v>
      </c>
      <c r="C657" s="323">
        <v>2015</v>
      </c>
      <c r="D657" s="325" t="s">
        <v>362</v>
      </c>
      <c r="E657" s="334" t="s">
        <v>148</v>
      </c>
      <c r="F657" s="323" t="str">
        <f t="shared" si="10"/>
        <v>NL_EX_X_2015_1000 mt_10_4</v>
      </c>
      <c r="G657" s="684"/>
    </row>
    <row r="658" spans="1:7" ht="13.8" thickBot="1" x14ac:dyDescent="0.3">
      <c r="A658" s="372" t="str">
        <f>Cover!$G$25</f>
        <v>NL</v>
      </c>
      <c r="B658" s="325" t="s">
        <v>221</v>
      </c>
      <c r="C658" s="323">
        <v>2015</v>
      </c>
      <c r="D658" s="325" t="s">
        <v>216</v>
      </c>
      <c r="E658" s="334">
        <v>1</v>
      </c>
      <c r="F658" s="323" t="str">
        <f t="shared" si="10"/>
        <v>NL_EX_X_2015_1000 NAC_1</v>
      </c>
      <c r="G658" s="684"/>
    </row>
    <row r="659" spans="1:7" ht="13.8" thickBot="1" x14ac:dyDescent="0.3">
      <c r="A659" s="372" t="str">
        <f>Cover!$G$25</f>
        <v>NL</v>
      </c>
      <c r="B659" s="325" t="s">
        <v>221</v>
      </c>
      <c r="C659" s="323">
        <v>2015</v>
      </c>
      <c r="D659" s="325" t="s">
        <v>216</v>
      </c>
      <c r="E659" s="334" t="s">
        <v>94</v>
      </c>
      <c r="F659" s="323" t="str">
        <f t="shared" si="10"/>
        <v>NL_EX_X_2015_1000 NAC_1_1</v>
      </c>
      <c r="G659" s="684"/>
    </row>
    <row r="660" spans="1:7" ht="13.8" thickBot="1" x14ac:dyDescent="0.3">
      <c r="A660" s="372" t="str">
        <f>Cover!$G$25</f>
        <v>NL</v>
      </c>
      <c r="B660" s="325" t="s">
        <v>221</v>
      </c>
      <c r="C660" s="323">
        <v>2015</v>
      </c>
      <c r="D660" s="325" t="s">
        <v>216</v>
      </c>
      <c r="E660" s="334" t="s">
        <v>97</v>
      </c>
      <c r="F660" s="323" t="str">
        <f t="shared" si="10"/>
        <v>NL_EX_X_2015_1000 NAC_1_2</v>
      </c>
      <c r="G660" s="684"/>
    </row>
    <row r="661" spans="1:7" ht="13.8" thickBot="1" x14ac:dyDescent="0.3">
      <c r="A661" s="372" t="str">
        <f>Cover!$G$25</f>
        <v>NL</v>
      </c>
      <c r="B661" s="325" t="s">
        <v>221</v>
      </c>
      <c r="C661" s="323">
        <v>2015</v>
      </c>
      <c r="D661" s="325" t="s">
        <v>216</v>
      </c>
      <c r="E661" s="334" t="s">
        <v>98</v>
      </c>
      <c r="F661" s="323" t="str">
        <f t="shared" si="10"/>
        <v>NL_EX_X_2015_1000 NAC_1_2_C</v>
      </c>
      <c r="G661" s="684"/>
    </row>
    <row r="662" spans="1:7" ht="13.8" thickBot="1" x14ac:dyDescent="0.3">
      <c r="A662" s="372" t="str">
        <f>Cover!$G$25</f>
        <v>NL</v>
      </c>
      <c r="B662" s="325" t="s">
        <v>221</v>
      </c>
      <c r="C662" s="323">
        <v>2015</v>
      </c>
      <c r="D662" s="325" t="s">
        <v>216</v>
      </c>
      <c r="E662" s="334" t="s">
        <v>99</v>
      </c>
      <c r="F662" s="323" t="str">
        <f t="shared" si="10"/>
        <v>NL_EX_X_2015_1000 NAC_1_2_NC</v>
      </c>
      <c r="G662" s="684"/>
    </row>
    <row r="663" spans="1:7" ht="13.8" thickBot="1" x14ac:dyDescent="0.3">
      <c r="A663" s="372" t="str">
        <f>Cover!$G$25</f>
        <v>NL</v>
      </c>
      <c r="B663" s="325" t="s">
        <v>221</v>
      </c>
      <c r="C663" s="323">
        <v>2015</v>
      </c>
      <c r="D663" s="325" t="s">
        <v>216</v>
      </c>
      <c r="E663" s="334" t="s">
        <v>100</v>
      </c>
      <c r="F663" s="323" t="str">
        <f t="shared" si="10"/>
        <v>NL_EX_X_2015_1000 NAC_1_2_NC_T</v>
      </c>
      <c r="G663" s="684"/>
    </row>
    <row r="664" spans="1:7" ht="13.8" thickBot="1" x14ac:dyDescent="0.3">
      <c r="A664" s="372" t="str">
        <f>Cover!$G$25</f>
        <v>NL</v>
      </c>
      <c r="B664" s="325" t="s">
        <v>221</v>
      </c>
      <c r="C664" s="323">
        <v>2015</v>
      </c>
      <c r="D664" s="325" t="s">
        <v>216</v>
      </c>
      <c r="E664" s="334">
        <v>2</v>
      </c>
      <c r="F664" s="323" t="str">
        <f t="shared" si="10"/>
        <v>NL_EX_X_2015_1000 NAC_2</v>
      </c>
      <c r="G664" s="684"/>
    </row>
    <row r="665" spans="1:7" ht="13.8" thickBot="1" x14ac:dyDescent="0.3">
      <c r="A665" s="372" t="str">
        <f>Cover!$G$25</f>
        <v>NL</v>
      </c>
      <c r="B665" s="325" t="s">
        <v>221</v>
      </c>
      <c r="C665" s="323">
        <v>2015</v>
      </c>
      <c r="D665" s="325" t="s">
        <v>216</v>
      </c>
      <c r="E665" s="334">
        <v>3</v>
      </c>
      <c r="F665" s="323" t="str">
        <f t="shared" si="10"/>
        <v>NL_EX_X_2015_1000 NAC_3</v>
      </c>
      <c r="G665" s="684"/>
    </row>
    <row r="666" spans="1:7" ht="13.8" thickBot="1" x14ac:dyDescent="0.3">
      <c r="A666" s="372" t="str">
        <f>Cover!$G$25</f>
        <v>NL</v>
      </c>
      <c r="B666" s="325" t="s">
        <v>221</v>
      </c>
      <c r="C666" s="323">
        <v>2015</v>
      </c>
      <c r="D666" s="325" t="s">
        <v>216</v>
      </c>
      <c r="E666" s="334" t="s">
        <v>381</v>
      </c>
      <c r="F666" s="323" t="str">
        <f t="shared" si="10"/>
        <v>NL_EX_X_2015_1000 NAC_3_1</v>
      </c>
      <c r="G666" s="684"/>
    </row>
    <row r="667" spans="1:7" ht="13.8" thickBot="1" x14ac:dyDescent="0.3">
      <c r="A667" s="372" t="str">
        <f>Cover!$G$25</f>
        <v>NL</v>
      </c>
      <c r="B667" s="325" t="s">
        <v>221</v>
      </c>
      <c r="C667" s="323">
        <v>2015</v>
      </c>
      <c r="D667" s="325" t="s">
        <v>216</v>
      </c>
      <c r="E667" s="334" t="s">
        <v>382</v>
      </c>
      <c r="F667" s="323" t="str">
        <f t="shared" si="10"/>
        <v>NL_EX_X_2015_1000 NAC_3_2</v>
      </c>
      <c r="G667" s="684"/>
    </row>
    <row r="668" spans="1:7" ht="13.8" thickBot="1" x14ac:dyDescent="0.3">
      <c r="A668" s="372" t="str">
        <f>Cover!$G$25</f>
        <v>NL</v>
      </c>
      <c r="B668" s="325" t="s">
        <v>221</v>
      </c>
      <c r="C668" s="323">
        <v>2015</v>
      </c>
      <c r="D668" s="325" t="s">
        <v>216</v>
      </c>
      <c r="E668" s="334">
        <v>4</v>
      </c>
      <c r="F668" s="323" t="str">
        <f t="shared" si="10"/>
        <v>NL_EX_X_2015_1000 NAC_4</v>
      </c>
      <c r="G668" s="684"/>
    </row>
    <row r="669" spans="1:7" ht="13.8" thickBot="1" x14ac:dyDescent="0.3">
      <c r="A669" s="372" t="str">
        <f>Cover!$G$25</f>
        <v>NL</v>
      </c>
      <c r="B669" s="325" t="s">
        <v>221</v>
      </c>
      <c r="C669" s="323">
        <v>2015</v>
      </c>
      <c r="D669" s="325" t="s">
        <v>216</v>
      </c>
      <c r="E669" s="334" t="s">
        <v>383</v>
      </c>
      <c r="F669" s="323" t="str">
        <f t="shared" si="10"/>
        <v>NL_EX_X_2015_1000 NAC_4_1</v>
      </c>
      <c r="G669" s="684"/>
    </row>
    <row r="670" spans="1:7" ht="13.8" thickBot="1" x14ac:dyDescent="0.3">
      <c r="A670" s="372" t="str">
        <f>Cover!$G$25</f>
        <v>NL</v>
      </c>
      <c r="B670" s="325" t="s">
        <v>221</v>
      </c>
      <c r="C670" s="323">
        <v>2015</v>
      </c>
      <c r="D670" s="325" t="s">
        <v>216</v>
      </c>
      <c r="E670" s="334" t="s">
        <v>384</v>
      </c>
      <c r="F670" s="323" t="str">
        <f t="shared" si="10"/>
        <v>NL_EX_X_2015_1000 NAC_4_2</v>
      </c>
      <c r="G670" s="684"/>
    </row>
    <row r="671" spans="1:7" ht="13.8" thickBot="1" x14ac:dyDescent="0.3">
      <c r="A671" s="372" t="str">
        <f>Cover!$G$25</f>
        <v>NL</v>
      </c>
      <c r="B671" s="325" t="s">
        <v>221</v>
      </c>
      <c r="C671" s="323">
        <v>2015</v>
      </c>
      <c r="D671" s="325" t="s">
        <v>216</v>
      </c>
      <c r="E671" s="334">
        <v>5</v>
      </c>
      <c r="F671" s="323" t="str">
        <f t="shared" si="10"/>
        <v>NL_EX_X_2015_1000 NAC_5</v>
      </c>
      <c r="G671" s="684"/>
    </row>
    <row r="672" spans="1:7" ht="13.8" thickBot="1" x14ac:dyDescent="0.3">
      <c r="A672" s="372" t="str">
        <f>Cover!$G$25</f>
        <v>NL</v>
      </c>
      <c r="B672" s="325" t="s">
        <v>221</v>
      </c>
      <c r="C672" s="323">
        <v>2015</v>
      </c>
      <c r="D672" s="325" t="s">
        <v>216</v>
      </c>
      <c r="E672" s="334" t="s">
        <v>110</v>
      </c>
      <c r="F672" s="323" t="str">
        <f t="shared" si="10"/>
        <v>NL_EX_X_2015_1000 NAC_5_C</v>
      </c>
      <c r="G672" s="684"/>
    </row>
    <row r="673" spans="1:7" ht="13.8" thickBot="1" x14ac:dyDescent="0.3">
      <c r="A673" s="372" t="str">
        <f>Cover!$G$25</f>
        <v>NL</v>
      </c>
      <c r="B673" s="325" t="s">
        <v>221</v>
      </c>
      <c r="C673" s="323">
        <v>2015</v>
      </c>
      <c r="D673" s="325" t="s">
        <v>216</v>
      </c>
      <c r="E673" s="334" t="s">
        <v>111</v>
      </c>
      <c r="F673" s="323" t="str">
        <f t="shared" si="10"/>
        <v>NL_EX_X_2015_1000 NAC_5_NC</v>
      </c>
      <c r="G673" s="684"/>
    </row>
    <row r="674" spans="1:7" ht="13.8" thickBot="1" x14ac:dyDescent="0.3">
      <c r="A674" s="372" t="str">
        <f>Cover!$G$25</f>
        <v>NL</v>
      </c>
      <c r="B674" s="325" t="s">
        <v>221</v>
      </c>
      <c r="C674" s="323">
        <v>2015</v>
      </c>
      <c r="D674" s="325" t="s">
        <v>216</v>
      </c>
      <c r="E674" s="334" t="s">
        <v>112</v>
      </c>
      <c r="F674" s="323" t="str">
        <f t="shared" si="10"/>
        <v>NL_EX_X_2015_1000 NAC_5_NC_T</v>
      </c>
      <c r="G674" s="684"/>
    </row>
    <row r="675" spans="1:7" ht="13.8" thickBot="1" x14ac:dyDescent="0.3">
      <c r="A675" s="372" t="str">
        <f>Cover!$G$25</f>
        <v>NL</v>
      </c>
      <c r="B675" s="325" t="s">
        <v>221</v>
      </c>
      <c r="C675" s="323">
        <v>2015</v>
      </c>
      <c r="D675" s="325" t="s">
        <v>216</v>
      </c>
      <c r="E675" s="334">
        <v>6</v>
      </c>
      <c r="F675" s="323" t="str">
        <f t="shared" si="10"/>
        <v>NL_EX_X_2015_1000 NAC_6</v>
      </c>
      <c r="G675" s="684"/>
    </row>
    <row r="676" spans="1:7" ht="13.8" thickBot="1" x14ac:dyDescent="0.3">
      <c r="A676" s="372" t="str">
        <f>Cover!$G$25</f>
        <v>NL</v>
      </c>
      <c r="B676" s="325" t="s">
        <v>221</v>
      </c>
      <c r="C676" s="323">
        <v>2015</v>
      </c>
      <c r="D676" s="325" t="s">
        <v>216</v>
      </c>
      <c r="E676" s="334" t="s">
        <v>113</v>
      </c>
      <c r="F676" s="323" t="str">
        <f t="shared" si="10"/>
        <v>NL_EX_X_2015_1000 NAC_6_1</v>
      </c>
      <c r="G676" s="684"/>
    </row>
    <row r="677" spans="1:7" ht="13.8" thickBot="1" x14ac:dyDescent="0.3">
      <c r="A677" s="372" t="str">
        <f>Cover!$G$25</f>
        <v>NL</v>
      </c>
      <c r="B677" s="325" t="s">
        <v>221</v>
      </c>
      <c r="C677" s="323">
        <v>2015</v>
      </c>
      <c r="D677" s="325" t="s">
        <v>216</v>
      </c>
      <c r="E677" s="334" t="s">
        <v>114</v>
      </c>
      <c r="F677" s="323" t="str">
        <f t="shared" si="10"/>
        <v>NL_EX_X_2015_1000 NAC_6_1_C</v>
      </c>
      <c r="G677" s="684"/>
    </row>
    <row r="678" spans="1:7" ht="13.8" thickBot="1" x14ac:dyDescent="0.3">
      <c r="A678" s="372" t="str">
        <f>Cover!$G$25</f>
        <v>NL</v>
      </c>
      <c r="B678" s="325" t="s">
        <v>221</v>
      </c>
      <c r="C678" s="323">
        <v>2015</v>
      </c>
      <c r="D678" s="325" t="s">
        <v>216</v>
      </c>
      <c r="E678" s="334" t="s">
        <v>115</v>
      </c>
      <c r="F678" s="323" t="str">
        <f t="shared" si="10"/>
        <v>NL_EX_X_2015_1000 NAC_6_1_NC</v>
      </c>
      <c r="G678" s="684"/>
    </row>
    <row r="679" spans="1:7" ht="13.8" thickBot="1" x14ac:dyDescent="0.3">
      <c r="A679" s="372" t="str">
        <f>Cover!$G$25</f>
        <v>NL</v>
      </c>
      <c r="B679" s="332" t="s">
        <v>221</v>
      </c>
      <c r="C679" s="323">
        <v>2015</v>
      </c>
      <c r="D679" s="332" t="s">
        <v>216</v>
      </c>
      <c r="E679" s="342" t="s">
        <v>116</v>
      </c>
      <c r="F679" s="323" t="str">
        <f t="shared" si="10"/>
        <v>NL_EX_X_2015_1000 NAC_6_1_NC_T</v>
      </c>
      <c r="G679" s="684"/>
    </row>
    <row r="680" spans="1:7" ht="13.8" thickBot="1" x14ac:dyDescent="0.3">
      <c r="A680" s="372" t="str">
        <f>Cover!$G$25</f>
        <v>NL</v>
      </c>
      <c r="B680" s="327" t="s">
        <v>221</v>
      </c>
      <c r="C680" s="323">
        <v>2015</v>
      </c>
      <c r="D680" s="332" t="s">
        <v>216</v>
      </c>
      <c r="E680" s="341" t="s">
        <v>117</v>
      </c>
      <c r="F680" s="323" t="str">
        <f t="shared" si="10"/>
        <v>NL_EX_X_2015_1000 NAC_6_2</v>
      </c>
      <c r="G680" s="684"/>
    </row>
    <row r="681" spans="1:7" ht="13.8" thickBot="1" x14ac:dyDescent="0.3">
      <c r="A681" s="372" t="str">
        <f>Cover!$G$25</f>
        <v>NL</v>
      </c>
      <c r="B681" s="325" t="s">
        <v>221</v>
      </c>
      <c r="C681" s="323">
        <v>2015</v>
      </c>
      <c r="D681" s="332" t="s">
        <v>216</v>
      </c>
      <c r="E681" s="334" t="s">
        <v>118</v>
      </c>
      <c r="F681" s="323" t="str">
        <f t="shared" si="10"/>
        <v>NL_EX_X_2015_1000 NAC_6_2_C</v>
      </c>
      <c r="G681" s="684"/>
    </row>
    <row r="682" spans="1:7" ht="13.8" thickBot="1" x14ac:dyDescent="0.3">
      <c r="A682" s="372" t="str">
        <f>Cover!$G$25</f>
        <v>NL</v>
      </c>
      <c r="B682" s="325" t="s">
        <v>221</v>
      </c>
      <c r="C682" s="323">
        <v>2015</v>
      </c>
      <c r="D682" s="332" t="s">
        <v>216</v>
      </c>
      <c r="E682" s="334" t="s">
        <v>119</v>
      </c>
      <c r="F682" s="323" t="str">
        <f t="shared" si="10"/>
        <v>NL_EX_X_2015_1000 NAC_6_2_NC</v>
      </c>
      <c r="G682" s="684"/>
    </row>
    <row r="683" spans="1:7" ht="13.8" thickBot="1" x14ac:dyDescent="0.3">
      <c r="A683" s="372" t="str">
        <f>Cover!$G$25</f>
        <v>NL</v>
      </c>
      <c r="B683" s="325" t="s">
        <v>221</v>
      </c>
      <c r="C683" s="323">
        <v>2015</v>
      </c>
      <c r="D683" s="332" t="s">
        <v>216</v>
      </c>
      <c r="E683" s="334" t="s">
        <v>120</v>
      </c>
      <c r="F683" s="323" t="str">
        <f t="shared" si="10"/>
        <v>NL_EX_X_2015_1000 NAC_6_2_NC_T</v>
      </c>
      <c r="G683" s="684"/>
    </row>
    <row r="684" spans="1:7" ht="13.8" thickBot="1" x14ac:dyDescent="0.3">
      <c r="A684" s="372" t="str">
        <f>Cover!$G$25</f>
        <v>NL</v>
      </c>
      <c r="B684" s="325" t="s">
        <v>221</v>
      </c>
      <c r="C684" s="323">
        <v>2015</v>
      </c>
      <c r="D684" s="332" t="s">
        <v>216</v>
      </c>
      <c r="E684" s="334" t="s">
        <v>121</v>
      </c>
      <c r="F684" s="323" t="str">
        <f t="shared" si="10"/>
        <v>NL_EX_X_2015_1000 NAC_6_3</v>
      </c>
      <c r="G684" s="684"/>
    </row>
    <row r="685" spans="1:7" ht="13.8" thickBot="1" x14ac:dyDescent="0.3">
      <c r="A685" s="372" t="str">
        <f>Cover!$G$25</f>
        <v>NL</v>
      </c>
      <c r="B685" s="325" t="s">
        <v>221</v>
      </c>
      <c r="C685" s="323">
        <v>2015</v>
      </c>
      <c r="D685" s="332" t="s">
        <v>216</v>
      </c>
      <c r="E685" s="334" t="s">
        <v>122</v>
      </c>
      <c r="F685" s="323" t="str">
        <f t="shared" si="10"/>
        <v>NL_EX_X_2015_1000 NAC_6_3_1</v>
      </c>
      <c r="G685" s="684"/>
    </row>
    <row r="686" spans="1:7" ht="13.8" thickBot="1" x14ac:dyDescent="0.3">
      <c r="A686" s="372" t="str">
        <f>Cover!$G$25</f>
        <v>NL</v>
      </c>
      <c r="B686" s="325" t="s">
        <v>221</v>
      </c>
      <c r="C686" s="323">
        <v>2015</v>
      </c>
      <c r="D686" s="332" t="s">
        <v>216</v>
      </c>
      <c r="E686" s="334" t="s">
        <v>123</v>
      </c>
      <c r="F686" s="323" t="str">
        <f t="shared" si="10"/>
        <v>NL_EX_X_2015_1000 NAC_6_4</v>
      </c>
      <c r="G686" s="684"/>
    </row>
    <row r="687" spans="1:7" ht="13.8" thickBot="1" x14ac:dyDescent="0.3">
      <c r="A687" s="372" t="str">
        <f>Cover!$G$25</f>
        <v>NL</v>
      </c>
      <c r="B687" s="325" t="s">
        <v>221</v>
      </c>
      <c r="C687" s="323">
        <v>2015</v>
      </c>
      <c r="D687" s="332" t="s">
        <v>216</v>
      </c>
      <c r="E687" s="334" t="s">
        <v>124</v>
      </c>
      <c r="F687" s="323" t="str">
        <f t="shared" si="10"/>
        <v>NL_EX_X_2015_1000 NAC_6_4_1</v>
      </c>
      <c r="G687" s="684"/>
    </row>
    <row r="688" spans="1:7" ht="13.8" thickBot="1" x14ac:dyDescent="0.3">
      <c r="A688" s="372" t="str">
        <f>Cover!$G$25</f>
        <v>NL</v>
      </c>
      <c r="B688" s="325" t="s">
        <v>221</v>
      </c>
      <c r="C688" s="323">
        <v>2015</v>
      </c>
      <c r="D688" s="332" t="s">
        <v>216</v>
      </c>
      <c r="E688" s="334" t="s">
        <v>125</v>
      </c>
      <c r="F688" s="323" t="str">
        <f t="shared" si="10"/>
        <v>NL_EX_X_2015_1000 NAC_6_4_2</v>
      </c>
      <c r="G688" s="684"/>
    </row>
    <row r="689" spans="1:7" ht="13.8" thickBot="1" x14ac:dyDescent="0.3">
      <c r="A689" s="372" t="str">
        <f>Cover!$G$25</f>
        <v>NL</v>
      </c>
      <c r="B689" s="325" t="s">
        <v>221</v>
      </c>
      <c r="C689" s="323">
        <v>2015</v>
      </c>
      <c r="D689" s="332" t="s">
        <v>216</v>
      </c>
      <c r="E689" s="334" t="s">
        <v>126</v>
      </c>
      <c r="F689" s="323" t="str">
        <f t="shared" si="10"/>
        <v>NL_EX_X_2015_1000 NAC_6_4_3</v>
      </c>
      <c r="G689" s="684"/>
    </row>
    <row r="690" spans="1:7" ht="13.8" thickBot="1" x14ac:dyDescent="0.3">
      <c r="A690" s="372" t="str">
        <f>Cover!$G$25</f>
        <v>NL</v>
      </c>
      <c r="B690" s="325" t="s">
        <v>221</v>
      </c>
      <c r="C690" s="323">
        <v>2015</v>
      </c>
      <c r="D690" s="332" t="s">
        <v>216</v>
      </c>
      <c r="E690" s="334">
        <v>7</v>
      </c>
      <c r="F690" s="323" t="str">
        <f t="shared" si="10"/>
        <v>NL_EX_X_2015_1000 NAC_7</v>
      </c>
      <c r="G690" s="684"/>
    </row>
    <row r="691" spans="1:7" ht="13.8" thickBot="1" x14ac:dyDescent="0.3">
      <c r="A691" s="372" t="str">
        <f>Cover!$G$25</f>
        <v>NL</v>
      </c>
      <c r="B691" s="332" t="s">
        <v>221</v>
      </c>
      <c r="C691" s="323">
        <v>2015</v>
      </c>
      <c r="D691" s="332" t="s">
        <v>216</v>
      </c>
      <c r="E691" s="342" t="s">
        <v>127</v>
      </c>
      <c r="F691" s="323" t="str">
        <f t="shared" si="10"/>
        <v>NL_EX_X_2015_1000 NAC_7_1</v>
      </c>
      <c r="G691" s="684"/>
    </row>
    <row r="692" spans="1:7" ht="13.8" thickBot="1" x14ac:dyDescent="0.3">
      <c r="A692" s="372" t="str">
        <f>Cover!$G$25</f>
        <v>NL</v>
      </c>
      <c r="B692" s="551" t="s">
        <v>221</v>
      </c>
      <c r="C692" s="323">
        <v>2015</v>
      </c>
      <c r="D692" s="332" t="s">
        <v>216</v>
      </c>
      <c r="E692" s="341" t="s">
        <v>128</v>
      </c>
      <c r="F692" s="323" t="str">
        <f t="shared" si="10"/>
        <v>NL_EX_X_2015_1000 NAC_7_2</v>
      </c>
      <c r="G692" s="684"/>
    </row>
    <row r="693" spans="1:7" ht="13.8" thickBot="1" x14ac:dyDescent="0.3">
      <c r="A693" s="372" t="str">
        <f>Cover!$G$25</f>
        <v>NL</v>
      </c>
      <c r="B693" s="551" t="s">
        <v>221</v>
      </c>
      <c r="C693" s="323">
        <v>2015</v>
      </c>
      <c r="D693" s="332" t="s">
        <v>216</v>
      </c>
      <c r="E693" s="334" t="s">
        <v>129</v>
      </c>
      <c r="F693" s="323" t="str">
        <f t="shared" si="10"/>
        <v>NL_EX_X_2015_1000 NAC_7_3</v>
      </c>
      <c r="G693" s="684"/>
    </row>
    <row r="694" spans="1:7" ht="13.8" thickBot="1" x14ac:dyDescent="0.3">
      <c r="A694" s="372" t="str">
        <f>Cover!$G$25</f>
        <v>NL</v>
      </c>
      <c r="B694" s="551" t="s">
        <v>221</v>
      </c>
      <c r="C694" s="323">
        <v>2015</v>
      </c>
      <c r="D694" s="332" t="s">
        <v>216</v>
      </c>
      <c r="E694" s="334" t="s">
        <v>130</v>
      </c>
      <c r="F694" s="323" t="str">
        <f t="shared" si="10"/>
        <v>NL_EX_X_2015_1000 NAC_7_3_1</v>
      </c>
      <c r="G694" s="684"/>
    </row>
    <row r="695" spans="1:7" ht="13.8" thickBot="1" x14ac:dyDescent="0.3">
      <c r="A695" s="372" t="str">
        <f>Cover!$G$25</f>
        <v>NL</v>
      </c>
      <c r="B695" s="551" t="s">
        <v>221</v>
      </c>
      <c r="C695" s="323">
        <v>2015</v>
      </c>
      <c r="D695" s="332" t="s">
        <v>216</v>
      </c>
      <c r="E695" s="334" t="s">
        <v>131</v>
      </c>
      <c r="F695" s="323" t="str">
        <f t="shared" si="10"/>
        <v>NL_EX_X_2015_1000 NAC_7_3_2</v>
      </c>
      <c r="G695" s="684"/>
    </row>
    <row r="696" spans="1:7" ht="13.8" thickBot="1" x14ac:dyDescent="0.3">
      <c r="A696" s="372" t="str">
        <f>Cover!$G$25</f>
        <v>NL</v>
      </c>
      <c r="B696" s="551" t="s">
        <v>221</v>
      </c>
      <c r="C696" s="323">
        <v>2015</v>
      </c>
      <c r="D696" s="332" t="s">
        <v>216</v>
      </c>
      <c r="E696" s="334" t="s">
        <v>132</v>
      </c>
      <c r="F696" s="323" t="str">
        <f t="shared" si="10"/>
        <v>NL_EX_X_2015_1000 NAC_7_3_3</v>
      </c>
      <c r="G696" s="684"/>
    </row>
    <row r="697" spans="1:7" ht="13.8" thickBot="1" x14ac:dyDescent="0.3">
      <c r="A697" s="372" t="str">
        <f>Cover!$G$25</f>
        <v>NL</v>
      </c>
      <c r="B697" s="551" t="s">
        <v>221</v>
      </c>
      <c r="C697" s="323">
        <v>2015</v>
      </c>
      <c r="D697" s="332" t="s">
        <v>216</v>
      </c>
      <c r="E697" s="334" t="s">
        <v>133</v>
      </c>
      <c r="F697" s="323" t="str">
        <f t="shared" si="10"/>
        <v>NL_EX_X_2015_1000 NAC_7_3_4</v>
      </c>
      <c r="G697" s="684"/>
    </row>
    <row r="698" spans="1:7" ht="13.8" thickBot="1" x14ac:dyDescent="0.3">
      <c r="A698" s="372" t="str">
        <f>Cover!$G$25</f>
        <v>NL</v>
      </c>
      <c r="B698" s="551" t="s">
        <v>221</v>
      </c>
      <c r="C698" s="323">
        <v>2015</v>
      </c>
      <c r="D698" s="332" t="s">
        <v>216</v>
      </c>
      <c r="E698" s="334" t="s">
        <v>134</v>
      </c>
      <c r="F698" s="323" t="str">
        <f t="shared" si="10"/>
        <v>NL_EX_X_2015_1000 NAC_7_4</v>
      </c>
      <c r="G698" s="684"/>
    </row>
    <row r="699" spans="1:7" ht="13.8" thickBot="1" x14ac:dyDescent="0.3">
      <c r="A699" s="372" t="str">
        <f>Cover!$G$25</f>
        <v>NL</v>
      </c>
      <c r="B699" s="551" t="s">
        <v>221</v>
      </c>
      <c r="C699" s="323">
        <v>2015</v>
      </c>
      <c r="D699" s="332" t="s">
        <v>216</v>
      </c>
      <c r="E699" s="334">
        <v>8</v>
      </c>
      <c r="F699" s="323" t="str">
        <f t="shared" si="10"/>
        <v>NL_EX_X_2015_1000 NAC_8</v>
      </c>
      <c r="G699" s="684"/>
    </row>
    <row r="700" spans="1:7" ht="13.8" thickBot="1" x14ac:dyDescent="0.3">
      <c r="A700" s="372" t="str">
        <f>Cover!$G$25</f>
        <v>NL</v>
      </c>
      <c r="B700" s="551" t="s">
        <v>221</v>
      </c>
      <c r="C700" s="323">
        <v>2015</v>
      </c>
      <c r="D700" s="332" t="s">
        <v>216</v>
      </c>
      <c r="E700" s="334" t="s">
        <v>135</v>
      </c>
      <c r="F700" s="323" t="str">
        <f t="shared" si="10"/>
        <v>NL_EX_X_2015_1000 NAC_8_1</v>
      </c>
      <c r="G700" s="684"/>
    </row>
    <row r="701" spans="1:7" ht="13.8" thickBot="1" x14ac:dyDescent="0.3">
      <c r="A701" s="372" t="str">
        <f>Cover!$G$25</f>
        <v>NL</v>
      </c>
      <c r="B701" s="551" t="s">
        <v>221</v>
      </c>
      <c r="C701" s="323">
        <v>2015</v>
      </c>
      <c r="D701" s="332" t="s">
        <v>216</v>
      </c>
      <c r="E701" s="334" t="s">
        <v>136</v>
      </c>
      <c r="F701" s="323" t="str">
        <f t="shared" si="10"/>
        <v>NL_EX_X_2015_1000 NAC_8_2</v>
      </c>
      <c r="G701" s="684"/>
    </row>
    <row r="702" spans="1:7" ht="13.8" thickBot="1" x14ac:dyDescent="0.3">
      <c r="A702" s="372" t="str">
        <f>Cover!$G$25</f>
        <v>NL</v>
      </c>
      <c r="B702" s="551" t="s">
        <v>221</v>
      </c>
      <c r="C702" s="323">
        <v>2015</v>
      </c>
      <c r="D702" s="332" t="s">
        <v>216</v>
      </c>
      <c r="E702" s="334">
        <v>9</v>
      </c>
      <c r="F702" s="323" t="str">
        <f t="shared" si="10"/>
        <v>NL_EX_X_2015_1000 NAC_9</v>
      </c>
      <c r="G702" s="684"/>
    </row>
    <row r="703" spans="1:7" ht="13.8" thickBot="1" x14ac:dyDescent="0.3">
      <c r="A703" s="372" t="str">
        <f>Cover!$G$25</f>
        <v>NL</v>
      </c>
      <c r="B703" s="551" t="s">
        <v>221</v>
      </c>
      <c r="C703" s="323">
        <v>2015</v>
      </c>
      <c r="D703" s="332" t="s">
        <v>216</v>
      </c>
      <c r="E703" s="334">
        <v>10</v>
      </c>
      <c r="F703" s="323" t="str">
        <f t="shared" si="10"/>
        <v>NL_EX_X_2015_1000 NAC_10</v>
      </c>
      <c r="G703" s="684"/>
    </row>
    <row r="704" spans="1:7" ht="13.8" thickBot="1" x14ac:dyDescent="0.3">
      <c r="A704" s="372" t="str">
        <f>Cover!$G$25</f>
        <v>NL</v>
      </c>
      <c r="B704" s="551" t="s">
        <v>221</v>
      </c>
      <c r="C704" s="323">
        <v>2015</v>
      </c>
      <c r="D704" s="332" t="s">
        <v>216</v>
      </c>
      <c r="E704" s="334" t="s">
        <v>137</v>
      </c>
      <c r="F704" s="323" t="str">
        <f t="shared" si="10"/>
        <v>NL_EX_X_2015_1000 NAC_10_1</v>
      </c>
      <c r="G704" s="684"/>
    </row>
    <row r="705" spans="1:7" ht="13.8" thickBot="1" x14ac:dyDescent="0.3">
      <c r="A705" s="372" t="str">
        <f>Cover!$G$25</f>
        <v>NL</v>
      </c>
      <c r="B705" s="551" t="s">
        <v>221</v>
      </c>
      <c r="C705" s="323">
        <v>2015</v>
      </c>
      <c r="D705" s="332" t="s">
        <v>216</v>
      </c>
      <c r="E705" s="334" t="s">
        <v>138</v>
      </c>
      <c r="F705" s="323" t="str">
        <f t="shared" si="10"/>
        <v>NL_EX_X_2015_1000 NAC_10_1_1</v>
      </c>
      <c r="G705" s="684"/>
    </row>
    <row r="706" spans="1:7" ht="13.8" thickBot="1" x14ac:dyDescent="0.3">
      <c r="A706" s="372" t="str">
        <f>Cover!$G$25</f>
        <v>NL</v>
      </c>
      <c r="B706" s="551" t="s">
        <v>221</v>
      </c>
      <c r="C706" s="323">
        <v>2015</v>
      </c>
      <c r="D706" s="332" t="s">
        <v>216</v>
      </c>
      <c r="E706" s="334" t="s">
        <v>139</v>
      </c>
      <c r="F706" s="323" t="str">
        <f t="shared" si="10"/>
        <v>NL_EX_X_2015_1000 NAC_10_1_2</v>
      </c>
      <c r="G706" s="684"/>
    </row>
    <row r="707" spans="1:7" ht="13.8" thickBot="1" x14ac:dyDescent="0.3">
      <c r="A707" s="372" t="str">
        <f>Cover!$G$25</f>
        <v>NL</v>
      </c>
      <c r="B707" s="551" t="s">
        <v>221</v>
      </c>
      <c r="C707" s="323">
        <v>2015</v>
      </c>
      <c r="D707" s="332" t="s">
        <v>216</v>
      </c>
      <c r="E707" s="334" t="s">
        <v>140</v>
      </c>
      <c r="F707" s="323" t="str">
        <f t="shared" ref="F707:F770" si="11">CONCATENATE(A707,"_",B707,"_",C707,"_",D707,"_",E707)</f>
        <v>NL_EX_X_2015_1000 NAC_10_1_3</v>
      </c>
      <c r="G707" s="684"/>
    </row>
    <row r="708" spans="1:7" ht="13.8" thickBot="1" x14ac:dyDescent="0.3">
      <c r="A708" s="372" t="str">
        <f>Cover!$G$25</f>
        <v>NL</v>
      </c>
      <c r="B708" s="551" t="s">
        <v>221</v>
      </c>
      <c r="C708" s="323">
        <v>2015</v>
      </c>
      <c r="D708" s="332" t="s">
        <v>216</v>
      </c>
      <c r="E708" s="334" t="s">
        <v>141</v>
      </c>
      <c r="F708" s="323" t="str">
        <f t="shared" si="11"/>
        <v>NL_EX_X_2015_1000 NAC_10_1_4</v>
      </c>
      <c r="G708" s="684"/>
    </row>
    <row r="709" spans="1:7" ht="13.8" thickBot="1" x14ac:dyDescent="0.3">
      <c r="A709" s="372" t="str">
        <f>Cover!$G$25</f>
        <v>NL</v>
      </c>
      <c r="B709" s="551" t="s">
        <v>221</v>
      </c>
      <c r="C709" s="323">
        <v>2015</v>
      </c>
      <c r="D709" s="332" t="s">
        <v>216</v>
      </c>
      <c r="E709" s="334" t="s">
        <v>142</v>
      </c>
      <c r="F709" s="323" t="str">
        <f t="shared" si="11"/>
        <v>NL_EX_X_2015_1000 NAC_10_2</v>
      </c>
      <c r="G709" s="684"/>
    </row>
    <row r="710" spans="1:7" ht="13.8" thickBot="1" x14ac:dyDescent="0.3">
      <c r="A710" s="372" t="str">
        <f>Cover!$G$25</f>
        <v>NL</v>
      </c>
      <c r="B710" s="327" t="s">
        <v>221</v>
      </c>
      <c r="C710" s="323">
        <v>2015</v>
      </c>
      <c r="D710" s="341" t="s">
        <v>216</v>
      </c>
      <c r="E710" s="341" t="s">
        <v>143</v>
      </c>
      <c r="F710" s="323" t="str">
        <f t="shared" si="11"/>
        <v>NL_EX_X_2015_1000 NAC_10_3</v>
      </c>
      <c r="G710" s="684"/>
    </row>
    <row r="711" spans="1:7" ht="13.8" thickBot="1" x14ac:dyDescent="0.3">
      <c r="A711" s="372" t="str">
        <f>Cover!$G$25</f>
        <v>NL</v>
      </c>
      <c r="B711" s="325" t="s">
        <v>221</v>
      </c>
      <c r="C711" s="323">
        <v>2015</v>
      </c>
      <c r="D711" s="334" t="s">
        <v>216</v>
      </c>
      <c r="E711" s="334" t="s">
        <v>144</v>
      </c>
      <c r="F711" s="323" t="str">
        <f t="shared" si="11"/>
        <v>NL_EX_X_2015_1000 NAC_10_3_1</v>
      </c>
      <c r="G711" s="684"/>
    </row>
    <row r="712" spans="1:7" ht="13.8" thickBot="1" x14ac:dyDescent="0.3">
      <c r="A712" s="372" t="str">
        <f>Cover!$G$25</f>
        <v>NL</v>
      </c>
      <c r="B712" s="325" t="s">
        <v>221</v>
      </c>
      <c r="C712" s="323">
        <v>2015</v>
      </c>
      <c r="D712" s="334" t="s">
        <v>216</v>
      </c>
      <c r="E712" s="334" t="s">
        <v>145</v>
      </c>
      <c r="F712" s="323" t="str">
        <f t="shared" si="11"/>
        <v>NL_EX_X_2015_1000 NAC_10_3_2</v>
      </c>
      <c r="G712" s="684"/>
    </row>
    <row r="713" spans="1:7" ht="13.8" thickBot="1" x14ac:dyDescent="0.3">
      <c r="A713" s="372" t="str">
        <f>Cover!$G$25</f>
        <v>NL</v>
      </c>
      <c r="B713" s="325" t="s">
        <v>221</v>
      </c>
      <c r="C713" s="323">
        <v>2015</v>
      </c>
      <c r="D713" s="334" t="s">
        <v>216</v>
      </c>
      <c r="E713" s="334" t="s">
        <v>146</v>
      </c>
      <c r="F713" s="323" t="str">
        <f t="shared" si="11"/>
        <v>NL_EX_X_2015_1000 NAC_10_3_3</v>
      </c>
      <c r="G713" s="684"/>
    </row>
    <row r="714" spans="1:7" ht="13.8" thickBot="1" x14ac:dyDescent="0.3">
      <c r="A714" s="372" t="str">
        <f>Cover!$G$25</f>
        <v>NL</v>
      </c>
      <c r="B714" s="325" t="s">
        <v>221</v>
      </c>
      <c r="C714" s="323">
        <v>2015</v>
      </c>
      <c r="D714" s="334" t="s">
        <v>216</v>
      </c>
      <c r="E714" s="334" t="s">
        <v>147</v>
      </c>
      <c r="F714" s="323" t="str">
        <f t="shared" si="11"/>
        <v>NL_EX_X_2015_1000 NAC_10_3_4</v>
      </c>
      <c r="G714" s="684"/>
    </row>
    <row r="715" spans="1:7" ht="13.8" thickBot="1" x14ac:dyDescent="0.3">
      <c r="A715" s="372" t="str">
        <f>Cover!$G$25</f>
        <v>NL</v>
      </c>
      <c r="B715" s="325" t="s">
        <v>221</v>
      </c>
      <c r="C715" s="323">
        <v>2015</v>
      </c>
      <c r="D715" s="334" t="s">
        <v>216</v>
      </c>
      <c r="E715" s="334" t="s">
        <v>148</v>
      </c>
      <c r="F715" s="323" t="str">
        <f t="shared" si="11"/>
        <v>NL_EX_X_2015_1000 NAC_10_4</v>
      </c>
      <c r="G715" s="684"/>
    </row>
    <row r="716" spans="1:7" ht="13.8" thickBot="1" x14ac:dyDescent="0.3">
      <c r="A716" s="372" t="str">
        <f>Cover!$G$25</f>
        <v>NL</v>
      </c>
      <c r="B716" s="325" t="s">
        <v>295</v>
      </c>
      <c r="C716" s="323">
        <v>2015</v>
      </c>
      <c r="D716" s="334" t="s">
        <v>293</v>
      </c>
      <c r="E716" s="334" t="s">
        <v>229</v>
      </c>
      <c r="F716" s="323" t="str">
        <f t="shared" si="11"/>
        <v>NL_P_2015_1000 m3_EU2_1</v>
      </c>
      <c r="G716" s="684"/>
    </row>
    <row r="717" spans="1:7" ht="13.8" thickBot="1" x14ac:dyDescent="0.3">
      <c r="A717" s="372" t="str">
        <f>Cover!$G$25</f>
        <v>NL</v>
      </c>
      <c r="B717" s="325" t="s">
        <v>295</v>
      </c>
      <c r="C717" s="323">
        <v>2015</v>
      </c>
      <c r="D717" s="334" t="s">
        <v>293</v>
      </c>
      <c r="E717" s="334" t="s">
        <v>230</v>
      </c>
      <c r="F717" s="323" t="str">
        <f t="shared" si="11"/>
        <v>NL_P_2015_1000 m3_EU2_1_C</v>
      </c>
      <c r="G717" s="684"/>
    </row>
    <row r="718" spans="1:7" ht="13.8" thickBot="1" x14ac:dyDescent="0.3">
      <c r="A718" s="372" t="str">
        <f>Cover!$G$25</f>
        <v>NL</v>
      </c>
      <c r="B718" s="325" t="s">
        <v>295</v>
      </c>
      <c r="C718" s="323">
        <v>2015</v>
      </c>
      <c r="D718" s="334" t="s">
        <v>293</v>
      </c>
      <c r="E718" s="334" t="s">
        <v>231</v>
      </c>
      <c r="F718" s="323" t="str">
        <f t="shared" si="11"/>
        <v>NL_P_2015_1000 m3_EU2_1_NC</v>
      </c>
      <c r="G718" s="684"/>
    </row>
    <row r="719" spans="1:7" ht="13.8" thickBot="1" x14ac:dyDescent="0.3">
      <c r="A719" s="372" t="str">
        <f>Cover!$G$25</f>
        <v>NL</v>
      </c>
      <c r="B719" s="325" t="s">
        <v>295</v>
      </c>
      <c r="C719" s="323">
        <v>2015</v>
      </c>
      <c r="D719" s="334" t="s">
        <v>293</v>
      </c>
      <c r="E719" s="334" t="s">
        <v>232</v>
      </c>
      <c r="F719" s="323" t="str">
        <f t="shared" si="11"/>
        <v>NL_P_2015_1000 m3_EU2_1_1</v>
      </c>
      <c r="G719" s="684"/>
    </row>
    <row r="720" spans="1:7" ht="13.8" thickBot="1" x14ac:dyDescent="0.3">
      <c r="A720" s="372" t="str">
        <f>Cover!$G$25</f>
        <v>NL</v>
      </c>
      <c r="B720" s="325" t="s">
        <v>295</v>
      </c>
      <c r="C720" s="323">
        <v>2015</v>
      </c>
      <c r="D720" s="334" t="s">
        <v>293</v>
      </c>
      <c r="E720" s="334" t="s">
        <v>233</v>
      </c>
      <c r="F720" s="323" t="str">
        <f t="shared" si="11"/>
        <v>NL_P_2015_1000 m3_EU2_1_1_C</v>
      </c>
      <c r="G720" s="684"/>
    </row>
    <row r="721" spans="1:7" ht="13.8" thickBot="1" x14ac:dyDescent="0.3">
      <c r="A721" s="372" t="str">
        <f>Cover!$G$25</f>
        <v>NL</v>
      </c>
      <c r="B721" s="325" t="s">
        <v>295</v>
      </c>
      <c r="C721" s="323">
        <v>2015</v>
      </c>
      <c r="D721" s="334" t="s">
        <v>293</v>
      </c>
      <c r="E721" s="334" t="s">
        <v>234</v>
      </c>
      <c r="F721" s="323" t="str">
        <f t="shared" si="11"/>
        <v>NL_P_2015_1000 m3_EU2_1_1_NC</v>
      </c>
      <c r="G721" s="684"/>
    </row>
    <row r="722" spans="1:7" ht="13.8" thickBot="1" x14ac:dyDescent="0.3">
      <c r="A722" s="372" t="str">
        <f>Cover!$G$25</f>
        <v>NL</v>
      </c>
      <c r="B722" s="325" t="s">
        <v>295</v>
      </c>
      <c r="C722" s="323">
        <v>2015</v>
      </c>
      <c r="D722" s="334" t="s">
        <v>293</v>
      </c>
      <c r="E722" s="334" t="s">
        <v>235</v>
      </c>
      <c r="F722" s="323" t="str">
        <f t="shared" si="11"/>
        <v>NL_P_2015_1000 m3_EU2_1_2</v>
      </c>
      <c r="G722" s="684"/>
    </row>
    <row r="723" spans="1:7" ht="13.8" thickBot="1" x14ac:dyDescent="0.3">
      <c r="A723" s="372" t="str">
        <f>Cover!$G$25</f>
        <v>NL</v>
      </c>
      <c r="B723" s="325" t="s">
        <v>295</v>
      </c>
      <c r="C723" s="323">
        <v>2015</v>
      </c>
      <c r="D723" s="334" t="s">
        <v>293</v>
      </c>
      <c r="E723" s="334" t="s">
        <v>236</v>
      </c>
      <c r="F723" s="323" t="str">
        <f t="shared" si="11"/>
        <v>NL_P_2015_1000 m3_EU2_1_2_C</v>
      </c>
      <c r="G723" s="684"/>
    </row>
    <row r="724" spans="1:7" ht="13.8" thickBot="1" x14ac:dyDescent="0.3">
      <c r="A724" s="372" t="str">
        <f>Cover!$G$25</f>
        <v>NL</v>
      </c>
      <c r="B724" s="325" t="s">
        <v>295</v>
      </c>
      <c r="C724" s="323">
        <v>2015</v>
      </c>
      <c r="D724" s="334" t="s">
        <v>293</v>
      </c>
      <c r="E724" s="334" t="s">
        <v>237</v>
      </c>
      <c r="F724" s="323" t="str">
        <f t="shared" si="11"/>
        <v>NL_P_2015_1000 m3_EU2_1_2_NC</v>
      </c>
      <c r="G724" s="684"/>
    </row>
    <row r="725" spans="1:7" ht="13.8" thickBot="1" x14ac:dyDescent="0.3">
      <c r="A725" s="372" t="str">
        <f>Cover!$G$25</f>
        <v>NL</v>
      </c>
      <c r="B725" s="325" t="s">
        <v>295</v>
      </c>
      <c r="C725" s="323">
        <v>2015</v>
      </c>
      <c r="D725" s="334" t="s">
        <v>293</v>
      </c>
      <c r="E725" s="334" t="s">
        <v>238</v>
      </c>
      <c r="F725" s="323" t="str">
        <f t="shared" si="11"/>
        <v>NL_P_2015_1000 m3_EU2_1_3</v>
      </c>
      <c r="G725" s="684"/>
    </row>
    <row r="726" spans="1:7" ht="13.8" thickBot="1" x14ac:dyDescent="0.3">
      <c r="A726" s="372" t="str">
        <f>Cover!$G$25</f>
        <v>NL</v>
      </c>
      <c r="B726" s="325" t="s">
        <v>295</v>
      </c>
      <c r="C726" s="323">
        <v>2015</v>
      </c>
      <c r="D726" s="334" t="s">
        <v>293</v>
      </c>
      <c r="E726" s="334" t="s">
        <v>239</v>
      </c>
      <c r="F726" s="323" t="str">
        <f t="shared" si="11"/>
        <v>NL_P_2015_1000 m3_EU2_1_3_C</v>
      </c>
      <c r="G726" s="684"/>
    </row>
    <row r="727" spans="1:7" ht="13.8" thickBot="1" x14ac:dyDescent="0.3">
      <c r="A727" s="372" t="str">
        <f>Cover!$G$25</f>
        <v>NL</v>
      </c>
      <c r="B727" s="325" t="s">
        <v>295</v>
      </c>
      <c r="C727" s="323">
        <v>2015</v>
      </c>
      <c r="D727" s="334" t="s">
        <v>293</v>
      </c>
      <c r="E727" s="334" t="s">
        <v>240</v>
      </c>
      <c r="F727" s="323" t="str">
        <f t="shared" si="11"/>
        <v>NL_P_2015_1000 m3_EU2_1_3_NC</v>
      </c>
      <c r="G727" s="684"/>
    </row>
    <row r="728" spans="1:7" ht="13.8" thickBot="1" x14ac:dyDescent="0.3">
      <c r="A728" s="372" t="str">
        <f>Cover!$G$25</f>
        <v>NL</v>
      </c>
      <c r="B728" s="325" t="s">
        <v>270</v>
      </c>
      <c r="C728" s="323">
        <v>2015</v>
      </c>
      <c r="D728" s="325" t="s">
        <v>293</v>
      </c>
      <c r="E728" s="334" t="s">
        <v>294</v>
      </c>
      <c r="F728" s="323" t="str">
        <f t="shared" si="11"/>
        <v>NL_P.OB_2015_1000 m3_1</v>
      </c>
      <c r="G728" s="684"/>
    </row>
    <row r="729" spans="1:7" ht="13.8" thickBot="1" x14ac:dyDescent="0.3">
      <c r="A729" s="372" t="str">
        <f>Cover!$G$25</f>
        <v>NL</v>
      </c>
      <c r="B729" s="325" t="s">
        <v>270</v>
      </c>
      <c r="C729" s="323">
        <v>2015</v>
      </c>
      <c r="D729" s="334" t="s">
        <v>293</v>
      </c>
      <c r="E729" s="334" t="s">
        <v>92</v>
      </c>
      <c r="F729" s="323" t="str">
        <f t="shared" si="11"/>
        <v>NL_P.OB_2015_1000 m3_1_C</v>
      </c>
      <c r="G729" s="684"/>
    </row>
    <row r="730" spans="1:7" ht="13.8" thickBot="1" x14ac:dyDescent="0.3">
      <c r="A730" s="372" t="str">
        <f>Cover!$G$25</f>
        <v>NL</v>
      </c>
      <c r="B730" s="325" t="s">
        <v>270</v>
      </c>
      <c r="C730" s="323">
        <v>2015</v>
      </c>
      <c r="D730" s="334" t="s">
        <v>293</v>
      </c>
      <c r="E730" s="334" t="s">
        <v>93</v>
      </c>
      <c r="F730" s="323" t="str">
        <f t="shared" si="11"/>
        <v>NL_P.OB_2015_1000 m3_1_NC</v>
      </c>
      <c r="G730" s="684"/>
    </row>
    <row r="731" spans="1:7" ht="13.8" thickBot="1" x14ac:dyDescent="0.3">
      <c r="A731" s="372" t="str">
        <f>Cover!$G$25</f>
        <v>NL</v>
      </c>
      <c r="B731" s="325" t="s">
        <v>270</v>
      </c>
      <c r="C731" s="323">
        <v>2015</v>
      </c>
      <c r="D731" s="334" t="s">
        <v>293</v>
      </c>
      <c r="E731" s="334" t="s">
        <v>94</v>
      </c>
      <c r="F731" s="323" t="str">
        <f t="shared" si="11"/>
        <v>NL_P.OB_2015_1000 m3_1_1</v>
      </c>
      <c r="G731" s="684"/>
    </row>
    <row r="732" spans="1:7" ht="13.8" thickBot="1" x14ac:dyDescent="0.3">
      <c r="A732" s="372" t="str">
        <f>Cover!$G$25</f>
        <v>NL</v>
      </c>
      <c r="B732" s="325" t="s">
        <v>270</v>
      </c>
      <c r="C732" s="323">
        <v>2015</v>
      </c>
      <c r="D732" s="334" t="s">
        <v>293</v>
      </c>
      <c r="E732" s="334" t="s">
        <v>95</v>
      </c>
      <c r="F732" s="323" t="str">
        <f t="shared" si="11"/>
        <v>NL_P.OB_2015_1000 m3_1_1_C</v>
      </c>
      <c r="G732" s="684"/>
    </row>
    <row r="733" spans="1:7" ht="13.8" thickBot="1" x14ac:dyDescent="0.3">
      <c r="A733" s="372" t="str">
        <f>Cover!$G$25</f>
        <v>NL</v>
      </c>
      <c r="B733" s="325" t="s">
        <v>270</v>
      </c>
      <c r="C733" s="323">
        <v>2015</v>
      </c>
      <c r="D733" s="334" t="s">
        <v>293</v>
      </c>
      <c r="E733" s="334" t="s">
        <v>96</v>
      </c>
      <c r="F733" s="323" t="str">
        <f t="shared" si="11"/>
        <v>NL_P.OB_2015_1000 m3_1_1_NC</v>
      </c>
      <c r="G733" s="684"/>
    </row>
    <row r="734" spans="1:7" ht="13.8" thickBot="1" x14ac:dyDescent="0.3">
      <c r="A734" s="372" t="str">
        <f>Cover!$G$25</f>
        <v>NL</v>
      </c>
      <c r="B734" s="325" t="s">
        <v>270</v>
      </c>
      <c r="C734" s="323">
        <v>2015</v>
      </c>
      <c r="D734" s="334" t="s">
        <v>293</v>
      </c>
      <c r="E734" s="334" t="s">
        <v>97</v>
      </c>
      <c r="F734" s="323" t="str">
        <f t="shared" si="11"/>
        <v>NL_P.OB_2015_1000 m3_1_2</v>
      </c>
      <c r="G734" s="684"/>
    </row>
    <row r="735" spans="1:7" ht="13.8" thickBot="1" x14ac:dyDescent="0.3">
      <c r="A735" s="372" t="str">
        <f>Cover!$G$25</f>
        <v>NL</v>
      </c>
      <c r="B735" s="325" t="s">
        <v>270</v>
      </c>
      <c r="C735" s="323">
        <v>2015</v>
      </c>
      <c r="D735" s="334" t="s">
        <v>293</v>
      </c>
      <c r="E735" s="334" t="s">
        <v>98</v>
      </c>
      <c r="F735" s="323" t="str">
        <f t="shared" si="11"/>
        <v>NL_P.OB_2015_1000 m3_1_2_C</v>
      </c>
      <c r="G735" s="684"/>
    </row>
    <row r="736" spans="1:7" ht="13.8" thickBot="1" x14ac:dyDescent="0.3">
      <c r="A736" s="372" t="str">
        <f>Cover!$G$25</f>
        <v>NL</v>
      </c>
      <c r="B736" s="325" t="s">
        <v>270</v>
      </c>
      <c r="C736" s="323">
        <v>2015</v>
      </c>
      <c r="D736" s="334" t="s">
        <v>293</v>
      </c>
      <c r="E736" s="334" t="s">
        <v>99</v>
      </c>
      <c r="F736" s="323" t="str">
        <f t="shared" si="11"/>
        <v>NL_P.OB_2015_1000 m3_1_2_NC</v>
      </c>
      <c r="G736" s="684"/>
    </row>
    <row r="737" spans="1:7" ht="13.8" thickBot="1" x14ac:dyDescent="0.3">
      <c r="A737" s="372" t="str">
        <f>Cover!$G$25</f>
        <v>NL</v>
      </c>
      <c r="B737" s="325" t="s">
        <v>270</v>
      </c>
      <c r="C737" s="323">
        <v>2015</v>
      </c>
      <c r="D737" s="334" t="s">
        <v>293</v>
      </c>
      <c r="E737" s="334" t="s">
        <v>101</v>
      </c>
      <c r="F737" s="323" t="str">
        <f t="shared" si="11"/>
        <v>NL_P.OB_2015_1000 m3_1_2_1</v>
      </c>
      <c r="G737" s="684"/>
    </row>
    <row r="738" spans="1:7" ht="13.8" thickBot="1" x14ac:dyDescent="0.3">
      <c r="A738" s="372" t="str">
        <f>Cover!$G$25</f>
        <v>NL</v>
      </c>
      <c r="B738" s="325" t="s">
        <v>270</v>
      </c>
      <c r="C738" s="323">
        <v>2015</v>
      </c>
      <c r="D738" s="334" t="s">
        <v>293</v>
      </c>
      <c r="E738" s="334" t="s">
        <v>102</v>
      </c>
      <c r="F738" s="323" t="str">
        <f t="shared" si="11"/>
        <v>NL_P.OB_2015_1000 m3_1_2_1_C</v>
      </c>
      <c r="G738" s="684"/>
    </row>
    <row r="739" spans="1:7" ht="13.8" thickBot="1" x14ac:dyDescent="0.3">
      <c r="A739" s="372" t="str">
        <f>Cover!$G$25</f>
        <v>NL</v>
      </c>
      <c r="B739" s="325" t="s">
        <v>270</v>
      </c>
      <c r="C739" s="323">
        <v>2015</v>
      </c>
      <c r="D739" s="334" t="s">
        <v>293</v>
      </c>
      <c r="E739" s="334" t="s">
        <v>103</v>
      </c>
      <c r="F739" s="323" t="str">
        <f t="shared" si="11"/>
        <v>NL_P.OB_2015_1000 m3_1_2_1_NC</v>
      </c>
      <c r="G739" s="684"/>
    </row>
    <row r="740" spans="1:7" ht="13.8" thickBot="1" x14ac:dyDescent="0.3">
      <c r="A740" s="372" t="str">
        <f>Cover!$G$25</f>
        <v>NL</v>
      </c>
      <c r="B740" s="325" t="s">
        <v>270</v>
      </c>
      <c r="C740" s="323">
        <v>2015</v>
      </c>
      <c r="D740" s="334" t="s">
        <v>293</v>
      </c>
      <c r="E740" s="334" t="s">
        <v>104</v>
      </c>
      <c r="F740" s="323" t="str">
        <f t="shared" si="11"/>
        <v>NL_P.OB_2015_1000 m3_1_2_2</v>
      </c>
      <c r="G740" s="684"/>
    </row>
    <row r="741" spans="1:7" ht="13.8" thickBot="1" x14ac:dyDescent="0.3">
      <c r="A741" s="372" t="str">
        <f>Cover!$G$25</f>
        <v>NL</v>
      </c>
      <c r="B741" s="325" t="s">
        <v>270</v>
      </c>
      <c r="C741" s="323">
        <v>2015</v>
      </c>
      <c r="D741" s="334" t="s">
        <v>293</v>
      </c>
      <c r="E741" s="334" t="s">
        <v>105</v>
      </c>
      <c r="F741" s="323" t="str">
        <f t="shared" si="11"/>
        <v>NL_P.OB_2015_1000 m3_1_2_2_C</v>
      </c>
      <c r="G741" s="684"/>
    </row>
    <row r="742" spans="1:7" ht="13.8" thickBot="1" x14ac:dyDescent="0.3">
      <c r="A742" s="372" t="str">
        <f>Cover!$G$25</f>
        <v>NL</v>
      </c>
      <c r="B742" s="325" t="s">
        <v>270</v>
      </c>
      <c r="C742" s="323">
        <v>2015</v>
      </c>
      <c r="D742" s="334" t="s">
        <v>293</v>
      </c>
      <c r="E742" s="334" t="s">
        <v>106</v>
      </c>
      <c r="F742" s="323" t="str">
        <f t="shared" si="11"/>
        <v>NL_P.OB_2015_1000 m3_1_2_2_NC</v>
      </c>
      <c r="G742" s="684"/>
    </row>
    <row r="743" spans="1:7" ht="13.8" thickBot="1" x14ac:dyDescent="0.3">
      <c r="A743" s="372" t="str">
        <f>Cover!$G$25</f>
        <v>NL</v>
      </c>
      <c r="B743" s="325" t="s">
        <v>270</v>
      </c>
      <c r="C743" s="323">
        <v>2015</v>
      </c>
      <c r="D743" s="334" t="s">
        <v>293</v>
      </c>
      <c r="E743" s="334" t="s">
        <v>107</v>
      </c>
      <c r="F743" s="323" t="str">
        <f t="shared" si="11"/>
        <v>NL_P.OB_2015_1000 m3_1_2_3</v>
      </c>
      <c r="G743" s="684"/>
    </row>
    <row r="744" spans="1:7" ht="13.8" thickBot="1" x14ac:dyDescent="0.3">
      <c r="A744" s="372" t="str">
        <f>Cover!$G$25</f>
        <v>NL</v>
      </c>
      <c r="B744" s="325" t="s">
        <v>270</v>
      </c>
      <c r="C744" s="323">
        <v>2015</v>
      </c>
      <c r="D744" s="334" t="s">
        <v>293</v>
      </c>
      <c r="E744" s="334" t="s">
        <v>108</v>
      </c>
      <c r="F744" s="323" t="str">
        <f t="shared" si="11"/>
        <v>NL_P.OB_2015_1000 m3_1_2_3_C</v>
      </c>
      <c r="G744" s="684"/>
    </row>
    <row r="745" spans="1:7" ht="13.8" thickBot="1" x14ac:dyDescent="0.3">
      <c r="A745" s="372" t="str">
        <f>Cover!$G$25</f>
        <v>NL</v>
      </c>
      <c r="B745" s="325" t="s">
        <v>270</v>
      </c>
      <c r="C745" s="323">
        <v>2015</v>
      </c>
      <c r="D745" s="334" t="s">
        <v>293</v>
      </c>
      <c r="E745" s="334" t="s">
        <v>109</v>
      </c>
      <c r="F745" s="323" t="str">
        <f t="shared" si="11"/>
        <v>NL_P.OB_2015_1000 m3_1_2_3_NC</v>
      </c>
      <c r="G745" s="684"/>
    </row>
    <row r="746" spans="1:7" ht="13.8" thickBot="1" x14ac:dyDescent="0.3">
      <c r="A746" s="372" t="str">
        <f>Cover!$G$25</f>
        <v>NL</v>
      </c>
      <c r="B746" s="325" t="s">
        <v>295</v>
      </c>
      <c r="C746" s="323">
        <v>2014</v>
      </c>
      <c r="D746" s="334" t="s">
        <v>293</v>
      </c>
      <c r="E746" s="334" t="s">
        <v>294</v>
      </c>
      <c r="F746" s="323" t="str">
        <f t="shared" si="11"/>
        <v>NL_P_2014_1000 m3_1</v>
      </c>
      <c r="G746" s="684"/>
    </row>
    <row r="747" spans="1:7" ht="13.8" thickBot="1" x14ac:dyDescent="0.3">
      <c r="A747" s="372" t="str">
        <f>Cover!$G$25</f>
        <v>NL</v>
      </c>
      <c r="B747" s="325" t="s">
        <v>295</v>
      </c>
      <c r="C747" s="323">
        <v>2014</v>
      </c>
      <c r="D747" s="334" t="s">
        <v>293</v>
      </c>
      <c r="E747" s="334" t="s">
        <v>92</v>
      </c>
      <c r="F747" s="323" t="str">
        <f t="shared" si="11"/>
        <v>NL_P_2014_1000 m3_1_C</v>
      </c>
      <c r="G747" s="684"/>
    </row>
    <row r="748" spans="1:7" ht="13.8" thickBot="1" x14ac:dyDescent="0.3">
      <c r="A748" s="372" t="str">
        <f>Cover!$G$25</f>
        <v>NL</v>
      </c>
      <c r="B748" s="325" t="s">
        <v>295</v>
      </c>
      <c r="C748" s="323">
        <v>2014</v>
      </c>
      <c r="D748" s="334" t="s">
        <v>293</v>
      </c>
      <c r="E748" s="334" t="s">
        <v>93</v>
      </c>
      <c r="F748" s="323" t="str">
        <f t="shared" si="11"/>
        <v>NL_P_2014_1000 m3_1_NC</v>
      </c>
      <c r="G748" s="684"/>
    </row>
    <row r="749" spans="1:7" ht="13.8" thickBot="1" x14ac:dyDescent="0.3">
      <c r="A749" s="372" t="str">
        <f>Cover!$G$25</f>
        <v>NL</v>
      </c>
      <c r="B749" s="325" t="s">
        <v>295</v>
      </c>
      <c r="C749" s="323">
        <v>2014</v>
      </c>
      <c r="D749" s="334" t="s">
        <v>293</v>
      </c>
      <c r="E749" s="334" t="s">
        <v>94</v>
      </c>
      <c r="F749" s="323" t="str">
        <f t="shared" si="11"/>
        <v>NL_P_2014_1000 m3_1_1</v>
      </c>
      <c r="G749" s="684"/>
    </row>
    <row r="750" spans="1:7" ht="13.8" thickBot="1" x14ac:dyDescent="0.3">
      <c r="A750" s="372" t="str">
        <f>Cover!$G$25</f>
        <v>NL</v>
      </c>
      <c r="B750" s="325" t="s">
        <v>295</v>
      </c>
      <c r="C750" s="323">
        <v>2014</v>
      </c>
      <c r="D750" s="325" t="s">
        <v>293</v>
      </c>
      <c r="E750" s="334" t="s">
        <v>95</v>
      </c>
      <c r="F750" s="323" t="str">
        <f t="shared" si="11"/>
        <v>NL_P_2014_1000 m3_1_1_C</v>
      </c>
      <c r="G750" s="684"/>
    </row>
    <row r="751" spans="1:7" ht="13.8" thickBot="1" x14ac:dyDescent="0.3">
      <c r="A751" s="372" t="str">
        <f>Cover!$G$25</f>
        <v>NL</v>
      </c>
      <c r="B751" s="325" t="s">
        <v>295</v>
      </c>
      <c r="C751" s="323">
        <v>2014</v>
      </c>
      <c r="D751" s="325" t="s">
        <v>293</v>
      </c>
      <c r="E751" s="334" t="s">
        <v>96</v>
      </c>
      <c r="F751" s="323" t="str">
        <f t="shared" si="11"/>
        <v>NL_P_2014_1000 m3_1_1_NC</v>
      </c>
      <c r="G751" s="684"/>
    </row>
    <row r="752" spans="1:7" ht="13.8" thickBot="1" x14ac:dyDescent="0.3">
      <c r="A752" s="372" t="str">
        <f>Cover!$G$25</f>
        <v>NL</v>
      </c>
      <c r="B752" s="325" t="s">
        <v>295</v>
      </c>
      <c r="C752" s="323">
        <v>2014</v>
      </c>
      <c r="D752" s="325" t="s">
        <v>293</v>
      </c>
      <c r="E752" s="334" t="s">
        <v>97</v>
      </c>
      <c r="F752" s="323" t="str">
        <f t="shared" si="11"/>
        <v>NL_P_2014_1000 m3_1_2</v>
      </c>
      <c r="G752" s="684"/>
    </row>
    <row r="753" spans="1:7" ht="13.8" thickBot="1" x14ac:dyDescent="0.3">
      <c r="A753" s="372" t="str">
        <f>Cover!$G$25</f>
        <v>NL</v>
      </c>
      <c r="B753" s="325" t="s">
        <v>295</v>
      </c>
      <c r="C753" s="323">
        <v>2014</v>
      </c>
      <c r="D753" s="325" t="s">
        <v>293</v>
      </c>
      <c r="E753" s="334" t="s">
        <v>98</v>
      </c>
      <c r="F753" s="323" t="str">
        <f t="shared" si="11"/>
        <v>NL_P_2014_1000 m3_1_2_C</v>
      </c>
      <c r="G753" s="684"/>
    </row>
    <row r="754" spans="1:7" ht="13.8" thickBot="1" x14ac:dyDescent="0.3">
      <c r="A754" s="372" t="str">
        <f>Cover!$G$25</f>
        <v>NL</v>
      </c>
      <c r="B754" s="325" t="s">
        <v>295</v>
      </c>
      <c r="C754" s="323">
        <v>2014</v>
      </c>
      <c r="D754" s="325" t="s">
        <v>293</v>
      </c>
      <c r="E754" s="334" t="s">
        <v>99</v>
      </c>
      <c r="F754" s="323" t="str">
        <f t="shared" si="11"/>
        <v>NL_P_2014_1000 m3_1_2_NC</v>
      </c>
      <c r="G754" s="684"/>
    </row>
    <row r="755" spans="1:7" ht="13.8" thickBot="1" x14ac:dyDescent="0.3">
      <c r="A755" s="372" t="str">
        <f>Cover!$G$25</f>
        <v>NL</v>
      </c>
      <c r="B755" s="325" t="s">
        <v>295</v>
      </c>
      <c r="C755" s="323">
        <v>2014</v>
      </c>
      <c r="D755" s="325" t="s">
        <v>293</v>
      </c>
      <c r="E755" s="334" t="s">
        <v>101</v>
      </c>
      <c r="F755" s="323" t="str">
        <f t="shared" si="11"/>
        <v>NL_P_2014_1000 m3_1_2_1</v>
      </c>
      <c r="G755" s="684"/>
    </row>
    <row r="756" spans="1:7" ht="13.8" thickBot="1" x14ac:dyDescent="0.3">
      <c r="A756" s="372" t="str">
        <f>Cover!$G$25</f>
        <v>NL</v>
      </c>
      <c r="B756" s="325" t="s">
        <v>295</v>
      </c>
      <c r="C756" s="323">
        <v>2014</v>
      </c>
      <c r="D756" s="325" t="s">
        <v>293</v>
      </c>
      <c r="E756" s="334" t="s">
        <v>102</v>
      </c>
      <c r="F756" s="323" t="str">
        <f t="shared" si="11"/>
        <v>NL_P_2014_1000 m3_1_2_1_C</v>
      </c>
      <c r="G756" s="684"/>
    </row>
    <row r="757" spans="1:7" ht="13.8" thickBot="1" x14ac:dyDescent="0.3">
      <c r="A757" s="372" t="str">
        <f>Cover!$G$25</f>
        <v>NL</v>
      </c>
      <c r="B757" s="325" t="s">
        <v>295</v>
      </c>
      <c r="C757" s="323">
        <v>2014</v>
      </c>
      <c r="D757" s="325" t="s">
        <v>293</v>
      </c>
      <c r="E757" s="334" t="s">
        <v>103</v>
      </c>
      <c r="F757" s="323" t="str">
        <f t="shared" si="11"/>
        <v>NL_P_2014_1000 m3_1_2_1_NC</v>
      </c>
      <c r="G757" s="684"/>
    </row>
    <row r="758" spans="1:7" ht="13.8" thickBot="1" x14ac:dyDescent="0.3">
      <c r="A758" s="372" t="str">
        <f>Cover!$G$25</f>
        <v>NL</v>
      </c>
      <c r="B758" s="325" t="s">
        <v>295</v>
      </c>
      <c r="C758" s="323">
        <v>2014</v>
      </c>
      <c r="D758" s="325" t="s">
        <v>293</v>
      </c>
      <c r="E758" s="334" t="s">
        <v>104</v>
      </c>
      <c r="F758" s="323" t="str">
        <f t="shared" si="11"/>
        <v>NL_P_2014_1000 m3_1_2_2</v>
      </c>
      <c r="G758" s="684"/>
    </row>
    <row r="759" spans="1:7" ht="13.8" thickBot="1" x14ac:dyDescent="0.3">
      <c r="A759" s="372" t="str">
        <f>Cover!$G$25</f>
        <v>NL</v>
      </c>
      <c r="B759" s="325" t="s">
        <v>295</v>
      </c>
      <c r="C759" s="323">
        <v>2014</v>
      </c>
      <c r="D759" s="325" t="s">
        <v>293</v>
      </c>
      <c r="E759" s="334" t="s">
        <v>105</v>
      </c>
      <c r="F759" s="323" t="str">
        <f t="shared" si="11"/>
        <v>NL_P_2014_1000 m3_1_2_2_C</v>
      </c>
      <c r="G759" s="684"/>
    </row>
    <row r="760" spans="1:7" ht="13.8" thickBot="1" x14ac:dyDescent="0.3">
      <c r="A760" s="372" t="str">
        <f>Cover!$G$25</f>
        <v>NL</v>
      </c>
      <c r="B760" s="325" t="s">
        <v>295</v>
      </c>
      <c r="C760" s="323">
        <v>2014</v>
      </c>
      <c r="D760" s="325" t="s">
        <v>293</v>
      </c>
      <c r="E760" s="334" t="s">
        <v>106</v>
      </c>
      <c r="F760" s="323" t="str">
        <f t="shared" si="11"/>
        <v>NL_P_2014_1000 m3_1_2_2_NC</v>
      </c>
      <c r="G760" s="684"/>
    </row>
    <row r="761" spans="1:7" ht="13.8" thickBot="1" x14ac:dyDescent="0.3">
      <c r="A761" s="372" t="str">
        <f>Cover!$G$25</f>
        <v>NL</v>
      </c>
      <c r="B761" s="325" t="s">
        <v>295</v>
      </c>
      <c r="C761" s="323">
        <v>2014</v>
      </c>
      <c r="D761" s="325" t="s">
        <v>293</v>
      </c>
      <c r="E761" s="334" t="s">
        <v>107</v>
      </c>
      <c r="F761" s="323" t="str">
        <f t="shared" si="11"/>
        <v>NL_P_2014_1000 m3_1_2_3</v>
      </c>
      <c r="G761" s="684"/>
    </row>
    <row r="762" spans="1:7" ht="13.8" thickBot="1" x14ac:dyDescent="0.3">
      <c r="A762" s="372" t="str">
        <f>Cover!$G$25</f>
        <v>NL</v>
      </c>
      <c r="B762" s="325" t="s">
        <v>295</v>
      </c>
      <c r="C762" s="323">
        <v>2014</v>
      </c>
      <c r="D762" s="325" t="s">
        <v>293</v>
      </c>
      <c r="E762" s="334" t="s">
        <v>108</v>
      </c>
      <c r="F762" s="323" t="str">
        <f t="shared" si="11"/>
        <v>NL_P_2014_1000 m3_1_2_3_C</v>
      </c>
      <c r="G762" s="684"/>
    </row>
    <row r="763" spans="1:7" ht="13.8" thickBot="1" x14ac:dyDescent="0.3">
      <c r="A763" s="372" t="str">
        <f>Cover!$G$25</f>
        <v>NL</v>
      </c>
      <c r="B763" s="325" t="s">
        <v>295</v>
      </c>
      <c r="C763" s="323">
        <v>2014</v>
      </c>
      <c r="D763" s="325" t="s">
        <v>293</v>
      </c>
      <c r="E763" s="334" t="s">
        <v>109</v>
      </c>
      <c r="F763" s="323" t="str">
        <f t="shared" si="11"/>
        <v>NL_P_2014_1000 m3_1_2_3_NC</v>
      </c>
      <c r="G763" s="684"/>
    </row>
    <row r="764" spans="1:7" ht="13.8" thickBot="1" x14ac:dyDescent="0.3">
      <c r="A764" s="372" t="str">
        <f>Cover!$G$25</f>
        <v>NL</v>
      </c>
      <c r="B764" s="325" t="s">
        <v>295</v>
      </c>
      <c r="C764" s="323">
        <v>2014</v>
      </c>
      <c r="D764" s="325" t="s">
        <v>362</v>
      </c>
      <c r="E764" s="334">
        <v>2</v>
      </c>
      <c r="F764" s="323" t="str">
        <f t="shared" si="11"/>
        <v>NL_P_2014_1000 mt_2</v>
      </c>
      <c r="G764" s="684"/>
    </row>
    <row r="765" spans="1:7" ht="13.8" thickBot="1" x14ac:dyDescent="0.3">
      <c r="A765" s="372" t="str">
        <f>Cover!$G$25</f>
        <v>NL</v>
      </c>
      <c r="B765" s="325" t="s">
        <v>295</v>
      </c>
      <c r="C765" s="323">
        <v>2014</v>
      </c>
      <c r="D765" s="325" t="s">
        <v>293</v>
      </c>
      <c r="E765" s="334">
        <v>3</v>
      </c>
      <c r="F765" s="323" t="str">
        <f t="shared" si="11"/>
        <v>NL_P_2014_1000 m3_3</v>
      </c>
      <c r="G765" s="684"/>
    </row>
    <row r="766" spans="1:7" ht="13.8" thickBot="1" x14ac:dyDescent="0.3">
      <c r="A766" s="372" t="str">
        <f>Cover!$G$25</f>
        <v>NL</v>
      </c>
      <c r="B766" s="325" t="s">
        <v>295</v>
      </c>
      <c r="C766" s="323">
        <v>2014</v>
      </c>
      <c r="D766" s="325" t="s">
        <v>293</v>
      </c>
      <c r="E766" s="334" t="s">
        <v>381</v>
      </c>
      <c r="F766" s="323" t="str">
        <f t="shared" si="11"/>
        <v>NL_P_2014_1000 m3_3_1</v>
      </c>
      <c r="G766" s="684"/>
    </row>
    <row r="767" spans="1:7" ht="13.8" thickBot="1" x14ac:dyDescent="0.3">
      <c r="A767" s="372" t="str">
        <f>Cover!$G$25</f>
        <v>NL</v>
      </c>
      <c r="B767" s="325" t="s">
        <v>295</v>
      </c>
      <c r="C767" s="323">
        <v>2014</v>
      </c>
      <c r="D767" s="325" t="s">
        <v>293</v>
      </c>
      <c r="E767" s="334" t="s">
        <v>382</v>
      </c>
      <c r="F767" s="323" t="str">
        <f t="shared" si="11"/>
        <v>NL_P_2014_1000 m3_3_2</v>
      </c>
      <c r="G767" s="684"/>
    </row>
    <row r="768" spans="1:7" ht="13.8" thickBot="1" x14ac:dyDescent="0.3">
      <c r="A768" s="372" t="str">
        <f>Cover!$G$25</f>
        <v>NL</v>
      </c>
      <c r="B768" s="325" t="s">
        <v>295</v>
      </c>
      <c r="C768" s="323">
        <v>2014</v>
      </c>
      <c r="D768" s="325" t="s">
        <v>362</v>
      </c>
      <c r="E768" s="334">
        <v>4</v>
      </c>
      <c r="F768" s="323" t="str">
        <f t="shared" si="11"/>
        <v>NL_P_2014_1000 mt_4</v>
      </c>
      <c r="G768" s="684"/>
    </row>
    <row r="769" spans="1:7" ht="13.8" thickBot="1" x14ac:dyDescent="0.3">
      <c r="A769" s="372" t="str">
        <f>Cover!$G$25</f>
        <v>NL</v>
      </c>
      <c r="B769" s="325" t="s">
        <v>295</v>
      </c>
      <c r="C769" s="323">
        <v>2014</v>
      </c>
      <c r="D769" s="325" t="s">
        <v>362</v>
      </c>
      <c r="E769" s="334" t="s">
        <v>383</v>
      </c>
      <c r="F769" s="323" t="str">
        <f t="shared" si="11"/>
        <v>NL_P_2014_1000 mt_4_1</v>
      </c>
      <c r="G769" s="684"/>
    </row>
    <row r="770" spans="1:7" ht="13.8" thickBot="1" x14ac:dyDescent="0.3">
      <c r="A770" s="372" t="str">
        <f>Cover!$G$25</f>
        <v>NL</v>
      </c>
      <c r="B770" s="325" t="s">
        <v>295</v>
      </c>
      <c r="C770" s="323">
        <v>2014</v>
      </c>
      <c r="D770" s="325" t="s">
        <v>362</v>
      </c>
      <c r="E770" s="334" t="s">
        <v>384</v>
      </c>
      <c r="F770" s="323" t="str">
        <f t="shared" si="11"/>
        <v>NL_P_2014_1000 mt_4_2</v>
      </c>
      <c r="G770" s="684"/>
    </row>
    <row r="771" spans="1:7" ht="13.8" thickBot="1" x14ac:dyDescent="0.3">
      <c r="A771" s="372" t="str">
        <f>Cover!$G$25</f>
        <v>NL</v>
      </c>
      <c r="B771" s="325" t="s">
        <v>295</v>
      </c>
      <c r="C771" s="323">
        <v>2014</v>
      </c>
      <c r="D771" s="325" t="s">
        <v>293</v>
      </c>
      <c r="E771" s="334">
        <v>5</v>
      </c>
      <c r="F771" s="323" t="str">
        <f t="shared" ref="F771:F834" si="12">CONCATENATE(A771,"_",B771,"_",C771,"_",D771,"_",E771)</f>
        <v>NL_P_2014_1000 m3_5</v>
      </c>
      <c r="G771" s="684"/>
    </row>
    <row r="772" spans="1:7" ht="13.8" thickBot="1" x14ac:dyDescent="0.3">
      <c r="A772" s="372" t="str">
        <f>Cover!$G$25</f>
        <v>NL</v>
      </c>
      <c r="B772" s="325" t="s">
        <v>295</v>
      </c>
      <c r="C772" s="323">
        <v>2014</v>
      </c>
      <c r="D772" s="325" t="s">
        <v>293</v>
      </c>
      <c r="E772" s="334" t="s">
        <v>110</v>
      </c>
      <c r="F772" s="323" t="str">
        <f t="shared" si="12"/>
        <v>NL_P_2014_1000 m3_5_C</v>
      </c>
      <c r="G772" s="684"/>
    </row>
    <row r="773" spans="1:7" ht="13.8" thickBot="1" x14ac:dyDescent="0.3">
      <c r="A773" s="372" t="str">
        <f>Cover!$G$25</f>
        <v>NL</v>
      </c>
      <c r="B773" s="325" t="s">
        <v>295</v>
      </c>
      <c r="C773" s="323">
        <v>2014</v>
      </c>
      <c r="D773" s="325" t="s">
        <v>293</v>
      </c>
      <c r="E773" s="334" t="s">
        <v>111</v>
      </c>
      <c r="F773" s="323" t="str">
        <f t="shared" si="12"/>
        <v>NL_P_2014_1000 m3_5_NC</v>
      </c>
      <c r="G773" s="684"/>
    </row>
    <row r="774" spans="1:7" ht="13.8" thickBot="1" x14ac:dyDescent="0.3">
      <c r="A774" s="372" t="str">
        <f>Cover!$G$25</f>
        <v>NL</v>
      </c>
      <c r="B774" s="325" t="s">
        <v>295</v>
      </c>
      <c r="C774" s="323">
        <v>2014</v>
      </c>
      <c r="D774" s="325" t="s">
        <v>293</v>
      </c>
      <c r="E774" s="334" t="s">
        <v>112</v>
      </c>
      <c r="F774" s="323" t="str">
        <f t="shared" si="12"/>
        <v>NL_P_2014_1000 m3_5_NC_T</v>
      </c>
      <c r="G774" s="684"/>
    </row>
    <row r="775" spans="1:7" ht="13.8" thickBot="1" x14ac:dyDescent="0.3">
      <c r="A775" s="372" t="str">
        <f>Cover!$G$25</f>
        <v>NL</v>
      </c>
      <c r="B775" s="332" t="s">
        <v>295</v>
      </c>
      <c r="C775" s="323">
        <v>2014</v>
      </c>
      <c r="D775" s="332" t="s">
        <v>293</v>
      </c>
      <c r="E775" s="342">
        <v>6</v>
      </c>
      <c r="F775" s="323" t="str">
        <f t="shared" si="12"/>
        <v>NL_P_2014_1000 m3_6</v>
      </c>
      <c r="G775" s="684"/>
    </row>
    <row r="776" spans="1:7" ht="13.8" thickBot="1" x14ac:dyDescent="0.3">
      <c r="A776" s="372" t="str">
        <f>Cover!$G$25</f>
        <v>NL</v>
      </c>
      <c r="B776" s="327" t="s">
        <v>295</v>
      </c>
      <c r="C776" s="323">
        <v>2014</v>
      </c>
      <c r="D776" s="327" t="s">
        <v>293</v>
      </c>
      <c r="E776" s="341" t="s">
        <v>113</v>
      </c>
      <c r="F776" s="323" t="str">
        <f t="shared" si="12"/>
        <v>NL_P_2014_1000 m3_6_1</v>
      </c>
      <c r="G776" s="684"/>
    </row>
    <row r="777" spans="1:7" ht="13.8" thickBot="1" x14ac:dyDescent="0.3">
      <c r="A777" s="372" t="str">
        <f>Cover!$G$25</f>
        <v>NL</v>
      </c>
      <c r="B777" s="325" t="s">
        <v>295</v>
      </c>
      <c r="C777" s="323">
        <v>2014</v>
      </c>
      <c r="D777" s="325" t="s">
        <v>293</v>
      </c>
      <c r="E777" s="334" t="s">
        <v>114</v>
      </c>
      <c r="F777" s="323" t="str">
        <f t="shared" si="12"/>
        <v>NL_P_2014_1000 m3_6_1_C</v>
      </c>
      <c r="G777" s="684"/>
    </row>
    <row r="778" spans="1:7" ht="13.8" thickBot="1" x14ac:dyDescent="0.3">
      <c r="A778" s="372" t="str">
        <f>Cover!$G$25</f>
        <v>NL</v>
      </c>
      <c r="B778" s="325" t="s">
        <v>295</v>
      </c>
      <c r="C778" s="323">
        <v>2014</v>
      </c>
      <c r="D778" s="325" t="s">
        <v>293</v>
      </c>
      <c r="E778" s="334" t="s">
        <v>115</v>
      </c>
      <c r="F778" s="323" t="str">
        <f t="shared" si="12"/>
        <v>NL_P_2014_1000 m3_6_1_NC</v>
      </c>
      <c r="G778" s="684"/>
    </row>
    <row r="779" spans="1:7" ht="13.8" thickBot="1" x14ac:dyDescent="0.3">
      <c r="A779" s="372" t="str">
        <f>Cover!$G$25</f>
        <v>NL</v>
      </c>
      <c r="B779" s="325" t="s">
        <v>295</v>
      </c>
      <c r="C779" s="323">
        <v>2014</v>
      </c>
      <c r="D779" s="325" t="s">
        <v>293</v>
      </c>
      <c r="E779" s="334" t="s">
        <v>116</v>
      </c>
      <c r="F779" s="323" t="str">
        <f t="shared" si="12"/>
        <v>NL_P_2014_1000 m3_6_1_NC_T</v>
      </c>
      <c r="G779" s="684"/>
    </row>
    <row r="780" spans="1:7" ht="13.8" thickBot="1" x14ac:dyDescent="0.3">
      <c r="A780" s="372" t="str">
        <f>Cover!$G$25</f>
        <v>NL</v>
      </c>
      <c r="B780" s="325" t="s">
        <v>295</v>
      </c>
      <c r="C780" s="323">
        <v>2014</v>
      </c>
      <c r="D780" s="325" t="s">
        <v>293</v>
      </c>
      <c r="E780" s="334" t="s">
        <v>117</v>
      </c>
      <c r="F780" s="323" t="str">
        <f t="shared" si="12"/>
        <v>NL_P_2014_1000 m3_6_2</v>
      </c>
      <c r="G780" s="684"/>
    </row>
    <row r="781" spans="1:7" ht="13.8" thickBot="1" x14ac:dyDescent="0.3">
      <c r="A781" s="372" t="str">
        <f>Cover!$G$25</f>
        <v>NL</v>
      </c>
      <c r="B781" s="325" t="s">
        <v>295</v>
      </c>
      <c r="C781" s="323">
        <v>2014</v>
      </c>
      <c r="D781" s="325" t="s">
        <v>293</v>
      </c>
      <c r="E781" s="334" t="s">
        <v>118</v>
      </c>
      <c r="F781" s="323" t="str">
        <f t="shared" si="12"/>
        <v>NL_P_2014_1000 m3_6_2_C</v>
      </c>
      <c r="G781" s="684"/>
    </row>
    <row r="782" spans="1:7" ht="13.8" thickBot="1" x14ac:dyDescent="0.3">
      <c r="A782" s="372" t="str">
        <f>Cover!$G$25</f>
        <v>NL</v>
      </c>
      <c r="B782" s="325" t="s">
        <v>295</v>
      </c>
      <c r="C782" s="323">
        <v>2014</v>
      </c>
      <c r="D782" s="325" t="s">
        <v>293</v>
      </c>
      <c r="E782" s="334" t="s">
        <v>119</v>
      </c>
      <c r="F782" s="323" t="str">
        <f t="shared" si="12"/>
        <v>NL_P_2014_1000 m3_6_2_NC</v>
      </c>
      <c r="G782" s="684"/>
    </row>
    <row r="783" spans="1:7" ht="13.8" thickBot="1" x14ac:dyDescent="0.3">
      <c r="A783" s="372" t="str">
        <f>Cover!$G$25</f>
        <v>NL</v>
      </c>
      <c r="B783" s="325" t="s">
        <v>295</v>
      </c>
      <c r="C783" s="323">
        <v>2014</v>
      </c>
      <c r="D783" s="325" t="s">
        <v>293</v>
      </c>
      <c r="E783" s="334" t="s">
        <v>120</v>
      </c>
      <c r="F783" s="323" t="str">
        <f t="shared" si="12"/>
        <v>NL_P_2014_1000 m3_6_2_NC_T</v>
      </c>
      <c r="G783" s="684"/>
    </row>
    <row r="784" spans="1:7" ht="13.8" thickBot="1" x14ac:dyDescent="0.3">
      <c r="A784" s="372" t="str">
        <f>Cover!$G$25</f>
        <v>NL</v>
      </c>
      <c r="B784" s="325" t="s">
        <v>295</v>
      </c>
      <c r="C784" s="323">
        <v>2014</v>
      </c>
      <c r="D784" s="325" t="s">
        <v>293</v>
      </c>
      <c r="E784" s="334" t="s">
        <v>121</v>
      </c>
      <c r="F784" s="323" t="str">
        <f t="shared" si="12"/>
        <v>NL_P_2014_1000 m3_6_3</v>
      </c>
      <c r="G784" s="684"/>
    </row>
    <row r="785" spans="1:7" ht="13.8" thickBot="1" x14ac:dyDescent="0.3">
      <c r="A785" s="372" t="str">
        <f>Cover!$G$25</f>
        <v>NL</v>
      </c>
      <c r="B785" s="325" t="s">
        <v>295</v>
      </c>
      <c r="C785" s="323">
        <v>2014</v>
      </c>
      <c r="D785" s="325" t="s">
        <v>293</v>
      </c>
      <c r="E785" s="334" t="s">
        <v>122</v>
      </c>
      <c r="F785" s="323" t="str">
        <f t="shared" si="12"/>
        <v>NL_P_2014_1000 m3_6_3_1</v>
      </c>
      <c r="G785" s="684"/>
    </row>
    <row r="786" spans="1:7" ht="13.8" thickBot="1" x14ac:dyDescent="0.3">
      <c r="A786" s="372" t="str">
        <f>Cover!$G$25</f>
        <v>NL</v>
      </c>
      <c r="B786" s="325" t="s">
        <v>295</v>
      </c>
      <c r="C786" s="323">
        <v>2014</v>
      </c>
      <c r="D786" s="325" t="s">
        <v>293</v>
      </c>
      <c r="E786" s="334" t="s">
        <v>123</v>
      </c>
      <c r="F786" s="323" t="str">
        <f t="shared" si="12"/>
        <v>NL_P_2014_1000 m3_6_4</v>
      </c>
      <c r="G786" s="684"/>
    </row>
    <row r="787" spans="1:7" ht="13.8" thickBot="1" x14ac:dyDescent="0.3">
      <c r="A787" s="372" t="str">
        <f>Cover!$G$25</f>
        <v>NL</v>
      </c>
      <c r="B787" s="325" t="s">
        <v>295</v>
      </c>
      <c r="C787" s="323">
        <v>2014</v>
      </c>
      <c r="D787" s="325" t="s">
        <v>293</v>
      </c>
      <c r="E787" s="334" t="s">
        <v>124</v>
      </c>
      <c r="F787" s="323" t="str">
        <f t="shared" si="12"/>
        <v>NL_P_2014_1000 m3_6_4_1</v>
      </c>
      <c r="G787" s="684"/>
    </row>
    <row r="788" spans="1:7" ht="13.8" thickBot="1" x14ac:dyDescent="0.3">
      <c r="A788" s="372" t="str">
        <f>Cover!$G$25</f>
        <v>NL</v>
      </c>
      <c r="B788" s="325" t="s">
        <v>295</v>
      </c>
      <c r="C788" s="323">
        <v>2014</v>
      </c>
      <c r="D788" s="325" t="s">
        <v>293</v>
      </c>
      <c r="E788" s="334" t="s">
        <v>125</v>
      </c>
      <c r="F788" s="323" t="str">
        <f t="shared" si="12"/>
        <v>NL_P_2014_1000 m3_6_4_2</v>
      </c>
      <c r="G788" s="684"/>
    </row>
    <row r="789" spans="1:7" ht="13.8" thickBot="1" x14ac:dyDescent="0.3">
      <c r="A789" s="372" t="str">
        <f>Cover!$G$25</f>
        <v>NL</v>
      </c>
      <c r="B789" s="325" t="s">
        <v>295</v>
      </c>
      <c r="C789" s="323">
        <v>2014</v>
      </c>
      <c r="D789" s="325" t="s">
        <v>293</v>
      </c>
      <c r="E789" s="334" t="s">
        <v>126</v>
      </c>
      <c r="F789" s="323" t="str">
        <f t="shared" si="12"/>
        <v>NL_P_2014_1000 m3_6_4_3</v>
      </c>
      <c r="G789" s="684"/>
    </row>
    <row r="790" spans="1:7" ht="13.8" thickBot="1" x14ac:dyDescent="0.3">
      <c r="A790" s="372" t="str">
        <f>Cover!$G$25</f>
        <v>NL</v>
      </c>
      <c r="B790" s="325" t="s">
        <v>295</v>
      </c>
      <c r="C790" s="323">
        <v>2014</v>
      </c>
      <c r="D790" s="325" t="s">
        <v>362</v>
      </c>
      <c r="E790" s="334">
        <v>7</v>
      </c>
      <c r="F790" s="323" t="str">
        <f t="shared" si="12"/>
        <v>NL_P_2014_1000 mt_7</v>
      </c>
      <c r="G790" s="684"/>
    </row>
    <row r="791" spans="1:7" ht="13.8" thickBot="1" x14ac:dyDescent="0.3">
      <c r="A791" s="372" t="str">
        <f>Cover!$G$25</f>
        <v>NL</v>
      </c>
      <c r="B791" s="325" t="s">
        <v>295</v>
      </c>
      <c r="C791" s="323">
        <v>2014</v>
      </c>
      <c r="D791" s="325" t="s">
        <v>362</v>
      </c>
      <c r="E791" s="334" t="s">
        <v>127</v>
      </c>
      <c r="F791" s="323" t="str">
        <f t="shared" si="12"/>
        <v>NL_P_2014_1000 mt_7_1</v>
      </c>
      <c r="G791" s="684"/>
    </row>
    <row r="792" spans="1:7" ht="13.8" thickBot="1" x14ac:dyDescent="0.3">
      <c r="A792" s="372" t="str">
        <f>Cover!$G$25</f>
        <v>NL</v>
      </c>
      <c r="B792" s="325" t="s">
        <v>295</v>
      </c>
      <c r="C792" s="323">
        <v>2014</v>
      </c>
      <c r="D792" s="325" t="s">
        <v>362</v>
      </c>
      <c r="E792" s="334" t="s">
        <v>128</v>
      </c>
      <c r="F792" s="323" t="str">
        <f t="shared" si="12"/>
        <v>NL_P_2014_1000 mt_7_2</v>
      </c>
      <c r="G792" s="684"/>
    </row>
    <row r="793" spans="1:7" ht="13.8" thickBot="1" x14ac:dyDescent="0.3">
      <c r="A793" s="372" t="str">
        <f>Cover!$G$25</f>
        <v>NL</v>
      </c>
      <c r="B793" s="325" t="s">
        <v>295</v>
      </c>
      <c r="C793" s="323">
        <v>2014</v>
      </c>
      <c r="D793" s="325" t="s">
        <v>362</v>
      </c>
      <c r="E793" s="334" t="s">
        <v>129</v>
      </c>
      <c r="F793" s="323" t="str">
        <f t="shared" si="12"/>
        <v>NL_P_2014_1000 mt_7_3</v>
      </c>
      <c r="G793" s="684"/>
    </row>
    <row r="794" spans="1:7" ht="13.8" thickBot="1" x14ac:dyDescent="0.3">
      <c r="A794" s="372" t="str">
        <f>Cover!$G$25</f>
        <v>NL</v>
      </c>
      <c r="B794" s="325" t="s">
        <v>295</v>
      </c>
      <c r="C794" s="323">
        <v>2014</v>
      </c>
      <c r="D794" s="325" t="s">
        <v>362</v>
      </c>
      <c r="E794" s="334" t="s">
        <v>130</v>
      </c>
      <c r="F794" s="323" t="str">
        <f t="shared" si="12"/>
        <v>NL_P_2014_1000 mt_7_3_1</v>
      </c>
      <c r="G794" s="684"/>
    </row>
    <row r="795" spans="1:7" ht="13.8" thickBot="1" x14ac:dyDescent="0.3">
      <c r="A795" s="372" t="str">
        <f>Cover!$G$25</f>
        <v>NL</v>
      </c>
      <c r="B795" s="325" t="s">
        <v>295</v>
      </c>
      <c r="C795" s="323">
        <v>2014</v>
      </c>
      <c r="D795" s="325" t="s">
        <v>362</v>
      </c>
      <c r="E795" s="334" t="s">
        <v>131</v>
      </c>
      <c r="F795" s="323" t="str">
        <f t="shared" si="12"/>
        <v>NL_P_2014_1000 mt_7_3_2</v>
      </c>
      <c r="G795" s="684"/>
    </row>
    <row r="796" spans="1:7" ht="13.8" thickBot="1" x14ac:dyDescent="0.3">
      <c r="A796" s="372" t="str">
        <f>Cover!$G$25</f>
        <v>NL</v>
      </c>
      <c r="B796" s="325" t="s">
        <v>295</v>
      </c>
      <c r="C796" s="323">
        <v>2014</v>
      </c>
      <c r="D796" s="325" t="s">
        <v>362</v>
      </c>
      <c r="E796" s="334" t="s">
        <v>132</v>
      </c>
      <c r="F796" s="323" t="str">
        <f t="shared" si="12"/>
        <v>NL_P_2014_1000 mt_7_3_3</v>
      </c>
      <c r="G796" s="684"/>
    </row>
    <row r="797" spans="1:7" ht="13.8" thickBot="1" x14ac:dyDescent="0.3">
      <c r="A797" s="372" t="str">
        <f>Cover!$G$25</f>
        <v>NL</v>
      </c>
      <c r="B797" s="325" t="s">
        <v>295</v>
      </c>
      <c r="C797" s="323">
        <v>2014</v>
      </c>
      <c r="D797" s="325" t="s">
        <v>362</v>
      </c>
      <c r="E797" s="334" t="s">
        <v>133</v>
      </c>
      <c r="F797" s="323" t="str">
        <f t="shared" si="12"/>
        <v>NL_P_2014_1000 mt_7_3_4</v>
      </c>
      <c r="G797" s="684"/>
    </row>
    <row r="798" spans="1:7" ht="13.8" thickBot="1" x14ac:dyDescent="0.3">
      <c r="A798" s="372" t="str">
        <f>Cover!$G$25</f>
        <v>NL</v>
      </c>
      <c r="B798" s="325" t="s">
        <v>295</v>
      </c>
      <c r="C798" s="323">
        <v>2014</v>
      </c>
      <c r="D798" s="325" t="s">
        <v>362</v>
      </c>
      <c r="E798" s="334" t="s">
        <v>134</v>
      </c>
      <c r="F798" s="323" t="str">
        <f t="shared" si="12"/>
        <v>NL_P_2014_1000 mt_7_4</v>
      </c>
      <c r="G798" s="684"/>
    </row>
    <row r="799" spans="1:7" ht="13.8" thickBot="1" x14ac:dyDescent="0.3">
      <c r="A799" s="372" t="str">
        <f>Cover!$G$25</f>
        <v>NL</v>
      </c>
      <c r="B799" s="325" t="s">
        <v>295</v>
      </c>
      <c r="C799" s="323">
        <v>2014</v>
      </c>
      <c r="D799" s="325" t="s">
        <v>362</v>
      </c>
      <c r="E799" s="334">
        <v>8</v>
      </c>
      <c r="F799" s="323" t="str">
        <f t="shared" si="12"/>
        <v>NL_P_2014_1000 mt_8</v>
      </c>
      <c r="G799" s="684"/>
    </row>
    <row r="800" spans="1:7" ht="13.8" thickBot="1" x14ac:dyDescent="0.3">
      <c r="A800" s="372" t="str">
        <f>Cover!$G$25</f>
        <v>NL</v>
      </c>
      <c r="B800" s="325" t="s">
        <v>295</v>
      </c>
      <c r="C800" s="323">
        <v>2014</v>
      </c>
      <c r="D800" s="325" t="s">
        <v>362</v>
      </c>
      <c r="E800" s="334" t="s">
        <v>135</v>
      </c>
      <c r="F800" s="323" t="str">
        <f t="shared" si="12"/>
        <v>NL_P_2014_1000 mt_8_1</v>
      </c>
      <c r="G800" s="684"/>
    </row>
    <row r="801" spans="1:7" ht="13.8" thickBot="1" x14ac:dyDescent="0.3">
      <c r="A801" s="372" t="str">
        <f>Cover!$G$25</f>
        <v>NL</v>
      </c>
      <c r="B801" s="325" t="s">
        <v>295</v>
      </c>
      <c r="C801" s="323">
        <v>2014</v>
      </c>
      <c r="D801" s="325" t="s">
        <v>362</v>
      </c>
      <c r="E801" s="334" t="s">
        <v>136</v>
      </c>
      <c r="F801" s="323" t="str">
        <f t="shared" si="12"/>
        <v>NL_P_2014_1000 mt_8_2</v>
      </c>
      <c r="G801" s="684"/>
    </row>
    <row r="802" spans="1:7" ht="13.8" thickBot="1" x14ac:dyDescent="0.3">
      <c r="A802" s="372" t="str">
        <f>Cover!$G$25</f>
        <v>NL</v>
      </c>
      <c r="B802" s="325" t="s">
        <v>295</v>
      </c>
      <c r="C802" s="323">
        <v>2014</v>
      </c>
      <c r="D802" s="325" t="s">
        <v>362</v>
      </c>
      <c r="E802" s="334">
        <v>9</v>
      </c>
      <c r="F802" s="323" t="str">
        <f t="shared" si="12"/>
        <v>NL_P_2014_1000 mt_9</v>
      </c>
      <c r="G802" s="684"/>
    </row>
    <row r="803" spans="1:7" ht="13.8" thickBot="1" x14ac:dyDescent="0.3">
      <c r="A803" s="372" t="str">
        <f>Cover!$G$25</f>
        <v>NL</v>
      </c>
      <c r="B803" s="325" t="s">
        <v>295</v>
      </c>
      <c r="C803" s="323">
        <v>2014</v>
      </c>
      <c r="D803" s="325" t="s">
        <v>362</v>
      </c>
      <c r="E803" s="334">
        <v>10</v>
      </c>
      <c r="F803" s="323" t="str">
        <f t="shared" si="12"/>
        <v>NL_P_2014_1000 mt_10</v>
      </c>
      <c r="G803" s="684"/>
    </row>
    <row r="804" spans="1:7" ht="13.8" thickBot="1" x14ac:dyDescent="0.3">
      <c r="A804" s="372" t="str">
        <f>Cover!$G$25</f>
        <v>NL</v>
      </c>
      <c r="B804" s="325" t="s">
        <v>295</v>
      </c>
      <c r="C804" s="323">
        <v>2014</v>
      </c>
      <c r="D804" s="325" t="s">
        <v>362</v>
      </c>
      <c r="E804" s="334" t="s">
        <v>137</v>
      </c>
      <c r="F804" s="323" t="str">
        <f t="shared" si="12"/>
        <v>NL_P_2014_1000 mt_10_1</v>
      </c>
      <c r="G804" s="684"/>
    </row>
    <row r="805" spans="1:7" ht="13.8" thickBot="1" x14ac:dyDescent="0.3">
      <c r="A805" s="372" t="str">
        <f>Cover!$G$25</f>
        <v>NL</v>
      </c>
      <c r="B805" s="325" t="s">
        <v>295</v>
      </c>
      <c r="C805" s="323">
        <v>2014</v>
      </c>
      <c r="D805" s="325" t="s">
        <v>362</v>
      </c>
      <c r="E805" s="334" t="s">
        <v>138</v>
      </c>
      <c r="F805" s="323" t="str">
        <f t="shared" si="12"/>
        <v>NL_P_2014_1000 mt_10_1_1</v>
      </c>
      <c r="G805" s="684"/>
    </row>
    <row r="806" spans="1:7" ht="13.8" thickBot="1" x14ac:dyDescent="0.3">
      <c r="A806" s="372" t="str">
        <f>Cover!$G$25</f>
        <v>NL</v>
      </c>
      <c r="B806" s="325" t="s">
        <v>295</v>
      </c>
      <c r="C806" s="323">
        <v>2014</v>
      </c>
      <c r="D806" s="325" t="s">
        <v>362</v>
      </c>
      <c r="E806" s="334" t="s">
        <v>139</v>
      </c>
      <c r="F806" s="323" t="str">
        <f t="shared" si="12"/>
        <v>NL_P_2014_1000 mt_10_1_2</v>
      </c>
      <c r="G806" s="684"/>
    </row>
    <row r="807" spans="1:7" ht="13.8" thickBot="1" x14ac:dyDescent="0.3">
      <c r="A807" s="372" t="str">
        <f>Cover!$G$25</f>
        <v>NL</v>
      </c>
      <c r="B807" s="325" t="s">
        <v>295</v>
      </c>
      <c r="C807" s="323">
        <v>2014</v>
      </c>
      <c r="D807" s="325" t="s">
        <v>362</v>
      </c>
      <c r="E807" s="334" t="s">
        <v>140</v>
      </c>
      <c r="F807" s="323" t="str">
        <f t="shared" si="12"/>
        <v>NL_P_2014_1000 mt_10_1_3</v>
      </c>
      <c r="G807" s="684"/>
    </row>
    <row r="808" spans="1:7" ht="13.8" thickBot="1" x14ac:dyDescent="0.3">
      <c r="A808" s="372" t="str">
        <f>Cover!$G$25</f>
        <v>NL</v>
      </c>
      <c r="B808" s="325" t="s">
        <v>295</v>
      </c>
      <c r="C808" s="323">
        <v>2014</v>
      </c>
      <c r="D808" s="325" t="s">
        <v>362</v>
      </c>
      <c r="E808" s="334" t="s">
        <v>141</v>
      </c>
      <c r="F808" s="323" t="str">
        <f t="shared" si="12"/>
        <v>NL_P_2014_1000 mt_10_1_4</v>
      </c>
      <c r="G808" s="684"/>
    </row>
    <row r="809" spans="1:7" ht="13.8" thickBot="1" x14ac:dyDescent="0.3">
      <c r="A809" s="372" t="str">
        <f>Cover!$G$25</f>
        <v>NL</v>
      </c>
      <c r="B809" s="325" t="s">
        <v>295</v>
      </c>
      <c r="C809" s="323">
        <v>2014</v>
      </c>
      <c r="D809" s="325" t="s">
        <v>362</v>
      </c>
      <c r="E809" s="334" t="s">
        <v>142</v>
      </c>
      <c r="F809" s="323" t="str">
        <f t="shared" si="12"/>
        <v>NL_P_2014_1000 mt_10_2</v>
      </c>
      <c r="G809" s="684"/>
    </row>
    <row r="810" spans="1:7" ht="13.8" thickBot="1" x14ac:dyDescent="0.3">
      <c r="A810" s="372" t="str">
        <f>Cover!$G$25</f>
        <v>NL</v>
      </c>
      <c r="B810" s="325" t="s">
        <v>295</v>
      </c>
      <c r="C810" s="323">
        <v>2014</v>
      </c>
      <c r="D810" s="325" t="s">
        <v>362</v>
      </c>
      <c r="E810" s="334" t="s">
        <v>143</v>
      </c>
      <c r="F810" s="323" t="str">
        <f t="shared" si="12"/>
        <v>NL_P_2014_1000 mt_10_3</v>
      </c>
      <c r="G810" s="684"/>
    </row>
    <row r="811" spans="1:7" ht="13.8" thickBot="1" x14ac:dyDescent="0.3">
      <c r="A811" s="372" t="str">
        <f>Cover!$G$25</f>
        <v>NL</v>
      </c>
      <c r="B811" s="325" t="s">
        <v>295</v>
      </c>
      <c r="C811" s="323">
        <v>2014</v>
      </c>
      <c r="D811" s="325" t="s">
        <v>362</v>
      </c>
      <c r="E811" s="334" t="s">
        <v>144</v>
      </c>
      <c r="F811" s="323" t="str">
        <f t="shared" si="12"/>
        <v>NL_P_2014_1000 mt_10_3_1</v>
      </c>
      <c r="G811" s="684"/>
    </row>
    <row r="812" spans="1:7" ht="13.8" thickBot="1" x14ac:dyDescent="0.3">
      <c r="A812" s="372" t="str">
        <f>Cover!$G$25</f>
        <v>NL</v>
      </c>
      <c r="B812" s="325" t="s">
        <v>295</v>
      </c>
      <c r="C812" s="323">
        <v>2014</v>
      </c>
      <c r="D812" s="325" t="s">
        <v>362</v>
      </c>
      <c r="E812" s="334" t="s">
        <v>145</v>
      </c>
      <c r="F812" s="323" t="str">
        <f t="shared" si="12"/>
        <v>NL_P_2014_1000 mt_10_3_2</v>
      </c>
      <c r="G812" s="684"/>
    </row>
    <row r="813" spans="1:7" ht="13.8" thickBot="1" x14ac:dyDescent="0.3">
      <c r="A813" s="372" t="str">
        <f>Cover!$G$25</f>
        <v>NL</v>
      </c>
      <c r="B813" s="325" t="s">
        <v>295</v>
      </c>
      <c r="C813" s="323">
        <v>2014</v>
      </c>
      <c r="D813" s="325" t="s">
        <v>362</v>
      </c>
      <c r="E813" s="334" t="s">
        <v>146</v>
      </c>
      <c r="F813" s="323" t="str">
        <f t="shared" si="12"/>
        <v>NL_P_2014_1000 mt_10_3_3</v>
      </c>
      <c r="G813" s="684"/>
    </row>
    <row r="814" spans="1:7" ht="13.8" thickBot="1" x14ac:dyDescent="0.3">
      <c r="A814" s="372" t="str">
        <f>Cover!$G$25</f>
        <v>NL</v>
      </c>
      <c r="B814" s="325" t="s">
        <v>295</v>
      </c>
      <c r="C814" s="323">
        <v>2014</v>
      </c>
      <c r="D814" s="325" t="s">
        <v>362</v>
      </c>
      <c r="E814" s="334" t="s">
        <v>147</v>
      </c>
      <c r="F814" s="323" t="str">
        <f t="shared" si="12"/>
        <v>NL_P_2014_1000 mt_10_3_4</v>
      </c>
      <c r="G814" s="684"/>
    </row>
    <row r="815" spans="1:7" ht="13.8" thickBot="1" x14ac:dyDescent="0.3">
      <c r="A815" s="372" t="str">
        <f>Cover!$G$25</f>
        <v>NL</v>
      </c>
      <c r="B815" s="325" t="s">
        <v>295</v>
      </c>
      <c r="C815" s="323">
        <v>2014</v>
      </c>
      <c r="D815" s="325" t="s">
        <v>362</v>
      </c>
      <c r="E815" s="334" t="s">
        <v>148</v>
      </c>
      <c r="F815" s="323" t="str">
        <f t="shared" si="12"/>
        <v>NL_P_2014_1000 mt_10_4</v>
      </c>
      <c r="G815" s="684"/>
    </row>
    <row r="816" spans="1:7" ht="13.8" thickBot="1" x14ac:dyDescent="0.3">
      <c r="A816" s="372" t="str">
        <f>Cover!$G$25</f>
        <v>NL</v>
      </c>
      <c r="B816" s="325" t="s">
        <v>292</v>
      </c>
      <c r="C816" s="323">
        <v>2014</v>
      </c>
      <c r="D816" s="325" t="s">
        <v>293</v>
      </c>
      <c r="E816" s="334">
        <v>1</v>
      </c>
      <c r="F816" s="323" t="str">
        <f t="shared" si="12"/>
        <v>NL_M_2014_1000 m3_1</v>
      </c>
      <c r="G816" s="684"/>
    </row>
    <row r="817" spans="1:7" ht="13.8" thickBot="1" x14ac:dyDescent="0.3">
      <c r="A817" s="372" t="str">
        <f>Cover!$G$25</f>
        <v>NL</v>
      </c>
      <c r="B817" s="325" t="s">
        <v>292</v>
      </c>
      <c r="C817" s="323">
        <v>2014</v>
      </c>
      <c r="D817" s="325" t="s">
        <v>293</v>
      </c>
      <c r="E817" s="334" t="s">
        <v>94</v>
      </c>
      <c r="F817" s="323" t="str">
        <f t="shared" si="12"/>
        <v>NL_M_2014_1000 m3_1_1</v>
      </c>
      <c r="G817" s="684"/>
    </row>
    <row r="818" spans="1:7" ht="13.8" thickBot="1" x14ac:dyDescent="0.3">
      <c r="A818" s="372" t="str">
        <f>Cover!$G$25</f>
        <v>NL</v>
      </c>
      <c r="B818" s="325" t="s">
        <v>292</v>
      </c>
      <c r="C818" s="323">
        <v>2014</v>
      </c>
      <c r="D818" s="325" t="s">
        <v>293</v>
      </c>
      <c r="E818" s="334" t="s">
        <v>97</v>
      </c>
      <c r="F818" s="323" t="str">
        <f t="shared" si="12"/>
        <v>NL_M_2014_1000 m3_1_2</v>
      </c>
      <c r="G818" s="684"/>
    </row>
    <row r="819" spans="1:7" ht="13.8" thickBot="1" x14ac:dyDescent="0.3">
      <c r="A819" s="372" t="str">
        <f>Cover!$G$25</f>
        <v>NL</v>
      </c>
      <c r="B819" s="325" t="s">
        <v>292</v>
      </c>
      <c r="C819" s="323">
        <v>2014</v>
      </c>
      <c r="D819" s="325" t="s">
        <v>293</v>
      </c>
      <c r="E819" s="334" t="s">
        <v>98</v>
      </c>
      <c r="F819" s="323" t="str">
        <f t="shared" si="12"/>
        <v>NL_M_2014_1000 m3_1_2_C</v>
      </c>
      <c r="G819" s="684"/>
    </row>
    <row r="820" spans="1:7" ht="13.8" thickBot="1" x14ac:dyDescent="0.3">
      <c r="A820" s="372" t="str">
        <f>Cover!$G$25</f>
        <v>NL</v>
      </c>
      <c r="B820" s="325" t="s">
        <v>292</v>
      </c>
      <c r="C820" s="323">
        <v>2014</v>
      </c>
      <c r="D820" s="325" t="s">
        <v>293</v>
      </c>
      <c r="E820" s="334" t="s">
        <v>99</v>
      </c>
      <c r="F820" s="323" t="str">
        <f t="shared" si="12"/>
        <v>NL_M_2014_1000 m3_1_2_NC</v>
      </c>
      <c r="G820" s="684"/>
    </row>
    <row r="821" spans="1:7" ht="13.8" thickBot="1" x14ac:dyDescent="0.3">
      <c r="A821" s="372" t="str">
        <f>Cover!$G$25</f>
        <v>NL</v>
      </c>
      <c r="B821" s="325" t="s">
        <v>292</v>
      </c>
      <c r="C821" s="323">
        <v>2014</v>
      </c>
      <c r="D821" s="325" t="s">
        <v>293</v>
      </c>
      <c r="E821" s="334" t="s">
        <v>100</v>
      </c>
      <c r="F821" s="323" t="str">
        <f t="shared" si="12"/>
        <v>NL_M_2014_1000 m3_1_2_NC_T</v>
      </c>
      <c r="G821" s="684"/>
    </row>
    <row r="822" spans="1:7" ht="13.8" thickBot="1" x14ac:dyDescent="0.3">
      <c r="A822" s="372" t="str">
        <f>Cover!$G$25</f>
        <v>NL</v>
      </c>
      <c r="B822" s="325" t="s">
        <v>292</v>
      </c>
      <c r="C822" s="323">
        <v>2014</v>
      </c>
      <c r="D822" s="325" t="s">
        <v>362</v>
      </c>
      <c r="E822" s="334">
        <v>2</v>
      </c>
      <c r="F822" s="323" t="str">
        <f t="shared" si="12"/>
        <v>NL_M_2014_1000 mt_2</v>
      </c>
      <c r="G822" s="684"/>
    </row>
    <row r="823" spans="1:7" ht="13.8" thickBot="1" x14ac:dyDescent="0.3">
      <c r="A823" s="372" t="str">
        <f>Cover!$G$25</f>
        <v>NL</v>
      </c>
      <c r="B823" s="325" t="s">
        <v>292</v>
      </c>
      <c r="C823" s="323">
        <v>2014</v>
      </c>
      <c r="D823" s="325" t="s">
        <v>293</v>
      </c>
      <c r="E823" s="334">
        <v>3</v>
      </c>
      <c r="F823" s="323" t="str">
        <f t="shared" si="12"/>
        <v>NL_M_2014_1000 m3_3</v>
      </c>
      <c r="G823" s="684"/>
    </row>
    <row r="824" spans="1:7" ht="13.8" thickBot="1" x14ac:dyDescent="0.3">
      <c r="A824" s="372" t="str">
        <f>Cover!$G$25</f>
        <v>NL</v>
      </c>
      <c r="B824" s="325" t="s">
        <v>292</v>
      </c>
      <c r="C824" s="323">
        <v>2014</v>
      </c>
      <c r="D824" s="325" t="s">
        <v>293</v>
      </c>
      <c r="E824" s="334" t="s">
        <v>381</v>
      </c>
      <c r="F824" s="323" t="str">
        <f t="shared" si="12"/>
        <v>NL_M_2014_1000 m3_3_1</v>
      </c>
      <c r="G824" s="684"/>
    </row>
    <row r="825" spans="1:7" ht="13.8" thickBot="1" x14ac:dyDescent="0.3">
      <c r="A825" s="372" t="str">
        <f>Cover!$G$25</f>
        <v>NL</v>
      </c>
      <c r="B825" s="325" t="s">
        <v>292</v>
      </c>
      <c r="C825" s="323">
        <v>2014</v>
      </c>
      <c r="D825" s="325" t="s">
        <v>293</v>
      </c>
      <c r="E825" s="334" t="s">
        <v>382</v>
      </c>
      <c r="F825" s="323" t="str">
        <f t="shared" si="12"/>
        <v>NL_M_2014_1000 m3_3_2</v>
      </c>
      <c r="G825" s="684"/>
    </row>
    <row r="826" spans="1:7" ht="13.8" thickBot="1" x14ac:dyDescent="0.3">
      <c r="A826" s="372" t="str">
        <f>Cover!$G$25</f>
        <v>NL</v>
      </c>
      <c r="B826" s="325" t="s">
        <v>292</v>
      </c>
      <c r="C826" s="323">
        <v>2014</v>
      </c>
      <c r="D826" s="325" t="s">
        <v>362</v>
      </c>
      <c r="E826" s="334">
        <v>4</v>
      </c>
      <c r="F826" s="323" t="str">
        <f t="shared" si="12"/>
        <v>NL_M_2014_1000 mt_4</v>
      </c>
      <c r="G826" s="684"/>
    </row>
    <row r="827" spans="1:7" ht="13.8" thickBot="1" x14ac:dyDescent="0.3">
      <c r="A827" s="372" t="str">
        <f>Cover!$G$25</f>
        <v>NL</v>
      </c>
      <c r="B827" s="325" t="s">
        <v>292</v>
      </c>
      <c r="C827" s="323">
        <v>2014</v>
      </c>
      <c r="D827" s="325" t="s">
        <v>362</v>
      </c>
      <c r="E827" s="334" t="s">
        <v>383</v>
      </c>
      <c r="F827" s="323" t="str">
        <f t="shared" si="12"/>
        <v>NL_M_2014_1000 mt_4_1</v>
      </c>
      <c r="G827" s="684"/>
    </row>
    <row r="828" spans="1:7" ht="13.8" thickBot="1" x14ac:dyDescent="0.3">
      <c r="A828" s="372" t="str">
        <f>Cover!$G$25</f>
        <v>NL</v>
      </c>
      <c r="B828" s="325" t="s">
        <v>292</v>
      </c>
      <c r="C828" s="323">
        <v>2014</v>
      </c>
      <c r="D828" s="325" t="s">
        <v>362</v>
      </c>
      <c r="E828" s="334" t="s">
        <v>384</v>
      </c>
      <c r="F828" s="323" t="str">
        <f t="shared" si="12"/>
        <v>NL_M_2014_1000 mt_4_2</v>
      </c>
      <c r="G828" s="684"/>
    </row>
    <row r="829" spans="1:7" ht="13.8" thickBot="1" x14ac:dyDescent="0.3">
      <c r="A829" s="372" t="str">
        <f>Cover!$G$25</f>
        <v>NL</v>
      </c>
      <c r="B829" s="343" t="s">
        <v>292</v>
      </c>
      <c r="C829" s="323">
        <v>2014</v>
      </c>
      <c r="D829" s="343" t="s">
        <v>293</v>
      </c>
      <c r="E829" s="347">
        <v>5</v>
      </c>
      <c r="F829" s="323" t="str">
        <f t="shared" si="12"/>
        <v>NL_M_2014_1000 m3_5</v>
      </c>
      <c r="G829" s="684"/>
    </row>
    <row r="830" spans="1:7" ht="13.8" thickBot="1" x14ac:dyDescent="0.3">
      <c r="A830" s="372" t="str">
        <f>Cover!$G$25</f>
        <v>NL</v>
      </c>
      <c r="B830" s="327" t="s">
        <v>292</v>
      </c>
      <c r="C830" s="323">
        <v>2014</v>
      </c>
      <c r="D830" s="327" t="s">
        <v>293</v>
      </c>
      <c r="E830" s="341" t="s">
        <v>110</v>
      </c>
      <c r="F830" s="323" t="str">
        <f t="shared" si="12"/>
        <v>NL_M_2014_1000 m3_5_C</v>
      </c>
      <c r="G830" s="684"/>
    </row>
    <row r="831" spans="1:7" ht="13.8" thickBot="1" x14ac:dyDescent="0.3">
      <c r="A831" s="372" t="str">
        <f>Cover!$G$25</f>
        <v>NL</v>
      </c>
      <c r="B831" s="325" t="s">
        <v>292</v>
      </c>
      <c r="C831" s="323">
        <v>2014</v>
      </c>
      <c r="D831" s="325" t="s">
        <v>293</v>
      </c>
      <c r="E831" s="334" t="s">
        <v>111</v>
      </c>
      <c r="F831" s="323" t="str">
        <f t="shared" si="12"/>
        <v>NL_M_2014_1000 m3_5_NC</v>
      </c>
      <c r="G831" s="684"/>
    </row>
    <row r="832" spans="1:7" ht="13.8" thickBot="1" x14ac:dyDescent="0.3">
      <c r="A832" s="372" t="str">
        <f>Cover!$G$25</f>
        <v>NL</v>
      </c>
      <c r="B832" s="325" t="s">
        <v>292</v>
      </c>
      <c r="C832" s="323">
        <v>2014</v>
      </c>
      <c r="D832" s="325" t="s">
        <v>293</v>
      </c>
      <c r="E832" s="334" t="s">
        <v>112</v>
      </c>
      <c r="F832" s="323" t="str">
        <f t="shared" si="12"/>
        <v>NL_M_2014_1000 m3_5_NC_T</v>
      </c>
      <c r="G832" s="684"/>
    </row>
    <row r="833" spans="1:7" ht="13.8" thickBot="1" x14ac:dyDescent="0.3">
      <c r="A833" s="372" t="str">
        <f>Cover!$G$25</f>
        <v>NL</v>
      </c>
      <c r="B833" s="325" t="s">
        <v>292</v>
      </c>
      <c r="C833" s="323">
        <v>2014</v>
      </c>
      <c r="D833" s="325" t="s">
        <v>293</v>
      </c>
      <c r="E833" s="334">
        <v>6</v>
      </c>
      <c r="F833" s="323" t="str">
        <f t="shared" si="12"/>
        <v>NL_M_2014_1000 m3_6</v>
      </c>
      <c r="G833" s="684"/>
    </row>
    <row r="834" spans="1:7" ht="13.8" thickBot="1" x14ac:dyDescent="0.3">
      <c r="A834" s="372" t="str">
        <f>Cover!$G$25</f>
        <v>NL</v>
      </c>
      <c r="B834" s="325" t="s">
        <v>292</v>
      </c>
      <c r="C834" s="323">
        <v>2014</v>
      </c>
      <c r="D834" s="325" t="s">
        <v>293</v>
      </c>
      <c r="E834" s="334" t="s">
        <v>113</v>
      </c>
      <c r="F834" s="323" t="str">
        <f t="shared" si="12"/>
        <v>NL_M_2014_1000 m3_6_1</v>
      </c>
      <c r="G834" s="684"/>
    </row>
    <row r="835" spans="1:7" ht="13.8" thickBot="1" x14ac:dyDescent="0.3">
      <c r="A835" s="372" t="str">
        <f>Cover!$G$25</f>
        <v>NL</v>
      </c>
      <c r="B835" s="325" t="s">
        <v>292</v>
      </c>
      <c r="C835" s="323">
        <v>2014</v>
      </c>
      <c r="D835" s="325" t="s">
        <v>293</v>
      </c>
      <c r="E835" s="334" t="s">
        <v>114</v>
      </c>
      <c r="F835" s="323" t="str">
        <f t="shared" ref="F835:F898" si="13">CONCATENATE(A835,"_",B835,"_",C835,"_",D835,"_",E835)</f>
        <v>NL_M_2014_1000 m3_6_1_C</v>
      </c>
      <c r="G835" s="684"/>
    </row>
    <row r="836" spans="1:7" ht="13.8" thickBot="1" x14ac:dyDescent="0.3">
      <c r="A836" s="372" t="str">
        <f>Cover!$G$25</f>
        <v>NL</v>
      </c>
      <c r="B836" s="325" t="s">
        <v>292</v>
      </c>
      <c r="C836" s="323">
        <v>2014</v>
      </c>
      <c r="D836" s="325" t="s">
        <v>293</v>
      </c>
      <c r="E836" s="334" t="s">
        <v>115</v>
      </c>
      <c r="F836" s="323" t="str">
        <f t="shared" si="13"/>
        <v>NL_M_2014_1000 m3_6_1_NC</v>
      </c>
      <c r="G836" s="684"/>
    </row>
    <row r="837" spans="1:7" ht="13.8" thickBot="1" x14ac:dyDescent="0.3">
      <c r="A837" s="372" t="str">
        <f>Cover!$G$25</f>
        <v>NL</v>
      </c>
      <c r="B837" s="325" t="s">
        <v>292</v>
      </c>
      <c r="C837" s="323">
        <v>2014</v>
      </c>
      <c r="D837" s="325" t="s">
        <v>293</v>
      </c>
      <c r="E837" s="334" t="s">
        <v>116</v>
      </c>
      <c r="F837" s="323" t="str">
        <f t="shared" si="13"/>
        <v>NL_M_2014_1000 m3_6_1_NC_T</v>
      </c>
      <c r="G837" s="684"/>
    </row>
    <row r="838" spans="1:7" ht="13.8" thickBot="1" x14ac:dyDescent="0.3">
      <c r="A838" s="372" t="str">
        <f>Cover!$G$25</f>
        <v>NL</v>
      </c>
      <c r="B838" s="325" t="s">
        <v>292</v>
      </c>
      <c r="C838" s="323">
        <v>2014</v>
      </c>
      <c r="D838" s="325" t="s">
        <v>293</v>
      </c>
      <c r="E838" s="334" t="s">
        <v>117</v>
      </c>
      <c r="F838" s="323" t="str">
        <f t="shared" si="13"/>
        <v>NL_M_2014_1000 m3_6_2</v>
      </c>
      <c r="G838" s="684"/>
    </row>
    <row r="839" spans="1:7" ht="13.8" thickBot="1" x14ac:dyDescent="0.3">
      <c r="A839" s="372" t="str">
        <f>Cover!$G$25</f>
        <v>NL</v>
      </c>
      <c r="B839" s="325" t="s">
        <v>292</v>
      </c>
      <c r="C839" s="323">
        <v>2014</v>
      </c>
      <c r="D839" s="325" t="s">
        <v>293</v>
      </c>
      <c r="E839" s="334" t="s">
        <v>118</v>
      </c>
      <c r="F839" s="323" t="str">
        <f t="shared" si="13"/>
        <v>NL_M_2014_1000 m3_6_2_C</v>
      </c>
      <c r="G839" s="684"/>
    </row>
    <row r="840" spans="1:7" ht="13.8" thickBot="1" x14ac:dyDescent="0.3">
      <c r="A840" s="372" t="str">
        <f>Cover!$G$25</f>
        <v>NL</v>
      </c>
      <c r="B840" s="325" t="s">
        <v>292</v>
      </c>
      <c r="C840" s="323">
        <v>2014</v>
      </c>
      <c r="D840" s="325" t="s">
        <v>293</v>
      </c>
      <c r="E840" s="334" t="s">
        <v>119</v>
      </c>
      <c r="F840" s="323" t="str">
        <f t="shared" si="13"/>
        <v>NL_M_2014_1000 m3_6_2_NC</v>
      </c>
      <c r="G840" s="684"/>
    </row>
    <row r="841" spans="1:7" ht="13.8" thickBot="1" x14ac:dyDescent="0.3">
      <c r="A841" s="372" t="str">
        <f>Cover!$G$25</f>
        <v>NL</v>
      </c>
      <c r="B841" s="325" t="s">
        <v>292</v>
      </c>
      <c r="C841" s="323">
        <v>2014</v>
      </c>
      <c r="D841" s="325" t="s">
        <v>293</v>
      </c>
      <c r="E841" s="334" t="s">
        <v>120</v>
      </c>
      <c r="F841" s="323" t="str">
        <f t="shared" si="13"/>
        <v>NL_M_2014_1000 m3_6_2_NC_T</v>
      </c>
      <c r="G841" s="684"/>
    </row>
    <row r="842" spans="1:7" ht="13.8" thickBot="1" x14ac:dyDescent="0.3">
      <c r="A842" s="372" t="str">
        <f>Cover!$G$25</f>
        <v>NL</v>
      </c>
      <c r="B842" s="325" t="s">
        <v>292</v>
      </c>
      <c r="C842" s="323">
        <v>2014</v>
      </c>
      <c r="D842" s="325" t="s">
        <v>293</v>
      </c>
      <c r="E842" s="334" t="s">
        <v>121</v>
      </c>
      <c r="F842" s="323" t="str">
        <f t="shared" si="13"/>
        <v>NL_M_2014_1000 m3_6_3</v>
      </c>
      <c r="G842" s="684"/>
    </row>
    <row r="843" spans="1:7" ht="13.8" thickBot="1" x14ac:dyDescent="0.3">
      <c r="A843" s="372" t="str">
        <f>Cover!$G$25</f>
        <v>NL</v>
      </c>
      <c r="B843" s="325" t="s">
        <v>292</v>
      </c>
      <c r="C843" s="323">
        <v>2014</v>
      </c>
      <c r="D843" s="325" t="s">
        <v>293</v>
      </c>
      <c r="E843" s="334" t="s">
        <v>122</v>
      </c>
      <c r="F843" s="323" t="str">
        <f t="shared" si="13"/>
        <v>NL_M_2014_1000 m3_6_3_1</v>
      </c>
      <c r="G843" s="684"/>
    </row>
    <row r="844" spans="1:7" ht="13.8" thickBot="1" x14ac:dyDescent="0.3">
      <c r="A844" s="372" t="str">
        <f>Cover!$G$25</f>
        <v>NL</v>
      </c>
      <c r="B844" s="325" t="s">
        <v>292</v>
      </c>
      <c r="C844" s="323">
        <v>2014</v>
      </c>
      <c r="D844" s="325" t="s">
        <v>293</v>
      </c>
      <c r="E844" s="334" t="s">
        <v>123</v>
      </c>
      <c r="F844" s="323" t="str">
        <f t="shared" si="13"/>
        <v>NL_M_2014_1000 m3_6_4</v>
      </c>
      <c r="G844" s="684"/>
    </row>
    <row r="845" spans="1:7" ht="13.8" thickBot="1" x14ac:dyDescent="0.3">
      <c r="A845" s="372" t="str">
        <f>Cover!$G$25</f>
        <v>NL</v>
      </c>
      <c r="B845" s="325" t="s">
        <v>292</v>
      </c>
      <c r="C845" s="323">
        <v>2014</v>
      </c>
      <c r="D845" s="325" t="s">
        <v>293</v>
      </c>
      <c r="E845" s="334" t="s">
        <v>124</v>
      </c>
      <c r="F845" s="323" t="str">
        <f t="shared" si="13"/>
        <v>NL_M_2014_1000 m3_6_4_1</v>
      </c>
      <c r="G845" s="684"/>
    </row>
    <row r="846" spans="1:7" ht="13.8" thickBot="1" x14ac:dyDescent="0.3">
      <c r="A846" s="372" t="str">
        <f>Cover!$G$25</f>
        <v>NL</v>
      </c>
      <c r="B846" s="325" t="s">
        <v>292</v>
      </c>
      <c r="C846" s="323">
        <v>2014</v>
      </c>
      <c r="D846" s="325" t="s">
        <v>293</v>
      </c>
      <c r="E846" s="334" t="s">
        <v>125</v>
      </c>
      <c r="F846" s="323" t="str">
        <f t="shared" si="13"/>
        <v>NL_M_2014_1000 m3_6_4_2</v>
      </c>
      <c r="G846" s="684"/>
    </row>
    <row r="847" spans="1:7" ht="13.8" thickBot="1" x14ac:dyDescent="0.3">
      <c r="A847" s="372" t="str">
        <f>Cover!$G$25</f>
        <v>NL</v>
      </c>
      <c r="B847" s="325" t="s">
        <v>292</v>
      </c>
      <c r="C847" s="323">
        <v>2014</v>
      </c>
      <c r="D847" s="325" t="s">
        <v>293</v>
      </c>
      <c r="E847" s="334" t="s">
        <v>126</v>
      </c>
      <c r="F847" s="323" t="str">
        <f t="shared" si="13"/>
        <v>NL_M_2014_1000 m3_6_4_3</v>
      </c>
      <c r="G847" s="684"/>
    </row>
    <row r="848" spans="1:7" ht="13.8" thickBot="1" x14ac:dyDescent="0.3">
      <c r="A848" s="372" t="str">
        <f>Cover!$G$25</f>
        <v>NL</v>
      </c>
      <c r="B848" s="325" t="s">
        <v>292</v>
      </c>
      <c r="C848" s="323">
        <v>2014</v>
      </c>
      <c r="D848" s="325" t="s">
        <v>362</v>
      </c>
      <c r="E848" s="334">
        <v>7</v>
      </c>
      <c r="F848" s="323" t="str">
        <f t="shared" si="13"/>
        <v>NL_M_2014_1000 mt_7</v>
      </c>
      <c r="G848" s="684"/>
    </row>
    <row r="849" spans="1:7" ht="13.8" thickBot="1" x14ac:dyDescent="0.3">
      <c r="A849" s="372" t="str">
        <f>Cover!$G$25</f>
        <v>NL</v>
      </c>
      <c r="B849" s="325" t="s">
        <v>292</v>
      </c>
      <c r="C849" s="323">
        <v>2014</v>
      </c>
      <c r="D849" s="325" t="s">
        <v>362</v>
      </c>
      <c r="E849" s="334" t="s">
        <v>127</v>
      </c>
      <c r="F849" s="323" t="str">
        <f t="shared" si="13"/>
        <v>NL_M_2014_1000 mt_7_1</v>
      </c>
      <c r="G849" s="684"/>
    </row>
    <row r="850" spans="1:7" ht="13.8" thickBot="1" x14ac:dyDescent="0.3">
      <c r="A850" s="372" t="str">
        <f>Cover!$G$25</f>
        <v>NL</v>
      </c>
      <c r="B850" s="325" t="s">
        <v>292</v>
      </c>
      <c r="C850" s="323">
        <v>2014</v>
      </c>
      <c r="D850" s="325" t="s">
        <v>362</v>
      </c>
      <c r="E850" s="334" t="s">
        <v>128</v>
      </c>
      <c r="F850" s="323" t="str">
        <f t="shared" si="13"/>
        <v>NL_M_2014_1000 mt_7_2</v>
      </c>
      <c r="G850" s="684"/>
    </row>
    <row r="851" spans="1:7" ht="13.8" thickBot="1" x14ac:dyDescent="0.3">
      <c r="A851" s="372" t="str">
        <f>Cover!$G$25</f>
        <v>NL</v>
      </c>
      <c r="B851" s="325" t="s">
        <v>292</v>
      </c>
      <c r="C851" s="323">
        <v>2014</v>
      </c>
      <c r="D851" s="325" t="s">
        <v>362</v>
      </c>
      <c r="E851" s="334" t="s">
        <v>129</v>
      </c>
      <c r="F851" s="323" t="str">
        <f t="shared" si="13"/>
        <v>NL_M_2014_1000 mt_7_3</v>
      </c>
      <c r="G851" s="684"/>
    </row>
    <row r="852" spans="1:7" ht="13.8" thickBot="1" x14ac:dyDescent="0.3">
      <c r="A852" s="372" t="str">
        <f>Cover!$G$25</f>
        <v>NL</v>
      </c>
      <c r="B852" s="325" t="s">
        <v>292</v>
      </c>
      <c r="C852" s="323">
        <v>2014</v>
      </c>
      <c r="D852" s="325" t="s">
        <v>362</v>
      </c>
      <c r="E852" s="334" t="s">
        <v>130</v>
      </c>
      <c r="F852" s="323" t="str">
        <f t="shared" si="13"/>
        <v>NL_M_2014_1000 mt_7_3_1</v>
      </c>
      <c r="G852" s="684"/>
    </row>
    <row r="853" spans="1:7" ht="13.8" thickBot="1" x14ac:dyDescent="0.3">
      <c r="A853" s="372" t="str">
        <f>Cover!$G$25</f>
        <v>NL</v>
      </c>
      <c r="B853" s="325" t="s">
        <v>292</v>
      </c>
      <c r="C853" s="323">
        <v>2014</v>
      </c>
      <c r="D853" s="325" t="s">
        <v>362</v>
      </c>
      <c r="E853" s="334" t="s">
        <v>131</v>
      </c>
      <c r="F853" s="323" t="str">
        <f t="shared" si="13"/>
        <v>NL_M_2014_1000 mt_7_3_2</v>
      </c>
      <c r="G853" s="684"/>
    </row>
    <row r="854" spans="1:7" ht="13.8" thickBot="1" x14ac:dyDescent="0.3">
      <c r="A854" s="372" t="str">
        <f>Cover!$G$25</f>
        <v>NL</v>
      </c>
      <c r="B854" s="325" t="s">
        <v>292</v>
      </c>
      <c r="C854" s="323">
        <v>2014</v>
      </c>
      <c r="D854" s="325" t="s">
        <v>362</v>
      </c>
      <c r="E854" s="334" t="s">
        <v>132</v>
      </c>
      <c r="F854" s="323" t="str">
        <f t="shared" si="13"/>
        <v>NL_M_2014_1000 mt_7_3_3</v>
      </c>
      <c r="G854" s="684"/>
    </row>
    <row r="855" spans="1:7" ht="13.8" thickBot="1" x14ac:dyDescent="0.3">
      <c r="A855" s="372" t="str">
        <f>Cover!$G$25</f>
        <v>NL</v>
      </c>
      <c r="B855" s="325" t="s">
        <v>292</v>
      </c>
      <c r="C855" s="323">
        <v>2014</v>
      </c>
      <c r="D855" s="325" t="s">
        <v>362</v>
      </c>
      <c r="E855" s="334" t="s">
        <v>133</v>
      </c>
      <c r="F855" s="323" t="str">
        <f t="shared" si="13"/>
        <v>NL_M_2014_1000 mt_7_3_4</v>
      </c>
      <c r="G855" s="684"/>
    </row>
    <row r="856" spans="1:7" ht="13.8" thickBot="1" x14ac:dyDescent="0.3">
      <c r="A856" s="372" t="str">
        <f>Cover!$G$25</f>
        <v>NL</v>
      </c>
      <c r="B856" s="325" t="s">
        <v>292</v>
      </c>
      <c r="C856" s="323">
        <v>2014</v>
      </c>
      <c r="D856" s="325" t="s">
        <v>362</v>
      </c>
      <c r="E856" s="334" t="s">
        <v>134</v>
      </c>
      <c r="F856" s="323" t="str">
        <f t="shared" si="13"/>
        <v>NL_M_2014_1000 mt_7_4</v>
      </c>
      <c r="G856" s="684"/>
    </row>
    <row r="857" spans="1:7" ht="13.8" thickBot="1" x14ac:dyDescent="0.3">
      <c r="A857" s="372" t="str">
        <f>Cover!$G$25</f>
        <v>NL</v>
      </c>
      <c r="B857" s="325" t="s">
        <v>292</v>
      </c>
      <c r="C857" s="323">
        <v>2014</v>
      </c>
      <c r="D857" s="325" t="s">
        <v>362</v>
      </c>
      <c r="E857" s="334">
        <v>8</v>
      </c>
      <c r="F857" s="323" t="str">
        <f t="shared" si="13"/>
        <v>NL_M_2014_1000 mt_8</v>
      </c>
      <c r="G857" s="684"/>
    </row>
    <row r="858" spans="1:7" ht="13.8" thickBot="1" x14ac:dyDescent="0.3">
      <c r="A858" s="372" t="str">
        <f>Cover!$G$25</f>
        <v>NL</v>
      </c>
      <c r="B858" s="325" t="s">
        <v>292</v>
      </c>
      <c r="C858" s="323">
        <v>2014</v>
      </c>
      <c r="D858" s="325" t="s">
        <v>362</v>
      </c>
      <c r="E858" s="334" t="s">
        <v>135</v>
      </c>
      <c r="F858" s="323" t="str">
        <f t="shared" si="13"/>
        <v>NL_M_2014_1000 mt_8_1</v>
      </c>
      <c r="G858" s="684"/>
    </row>
    <row r="859" spans="1:7" ht="13.8" thickBot="1" x14ac:dyDescent="0.3">
      <c r="A859" s="372" t="str">
        <f>Cover!$G$25</f>
        <v>NL</v>
      </c>
      <c r="B859" s="325" t="s">
        <v>292</v>
      </c>
      <c r="C859" s="323">
        <v>2014</v>
      </c>
      <c r="D859" s="325" t="s">
        <v>362</v>
      </c>
      <c r="E859" s="334" t="s">
        <v>136</v>
      </c>
      <c r="F859" s="323" t="str">
        <f t="shared" si="13"/>
        <v>NL_M_2014_1000 mt_8_2</v>
      </c>
      <c r="G859" s="684"/>
    </row>
    <row r="860" spans="1:7" ht="13.8" thickBot="1" x14ac:dyDescent="0.3">
      <c r="A860" s="372" t="str">
        <f>Cover!$G$25</f>
        <v>NL</v>
      </c>
      <c r="B860" s="325" t="s">
        <v>292</v>
      </c>
      <c r="C860" s="323">
        <v>2014</v>
      </c>
      <c r="D860" s="325" t="s">
        <v>362</v>
      </c>
      <c r="E860" s="334">
        <v>9</v>
      </c>
      <c r="F860" s="323" t="str">
        <f t="shared" si="13"/>
        <v>NL_M_2014_1000 mt_9</v>
      </c>
      <c r="G860" s="684"/>
    </row>
    <row r="861" spans="1:7" ht="13.8" thickBot="1" x14ac:dyDescent="0.3">
      <c r="A861" s="372" t="str">
        <f>Cover!$G$25</f>
        <v>NL</v>
      </c>
      <c r="B861" s="325" t="s">
        <v>292</v>
      </c>
      <c r="C861" s="323">
        <v>2014</v>
      </c>
      <c r="D861" s="325" t="s">
        <v>362</v>
      </c>
      <c r="E861" s="334">
        <v>10</v>
      </c>
      <c r="F861" s="323" t="str">
        <f t="shared" si="13"/>
        <v>NL_M_2014_1000 mt_10</v>
      </c>
      <c r="G861" s="684"/>
    </row>
    <row r="862" spans="1:7" ht="13.8" thickBot="1" x14ac:dyDescent="0.3">
      <c r="A862" s="372" t="str">
        <f>Cover!$G$25</f>
        <v>NL</v>
      </c>
      <c r="B862" s="325" t="s">
        <v>292</v>
      </c>
      <c r="C862" s="323">
        <v>2014</v>
      </c>
      <c r="D862" s="325" t="s">
        <v>362</v>
      </c>
      <c r="E862" s="334" t="s">
        <v>137</v>
      </c>
      <c r="F862" s="323" t="str">
        <f t="shared" si="13"/>
        <v>NL_M_2014_1000 mt_10_1</v>
      </c>
      <c r="G862" s="684"/>
    </row>
    <row r="863" spans="1:7" ht="13.8" thickBot="1" x14ac:dyDescent="0.3">
      <c r="A863" s="372" t="str">
        <f>Cover!$G$25</f>
        <v>NL</v>
      </c>
      <c r="B863" s="325" t="s">
        <v>292</v>
      </c>
      <c r="C863" s="323">
        <v>2014</v>
      </c>
      <c r="D863" s="325" t="s">
        <v>362</v>
      </c>
      <c r="E863" s="334" t="s">
        <v>138</v>
      </c>
      <c r="F863" s="323" t="str">
        <f t="shared" si="13"/>
        <v>NL_M_2014_1000 mt_10_1_1</v>
      </c>
      <c r="G863" s="684"/>
    </row>
    <row r="864" spans="1:7" ht="13.8" thickBot="1" x14ac:dyDescent="0.3">
      <c r="A864" s="372" t="str">
        <f>Cover!$G$25</f>
        <v>NL</v>
      </c>
      <c r="B864" s="325" t="s">
        <v>292</v>
      </c>
      <c r="C864" s="323">
        <v>2014</v>
      </c>
      <c r="D864" s="325" t="s">
        <v>362</v>
      </c>
      <c r="E864" s="334" t="s">
        <v>139</v>
      </c>
      <c r="F864" s="323" t="str">
        <f t="shared" si="13"/>
        <v>NL_M_2014_1000 mt_10_1_2</v>
      </c>
      <c r="G864" s="684"/>
    </row>
    <row r="865" spans="1:7" ht="13.8" thickBot="1" x14ac:dyDescent="0.3">
      <c r="A865" s="372" t="str">
        <f>Cover!$G$25</f>
        <v>NL</v>
      </c>
      <c r="B865" s="325" t="s">
        <v>292</v>
      </c>
      <c r="C865" s="323">
        <v>2014</v>
      </c>
      <c r="D865" s="325" t="s">
        <v>362</v>
      </c>
      <c r="E865" s="334" t="s">
        <v>140</v>
      </c>
      <c r="F865" s="323" t="str">
        <f t="shared" si="13"/>
        <v>NL_M_2014_1000 mt_10_1_3</v>
      </c>
      <c r="G865" s="684"/>
    </row>
    <row r="866" spans="1:7" ht="13.8" thickBot="1" x14ac:dyDescent="0.3">
      <c r="A866" s="372" t="str">
        <f>Cover!$G$25</f>
        <v>NL</v>
      </c>
      <c r="B866" s="325" t="s">
        <v>292</v>
      </c>
      <c r="C866" s="323">
        <v>2014</v>
      </c>
      <c r="D866" s="325" t="s">
        <v>362</v>
      </c>
      <c r="E866" s="334" t="s">
        <v>141</v>
      </c>
      <c r="F866" s="323" t="str">
        <f t="shared" si="13"/>
        <v>NL_M_2014_1000 mt_10_1_4</v>
      </c>
      <c r="G866" s="684"/>
    </row>
    <row r="867" spans="1:7" ht="13.8" thickBot="1" x14ac:dyDescent="0.3">
      <c r="A867" s="372" t="str">
        <f>Cover!$G$25</f>
        <v>NL</v>
      </c>
      <c r="B867" s="325" t="s">
        <v>292</v>
      </c>
      <c r="C867" s="323">
        <v>2014</v>
      </c>
      <c r="D867" s="325" t="s">
        <v>362</v>
      </c>
      <c r="E867" s="334" t="s">
        <v>142</v>
      </c>
      <c r="F867" s="323" t="str">
        <f t="shared" si="13"/>
        <v>NL_M_2014_1000 mt_10_2</v>
      </c>
      <c r="G867" s="684"/>
    </row>
    <row r="868" spans="1:7" ht="13.8" thickBot="1" x14ac:dyDescent="0.3">
      <c r="A868" s="372" t="str">
        <f>Cover!$G$25</f>
        <v>NL</v>
      </c>
      <c r="B868" s="325" t="s">
        <v>292</v>
      </c>
      <c r="C868" s="323">
        <v>2014</v>
      </c>
      <c r="D868" s="325" t="s">
        <v>362</v>
      </c>
      <c r="E868" s="334" t="s">
        <v>143</v>
      </c>
      <c r="F868" s="323" t="str">
        <f t="shared" si="13"/>
        <v>NL_M_2014_1000 mt_10_3</v>
      </c>
      <c r="G868" s="684"/>
    </row>
    <row r="869" spans="1:7" ht="13.8" thickBot="1" x14ac:dyDescent="0.3">
      <c r="A869" s="372" t="str">
        <f>Cover!$G$25</f>
        <v>NL</v>
      </c>
      <c r="B869" s="325" t="s">
        <v>292</v>
      </c>
      <c r="C869" s="323">
        <v>2014</v>
      </c>
      <c r="D869" s="325" t="s">
        <v>362</v>
      </c>
      <c r="E869" s="334" t="s">
        <v>144</v>
      </c>
      <c r="F869" s="323" t="str">
        <f t="shared" si="13"/>
        <v>NL_M_2014_1000 mt_10_3_1</v>
      </c>
      <c r="G869" s="684"/>
    </row>
    <row r="870" spans="1:7" ht="13.8" thickBot="1" x14ac:dyDescent="0.3">
      <c r="A870" s="372" t="str">
        <f>Cover!$G$25</f>
        <v>NL</v>
      </c>
      <c r="B870" s="325" t="s">
        <v>292</v>
      </c>
      <c r="C870" s="323">
        <v>2014</v>
      </c>
      <c r="D870" s="325" t="s">
        <v>362</v>
      </c>
      <c r="E870" s="334" t="s">
        <v>145</v>
      </c>
      <c r="F870" s="323" t="str">
        <f t="shared" si="13"/>
        <v>NL_M_2014_1000 mt_10_3_2</v>
      </c>
      <c r="G870" s="684"/>
    </row>
    <row r="871" spans="1:7" ht="13.8" thickBot="1" x14ac:dyDescent="0.3">
      <c r="A871" s="372" t="str">
        <f>Cover!$G$25</f>
        <v>NL</v>
      </c>
      <c r="B871" s="325" t="s">
        <v>292</v>
      </c>
      <c r="C871" s="323">
        <v>2014</v>
      </c>
      <c r="D871" s="325" t="s">
        <v>362</v>
      </c>
      <c r="E871" s="334" t="s">
        <v>146</v>
      </c>
      <c r="F871" s="323" t="str">
        <f t="shared" si="13"/>
        <v>NL_M_2014_1000 mt_10_3_3</v>
      </c>
      <c r="G871" s="684"/>
    </row>
    <row r="872" spans="1:7" ht="13.8" thickBot="1" x14ac:dyDescent="0.3">
      <c r="A872" s="372" t="str">
        <f>Cover!$G$25</f>
        <v>NL</v>
      </c>
      <c r="B872" s="325" t="s">
        <v>292</v>
      </c>
      <c r="C872" s="323">
        <v>2014</v>
      </c>
      <c r="D872" s="325" t="s">
        <v>362</v>
      </c>
      <c r="E872" s="334" t="s">
        <v>147</v>
      </c>
      <c r="F872" s="323" t="str">
        <f t="shared" si="13"/>
        <v>NL_M_2014_1000 mt_10_3_4</v>
      </c>
      <c r="G872" s="684"/>
    </row>
    <row r="873" spans="1:7" ht="13.8" thickBot="1" x14ac:dyDescent="0.3">
      <c r="A873" s="372" t="str">
        <f>Cover!$G$25</f>
        <v>NL</v>
      </c>
      <c r="B873" s="325" t="s">
        <v>292</v>
      </c>
      <c r="C873" s="323">
        <v>2014</v>
      </c>
      <c r="D873" s="325" t="s">
        <v>362</v>
      </c>
      <c r="E873" s="334" t="s">
        <v>148</v>
      </c>
      <c r="F873" s="323" t="str">
        <f t="shared" si="13"/>
        <v>NL_M_2014_1000 mt_10_4</v>
      </c>
      <c r="G873" s="684"/>
    </row>
    <row r="874" spans="1:7" ht="13.8" thickBot="1" x14ac:dyDescent="0.3">
      <c r="A874" s="372" t="str">
        <f>Cover!$G$25</f>
        <v>NL</v>
      </c>
      <c r="B874" s="325" t="s">
        <v>292</v>
      </c>
      <c r="C874" s="323">
        <v>2014</v>
      </c>
      <c r="D874" s="325" t="s">
        <v>216</v>
      </c>
      <c r="E874" s="334">
        <v>1</v>
      </c>
      <c r="F874" s="323" t="str">
        <f t="shared" si="13"/>
        <v>NL_M_2014_1000 NAC_1</v>
      </c>
      <c r="G874" s="684"/>
    </row>
    <row r="875" spans="1:7" ht="13.8" thickBot="1" x14ac:dyDescent="0.3">
      <c r="A875" s="372" t="str">
        <f>Cover!$G$25</f>
        <v>NL</v>
      </c>
      <c r="B875" s="325" t="s">
        <v>292</v>
      </c>
      <c r="C875" s="323">
        <v>2014</v>
      </c>
      <c r="D875" s="325" t="s">
        <v>216</v>
      </c>
      <c r="E875" s="334" t="s">
        <v>94</v>
      </c>
      <c r="F875" s="323" t="str">
        <f t="shared" si="13"/>
        <v>NL_M_2014_1000 NAC_1_1</v>
      </c>
      <c r="G875" s="684"/>
    </row>
    <row r="876" spans="1:7" ht="13.8" thickBot="1" x14ac:dyDescent="0.3">
      <c r="A876" s="372" t="str">
        <f>Cover!$G$25</f>
        <v>NL</v>
      </c>
      <c r="B876" s="325" t="s">
        <v>292</v>
      </c>
      <c r="C876" s="323">
        <v>2014</v>
      </c>
      <c r="D876" s="325" t="s">
        <v>216</v>
      </c>
      <c r="E876" s="334" t="s">
        <v>97</v>
      </c>
      <c r="F876" s="323" t="str">
        <f t="shared" si="13"/>
        <v>NL_M_2014_1000 NAC_1_2</v>
      </c>
      <c r="G876" s="684"/>
    </row>
    <row r="877" spans="1:7" ht="13.8" thickBot="1" x14ac:dyDescent="0.3">
      <c r="A877" s="372" t="str">
        <f>Cover!$G$25</f>
        <v>NL</v>
      </c>
      <c r="B877" s="325" t="s">
        <v>292</v>
      </c>
      <c r="C877" s="323">
        <v>2014</v>
      </c>
      <c r="D877" s="325" t="s">
        <v>216</v>
      </c>
      <c r="E877" s="334" t="s">
        <v>98</v>
      </c>
      <c r="F877" s="323" t="str">
        <f t="shared" si="13"/>
        <v>NL_M_2014_1000 NAC_1_2_C</v>
      </c>
      <c r="G877" s="684"/>
    </row>
    <row r="878" spans="1:7" ht="13.8" thickBot="1" x14ac:dyDescent="0.3">
      <c r="A878" s="372" t="str">
        <f>Cover!$G$25</f>
        <v>NL</v>
      </c>
      <c r="B878" s="325" t="s">
        <v>292</v>
      </c>
      <c r="C878" s="323">
        <v>2014</v>
      </c>
      <c r="D878" s="325" t="s">
        <v>216</v>
      </c>
      <c r="E878" s="334" t="s">
        <v>99</v>
      </c>
      <c r="F878" s="323" t="str">
        <f t="shared" si="13"/>
        <v>NL_M_2014_1000 NAC_1_2_NC</v>
      </c>
      <c r="G878" s="684"/>
    </row>
    <row r="879" spans="1:7" ht="13.8" thickBot="1" x14ac:dyDescent="0.3">
      <c r="A879" s="372" t="str">
        <f>Cover!$G$25</f>
        <v>NL</v>
      </c>
      <c r="B879" s="325" t="s">
        <v>292</v>
      </c>
      <c r="C879" s="323">
        <v>2014</v>
      </c>
      <c r="D879" s="325" t="s">
        <v>216</v>
      </c>
      <c r="E879" s="334" t="s">
        <v>100</v>
      </c>
      <c r="F879" s="323" t="str">
        <f t="shared" si="13"/>
        <v>NL_M_2014_1000 NAC_1_2_NC_T</v>
      </c>
      <c r="G879" s="684"/>
    </row>
    <row r="880" spans="1:7" ht="13.8" thickBot="1" x14ac:dyDescent="0.3">
      <c r="A880" s="372" t="str">
        <f>Cover!$G$25</f>
        <v>NL</v>
      </c>
      <c r="B880" s="325" t="s">
        <v>292</v>
      </c>
      <c r="C880" s="323">
        <v>2014</v>
      </c>
      <c r="D880" s="325" t="s">
        <v>216</v>
      </c>
      <c r="E880" s="334">
        <v>2</v>
      </c>
      <c r="F880" s="323" t="str">
        <f t="shared" si="13"/>
        <v>NL_M_2014_1000 NAC_2</v>
      </c>
      <c r="G880" s="684"/>
    </row>
    <row r="881" spans="1:7" ht="13.8" thickBot="1" x14ac:dyDescent="0.3">
      <c r="A881" s="372" t="str">
        <f>Cover!$G$25</f>
        <v>NL</v>
      </c>
      <c r="B881" s="325" t="s">
        <v>292</v>
      </c>
      <c r="C881" s="323">
        <v>2014</v>
      </c>
      <c r="D881" s="325" t="s">
        <v>216</v>
      </c>
      <c r="E881" s="334">
        <v>3</v>
      </c>
      <c r="F881" s="323" t="str">
        <f t="shared" si="13"/>
        <v>NL_M_2014_1000 NAC_3</v>
      </c>
      <c r="G881" s="684"/>
    </row>
    <row r="882" spans="1:7" ht="13.8" thickBot="1" x14ac:dyDescent="0.3">
      <c r="A882" s="372" t="str">
        <f>Cover!$G$25</f>
        <v>NL</v>
      </c>
      <c r="B882" s="325" t="s">
        <v>292</v>
      </c>
      <c r="C882" s="323">
        <v>2014</v>
      </c>
      <c r="D882" s="325" t="s">
        <v>216</v>
      </c>
      <c r="E882" s="334" t="s">
        <v>381</v>
      </c>
      <c r="F882" s="323" t="str">
        <f t="shared" si="13"/>
        <v>NL_M_2014_1000 NAC_3_1</v>
      </c>
      <c r="G882" s="684"/>
    </row>
    <row r="883" spans="1:7" ht="13.8" thickBot="1" x14ac:dyDescent="0.3">
      <c r="A883" s="372" t="str">
        <f>Cover!$G$25</f>
        <v>NL</v>
      </c>
      <c r="B883" s="332" t="s">
        <v>292</v>
      </c>
      <c r="C883" s="323">
        <v>2014</v>
      </c>
      <c r="D883" s="332" t="s">
        <v>216</v>
      </c>
      <c r="E883" s="342" t="s">
        <v>382</v>
      </c>
      <c r="F883" s="323" t="str">
        <f t="shared" si="13"/>
        <v>NL_M_2014_1000 NAC_3_2</v>
      </c>
      <c r="G883" s="684"/>
    </row>
    <row r="884" spans="1:7" ht="13.8" thickBot="1" x14ac:dyDescent="0.3">
      <c r="A884" s="372" t="str">
        <f>Cover!$G$25</f>
        <v>NL</v>
      </c>
      <c r="B884" s="335" t="s">
        <v>292</v>
      </c>
      <c r="C884" s="323">
        <v>2014</v>
      </c>
      <c r="D884" s="335" t="s">
        <v>216</v>
      </c>
      <c r="E884" s="336">
        <v>4</v>
      </c>
      <c r="F884" s="323" t="str">
        <f t="shared" si="13"/>
        <v>NL_M_2014_1000 NAC_4</v>
      </c>
      <c r="G884" s="684"/>
    </row>
    <row r="885" spans="1:7" ht="13.8" thickBot="1" x14ac:dyDescent="0.3">
      <c r="A885" s="372" t="str">
        <f>Cover!$G$25</f>
        <v>NL</v>
      </c>
      <c r="B885" s="325" t="s">
        <v>292</v>
      </c>
      <c r="C885" s="323">
        <v>2014</v>
      </c>
      <c r="D885" s="325" t="s">
        <v>216</v>
      </c>
      <c r="E885" s="334" t="s">
        <v>383</v>
      </c>
      <c r="F885" s="323" t="str">
        <f t="shared" si="13"/>
        <v>NL_M_2014_1000 NAC_4_1</v>
      </c>
      <c r="G885" s="684"/>
    </row>
    <row r="886" spans="1:7" ht="13.8" thickBot="1" x14ac:dyDescent="0.3">
      <c r="A886" s="372" t="str">
        <f>Cover!$G$25</f>
        <v>NL</v>
      </c>
      <c r="B886" s="325" t="s">
        <v>292</v>
      </c>
      <c r="C886" s="323">
        <v>2014</v>
      </c>
      <c r="D886" s="325" t="s">
        <v>216</v>
      </c>
      <c r="E886" s="334" t="s">
        <v>384</v>
      </c>
      <c r="F886" s="323" t="str">
        <f t="shared" si="13"/>
        <v>NL_M_2014_1000 NAC_4_2</v>
      </c>
      <c r="G886" s="684"/>
    </row>
    <row r="887" spans="1:7" ht="13.8" thickBot="1" x14ac:dyDescent="0.3">
      <c r="A887" s="372" t="str">
        <f>Cover!$G$25</f>
        <v>NL</v>
      </c>
      <c r="B887" s="325" t="s">
        <v>292</v>
      </c>
      <c r="C887" s="323">
        <v>2014</v>
      </c>
      <c r="D887" s="325" t="s">
        <v>216</v>
      </c>
      <c r="E887" s="334">
        <v>5</v>
      </c>
      <c r="F887" s="323" t="str">
        <f t="shared" si="13"/>
        <v>NL_M_2014_1000 NAC_5</v>
      </c>
      <c r="G887" s="684"/>
    </row>
    <row r="888" spans="1:7" ht="13.8" thickBot="1" x14ac:dyDescent="0.3">
      <c r="A888" s="372" t="str">
        <f>Cover!$G$25</f>
        <v>NL</v>
      </c>
      <c r="B888" s="325" t="s">
        <v>292</v>
      </c>
      <c r="C888" s="323">
        <v>2014</v>
      </c>
      <c r="D888" s="325" t="s">
        <v>216</v>
      </c>
      <c r="E888" s="334" t="s">
        <v>110</v>
      </c>
      <c r="F888" s="323" t="str">
        <f t="shared" si="13"/>
        <v>NL_M_2014_1000 NAC_5_C</v>
      </c>
      <c r="G888" s="684"/>
    </row>
    <row r="889" spans="1:7" ht="13.8" thickBot="1" x14ac:dyDescent="0.3">
      <c r="A889" s="372" t="str">
        <f>Cover!$G$25</f>
        <v>NL</v>
      </c>
      <c r="B889" s="325" t="s">
        <v>292</v>
      </c>
      <c r="C889" s="323">
        <v>2014</v>
      </c>
      <c r="D889" s="325" t="s">
        <v>216</v>
      </c>
      <c r="E889" s="334" t="s">
        <v>111</v>
      </c>
      <c r="F889" s="323" t="str">
        <f t="shared" si="13"/>
        <v>NL_M_2014_1000 NAC_5_NC</v>
      </c>
      <c r="G889" s="684"/>
    </row>
    <row r="890" spans="1:7" ht="13.8" thickBot="1" x14ac:dyDescent="0.3">
      <c r="A890" s="372" t="str">
        <f>Cover!$G$25</f>
        <v>NL</v>
      </c>
      <c r="B890" s="325" t="s">
        <v>292</v>
      </c>
      <c r="C890" s="323">
        <v>2014</v>
      </c>
      <c r="D890" s="325" t="s">
        <v>216</v>
      </c>
      <c r="E890" s="334" t="s">
        <v>112</v>
      </c>
      <c r="F890" s="323" t="str">
        <f t="shared" si="13"/>
        <v>NL_M_2014_1000 NAC_5_NC_T</v>
      </c>
      <c r="G890" s="684"/>
    </row>
    <row r="891" spans="1:7" ht="13.8" thickBot="1" x14ac:dyDescent="0.3">
      <c r="A891" s="372" t="str">
        <f>Cover!$G$25</f>
        <v>NL</v>
      </c>
      <c r="B891" s="325" t="s">
        <v>292</v>
      </c>
      <c r="C891" s="323">
        <v>2014</v>
      </c>
      <c r="D891" s="325" t="s">
        <v>216</v>
      </c>
      <c r="E891" s="334">
        <v>6</v>
      </c>
      <c r="F891" s="323" t="str">
        <f t="shared" si="13"/>
        <v>NL_M_2014_1000 NAC_6</v>
      </c>
      <c r="G891" s="684"/>
    </row>
    <row r="892" spans="1:7" ht="13.8" thickBot="1" x14ac:dyDescent="0.3">
      <c r="A892" s="372" t="str">
        <f>Cover!$G$25</f>
        <v>NL</v>
      </c>
      <c r="B892" s="325" t="s">
        <v>292</v>
      </c>
      <c r="C892" s="323">
        <v>2014</v>
      </c>
      <c r="D892" s="325" t="s">
        <v>216</v>
      </c>
      <c r="E892" s="334" t="s">
        <v>113</v>
      </c>
      <c r="F892" s="323" t="str">
        <f t="shared" si="13"/>
        <v>NL_M_2014_1000 NAC_6_1</v>
      </c>
      <c r="G892" s="684"/>
    </row>
    <row r="893" spans="1:7" ht="13.8" thickBot="1" x14ac:dyDescent="0.3">
      <c r="A893" s="372" t="str">
        <f>Cover!$G$25</f>
        <v>NL</v>
      </c>
      <c r="B893" s="325" t="s">
        <v>292</v>
      </c>
      <c r="C893" s="323">
        <v>2014</v>
      </c>
      <c r="D893" s="325" t="s">
        <v>216</v>
      </c>
      <c r="E893" s="334" t="s">
        <v>114</v>
      </c>
      <c r="F893" s="323" t="str">
        <f t="shared" si="13"/>
        <v>NL_M_2014_1000 NAC_6_1_C</v>
      </c>
      <c r="G893" s="684"/>
    </row>
    <row r="894" spans="1:7" ht="13.8" thickBot="1" x14ac:dyDescent="0.3">
      <c r="A894" s="372" t="str">
        <f>Cover!$G$25</f>
        <v>NL</v>
      </c>
      <c r="B894" s="325" t="s">
        <v>292</v>
      </c>
      <c r="C894" s="323">
        <v>2014</v>
      </c>
      <c r="D894" s="325" t="s">
        <v>216</v>
      </c>
      <c r="E894" s="334" t="s">
        <v>115</v>
      </c>
      <c r="F894" s="323" t="str">
        <f t="shared" si="13"/>
        <v>NL_M_2014_1000 NAC_6_1_NC</v>
      </c>
      <c r="G894" s="684"/>
    </row>
    <row r="895" spans="1:7" ht="13.8" thickBot="1" x14ac:dyDescent="0.3">
      <c r="A895" s="372" t="str">
        <f>Cover!$G$25</f>
        <v>NL</v>
      </c>
      <c r="B895" s="325" t="s">
        <v>292</v>
      </c>
      <c r="C895" s="323">
        <v>2014</v>
      </c>
      <c r="D895" s="325" t="s">
        <v>216</v>
      </c>
      <c r="E895" s="334" t="s">
        <v>116</v>
      </c>
      <c r="F895" s="323" t="str">
        <f t="shared" si="13"/>
        <v>NL_M_2014_1000 NAC_6_1_NC_T</v>
      </c>
      <c r="G895" s="684"/>
    </row>
    <row r="896" spans="1:7" ht="13.8" thickBot="1" x14ac:dyDescent="0.3">
      <c r="A896" s="372" t="str">
        <f>Cover!$G$25</f>
        <v>NL</v>
      </c>
      <c r="B896" s="325" t="s">
        <v>292</v>
      </c>
      <c r="C896" s="323">
        <v>2014</v>
      </c>
      <c r="D896" s="325" t="s">
        <v>216</v>
      </c>
      <c r="E896" s="334" t="s">
        <v>117</v>
      </c>
      <c r="F896" s="323" t="str">
        <f t="shared" si="13"/>
        <v>NL_M_2014_1000 NAC_6_2</v>
      </c>
      <c r="G896" s="684"/>
    </row>
    <row r="897" spans="1:7" ht="13.8" thickBot="1" x14ac:dyDescent="0.3">
      <c r="A897" s="372" t="str">
        <f>Cover!$G$25</f>
        <v>NL</v>
      </c>
      <c r="B897" s="325" t="s">
        <v>292</v>
      </c>
      <c r="C897" s="323">
        <v>2014</v>
      </c>
      <c r="D897" s="325" t="s">
        <v>216</v>
      </c>
      <c r="E897" s="334" t="s">
        <v>118</v>
      </c>
      <c r="F897" s="323" t="str">
        <f t="shared" si="13"/>
        <v>NL_M_2014_1000 NAC_6_2_C</v>
      </c>
      <c r="G897" s="684"/>
    </row>
    <row r="898" spans="1:7" ht="13.8" thickBot="1" x14ac:dyDescent="0.3">
      <c r="A898" s="372" t="str">
        <f>Cover!$G$25</f>
        <v>NL</v>
      </c>
      <c r="B898" s="325" t="s">
        <v>292</v>
      </c>
      <c r="C898" s="323">
        <v>2014</v>
      </c>
      <c r="D898" s="325" t="s">
        <v>216</v>
      </c>
      <c r="E898" s="334" t="s">
        <v>119</v>
      </c>
      <c r="F898" s="323" t="str">
        <f t="shared" si="13"/>
        <v>NL_M_2014_1000 NAC_6_2_NC</v>
      </c>
      <c r="G898" s="684"/>
    </row>
    <row r="899" spans="1:7" ht="13.8" thickBot="1" x14ac:dyDescent="0.3">
      <c r="A899" s="372" t="str">
        <f>Cover!$G$25</f>
        <v>NL</v>
      </c>
      <c r="B899" s="325" t="s">
        <v>292</v>
      </c>
      <c r="C899" s="323">
        <v>2014</v>
      </c>
      <c r="D899" s="325" t="s">
        <v>216</v>
      </c>
      <c r="E899" s="334" t="s">
        <v>120</v>
      </c>
      <c r="F899" s="323" t="str">
        <f t="shared" ref="F899:F962" si="14">CONCATENATE(A899,"_",B899,"_",C899,"_",D899,"_",E899)</f>
        <v>NL_M_2014_1000 NAC_6_2_NC_T</v>
      </c>
      <c r="G899" s="684"/>
    </row>
    <row r="900" spans="1:7" ht="13.8" thickBot="1" x14ac:dyDescent="0.3">
      <c r="A900" s="372" t="str">
        <f>Cover!$G$25</f>
        <v>NL</v>
      </c>
      <c r="B900" s="325" t="s">
        <v>292</v>
      </c>
      <c r="C900" s="323">
        <v>2014</v>
      </c>
      <c r="D900" s="325" t="s">
        <v>216</v>
      </c>
      <c r="E900" s="334" t="s">
        <v>121</v>
      </c>
      <c r="F900" s="323" t="str">
        <f t="shared" si="14"/>
        <v>NL_M_2014_1000 NAC_6_3</v>
      </c>
      <c r="G900" s="684"/>
    </row>
    <row r="901" spans="1:7" ht="13.8" thickBot="1" x14ac:dyDescent="0.3">
      <c r="A901" s="372" t="str">
        <f>Cover!$G$25</f>
        <v>NL</v>
      </c>
      <c r="B901" s="325" t="s">
        <v>292</v>
      </c>
      <c r="C901" s="323">
        <v>2014</v>
      </c>
      <c r="D901" s="325" t="s">
        <v>216</v>
      </c>
      <c r="E901" s="334" t="s">
        <v>122</v>
      </c>
      <c r="F901" s="323" t="str">
        <f t="shared" si="14"/>
        <v>NL_M_2014_1000 NAC_6_3_1</v>
      </c>
      <c r="G901" s="684"/>
    </row>
    <row r="902" spans="1:7" ht="13.8" thickBot="1" x14ac:dyDescent="0.3">
      <c r="A902" s="372" t="str">
        <f>Cover!$G$25</f>
        <v>NL</v>
      </c>
      <c r="B902" s="325" t="s">
        <v>292</v>
      </c>
      <c r="C902" s="323">
        <v>2014</v>
      </c>
      <c r="D902" s="325" t="s">
        <v>216</v>
      </c>
      <c r="E902" s="334" t="s">
        <v>123</v>
      </c>
      <c r="F902" s="323" t="str">
        <f t="shared" si="14"/>
        <v>NL_M_2014_1000 NAC_6_4</v>
      </c>
      <c r="G902" s="684"/>
    </row>
    <row r="903" spans="1:7" ht="13.8" thickBot="1" x14ac:dyDescent="0.3">
      <c r="A903" s="372" t="str">
        <f>Cover!$G$25</f>
        <v>NL</v>
      </c>
      <c r="B903" s="325" t="s">
        <v>292</v>
      </c>
      <c r="C903" s="323">
        <v>2014</v>
      </c>
      <c r="D903" s="325" t="s">
        <v>216</v>
      </c>
      <c r="E903" s="334" t="s">
        <v>124</v>
      </c>
      <c r="F903" s="323" t="str">
        <f t="shared" si="14"/>
        <v>NL_M_2014_1000 NAC_6_4_1</v>
      </c>
      <c r="G903" s="684"/>
    </row>
    <row r="904" spans="1:7" ht="13.8" thickBot="1" x14ac:dyDescent="0.3">
      <c r="A904" s="372" t="str">
        <f>Cover!$G$25</f>
        <v>NL</v>
      </c>
      <c r="B904" s="325" t="s">
        <v>292</v>
      </c>
      <c r="C904" s="323">
        <v>2014</v>
      </c>
      <c r="D904" s="325" t="s">
        <v>216</v>
      </c>
      <c r="E904" s="334" t="s">
        <v>125</v>
      </c>
      <c r="F904" s="323" t="str">
        <f t="shared" si="14"/>
        <v>NL_M_2014_1000 NAC_6_4_2</v>
      </c>
      <c r="G904" s="684"/>
    </row>
    <row r="905" spans="1:7" ht="13.8" thickBot="1" x14ac:dyDescent="0.3">
      <c r="A905" s="372" t="str">
        <f>Cover!$G$25</f>
        <v>NL</v>
      </c>
      <c r="B905" s="325" t="s">
        <v>292</v>
      </c>
      <c r="C905" s="323">
        <v>2014</v>
      </c>
      <c r="D905" s="325" t="s">
        <v>216</v>
      </c>
      <c r="E905" s="334" t="s">
        <v>126</v>
      </c>
      <c r="F905" s="323" t="str">
        <f t="shared" si="14"/>
        <v>NL_M_2014_1000 NAC_6_4_3</v>
      </c>
      <c r="G905" s="684"/>
    </row>
    <row r="906" spans="1:7" ht="13.8" thickBot="1" x14ac:dyDescent="0.3">
      <c r="A906" s="372" t="str">
        <f>Cover!$G$25</f>
        <v>NL</v>
      </c>
      <c r="B906" s="325" t="s">
        <v>292</v>
      </c>
      <c r="C906" s="323">
        <v>2014</v>
      </c>
      <c r="D906" s="325" t="s">
        <v>216</v>
      </c>
      <c r="E906" s="334">
        <v>7</v>
      </c>
      <c r="F906" s="323" t="str">
        <f t="shared" si="14"/>
        <v>NL_M_2014_1000 NAC_7</v>
      </c>
      <c r="G906" s="684"/>
    </row>
    <row r="907" spans="1:7" ht="13.8" thickBot="1" x14ac:dyDescent="0.3">
      <c r="A907" s="372" t="str">
        <f>Cover!$G$25</f>
        <v>NL</v>
      </c>
      <c r="B907" s="325" t="s">
        <v>292</v>
      </c>
      <c r="C907" s="323">
        <v>2014</v>
      </c>
      <c r="D907" s="325" t="s">
        <v>216</v>
      </c>
      <c r="E907" s="334" t="s">
        <v>127</v>
      </c>
      <c r="F907" s="323" t="str">
        <f t="shared" si="14"/>
        <v>NL_M_2014_1000 NAC_7_1</v>
      </c>
      <c r="G907" s="684"/>
    </row>
    <row r="908" spans="1:7" ht="13.8" thickBot="1" x14ac:dyDescent="0.3">
      <c r="A908" s="372" t="str">
        <f>Cover!$G$25</f>
        <v>NL</v>
      </c>
      <c r="B908" s="325" t="s">
        <v>292</v>
      </c>
      <c r="C908" s="323">
        <v>2014</v>
      </c>
      <c r="D908" s="325" t="s">
        <v>216</v>
      </c>
      <c r="E908" s="334" t="s">
        <v>128</v>
      </c>
      <c r="F908" s="323" t="str">
        <f t="shared" si="14"/>
        <v>NL_M_2014_1000 NAC_7_2</v>
      </c>
      <c r="G908" s="684"/>
    </row>
    <row r="909" spans="1:7" ht="13.8" thickBot="1" x14ac:dyDescent="0.3">
      <c r="A909" s="372" t="str">
        <f>Cover!$G$25</f>
        <v>NL</v>
      </c>
      <c r="B909" s="325" t="s">
        <v>292</v>
      </c>
      <c r="C909" s="323">
        <v>2014</v>
      </c>
      <c r="D909" s="325" t="s">
        <v>216</v>
      </c>
      <c r="E909" s="334" t="s">
        <v>129</v>
      </c>
      <c r="F909" s="323" t="str">
        <f t="shared" si="14"/>
        <v>NL_M_2014_1000 NAC_7_3</v>
      </c>
      <c r="G909" s="684"/>
    </row>
    <row r="910" spans="1:7" ht="13.8" thickBot="1" x14ac:dyDescent="0.3">
      <c r="A910" s="372" t="str">
        <f>Cover!$G$25</f>
        <v>NL</v>
      </c>
      <c r="B910" s="325" t="s">
        <v>292</v>
      </c>
      <c r="C910" s="323">
        <v>2014</v>
      </c>
      <c r="D910" s="325" t="s">
        <v>216</v>
      </c>
      <c r="E910" s="334" t="s">
        <v>130</v>
      </c>
      <c r="F910" s="323" t="str">
        <f t="shared" si="14"/>
        <v>NL_M_2014_1000 NAC_7_3_1</v>
      </c>
      <c r="G910" s="684"/>
    </row>
    <row r="911" spans="1:7" ht="13.8" thickBot="1" x14ac:dyDescent="0.3">
      <c r="A911" s="372" t="str">
        <f>Cover!$G$25</f>
        <v>NL</v>
      </c>
      <c r="B911" s="325" t="s">
        <v>292</v>
      </c>
      <c r="C911" s="323">
        <v>2014</v>
      </c>
      <c r="D911" s="325" t="s">
        <v>216</v>
      </c>
      <c r="E911" s="334" t="s">
        <v>131</v>
      </c>
      <c r="F911" s="323" t="str">
        <f t="shared" si="14"/>
        <v>NL_M_2014_1000 NAC_7_3_2</v>
      </c>
      <c r="G911" s="684"/>
    </row>
    <row r="912" spans="1:7" ht="13.8" thickBot="1" x14ac:dyDescent="0.3">
      <c r="A912" s="372" t="str">
        <f>Cover!$G$25</f>
        <v>NL</v>
      </c>
      <c r="B912" s="325" t="s">
        <v>292</v>
      </c>
      <c r="C912" s="323">
        <v>2014</v>
      </c>
      <c r="D912" s="325" t="s">
        <v>216</v>
      </c>
      <c r="E912" s="334" t="s">
        <v>132</v>
      </c>
      <c r="F912" s="323" t="str">
        <f t="shared" si="14"/>
        <v>NL_M_2014_1000 NAC_7_3_3</v>
      </c>
      <c r="G912" s="684"/>
    </row>
    <row r="913" spans="1:7" ht="13.8" thickBot="1" x14ac:dyDescent="0.3">
      <c r="A913" s="372" t="str">
        <f>Cover!$G$25</f>
        <v>NL</v>
      </c>
      <c r="B913" s="325" t="s">
        <v>292</v>
      </c>
      <c r="C913" s="323">
        <v>2014</v>
      </c>
      <c r="D913" s="325" t="s">
        <v>216</v>
      </c>
      <c r="E913" s="334" t="s">
        <v>133</v>
      </c>
      <c r="F913" s="323" t="str">
        <f t="shared" si="14"/>
        <v>NL_M_2014_1000 NAC_7_3_4</v>
      </c>
      <c r="G913" s="684"/>
    </row>
    <row r="914" spans="1:7" ht="13.8" thickBot="1" x14ac:dyDescent="0.3">
      <c r="A914" s="372" t="str">
        <f>Cover!$G$25</f>
        <v>NL</v>
      </c>
      <c r="B914" s="325" t="s">
        <v>292</v>
      </c>
      <c r="C914" s="323">
        <v>2014</v>
      </c>
      <c r="D914" s="325" t="s">
        <v>216</v>
      </c>
      <c r="E914" s="334" t="s">
        <v>134</v>
      </c>
      <c r="F914" s="323" t="str">
        <f t="shared" si="14"/>
        <v>NL_M_2014_1000 NAC_7_4</v>
      </c>
      <c r="G914" s="684"/>
    </row>
    <row r="915" spans="1:7" ht="13.8" thickBot="1" x14ac:dyDescent="0.3">
      <c r="A915" s="372" t="str">
        <f>Cover!$G$25</f>
        <v>NL</v>
      </c>
      <c r="B915" s="325" t="s">
        <v>292</v>
      </c>
      <c r="C915" s="323">
        <v>2014</v>
      </c>
      <c r="D915" s="325" t="s">
        <v>216</v>
      </c>
      <c r="E915" s="334">
        <v>8</v>
      </c>
      <c r="F915" s="323" t="str">
        <f t="shared" si="14"/>
        <v>NL_M_2014_1000 NAC_8</v>
      </c>
      <c r="G915" s="684"/>
    </row>
    <row r="916" spans="1:7" ht="13.8" thickBot="1" x14ac:dyDescent="0.3">
      <c r="A916" s="372" t="str">
        <f>Cover!$G$25</f>
        <v>NL</v>
      </c>
      <c r="B916" s="325" t="s">
        <v>292</v>
      </c>
      <c r="C916" s="323">
        <v>2014</v>
      </c>
      <c r="D916" s="325" t="s">
        <v>216</v>
      </c>
      <c r="E916" s="334" t="s">
        <v>135</v>
      </c>
      <c r="F916" s="323" t="str">
        <f t="shared" si="14"/>
        <v>NL_M_2014_1000 NAC_8_1</v>
      </c>
      <c r="G916" s="684"/>
    </row>
    <row r="917" spans="1:7" ht="13.8" thickBot="1" x14ac:dyDescent="0.3">
      <c r="A917" s="372" t="str">
        <f>Cover!$G$25</f>
        <v>NL</v>
      </c>
      <c r="B917" s="325" t="s">
        <v>292</v>
      </c>
      <c r="C917" s="323">
        <v>2014</v>
      </c>
      <c r="D917" s="325" t="s">
        <v>216</v>
      </c>
      <c r="E917" s="334" t="s">
        <v>136</v>
      </c>
      <c r="F917" s="323" t="str">
        <f t="shared" si="14"/>
        <v>NL_M_2014_1000 NAC_8_2</v>
      </c>
      <c r="G917" s="684"/>
    </row>
    <row r="918" spans="1:7" ht="13.8" thickBot="1" x14ac:dyDescent="0.3">
      <c r="A918" s="372" t="str">
        <f>Cover!$G$25</f>
        <v>NL</v>
      </c>
      <c r="B918" s="325" t="s">
        <v>292</v>
      </c>
      <c r="C918" s="323">
        <v>2014</v>
      </c>
      <c r="D918" s="325" t="s">
        <v>216</v>
      </c>
      <c r="E918" s="334">
        <v>9</v>
      </c>
      <c r="F918" s="323" t="str">
        <f t="shared" si="14"/>
        <v>NL_M_2014_1000 NAC_9</v>
      </c>
      <c r="G918" s="684"/>
    </row>
    <row r="919" spans="1:7" ht="13.8" thickBot="1" x14ac:dyDescent="0.3">
      <c r="A919" s="372" t="str">
        <f>Cover!$G$25</f>
        <v>NL</v>
      </c>
      <c r="B919" s="325" t="s">
        <v>292</v>
      </c>
      <c r="C919" s="323">
        <v>2014</v>
      </c>
      <c r="D919" s="325" t="s">
        <v>216</v>
      </c>
      <c r="E919" s="334">
        <v>10</v>
      </c>
      <c r="F919" s="323" t="str">
        <f t="shared" si="14"/>
        <v>NL_M_2014_1000 NAC_10</v>
      </c>
      <c r="G919" s="684"/>
    </row>
    <row r="920" spans="1:7" ht="13.8" thickBot="1" x14ac:dyDescent="0.3">
      <c r="A920" s="372" t="str">
        <f>Cover!$G$25</f>
        <v>NL</v>
      </c>
      <c r="B920" s="325" t="s">
        <v>292</v>
      </c>
      <c r="C920" s="323">
        <v>2014</v>
      </c>
      <c r="D920" s="325" t="s">
        <v>216</v>
      </c>
      <c r="E920" s="334" t="s">
        <v>137</v>
      </c>
      <c r="F920" s="323" t="str">
        <f t="shared" si="14"/>
        <v>NL_M_2014_1000 NAC_10_1</v>
      </c>
      <c r="G920" s="684"/>
    </row>
    <row r="921" spans="1:7" ht="13.8" thickBot="1" x14ac:dyDescent="0.3">
      <c r="A921" s="372" t="str">
        <f>Cover!$G$25</f>
        <v>NL</v>
      </c>
      <c r="B921" s="325" t="s">
        <v>292</v>
      </c>
      <c r="C921" s="323">
        <v>2014</v>
      </c>
      <c r="D921" s="325" t="s">
        <v>216</v>
      </c>
      <c r="E921" s="334" t="s">
        <v>138</v>
      </c>
      <c r="F921" s="323" t="str">
        <f t="shared" si="14"/>
        <v>NL_M_2014_1000 NAC_10_1_1</v>
      </c>
      <c r="G921" s="684"/>
    </row>
    <row r="922" spans="1:7" ht="13.8" thickBot="1" x14ac:dyDescent="0.3">
      <c r="A922" s="372" t="str">
        <f>Cover!$G$25</f>
        <v>NL</v>
      </c>
      <c r="B922" s="325" t="s">
        <v>292</v>
      </c>
      <c r="C922" s="323">
        <v>2014</v>
      </c>
      <c r="D922" s="325" t="s">
        <v>216</v>
      </c>
      <c r="E922" s="334" t="s">
        <v>139</v>
      </c>
      <c r="F922" s="323" t="str">
        <f t="shared" si="14"/>
        <v>NL_M_2014_1000 NAC_10_1_2</v>
      </c>
      <c r="G922" s="684"/>
    </row>
    <row r="923" spans="1:7" ht="13.8" thickBot="1" x14ac:dyDescent="0.3">
      <c r="A923" s="372" t="str">
        <f>Cover!$G$25</f>
        <v>NL</v>
      </c>
      <c r="B923" s="325" t="s">
        <v>292</v>
      </c>
      <c r="C923" s="323">
        <v>2014</v>
      </c>
      <c r="D923" s="325" t="s">
        <v>216</v>
      </c>
      <c r="E923" s="334" t="s">
        <v>140</v>
      </c>
      <c r="F923" s="323" t="str">
        <f t="shared" si="14"/>
        <v>NL_M_2014_1000 NAC_10_1_3</v>
      </c>
      <c r="G923" s="684"/>
    </row>
    <row r="924" spans="1:7" ht="13.8" thickBot="1" x14ac:dyDescent="0.3">
      <c r="A924" s="372" t="str">
        <f>Cover!$G$25</f>
        <v>NL</v>
      </c>
      <c r="B924" s="325" t="s">
        <v>292</v>
      </c>
      <c r="C924" s="323">
        <v>2014</v>
      </c>
      <c r="D924" s="325" t="s">
        <v>216</v>
      </c>
      <c r="E924" s="334" t="s">
        <v>141</v>
      </c>
      <c r="F924" s="323" t="str">
        <f t="shared" si="14"/>
        <v>NL_M_2014_1000 NAC_10_1_4</v>
      </c>
      <c r="G924" s="684"/>
    </row>
    <row r="925" spans="1:7" ht="13.8" thickBot="1" x14ac:dyDescent="0.3">
      <c r="A925" s="372" t="str">
        <f>Cover!$G$25</f>
        <v>NL</v>
      </c>
      <c r="B925" s="325" t="s">
        <v>292</v>
      </c>
      <c r="C925" s="323">
        <v>2014</v>
      </c>
      <c r="D925" s="325" t="s">
        <v>216</v>
      </c>
      <c r="E925" s="334" t="s">
        <v>142</v>
      </c>
      <c r="F925" s="323" t="str">
        <f t="shared" si="14"/>
        <v>NL_M_2014_1000 NAC_10_2</v>
      </c>
      <c r="G925" s="684"/>
    </row>
    <row r="926" spans="1:7" ht="13.8" thickBot="1" x14ac:dyDescent="0.3">
      <c r="A926" s="372" t="str">
        <f>Cover!$G$25</f>
        <v>NL</v>
      </c>
      <c r="B926" s="325" t="s">
        <v>292</v>
      </c>
      <c r="C926" s="323">
        <v>2014</v>
      </c>
      <c r="D926" s="325" t="s">
        <v>216</v>
      </c>
      <c r="E926" s="334" t="s">
        <v>143</v>
      </c>
      <c r="F926" s="323" t="str">
        <f t="shared" si="14"/>
        <v>NL_M_2014_1000 NAC_10_3</v>
      </c>
      <c r="G926" s="684"/>
    </row>
    <row r="927" spans="1:7" ht="13.8" thickBot="1" x14ac:dyDescent="0.3">
      <c r="A927" s="372" t="str">
        <f>Cover!$G$25</f>
        <v>NL</v>
      </c>
      <c r="B927" s="325" t="s">
        <v>292</v>
      </c>
      <c r="C927" s="323">
        <v>2014</v>
      </c>
      <c r="D927" s="325" t="s">
        <v>216</v>
      </c>
      <c r="E927" s="334" t="s">
        <v>144</v>
      </c>
      <c r="F927" s="323" t="str">
        <f t="shared" si="14"/>
        <v>NL_M_2014_1000 NAC_10_3_1</v>
      </c>
      <c r="G927" s="684"/>
    </row>
    <row r="928" spans="1:7" ht="13.8" thickBot="1" x14ac:dyDescent="0.3">
      <c r="A928" s="372" t="str">
        <f>Cover!$G$25</f>
        <v>NL</v>
      </c>
      <c r="B928" s="325" t="s">
        <v>292</v>
      </c>
      <c r="C928" s="323">
        <v>2014</v>
      </c>
      <c r="D928" s="325" t="s">
        <v>216</v>
      </c>
      <c r="E928" s="334" t="s">
        <v>145</v>
      </c>
      <c r="F928" s="323" t="str">
        <f t="shared" si="14"/>
        <v>NL_M_2014_1000 NAC_10_3_2</v>
      </c>
      <c r="G928" s="684"/>
    </row>
    <row r="929" spans="1:7" ht="13.8" thickBot="1" x14ac:dyDescent="0.3">
      <c r="A929" s="372" t="str">
        <f>Cover!$G$25</f>
        <v>NL</v>
      </c>
      <c r="B929" s="325" t="s">
        <v>292</v>
      </c>
      <c r="C929" s="323">
        <v>2014</v>
      </c>
      <c r="D929" s="325" t="s">
        <v>216</v>
      </c>
      <c r="E929" s="334" t="s">
        <v>146</v>
      </c>
      <c r="F929" s="323" t="str">
        <f t="shared" si="14"/>
        <v>NL_M_2014_1000 NAC_10_3_3</v>
      </c>
      <c r="G929" s="684"/>
    </row>
    <row r="930" spans="1:7" ht="13.8" thickBot="1" x14ac:dyDescent="0.3">
      <c r="A930" s="372" t="str">
        <f>Cover!$G$25</f>
        <v>NL</v>
      </c>
      <c r="B930" s="325" t="s">
        <v>292</v>
      </c>
      <c r="C930" s="323">
        <v>2014</v>
      </c>
      <c r="D930" s="325" t="s">
        <v>216</v>
      </c>
      <c r="E930" s="334" t="s">
        <v>147</v>
      </c>
      <c r="F930" s="323" t="str">
        <f t="shared" si="14"/>
        <v>NL_M_2014_1000 NAC_10_3_4</v>
      </c>
      <c r="G930" s="684"/>
    </row>
    <row r="931" spans="1:7" ht="13.8" thickBot="1" x14ac:dyDescent="0.3">
      <c r="A931" s="372" t="str">
        <f>Cover!$G$25</f>
        <v>NL</v>
      </c>
      <c r="B931" s="325" t="s">
        <v>292</v>
      </c>
      <c r="C931" s="323">
        <v>2014</v>
      </c>
      <c r="D931" s="325" t="s">
        <v>216</v>
      </c>
      <c r="E931" s="334" t="s">
        <v>148</v>
      </c>
      <c r="F931" s="323" t="str">
        <f t="shared" si="14"/>
        <v>NL_M_2014_1000 NAC_10_4</v>
      </c>
      <c r="G931" s="684"/>
    </row>
    <row r="932" spans="1:7" ht="13.8" thickBot="1" x14ac:dyDescent="0.3">
      <c r="A932" s="372" t="str">
        <f>Cover!$G$25</f>
        <v>NL</v>
      </c>
      <c r="B932" s="325" t="s">
        <v>296</v>
      </c>
      <c r="C932" s="323">
        <v>2014</v>
      </c>
      <c r="D932" s="325" t="s">
        <v>293</v>
      </c>
      <c r="E932" s="334">
        <v>1</v>
      </c>
      <c r="F932" s="323" t="str">
        <f t="shared" si="14"/>
        <v>NL_X_2014_1000 m3_1</v>
      </c>
      <c r="G932" s="684"/>
    </row>
    <row r="933" spans="1:7" ht="13.8" thickBot="1" x14ac:dyDescent="0.3">
      <c r="A933" s="372" t="str">
        <f>Cover!$G$25</f>
        <v>NL</v>
      </c>
      <c r="B933" s="325" t="s">
        <v>296</v>
      </c>
      <c r="C933" s="323">
        <v>2014</v>
      </c>
      <c r="D933" s="325" t="s">
        <v>293</v>
      </c>
      <c r="E933" s="334" t="s">
        <v>94</v>
      </c>
      <c r="F933" s="323" t="str">
        <f t="shared" si="14"/>
        <v>NL_X_2014_1000 m3_1_1</v>
      </c>
      <c r="G933" s="684"/>
    </row>
    <row r="934" spans="1:7" ht="13.8" thickBot="1" x14ac:dyDescent="0.3">
      <c r="A934" s="372" t="str">
        <f>Cover!$G$25</f>
        <v>NL</v>
      </c>
      <c r="B934" s="325" t="s">
        <v>296</v>
      </c>
      <c r="C934" s="323">
        <v>2014</v>
      </c>
      <c r="D934" s="325" t="s">
        <v>293</v>
      </c>
      <c r="E934" s="334" t="s">
        <v>97</v>
      </c>
      <c r="F934" s="323" t="str">
        <f t="shared" si="14"/>
        <v>NL_X_2014_1000 m3_1_2</v>
      </c>
      <c r="G934" s="684"/>
    </row>
    <row r="935" spans="1:7" ht="13.8" thickBot="1" x14ac:dyDescent="0.3">
      <c r="A935" s="372" t="str">
        <f>Cover!$G$25</f>
        <v>NL</v>
      </c>
      <c r="B935" s="325" t="s">
        <v>296</v>
      </c>
      <c r="C935" s="323">
        <v>2014</v>
      </c>
      <c r="D935" s="325" t="s">
        <v>293</v>
      </c>
      <c r="E935" s="334" t="s">
        <v>98</v>
      </c>
      <c r="F935" s="323" t="str">
        <f t="shared" si="14"/>
        <v>NL_X_2014_1000 m3_1_2_C</v>
      </c>
      <c r="G935" s="684"/>
    </row>
    <row r="936" spans="1:7" ht="13.8" thickBot="1" x14ac:dyDescent="0.3">
      <c r="A936" s="372" t="str">
        <f>Cover!$G$25</f>
        <v>NL</v>
      </c>
      <c r="B936" s="325" t="s">
        <v>296</v>
      </c>
      <c r="C936" s="323">
        <v>2014</v>
      </c>
      <c r="D936" s="325" t="s">
        <v>293</v>
      </c>
      <c r="E936" s="334" t="s">
        <v>99</v>
      </c>
      <c r="F936" s="323" t="str">
        <f t="shared" si="14"/>
        <v>NL_X_2014_1000 m3_1_2_NC</v>
      </c>
      <c r="G936" s="684"/>
    </row>
    <row r="937" spans="1:7" ht="13.8" thickBot="1" x14ac:dyDescent="0.3">
      <c r="A937" s="372" t="str">
        <f>Cover!$G$25</f>
        <v>NL</v>
      </c>
      <c r="B937" s="343" t="s">
        <v>296</v>
      </c>
      <c r="C937" s="323">
        <v>2014</v>
      </c>
      <c r="D937" s="343" t="s">
        <v>293</v>
      </c>
      <c r="E937" s="347" t="s">
        <v>100</v>
      </c>
      <c r="F937" s="323" t="str">
        <f t="shared" si="14"/>
        <v>NL_X_2014_1000 m3_1_2_NC_T</v>
      </c>
      <c r="G937" s="684"/>
    </row>
    <row r="938" spans="1:7" ht="13.8" thickBot="1" x14ac:dyDescent="0.3">
      <c r="A938" s="372" t="str">
        <f>Cover!$G$25</f>
        <v>NL</v>
      </c>
      <c r="B938" s="327" t="s">
        <v>296</v>
      </c>
      <c r="C938" s="323">
        <v>2014</v>
      </c>
      <c r="D938" s="327" t="s">
        <v>362</v>
      </c>
      <c r="E938" s="341">
        <v>2</v>
      </c>
      <c r="F938" s="323" t="str">
        <f t="shared" si="14"/>
        <v>NL_X_2014_1000 mt_2</v>
      </c>
      <c r="G938" s="684"/>
    </row>
    <row r="939" spans="1:7" ht="13.8" thickBot="1" x14ac:dyDescent="0.3">
      <c r="A939" s="372" t="str">
        <f>Cover!$G$25</f>
        <v>NL</v>
      </c>
      <c r="B939" s="325" t="s">
        <v>296</v>
      </c>
      <c r="C939" s="323">
        <v>2014</v>
      </c>
      <c r="D939" s="325" t="s">
        <v>293</v>
      </c>
      <c r="E939" s="334">
        <v>3</v>
      </c>
      <c r="F939" s="323" t="str">
        <f t="shared" si="14"/>
        <v>NL_X_2014_1000 m3_3</v>
      </c>
      <c r="G939" s="684"/>
    </row>
    <row r="940" spans="1:7" ht="13.8" thickBot="1" x14ac:dyDescent="0.3">
      <c r="A940" s="372" t="str">
        <f>Cover!$G$25</f>
        <v>NL</v>
      </c>
      <c r="B940" s="325" t="s">
        <v>296</v>
      </c>
      <c r="C940" s="323">
        <v>2014</v>
      </c>
      <c r="D940" s="325" t="s">
        <v>293</v>
      </c>
      <c r="E940" s="334" t="s">
        <v>381</v>
      </c>
      <c r="F940" s="323" t="str">
        <f t="shared" si="14"/>
        <v>NL_X_2014_1000 m3_3_1</v>
      </c>
      <c r="G940" s="684"/>
    </row>
    <row r="941" spans="1:7" ht="13.8" thickBot="1" x14ac:dyDescent="0.3">
      <c r="A941" s="372" t="str">
        <f>Cover!$G$25</f>
        <v>NL</v>
      </c>
      <c r="B941" s="325" t="s">
        <v>296</v>
      </c>
      <c r="C941" s="323">
        <v>2014</v>
      </c>
      <c r="D941" s="325" t="s">
        <v>293</v>
      </c>
      <c r="E941" s="334" t="s">
        <v>382</v>
      </c>
      <c r="F941" s="323" t="str">
        <f t="shared" si="14"/>
        <v>NL_X_2014_1000 m3_3_2</v>
      </c>
      <c r="G941" s="684"/>
    </row>
    <row r="942" spans="1:7" ht="13.8" thickBot="1" x14ac:dyDescent="0.3">
      <c r="A942" s="372" t="str">
        <f>Cover!$G$25</f>
        <v>NL</v>
      </c>
      <c r="B942" s="325" t="s">
        <v>296</v>
      </c>
      <c r="C942" s="323">
        <v>2014</v>
      </c>
      <c r="D942" s="325" t="s">
        <v>362</v>
      </c>
      <c r="E942" s="334">
        <v>4</v>
      </c>
      <c r="F942" s="323" t="str">
        <f t="shared" si="14"/>
        <v>NL_X_2014_1000 mt_4</v>
      </c>
      <c r="G942" s="684"/>
    </row>
    <row r="943" spans="1:7" ht="13.8" thickBot="1" x14ac:dyDescent="0.3">
      <c r="A943" s="372" t="str">
        <f>Cover!$G$25</f>
        <v>NL</v>
      </c>
      <c r="B943" s="325" t="s">
        <v>296</v>
      </c>
      <c r="C943" s="323">
        <v>2014</v>
      </c>
      <c r="D943" s="325" t="s">
        <v>362</v>
      </c>
      <c r="E943" s="334" t="s">
        <v>383</v>
      </c>
      <c r="F943" s="323" t="str">
        <f t="shared" si="14"/>
        <v>NL_X_2014_1000 mt_4_1</v>
      </c>
      <c r="G943" s="684"/>
    </row>
    <row r="944" spans="1:7" ht="13.8" thickBot="1" x14ac:dyDescent="0.3">
      <c r="A944" s="372" t="str">
        <f>Cover!$G$25</f>
        <v>NL</v>
      </c>
      <c r="B944" s="325" t="s">
        <v>296</v>
      </c>
      <c r="C944" s="323">
        <v>2014</v>
      </c>
      <c r="D944" s="325" t="s">
        <v>362</v>
      </c>
      <c r="E944" s="334" t="s">
        <v>384</v>
      </c>
      <c r="F944" s="323" t="str">
        <f t="shared" si="14"/>
        <v>NL_X_2014_1000 mt_4_2</v>
      </c>
      <c r="G944" s="684"/>
    </row>
    <row r="945" spans="1:7" ht="13.8" thickBot="1" x14ac:dyDescent="0.3">
      <c r="A945" s="372" t="str">
        <f>Cover!$G$25</f>
        <v>NL</v>
      </c>
      <c r="B945" s="325" t="s">
        <v>296</v>
      </c>
      <c r="C945" s="323">
        <v>2014</v>
      </c>
      <c r="D945" s="325" t="s">
        <v>293</v>
      </c>
      <c r="E945" s="334">
        <v>5</v>
      </c>
      <c r="F945" s="323" t="str">
        <f t="shared" si="14"/>
        <v>NL_X_2014_1000 m3_5</v>
      </c>
      <c r="G945" s="684"/>
    </row>
    <row r="946" spans="1:7" ht="13.8" thickBot="1" x14ac:dyDescent="0.3">
      <c r="A946" s="372" t="str">
        <f>Cover!$G$25</f>
        <v>NL</v>
      </c>
      <c r="B946" s="325" t="s">
        <v>296</v>
      </c>
      <c r="C946" s="323">
        <v>2014</v>
      </c>
      <c r="D946" s="325" t="s">
        <v>293</v>
      </c>
      <c r="E946" s="334" t="s">
        <v>110</v>
      </c>
      <c r="F946" s="323" t="str">
        <f t="shared" si="14"/>
        <v>NL_X_2014_1000 m3_5_C</v>
      </c>
      <c r="G946" s="684"/>
    </row>
    <row r="947" spans="1:7" ht="13.8" thickBot="1" x14ac:dyDescent="0.3">
      <c r="A947" s="372" t="str">
        <f>Cover!$G$25</f>
        <v>NL</v>
      </c>
      <c r="B947" s="325" t="s">
        <v>296</v>
      </c>
      <c r="C947" s="323">
        <v>2014</v>
      </c>
      <c r="D947" s="325" t="s">
        <v>293</v>
      </c>
      <c r="E947" s="334" t="s">
        <v>111</v>
      </c>
      <c r="F947" s="323" t="str">
        <f t="shared" si="14"/>
        <v>NL_X_2014_1000 m3_5_NC</v>
      </c>
      <c r="G947" s="684"/>
    </row>
    <row r="948" spans="1:7" ht="13.8" thickBot="1" x14ac:dyDescent="0.3">
      <c r="A948" s="372" t="str">
        <f>Cover!$G$25</f>
        <v>NL</v>
      </c>
      <c r="B948" s="325" t="s">
        <v>296</v>
      </c>
      <c r="C948" s="323">
        <v>2014</v>
      </c>
      <c r="D948" s="325" t="s">
        <v>293</v>
      </c>
      <c r="E948" s="334" t="s">
        <v>112</v>
      </c>
      <c r="F948" s="323" t="str">
        <f t="shared" si="14"/>
        <v>NL_X_2014_1000 m3_5_NC_T</v>
      </c>
      <c r="G948" s="684"/>
    </row>
    <row r="949" spans="1:7" ht="13.8" thickBot="1" x14ac:dyDescent="0.3">
      <c r="A949" s="372" t="str">
        <f>Cover!$G$25</f>
        <v>NL</v>
      </c>
      <c r="B949" s="325" t="s">
        <v>296</v>
      </c>
      <c r="C949" s="323">
        <v>2014</v>
      </c>
      <c r="D949" s="325" t="s">
        <v>293</v>
      </c>
      <c r="E949" s="334">
        <v>6</v>
      </c>
      <c r="F949" s="323" t="str">
        <f t="shared" si="14"/>
        <v>NL_X_2014_1000 m3_6</v>
      </c>
      <c r="G949" s="684"/>
    </row>
    <row r="950" spans="1:7" ht="13.8" thickBot="1" x14ac:dyDescent="0.3">
      <c r="A950" s="372" t="str">
        <f>Cover!$G$25</f>
        <v>NL</v>
      </c>
      <c r="B950" s="325" t="s">
        <v>296</v>
      </c>
      <c r="C950" s="323">
        <v>2014</v>
      </c>
      <c r="D950" s="325" t="s">
        <v>293</v>
      </c>
      <c r="E950" s="334" t="s">
        <v>113</v>
      </c>
      <c r="F950" s="323" t="str">
        <f t="shared" si="14"/>
        <v>NL_X_2014_1000 m3_6_1</v>
      </c>
      <c r="G950" s="684"/>
    </row>
    <row r="951" spans="1:7" ht="13.8" thickBot="1" x14ac:dyDescent="0.3">
      <c r="A951" s="372" t="str">
        <f>Cover!$G$25</f>
        <v>NL</v>
      </c>
      <c r="B951" s="325" t="s">
        <v>296</v>
      </c>
      <c r="C951" s="323">
        <v>2014</v>
      </c>
      <c r="D951" s="325" t="s">
        <v>293</v>
      </c>
      <c r="E951" s="334" t="s">
        <v>114</v>
      </c>
      <c r="F951" s="323" t="str">
        <f t="shared" si="14"/>
        <v>NL_X_2014_1000 m3_6_1_C</v>
      </c>
      <c r="G951" s="684"/>
    </row>
    <row r="952" spans="1:7" ht="13.8" thickBot="1" x14ac:dyDescent="0.3">
      <c r="A952" s="372" t="str">
        <f>Cover!$G$25</f>
        <v>NL</v>
      </c>
      <c r="B952" s="325" t="s">
        <v>296</v>
      </c>
      <c r="C952" s="323">
        <v>2014</v>
      </c>
      <c r="D952" s="325" t="s">
        <v>293</v>
      </c>
      <c r="E952" s="334" t="s">
        <v>115</v>
      </c>
      <c r="F952" s="323" t="str">
        <f t="shared" si="14"/>
        <v>NL_X_2014_1000 m3_6_1_NC</v>
      </c>
      <c r="G952" s="684"/>
    </row>
    <row r="953" spans="1:7" ht="13.8" thickBot="1" x14ac:dyDescent="0.3">
      <c r="A953" s="372" t="str">
        <f>Cover!$G$25</f>
        <v>NL</v>
      </c>
      <c r="B953" s="325" t="s">
        <v>296</v>
      </c>
      <c r="C953" s="323">
        <v>2014</v>
      </c>
      <c r="D953" s="325" t="s">
        <v>293</v>
      </c>
      <c r="E953" s="334" t="s">
        <v>116</v>
      </c>
      <c r="F953" s="323" t="str">
        <f t="shared" si="14"/>
        <v>NL_X_2014_1000 m3_6_1_NC_T</v>
      </c>
      <c r="G953" s="684"/>
    </row>
    <row r="954" spans="1:7" ht="13.8" thickBot="1" x14ac:dyDescent="0.3">
      <c r="A954" s="372" t="str">
        <f>Cover!$G$25</f>
        <v>NL</v>
      </c>
      <c r="B954" s="325" t="s">
        <v>296</v>
      </c>
      <c r="C954" s="323">
        <v>2014</v>
      </c>
      <c r="D954" s="325" t="s">
        <v>293</v>
      </c>
      <c r="E954" s="334" t="s">
        <v>117</v>
      </c>
      <c r="F954" s="323" t="str">
        <f t="shared" si="14"/>
        <v>NL_X_2014_1000 m3_6_2</v>
      </c>
      <c r="G954" s="684"/>
    </row>
    <row r="955" spans="1:7" ht="13.8" thickBot="1" x14ac:dyDescent="0.3">
      <c r="A955" s="372" t="str">
        <f>Cover!$G$25</f>
        <v>NL</v>
      </c>
      <c r="B955" s="325" t="s">
        <v>296</v>
      </c>
      <c r="C955" s="323">
        <v>2014</v>
      </c>
      <c r="D955" s="325" t="s">
        <v>293</v>
      </c>
      <c r="E955" s="334" t="s">
        <v>118</v>
      </c>
      <c r="F955" s="323" t="str">
        <f t="shared" si="14"/>
        <v>NL_X_2014_1000 m3_6_2_C</v>
      </c>
      <c r="G955" s="684"/>
    </row>
    <row r="956" spans="1:7" ht="13.8" thickBot="1" x14ac:dyDescent="0.3">
      <c r="A956" s="372" t="str">
        <f>Cover!$G$25</f>
        <v>NL</v>
      </c>
      <c r="B956" s="325" t="s">
        <v>296</v>
      </c>
      <c r="C956" s="323">
        <v>2014</v>
      </c>
      <c r="D956" s="325" t="s">
        <v>293</v>
      </c>
      <c r="E956" s="334" t="s">
        <v>119</v>
      </c>
      <c r="F956" s="323" t="str">
        <f t="shared" si="14"/>
        <v>NL_X_2014_1000 m3_6_2_NC</v>
      </c>
      <c r="G956" s="684"/>
    </row>
    <row r="957" spans="1:7" ht="13.8" thickBot="1" x14ac:dyDescent="0.3">
      <c r="A957" s="372" t="str">
        <f>Cover!$G$25</f>
        <v>NL</v>
      </c>
      <c r="B957" s="325" t="s">
        <v>296</v>
      </c>
      <c r="C957" s="323">
        <v>2014</v>
      </c>
      <c r="D957" s="325" t="s">
        <v>293</v>
      </c>
      <c r="E957" s="334" t="s">
        <v>120</v>
      </c>
      <c r="F957" s="323" t="str">
        <f t="shared" si="14"/>
        <v>NL_X_2014_1000 m3_6_2_NC_T</v>
      </c>
      <c r="G957" s="684"/>
    </row>
    <row r="958" spans="1:7" ht="13.8" thickBot="1" x14ac:dyDescent="0.3">
      <c r="A958" s="372" t="str">
        <f>Cover!$G$25</f>
        <v>NL</v>
      </c>
      <c r="B958" s="325" t="s">
        <v>296</v>
      </c>
      <c r="C958" s="323">
        <v>2014</v>
      </c>
      <c r="D958" s="325" t="s">
        <v>293</v>
      </c>
      <c r="E958" s="334" t="s">
        <v>121</v>
      </c>
      <c r="F958" s="323" t="str">
        <f t="shared" si="14"/>
        <v>NL_X_2014_1000 m3_6_3</v>
      </c>
      <c r="G958" s="684"/>
    </row>
    <row r="959" spans="1:7" ht="13.8" thickBot="1" x14ac:dyDescent="0.3">
      <c r="A959" s="372" t="str">
        <f>Cover!$G$25</f>
        <v>NL</v>
      </c>
      <c r="B959" s="325" t="s">
        <v>296</v>
      </c>
      <c r="C959" s="323">
        <v>2014</v>
      </c>
      <c r="D959" s="325" t="s">
        <v>293</v>
      </c>
      <c r="E959" s="334" t="s">
        <v>122</v>
      </c>
      <c r="F959" s="323" t="str">
        <f t="shared" si="14"/>
        <v>NL_X_2014_1000 m3_6_3_1</v>
      </c>
      <c r="G959" s="684"/>
    </row>
    <row r="960" spans="1:7" ht="13.8" thickBot="1" x14ac:dyDescent="0.3">
      <c r="A960" s="372" t="str">
        <f>Cover!$G$25</f>
        <v>NL</v>
      </c>
      <c r="B960" s="325" t="s">
        <v>296</v>
      </c>
      <c r="C960" s="323">
        <v>2014</v>
      </c>
      <c r="D960" s="325" t="s">
        <v>293</v>
      </c>
      <c r="E960" s="334" t="s">
        <v>123</v>
      </c>
      <c r="F960" s="323" t="str">
        <f t="shared" si="14"/>
        <v>NL_X_2014_1000 m3_6_4</v>
      </c>
      <c r="G960" s="684"/>
    </row>
    <row r="961" spans="1:7" ht="13.8" thickBot="1" x14ac:dyDescent="0.3">
      <c r="A961" s="372" t="str">
        <f>Cover!$G$25</f>
        <v>NL</v>
      </c>
      <c r="B961" s="325" t="s">
        <v>296</v>
      </c>
      <c r="C961" s="323">
        <v>2014</v>
      </c>
      <c r="D961" s="325" t="s">
        <v>293</v>
      </c>
      <c r="E961" s="334" t="s">
        <v>124</v>
      </c>
      <c r="F961" s="323" t="str">
        <f t="shared" si="14"/>
        <v>NL_X_2014_1000 m3_6_4_1</v>
      </c>
      <c r="G961" s="684"/>
    </row>
    <row r="962" spans="1:7" ht="13.8" thickBot="1" x14ac:dyDescent="0.3">
      <c r="A962" s="372" t="str">
        <f>Cover!$G$25</f>
        <v>NL</v>
      </c>
      <c r="B962" s="325" t="s">
        <v>296</v>
      </c>
      <c r="C962" s="323">
        <v>2014</v>
      </c>
      <c r="D962" s="325" t="s">
        <v>293</v>
      </c>
      <c r="E962" s="334" t="s">
        <v>125</v>
      </c>
      <c r="F962" s="323" t="str">
        <f t="shared" si="14"/>
        <v>NL_X_2014_1000 m3_6_4_2</v>
      </c>
      <c r="G962" s="684"/>
    </row>
    <row r="963" spans="1:7" ht="13.8" thickBot="1" x14ac:dyDescent="0.3">
      <c r="A963" s="372" t="str">
        <f>Cover!$G$25</f>
        <v>NL</v>
      </c>
      <c r="B963" s="325" t="s">
        <v>296</v>
      </c>
      <c r="C963" s="323">
        <v>2014</v>
      </c>
      <c r="D963" s="325" t="s">
        <v>293</v>
      </c>
      <c r="E963" s="334" t="s">
        <v>126</v>
      </c>
      <c r="F963" s="323" t="str">
        <f t="shared" ref="F963:F1026" si="15">CONCATENATE(A963,"_",B963,"_",C963,"_",D963,"_",E963)</f>
        <v>NL_X_2014_1000 m3_6_4_3</v>
      </c>
      <c r="G963" s="684"/>
    </row>
    <row r="964" spans="1:7" ht="13.8" thickBot="1" x14ac:dyDescent="0.3">
      <c r="A964" s="372" t="str">
        <f>Cover!$G$25</f>
        <v>NL</v>
      </c>
      <c r="B964" s="325" t="s">
        <v>296</v>
      </c>
      <c r="C964" s="323">
        <v>2014</v>
      </c>
      <c r="D964" s="325" t="s">
        <v>362</v>
      </c>
      <c r="E964" s="334">
        <v>7</v>
      </c>
      <c r="F964" s="323" t="str">
        <f t="shared" si="15"/>
        <v>NL_X_2014_1000 mt_7</v>
      </c>
      <c r="G964" s="684"/>
    </row>
    <row r="965" spans="1:7" ht="13.8" thickBot="1" x14ac:dyDescent="0.3">
      <c r="A965" s="372" t="str">
        <f>Cover!$G$25</f>
        <v>NL</v>
      </c>
      <c r="B965" s="325" t="s">
        <v>296</v>
      </c>
      <c r="C965" s="323">
        <v>2014</v>
      </c>
      <c r="D965" s="325" t="s">
        <v>362</v>
      </c>
      <c r="E965" s="334" t="s">
        <v>127</v>
      </c>
      <c r="F965" s="323" t="str">
        <f t="shared" si="15"/>
        <v>NL_X_2014_1000 mt_7_1</v>
      </c>
      <c r="G965" s="684"/>
    </row>
    <row r="966" spans="1:7" ht="13.8" thickBot="1" x14ac:dyDescent="0.3">
      <c r="A966" s="372" t="str">
        <f>Cover!$G$25</f>
        <v>NL</v>
      </c>
      <c r="B966" s="325" t="s">
        <v>296</v>
      </c>
      <c r="C966" s="323">
        <v>2014</v>
      </c>
      <c r="D966" s="325" t="s">
        <v>362</v>
      </c>
      <c r="E966" s="334" t="s">
        <v>128</v>
      </c>
      <c r="F966" s="323" t="str">
        <f t="shared" si="15"/>
        <v>NL_X_2014_1000 mt_7_2</v>
      </c>
      <c r="G966" s="684"/>
    </row>
    <row r="967" spans="1:7" ht="13.8" thickBot="1" x14ac:dyDescent="0.3">
      <c r="A967" s="372" t="str">
        <f>Cover!$G$25</f>
        <v>NL</v>
      </c>
      <c r="B967" s="325" t="s">
        <v>296</v>
      </c>
      <c r="C967" s="323">
        <v>2014</v>
      </c>
      <c r="D967" s="325" t="s">
        <v>362</v>
      </c>
      <c r="E967" s="334" t="s">
        <v>129</v>
      </c>
      <c r="F967" s="323" t="str">
        <f t="shared" si="15"/>
        <v>NL_X_2014_1000 mt_7_3</v>
      </c>
      <c r="G967" s="684"/>
    </row>
    <row r="968" spans="1:7" ht="13.8" thickBot="1" x14ac:dyDescent="0.3">
      <c r="A968" s="372" t="str">
        <f>Cover!$G$25</f>
        <v>NL</v>
      </c>
      <c r="B968" s="325" t="s">
        <v>296</v>
      </c>
      <c r="C968" s="323">
        <v>2014</v>
      </c>
      <c r="D968" s="325" t="s">
        <v>362</v>
      </c>
      <c r="E968" s="334" t="s">
        <v>130</v>
      </c>
      <c r="F968" s="323" t="str">
        <f t="shared" si="15"/>
        <v>NL_X_2014_1000 mt_7_3_1</v>
      </c>
      <c r="G968" s="684"/>
    </row>
    <row r="969" spans="1:7" ht="13.8" thickBot="1" x14ac:dyDescent="0.3">
      <c r="A969" s="372" t="str">
        <f>Cover!$G$25</f>
        <v>NL</v>
      </c>
      <c r="B969" s="325" t="s">
        <v>296</v>
      </c>
      <c r="C969" s="323">
        <v>2014</v>
      </c>
      <c r="D969" s="325" t="s">
        <v>362</v>
      </c>
      <c r="E969" s="334" t="s">
        <v>131</v>
      </c>
      <c r="F969" s="323" t="str">
        <f t="shared" si="15"/>
        <v>NL_X_2014_1000 mt_7_3_2</v>
      </c>
      <c r="G969" s="684"/>
    </row>
    <row r="970" spans="1:7" ht="13.8" thickBot="1" x14ac:dyDescent="0.3">
      <c r="A970" s="372" t="str">
        <f>Cover!$G$25</f>
        <v>NL</v>
      </c>
      <c r="B970" s="325" t="s">
        <v>296</v>
      </c>
      <c r="C970" s="323">
        <v>2014</v>
      </c>
      <c r="D970" s="325" t="s">
        <v>362</v>
      </c>
      <c r="E970" s="334" t="s">
        <v>132</v>
      </c>
      <c r="F970" s="323" t="str">
        <f t="shared" si="15"/>
        <v>NL_X_2014_1000 mt_7_3_3</v>
      </c>
      <c r="G970" s="684"/>
    </row>
    <row r="971" spans="1:7" ht="13.8" thickBot="1" x14ac:dyDescent="0.3">
      <c r="A971" s="372" t="str">
        <f>Cover!$G$25</f>
        <v>NL</v>
      </c>
      <c r="B971" s="325" t="s">
        <v>296</v>
      </c>
      <c r="C971" s="323">
        <v>2014</v>
      </c>
      <c r="D971" s="325" t="s">
        <v>362</v>
      </c>
      <c r="E971" s="334" t="s">
        <v>133</v>
      </c>
      <c r="F971" s="323" t="str">
        <f t="shared" si="15"/>
        <v>NL_X_2014_1000 mt_7_3_4</v>
      </c>
      <c r="G971" s="684"/>
    </row>
    <row r="972" spans="1:7" ht="13.8" thickBot="1" x14ac:dyDescent="0.3">
      <c r="A972" s="372" t="str">
        <f>Cover!$G$25</f>
        <v>NL</v>
      </c>
      <c r="B972" s="325" t="s">
        <v>296</v>
      </c>
      <c r="C972" s="323">
        <v>2014</v>
      </c>
      <c r="D972" s="325" t="s">
        <v>362</v>
      </c>
      <c r="E972" s="334" t="s">
        <v>134</v>
      </c>
      <c r="F972" s="323" t="str">
        <f t="shared" si="15"/>
        <v>NL_X_2014_1000 mt_7_4</v>
      </c>
      <c r="G972" s="684"/>
    </row>
    <row r="973" spans="1:7" ht="13.8" thickBot="1" x14ac:dyDescent="0.3">
      <c r="A973" s="372" t="str">
        <f>Cover!$G$25</f>
        <v>NL</v>
      </c>
      <c r="B973" s="325" t="s">
        <v>296</v>
      </c>
      <c r="C973" s="323">
        <v>2014</v>
      </c>
      <c r="D973" s="325" t="s">
        <v>362</v>
      </c>
      <c r="E973" s="334">
        <v>8</v>
      </c>
      <c r="F973" s="323" t="str">
        <f t="shared" si="15"/>
        <v>NL_X_2014_1000 mt_8</v>
      </c>
      <c r="G973" s="684"/>
    </row>
    <row r="974" spans="1:7" ht="13.8" thickBot="1" x14ac:dyDescent="0.3">
      <c r="A974" s="372" t="str">
        <f>Cover!$G$25</f>
        <v>NL</v>
      </c>
      <c r="B974" s="325" t="s">
        <v>296</v>
      </c>
      <c r="C974" s="323">
        <v>2014</v>
      </c>
      <c r="D974" s="325" t="s">
        <v>362</v>
      </c>
      <c r="E974" s="334" t="s">
        <v>135</v>
      </c>
      <c r="F974" s="323" t="str">
        <f t="shared" si="15"/>
        <v>NL_X_2014_1000 mt_8_1</v>
      </c>
      <c r="G974" s="684"/>
    </row>
    <row r="975" spans="1:7" ht="13.8" thickBot="1" x14ac:dyDescent="0.3">
      <c r="A975" s="372" t="str">
        <f>Cover!$G$25</f>
        <v>NL</v>
      </c>
      <c r="B975" s="325" t="s">
        <v>296</v>
      </c>
      <c r="C975" s="323">
        <v>2014</v>
      </c>
      <c r="D975" s="325" t="s">
        <v>362</v>
      </c>
      <c r="E975" s="334" t="s">
        <v>136</v>
      </c>
      <c r="F975" s="323" t="str">
        <f t="shared" si="15"/>
        <v>NL_X_2014_1000 mt_8_2</v>
      </c>
      <c r="G975" s="684"/>
    </row>
    <row r="976" spans="1:7" ht="13.8" thickBot="1" x14ac:dyDescent="0.3">
      <c r="A976" s="372" t="str">
        <f>Cover!$G$25</f>
        <v>NL</v>
      </c>
      <c r="B976" s="325" t="s">
        <v>296</v>
      </c>
      <c r="C976" s="323">
        <v>2014</v>
      </c>
      <c r="D976" s="325" t="s">
        <v>362</v>
      </c>
      <c r="E976" s="334">
        <v>9</v>
      </c>
      <c r="F976" s="323" t="str">
        <f t="shared" si="15"/>
        <v>NL_X_2014_1000 mt_9</v>
      </c>
      <c r="G976" s="684"/>
    </row>
    <row r="977" spans="1:7" ht="13.8" thickBot="1" x14ac:dyDescent="0.3">
      <c r="A977" s="372" t="str">
        <f>Cover!$G$25</f>
        <v>NL</v>
      </c>
      <c r="B977" s="325" t="s">
        <v>296</v>
      </c>
      <c r="C977" s="323">
        <v>2014</v>
      </c>
      <c r="D977" s="325" t="s">
        <v>362</v>
      </c>
      <c r="E977" s="334">
        <v>10</v>
      </c>
      <c r="F977" s="323" t="str">
        <f t="shared" si="15"/>
        <v>NL_X_2014_1000 mt_10</v>
      </c>
      <c r="G977" s="684"/>
    </row>
    <row r="978" spans="1:7" ht="13.8" thickBot="1" x14ac:dyDescent="0.3">
      <c r="A978" s="372" t="str">
        <f>Cover!$G$25</f>
        <v>NL</v>
      </c>
      <c r="B978" s="325" t="s">
        <v>296</v>
      </c>
      <c r="C978" s="323">
        <v>2014</v>
      </c>
      <c r="D978" s="325" t="s">
        <v>362</v>
      </c>
      <c r="E978" s="334" t="s">
        <v>137</v>
      </c>
      <c r="F978" s="323" t="str">
        <f t="shared" si="15"/>
        <v>NL_X_2014_1000 mt_10_1</v>
      </c>
      <c r="G978" s="684"/>
    </row>
    <row r="979" spans="1:7" ht="13.8" thickBot="1" x14ac:dyDescent="0.3">
      <c r="A979" s="372" t="str">
        <f>Cover!$G$25</f>
        <v>NL</v>
      </c>
      <c r="B979" s="325" t="s">
        <v>296</v>
      </c>
      <c r="C979" s="323">
        <v>2014</v>
      </c>
      <c r="D979" s="325" t="s">
        <v>362</v>
      </c>
      <c r="E979" s="334" t="s">
        <v>138</v>
      </c>
      <c r="F979" s="323" t="str">
        <f t="shared" si="15"/>
        <v>NL_X_2014_1000 mt_10_1_1</v>
      </c>
      <c r="G979" s="684"/>
    </row>
    <row r="980" spans="1:7" ht="13.8" thickBot="1" x14ac:dyDescent="0.3">
      <c r="A980" s="372" t="str">
        <f>Cover!$G$25</f>
        <v>NL</v>
      </c>
      <c r="B980" s="325" t="s">
        <v>296</v>
      </c>
      <c r="C980" s="323">
        <v>2014</v>
      </c>
      <c r="D980" s="325" t="s">
        <v>362</v>
      </c>
      <c r="E980" s="334" t="s">
        <v>139</v>
      </c>
      <c r="F980" s="323" t="str">
        <f t="shared" si="15"/>
        <v>NL_X_2014_1000 mt_10_1_2</v>
      </c>
      <c r="G980" s="684"/>
    </row>
    <row r="981" spans="1:7" ht="13.8" thickBot="1" x14ac:dyDescent="0.3">
      <c r="A981" s="372" t="str">
        <f>Cover!$G$25</f>
        <v>NL</v>
      </c>
      <c r="B981" s="325" t="s">
        <v>296</v>
      </c>
      <c r="C981" s="323">
        <v>2014</v>
      </c>
      <c r="D981" s="325" t="s">
        <v>362</v>
      </c>
      <c r="E981" s="334" t="s">
        <v>140</v>
      </c>
      <c r="F981" s="323" t="str">
        <f t="shared" si="15"/>
        <v>NL_X_2014_1000 mt_10_1_3</v>
      </c>
      <c r="G981" s="684"/>
    </row>
    <row r="982" spans="1:7" ht="13.8" thickBot="1" x14ac:dyDescent="0.3">
      <c r="A982" s="372" t="str">
        <f>Cover!$G$25</f>
        <v>NL</v>
      </c>
      <c r="B982" s="325" t="s">
        <v>296</v>
      </c>
      <c r="C982" s="323">
        <v>2014</v>
      </c>
      <c r="D982" s="325" t="s">
        <v>362</v>
      </c>
      <c r="E982" s="334" t="s">
        <v>141</v>
      </c>
      <c r="F982" s="323" t="str">
        <f t="shared" si="15"/>
        <v>NL_X_2014_1000 mt_10_1_4</v>
      </c>
      <c r="G982" s="684"/>
    </row>
    <row r="983" spans="1:7" ht="13.8" thickBot="1" x14ac:dyDescent="0.3">
      <c r="A983" s="372" t="str">
        <f>Cover!$G$25</f>
        <v>NL</v>
      </c>
      <c r="B983" s="325" t="s">
        <v>296</v>
      </c>
      <c r="C983" s="323">
        <v>2014</v>
      </c>
      <c r="D983" s="325" t="s">
        <v>362</v>
      </c>
      <c r="E983" s="334" t="s">
        <v>142</v>
      </c>
      <c r="F983" s="323" t="str">
        <f t="shared" si="15"/>
        <v>NL_X_2014_1000 mt_10_2</v>
      </c>
      <c r="G983" s="684"/>
    </row>
    <row r="984" spans="1:7" ht="13.8" thickBot="1" x14ac:dyDescent="0.3">
      <c r="A984" s="372" t="str">
        <f>Cover!$G$25</f>
        <v>NL</v>
      </c>
      <c r="B984" s="325" t="s">
        <v>296</v>
      </c>
      <c r="C984" s="323">
        <v>2014</v>
      </c>
      <c r="D984" s="325" t="s">
        <v>362</v>
      </c>
      <c r="E984" s="334" t="s">
        <v>143</v>
      </c>
      <c r="F984" s="323" t="str">
        <f t="shared" si="15"/>
        <v>NL_X_2014_1000 mt_10_3</v>
      </c>
      <c r="G984" s="684"/>
    </row>
    <row r="985" spans="1:7" ht="13.8" thickBot="1" x14ac:dyDescent="0.3">
      <c r="A985" s="372" t="str">
        <f>Cover!$G$25</f>
        <v>NL</v>
      </c>
      <c r="B985" s="325" t="s">
        <v>296</v>
      </c>
      <c r="C985" s="323">
        <v>2014</v>
      </c>
      <c r="D985" s="325" t="s">
        <v>362</v>
      </c>
      <c r="E985" s="334" t="s">
        <v>144</v>
      </c>
      <c r="F985" s="323" t="str">
        <f t="shared" si="15"/>
        <v>NL_X_2014_1000 mt_10_3_1</v>
      </c>
      <c r="G985" s="684"/>
    </row>
    <row r="986" spans="1:7" ht="13.8" thickBot="1" x14ac:dyDescent="0.3">
      <c r="A986" s="372" t="str">
        <f>Cover!$G$25</f>
        <v>NL</v>
      </c>
      <c r="B986" s="325" t="s">
        <v>296</v>
      </c>
      <c r="C986" s="323">
        <v>2014</v>
      </c>
      <c r="D986" s="325" t="s">
        <v>362</v>
      </c>
      <c r="E986" s="334" t="s">
        <v>145</v>
      </c>
      <c r="F986" s="323" t="str">
        <f t="shared" si="15"/>
        <v>NL_X_2014_1000 mt_10_3_2</v>
      </c>
      <c r="G986" s="684"/>
    </row>
    <row r="987" spans="1:7" ht="13.8" thickBot="1" x14ac:dyDescent="0.3">
      <c r="A987" s="372" t="str">
        <f>Cover!$G$25</f>
        <v>NL</v>
      </c>
      <c r="B987" s="325" t="s">
        <v>296</v>
      </c>
      <c r="C987" s="323">
        <v>2014</v>
      </c>
      <c r="D987" s="325" t="s">
        <v>362</v>
      </c>
      <c r="E987" s="334" t="s">
        <v>146</v>
      </c>
      <c r="F987" s="323" t="str">
        <f t="shared" si="15"/>
        <v>NL_X_2014_1000 mt_10_3_3</v>
      </c>
      <c r="G987" s="684"/>
    </row>
    <row r="988" spans="1:7" ht="13.8" thickBot="1" x14ac:dyDescent="0.3">
      <c r="A988" s="372" t="str">
        <f>Cover!$G$25</f>
        <v>NL</v>
      </c>
      <c r="B988" s="325" t="s">
        <v>296</v>
      </c>
      <c r="C988" s="323">
        <v>2014</v>
      </c>
      <c r="D988" s="325" t="s">
        <v>362</v>
      </c>
      <c r="E988" s="334" t="s">
        <v>147</v>
      </c>
      <c r="F988" s="323" t="str">
        <f t="shared" si="15"/>
        <v>NL_X_2014_1000 mt_10_3_4</v>
      </c>
      <c r="G988" s="684"/>
    </row>
    <row r="989" spans="1:7" ht="13.8" thickBot="1" x14ac:dyDescent="0.3">
      <c r="A989" s="372" t="str">
        <f>Cover!$G$25</f>
        <v>NL</v>
      </c>
      <c r="B989" s="325" t="s">
        <v>296</v>
      </c>
      <c r="C989" s="323">
        <v>2014</v>
      </c>
      <c r="D989" s="325" t="s">
        <v>362</v>
      </c>
      <c r="E989" s="334" t="s">
        <v>148</v>
      </c>
      <c r="F989" s="323" t="str">
        <f t="shared" si="15"/>
        <v>NL_X_2014_1000 mt_10_4</v>
      </c>
      <c r="G989" s="684"/>
    </row>
    <row r="990" spans="1:7" ht="13.8" thickBot="1" x14ac:dyDescent="0.3">
      <c r="A990" s="372" t="str">
        <f>Cover!$G$25</f>
        <v>NL</v>
      </c>
      <c r="B990" s="325" t="s">
        <v>296</v>
      </c>
      <c r="C990" s="323">
        <v>2014</v>
      </c>
      <c r="D990" s="325" t="s">
        <v>216</v>
      </c>
      <c r="E990" s="334">
        <v>1</v>
      </c>
      <c r="F990" s="323" t="str">
        <f t="shared" si="15"/>
        <v>NL_X_2014_1000 NAC_1</v>
      </c>
      <c r="G990" s="684"/>
    </row>
    <row r="991" spans="1:7" ht="13.8" thickBot="1" x14ac:dyDescent="0.3">
      <c r="A991" s="372" t="str">
        <f>Cover!$G$25</f>
        <v>NL</v>
      </c>
      <c r="B991" s="332" t="s">
        <v>296</v>
      </c>
      <c r="C991" s="323">
        <v>2014</v>
      </c>
      <c r="D991" s="332" t="s">
        <v>216</v>
      </c>
      <c r="E991" s="342" t="s">
        <v>94</v>
      </c>
      <c r="F991" s="323" t="str">
        <f t="shared" si="15"/>
        <v>NL_X_2014_1000 NAC_1_1</v>
      </c>
      <c r="G991" s="684"/>
    </row>
    <row r="992" spans="1:7" ht="13.8" thickBot="1" x14ac:dyDescent="0.3">
      <c r="A992" s="372" t="str">
        <f>Cover!$G$25</f>
        <v>NL</v>
      </c>
      <c r="B992" s="327" t="s">
        <v>296</v>
      </c>
      <c r="C992" s="323">
        <v>2014</v>
      </c>
      <c r="D992" s="327" t="s">
        <v>216</v>
      </c>
      <c r="E992" s="341" t="s">
        <v>97</v>
      </c>
      <c r="F992" s="323" t="str">
        <f t="shared" si="15"/>
        <v>NL_X_2014_1000 NAC_1_2</v>
      </c>
      <c r="G992" s="684"/>
    </row>
    <row r="993" spans="1:7" ht="13.8" thickBot="1" x14ac:dyDescent="0.3">
      <c r="A993" s="372" t="str">
        <f>Cover!$G$25</f>
        <v>NL</v>
      </c>
      <c r="B993" s="335" t="s">
        <v>296</v>
      </c>
      <c r="C993" s="323">
        <v>2014</v>
      </c>
      <c r="D993" s="325" t="s">
        <v>216</v>
      </c>
      <c r="E993" s="334" t="s">
        <v>98</v>
      </c>
      <c r="F993" s="323" t="str">
        <f t="shared" si="15"/>
        <v>NL_X_2014_1000 NAC_1_2_C</v>
      </c>
      <c r="G993" s="684"/>
    </row>
    <row r="994" spans="1:7" ht="13.8" thickBot="1" x14ac:dyDescent="0.3">
      <c r="A994" s="372" t="str">
        <f>Cover!$G$25</f>
        <v>NL</v>
      </c>
      <c r="B994" s="335" t="s">
        <v>296</v>
      </c>
      <c r="C994" s="323">
        <v>2014</v>
      </c>
      <c r="D994" s="325" t="s">
        <v>216</v>
      </c>
      <c r="E994" s="334" t="s">
        <v>99</v>
      </c>
      <c r="F994" s="323" t="str">
        <f t="shared" si="15"/>
        <v>NL_X_2014_1000 NAC_1_2_NC</v>
      </c>
      <c r="G994" s="684"/>
    </row>
    <row r="995" spans="1:7" ht="13.8" thickBot="1" x14ac:dyDescent="0.3">
      <c r="A995" s="372" t="str">
        <f>Cover!$G$25</f>
        <v>NL</v>
      </c>
      <c r="B995" s="335" t="s">
        <v>296</v>
      </c>
      <c r="C995" s="323">
        <v>2014</v>
      </c>
      <c r="D995" s="325" t="s">
        <v>216</v>
      </c>
      <c r="E995" s="334" t="s">
        <v>100</v>
      </c>
      <c r="F995" s="323" t="str">
        <f t="shared" si="15"/>
        <v>NL_X_2014_1000 NAC_1_2_NC_T</v>
      </c>
      <c r="G995" s="684"/>
    </row>
    <row r="996" spans="1:7" ht="13.8" thickBot="1" x14ac:dyDescent="0.3">
      <c r="A996" s="372" t="str">
        <f>Cover!$G$25</f>
        <v>NL</v>
      </c>
      <c r="B996" s="335" t="s">
        <v>296</v>
      </c>
      <c r="C996" s="323">
        <v>2014</v>
      </c>
      <c r="D996" s="325" t="s">
        <v>216</v>
      </c>
      <c r="E996" s="334">
        <v>2</v>
      </c>
      <c r="F996" s="323" t="str">
        <f t="shared" si="15"/>
        <v>NL_X_2014_1000 NAC_2</v>
      </c>
      <c r="G996" s="684"/>
    </row>
    <row r="997" spans="1:7" ht="13.8" thickBot="1" x14ac:dyDescent="0.3">
      <c r="A997" s="372" t="str">
        <f>Cover!$G$25</f>
        <v>NL</v>
      </c>
      <c r="B997" s="335" t="s">
        <v>296</v>
      </c>
      <c r="C997" s="323">
        <v>2014</v>
      </c>
      <c r="D997" s="325" t="s">
        <v>216</v>
      </c>
      <c r="E997" s="334">
        <v>3</v>
      </c>
      <c r="F997" s="323" t="str">
        <f t="shared" si="15"/>
        <v>NL_X_2014_1000 NAC_3</v>
      </c>
      <c r="G997" s="684"/>
    </row>
    <row r="998" spans="1:7" ht="13.8" thickBot="1" x14ac:dyDescent="0.3">
      <c r="A998" s="372" t="str">
        <f>Cover!$G$25</f>
        <v>NL</v>
      </c>
      <c r="B998" s="335" t="s">
        <v>296</v>
      </c>
      <c r="C998" s="323">
        <v>2014</v>
      </c>
      <c r="D998" s="325" t="s">
        <v>216</v>
      </c>
      <c r="E998" s="334" t="s">
        <v>381</v>
      </c>
      <c r="F998" s="323" t="str">
        <f t="shared" si="15"/>
        <v>NL_X_2014_1000 NAC_3_1</v>
      </c>
      <c r="G998" s="684"/>
    </row>
    <row r="999" spans="1:7" ht="13.8" thickBot="1" x14ac:dyDescent="0.3">
      <c r="A999" s="372" t="str">
        <f>Cover!$G$25</f>
        <v>NL</v>
      </c>
      <c r="B999" s="335" t="s">
        <v>296</v>
      </c>
      <c r="C999" s="323">
        <v>2014</v>
      </c>
      <c r="D999" s="325" t="s">
        <v>216</v>
      </c>
      <c r="E999" s="334" t="s">
        <v>382</v>
      </c>
      <c r="F999" s="323" t="str">
        <f t="shared" si="15"/>
        <v>NL_X_2014_1000 NAC_3_2</v>
      </c>
      <c r="G999" s="684"/>
    </row>
    <row r="1000" spans="1:7" ht="13.8" thickBot="1" x14ac:dyDescent="0.3">
      <c r="A1000" s="372" t="str">
        <f>Cover!$G$25</f>
        <v>NL</v>
      </c>
      <c r="B1000" s="335" t="s">
        <v>296</v>
      </c>
      <c r="C1000" s="323">
        <v>2014</v>
      </c>
      <c r="D1000" s="325" t="s">
        <v>216</v>
      </c>
      <c r="E1000" s="334">
        <v>4</v>
      </c>
      <c r="F1000" s="323" t="str">
        <f t="shared" si="15"/>
        <v>NL_X_2014_1000 NAC_4</v>
      </c>
      <c r="G1000" s="684"/>
    </row>
    <row r="1001" spans="1:7" ht="13.8" thickBot="1" x14ac:dyDescent="0.3">
      <c r="A1001" s="372" t="str">
        <f>Cover!$G$25</f>
        <v>NL</v>
      </c>
      <c r="B1001" s="335" t="s">
        <v>296</v>
      </c>
      <c r="C1001" s="323">
        <v>2014</v>
      </c>
      <c r="D1001" s="325" t="s">
        <v>216</v>
      </c>
      <c r="E1001" s="334" t="s">
        <v>383</v>
      </c>
      <c r="F1001" s="323" t="str">
        <f t="shared" si="15"/>
        <v>NL_X_2014_1000 NAC_4_1</v>
      </c>
      <c r="G1001" s="684"/>
    </row>
    <row r="1002" spans="1:7" ht="13.8" thickBot="1" x14ac:dyDescent="0.3">
      <c r="A1002" s="372" t="str">
        <f>Cover!$G$25</f>
        <v>NL</v>
      </c>
      <c r="B1002" s="335" t="s">
        <v>296</v>
      </c>
      <c r="C1002" s="323">
        <v>2014</v>
      </c>
      <c r="D1002" s="325" t="s">
        <v>216</v>
      </c>
      <c r="E1002" s="334" t="s">
        <v>384</v>
      </c>
      <c r="F1002" s="323" t="str">
        <f t="shared" si="15"/>
        <v>NL_X_2014_1000 NAC_4_2</v>
      </c>
      <c r="G1002" s="684"/>
    </row>
    <row r="1003" spans="1:7" ht="13.8" thickBot="1" x14ac:dyDescent="0.3">
      <c r="A1003" s="372" t="str">
        <f>Cover!$G$25</f>
        <v>NL</v>
      </c>
      <c r="B1003" s="335" t="s">
        <v>296</v>
      </c>
      <c r="C1003" s="323">
        <v>2014</v>
      </c>
      <c r="D1003" s="325" t="s">
        <v>216</v>
      </c>
      <c r="E1003" s="334">
        <v>5</v>
      </c>
      <c r="F1003" s="323" t="str">
        <f t="shared" si="15"/>
        <v>NL_X_2014_1000 NAC_5</v>
      </c>
      <c r="G1003" s="684"/>
    </row>
    <row r="1004" spans="1:7" ht="13.8" thickBot="1" x14ac:dyDescent="0.3">
      <c r="A1004" s="372" t="str">
        <f>Cover!$G$25</f>
        <v>NL</v>
      </c>
      <c r="B1004" s="335" t="s">
        <v>296</v>
      </c>
      <c r="C1004" s="323">
        <v>2014</v>
      </c>
      <c r="D1004" s="325" t="s">
        <v>216</v>
      </c>
      <c r="E1004" s="334" t="s">
        <v>110</v>
      </c>
      <c r="F1004" s="323" t="str">
        <f t="shared" si="15"/>
        <v>NL_X_2014_1000 NAC_5_C</v>
      </c>
      <c r="G1004" s="684"/>
    </row>
    <row r="1005" spans="1:7" ht="13.8" thickBot="1" x14ac:dyDescent="0.3">
      <c r="A1005" s="372" t="str">
        <f>Cover!$G$25</f>
        <v>NL</v>
      </c>
      <c r="B1005" s="335" t="s">
        <v>296</v>
      </c>
      <c r="C1005" s="323">
        <v>2014</v>
      </c>
      <c r="D1005" s="325" t="s">
        <v>216</v>
      </c>
      <c r="E1005" s="334" t="s">
        <v>111</v>
      </c>
      <c r="F1005" s="323" t="str">
        <f t="shared" si="15"/>
        <v>NL_X_2014_1000 NAC_5_NC</v>
      </c>
      <c r="G1005" s="684"/>
    </row>
    <row r="1006" spans="1:7" ht="13.8" thickBot="1" x14ac:dyDescent="0.3">
      <c r="A1006" s="372" t="str">
        <f>Cover!$G$25</f>
        <v>NL</v>
      </c>
      <c r="B1006" s="335" t="s">
        <v>296</v>
      </c>
      <c r="C1006" s="323">
        <v>2014</v>
      </c>
      <c r="D1006" s="325" t="s">
        <v>216</v>
      </c>
      <c r="E1006" s="334" t="s">
        <v>112</v>
      </c>
      <c r="F1006" s="323" t="str">
        <f t="shared" si="15"/>
        <v>NL_X_2014_1000 NAC_5_NC_T</v>
      </c>
      <c r="G1006" s="684"/>
    </row>
    <row r="1007" spans="1:7" ht="13.8" thickBot="1" x14ac:dyDescent="0.3">
      <c r="A1007" s="372" t="str">
        <f>Cover!$G$25</f>
        <v>NL</v>
      </c>
      <c r="B1007" s="335" t="s">
        <v>296</v>
      </c>
      <c r="C1007" s="323">
        <v>2014</v>
      </c>
      <c r="D1007" s="325" t="s">
        <v>216</v>
      </c>
      <c r="E1007" s="334">
        <v>6</v>
      </c>
      <c r="F1007" s="323" t="str">
        <f t="shared" si="15"/>
        <v>NL_X_2014_1000 NAC_6</v>
      </c>
      <c r="G1007" s="684"/>
    </row>
    <row r="1008" spans="1:7" ht="13.8" thickBot="1" x14ac:dyDescent="0.3">
      <c r="A1008" s="372" t="str">
        <f>Cover!$G$25</f>
        <v>NL</v>
      </c>
      <c r="B1008" s="335" t="s">
        <v>296</v>
      </c>
      <c r="C1008" s="323">
        <v>2014</v>
      </c>
      <c r="D1008" s="325" t="s">
        <v>216</v>
      </c>
      <c r="E1008" s="334" t="s">
        <v>113</v>
      </c>
      <c r="F1008" s="323" t="str">
        <f t="shared" si="15"/>
        <v>NL_X_2014_1000 NAC_6_1</v>
      </c>
      <c r="G1008" s="684"/>
    </row>
    <row r="1009" spans="1:7" ht="13.8" thickBot="1" x14ac:dyDescent="0.3">
      <c r="A1009" s="372" t="str">
        <f>Cover!$G$25</f>
        <v>NL</v>
      </c>
      <c r="B1009" s="335" t="s">
        <v>296</v>
      </c>
      <c r="C1009" s="323">
        <v>2014</v>
      </c>
      <c r="D1009" s="325" t="s">
        <v>216</v>
      </c>
      <c r="E1009" s="334" t="s">
        <v>114</v>
      </c>
      <c r="F1009" s="323" t="str">
        <f t="shared" si="15"/>
        <v>NL_X_2014_1000 NAC_6_1_C</v>
      </c>
      <c r="G1009" s="684"/>
    </row>
    <row r="1010" spans="1:7" ht="13.8" thickBot="1" x14ac:dyDescent="0.3">
      <c r="A1010" s="372" t="str">
        <f>Cover!$G$25</f>
        <v>NL</v>
      </c>
      <c r="B1010" s="335" t="s">
        <v>296</v>
      </c>
      <c r="C1010" s="323">
        <v>2014</v>
      </c>
      <c r="D1010" s="325" t="s">
        <v>216</v>
      </c>
      <c r="E1010" s="334" t="s">
        <v>115</v>
      </c>
      <c r="F1010" s="323" t="str">
        <f t="shared" si="15"/>
        <v>NL_X_2014_1000 NAC_6_1_NC</v>
      </c>
      <c r="G1010" s="684"/>
    </row>
    <row r="1011" spans="1:7" ht="13.8" thickBot="1" x14ac:dyDescent="0.3">
      <c r="A1011" s="372" t="str">
        <f>Cover!$G$25</f>
        <v>NL</v>
      </c>
      <c r="B1011" s="335" t="s">
        <v>296</v>
      </c>
      <c r="C1011" s="323">
        <v>2014</v>
      </c>
      <c r="D1011" s="325" t="s">
        <v>216</v>
      </c>
      <c r="E1011" s="334" t="s">
        <v>116</v>
      </c>
      <c r="F1011" s="323" t="str">
        <f t="shared" si="15"/>
        <v>NL_X_2014_1000 NAC_6_1_NC_T</v>
      </c>
      <c r="G1011" s="684"/>
    </row>
    <row r="1012" spans="1:7" ht="13.8" thickBot="1" x14ac:dyDescent="0.3">
      <c r="A1012" s="372" t="str">
        <f>Cover!$G$25</f>
        <v>NL</v>
      </c>
      <c r="B1012" s="335" t="s">
        <v>296</v>
      </c>
      <c r="C1012" s="323">
        <v>2014</v>
      </c>
      <c r="D1012" s="325" t="s">
        <v>216</v>
      </c>
      <c r="E1012" s="334" t="s">
        <v>117</v>
      </c>
      <c r="F1012" s="323" t="str">
        <f t="shared" si="15"/>
        <v>NL_X_2014_1000 NAC_6_2</v>
      </c>
      <c r="G1012" s="684"/>
    </row>
    <row r="1013" spans="1:7" ht="13.8" thickBot="1" x14ac:dyDescent="0.3">
      <c r="A1013" s="372" t="str">
        <f>Cover!$G$25</f>
        <v>NL</v>
      </c>
      <c r="B1013" s="335" t="s">
        <v>296</v>
      </c>
      <c r="C1013" s="323">
        <v>2014</v>
      </c>
      <c r="D1013" s="325" t="s">
        <v>216</v>
      </c>
      <c r="E1013" s="334" t="s">
        <v>118</v>
      </c>
      <c r="F1013" s="323" t="str">
        <f t="shared" si="15"/>
        <v>NL_X_2014_1000 NAC_6_2_C</v>
      </c>
      <c r="G1013" s="684"/>
    </row>
    <row r="1014" spans="1:7" ht="13.8" thickBot="1" x14ac:dyDescent="0.3">
      <c r="A1014" s="372" t="str">
        <f>Cover!$G$25</f>
        <v>NL</v>
      </c>
      <c r="B1014" s="335" t="s">
        <v>296</v>
      </c>
      <c r="C1014" s="323">
        <v>2014</v>
      </c>
      <c r="D1014" s="325" t="s">
        <v>216</v>
      </c>
      <c r="E1014" s="334" t="s">
        <v>119</v>
      </c>
      <c r="F1014" s="323" t="str">
        <f t="shared" si="15"/>
        <v>NL_X_2014_1000 NAC_6_2_NC</v>
      </c>
      <c r="G1014" s="684"/>
    </row>
    <row r="1015" spans="1:7" ht="13.8" thickBot="1" x14ac:dyDescent="0.3">
      <c r="A1015" s="372" t="str">
        <f>Cover!$G$25</f>
        <v>NL</v>
      </c>
      <c r="B1015" s="351" t="s">
        <v>296</v>
      </c>
      <c r="C1015" s="323">
        <v>2014</v>
      </c>
      <c r="D1015" s="332" t="s">
        <v>216</v>
      </c>
      <c r="E1015" s="342" t="s">
        <v>120</v>
      </c>
      <c r="F1015" s="323" t="str">
        <f t="shared" si="15"/>
        <v>NL_X_2014_1000 NAC_6_2_NC_T</v>
      </c>
      <c r="G1015" s="684"/>
    </row>
    <row r="1016" spans="1:7" ht="13.8" thickBot="1" x14ac:dyDescent="0.3">
      <c r="A1016" s="372" t="str">
        <f>Cover!$G$25</f>
        <v>NL</v>
      </c>
      <c r="B1016" s="327" t="s">
        <v>296</v>
      </c>
      <c r="C1016" s="323">
        <v>2014</v>
      </c>
      <c r="D1016" s="327" t="s">
        <v>216</v>
      </c>
      <c r="E1016" s="341" t="s">
        <v>121</v>
      </c>
      <c r="F1016" s="323" t="str">
        <f t="shared" si="15"/>
        <v>NL_X_2014_1000 NAC_6_3</v>
      </c>
      <c r="G1016" s="684"/>
    </row>
    <row r="1017" spans="1:7" ht="13.8" thickBot="1" x14ac:dyDescent="0.3">
      <c r="A1017" s="372" t="str">
        <f>Cover!$G$25</f>
        <v>NL</v>
      </c>
      <c r="B1017" s="335" t="s">
        <v>296</v>
      </c>
      <c r="C1017" s="323">
        <v>2014</v>
      </c>
      <c r="D1017" s="325" t="s">
        <v>216</v>
      </c>
      <c r="E1017" s="334" t="s">
        <v>122</v>
      </c>
      <c r="F1017" s="323" t="str">
        <f t="shared" si="15"/>
        <v>NL_X_2014_1000 NAC_6_3_1</v>
      </c>
      <c r="G1017" s="684"/>
    </row>
    <row r="1018" spans="1:7" ht="13.8" thickBot="1" x14ac:dyDescent="0.3">
      <c r="A1018" s="372" t="str">
        <f>Cover!$G$25</f>
        <v>NL</v>
      </c>
      <c r="B1018" s="335" t="s">
        <v>296</v>
      </c>
      <c r="C1018" s="323">
        <v>2014</v>
      </c>
      <c r="D1018" s="325" t="s">
        <v>216</v>
      </c>
      <c r="E1018" s="334" t="s">
        <v>123</v>
      </c>
      <c r="F1018" s="323" t="str">
        <f t="shared" si="15"/>
        <v>NL_X_2014_1000 NAC_6_4</v>
      </c>
      <c r="G1018" s="684"/>
    </row>
    <row r="1019" spans="1:7" ht="13.8" thickBot="1" x14ac:dyDescent="0.3">
      <c r="A1019" s="372" t="str">
        <f>Cover!$G$25</f>
        <v>NL</v>
      </c>
      <c r="B1019" s="335" t="s">
        <v>296</v>
      </c>
      <c r="C1019" s="323">
        <v>2014</v>
      </c>
      <c r="D1019" s="325" t="s">
        <v>216</v>
      </c>
      <c r="E1019" s="334" t="s">
        <v>124</v>
      </c>
      <c r="F1019" s="323" t="str">
        <f t="shared" si="15"/>
        <v>NL_X_2014_1000 NAC_6_4_1</v>
      </c>
      <c r="G1019" s="684"/>
    </row>
    <row r="1020" spans="1:7" ht="13.8" thickBot="1" x14ac:dyDescent="0.3">
      <c r="A1020" s="372" t="str">
        <f>Cover!$G$25</f>
        <v>NL</v>
      </c>
      <c r="B1020" s="335" t="s">
        <v>296</v>
      </c>
      <c r="C1020" s="323">
        <v>2014</v>
      </c>
      <c r="D1020" s="325" t="s">
        <v>216</v>
      </c>
      <c r="E1020" s="334" t="s">
        <v>125</v>
      </c>
      <c r="F1020" s="323" t="str">
        <f t="shared" si="15"/>
        <v>NL_X_2014_1000 NAC_6_4_2</v>
      </c>
      <c r="G1020" s="684"/>
    </row>
    <row r="1021" spans="1:7" ht="13.8" thickBot="1" x14ac:dyDescent="0.3">
      <c r="A1021" s="372" t="str">
        <f>Cover!$G$25</f>
        <v>NL</v>
      </c>
      <c r="B1021" s="335" t="s">
        <v>296</v>
      </c>
      <c r="C1021" s="323">
        <v>2014</v>
      </c>
      <c r="D1021" s="325" t="s">
        <v>216</v>
      </c>
      <c r="E1021" s="334" t="s">
        <v>126</v>
      </c>
      <c r="F1021" s="323" t="str">
        <f t="shared" si="15"/>
        <v>NL_X_2014_1000 NAC_6_4_3</v>
      </c>
      <c r="G1021" s="684"/>
    </row>
    <row r="1022" spans="1:7" ht="13.8" thickBot="1" x14ac:dyDescent="0.3">
      <c r="A1022" s="372" t="str">
        <f>Cover!$G$25</f>
        <v>NL</v>
      </c>
      <c r="B1022" s="335" t="s">
        <v>296</v>
      </c>
      <c r="C1022" s="323">
        <v>2014</v>
      </c>
      <c r="D1022" s="325" t="s">
        <v>216</v>
      </c>
      <c r="E1022" s="334">
        <v>7</v>
      </c>
      <c r="F1022" s="323" t="str">
        <f t="shared" si="15"/>
        <v>NL_X_2014_1000 NAC_7</v>
      </c>
      <c r="G1022" s="684"/>
    </row>
    <row r="1023" spans="1:7" ht="13.8" thickBot="1" x14ac:dyDescent="0.3">
      <c r="A1023" s="372" t="str">
        <f>Cover!$G$25</f>
        <v>NL</v>
      </c>
      <c r="B1023" s="335" t="s">
        <v>296</v>
      </c>
      <c r="C1023" s="323">
        <v>2014</v>
      </c>
      <c r="D1023" s="325" t="s">
        <v>216</v>
      </c>
      <c r="E1023" s="334" t="s">
        <v>127</v>
      </c>
      <c r="F1023" s="323" t="str">
        <f t="shared" si="15"/>
        <v>NL_X_2014_1000 NAC_7_1</v>
      </c>
      <c r="G1023" s="684"/>
    </row>
    <row r="1024" spans="1:7" ht="13.8" thickBot="1" x14ac:dyDescent="0.3">
      <c r="A1024" s="372" t="str">
        <f>Cover!$G$25</f>
        <v>NL</v>
      </c>
      <c r="B1024" s="335" t="s">
        <v>296</v>
      </c>
      <c r="C1024" s="323">
        <v>2014</v>
      </c>
      <c r="D1024" s="325" t="s">
        <v>216</v>
      </c>
      <c r="E1024" s="334" t="s">
        <v>128</v>
      </c>
      <c r="F1024" s="323" t="str">
        <f t="shared" si="15"/>
        <v>NL_X_2014_1000 NAC_7_2</v>
      </c>
      <c r="G1024" s="684"/>
    </row>
    <row r="1025" spans="1:7" ht="13.8" thickBot="1" x14ac:dyDescent="0.3">
      <c r="A1025" s="372" t="str">
        <f>Cover!$G$25</f>
        <v>NL</v>
      </c>
      <c r="B1025" s="335" t="s">
        <v>296</v>
      </c>
      <c r="C1025" s="323">
        <v>2014</v>
      </c>
      <c r="D1025" s="325" t="s">
        <v>216</v>
      </c>
      <c r="E1025" s="334" t="s">
        <v>129</v>
      </c>
      <c r="F1025" s="323" t="str">
        <f t="shared" si="15"/>
        <v>NL_X_2014_1000 NAC_7_3</v>
      </c>
      <c r="G1025" s="684"/>
    </row>
    <row r="1026" spans="1:7" ht="13.8" thickBot="1" x14ac:dyDescent="0.3">
      <c r="A1026" s="372" t="str">
        <f>Cover!$G$25</f>
        <v>NL</v>
      </c>
      <c r="B1026" s="335" t="s">
        <v>296</v>
      </c>
      <c r="C1026" s="323">
        <v>2014</v>
      </c>
      <c r="D1026" s="325" t="s">
        <v>216</v>
      </c>
      <c r="E1026" s="334" t="s">
        <v>130</v>
      </c>
      <c r="F1026" s="323" t="str">
        <f t="shared" si="15"/>
        <v>NL_X_2014_1000 NAC_7_3_1</v>
      </c>
      <c r="G1026" s="684"/>
    </row>
    <row r="1027" spans="1:7" ht="13.8" thickBot="1" x14ac:dyDescent="0.3">
      <c r="A1027" s="372" t="str">
        <f>Cover!$G$25</f>
        <v>NL</v>
      </c>
      <c r="B1027" s="335" t="s">
        <v>296</v>
      </c>
      <c r="C1027" s="323">
        <v>2014</v>
      </c>
      <c r="D1027" s="325" t="s">
        <v>216</v>
      </c>
      <c r="E1027" s="334" t="s">
        <v>131</v>
      </c>
      <c r="F1027" s="323" t="str">
        <f t="shared" ref="F1027:F1090" si="16">CONCATENATE(A1027,"_",B1027,"_",C1027,"_",D1027,"_",E1027)</f>
        <v>NL_X_2014_1000 NAC_7_3_2</v>
      </c>
      <c r="G1027" s="684"/>
    </row>
    <row r="1028" spans="1:7" ht="13.8" thickBot="1" x14ac:dyDescent="0.3">
      <c r="A1028" s="372" t="str">
        <f>Cover!$G$25</f>
        <v>NL</v>
      </c>
      <c r="B1028" s="335" t="s">
        <v>296</v>
      </c>
      <c r="C1028" s="323">
        <v>2014</v>
      </c>
      <c r="D1028" s="325" t="s">
        <v>216</v>
      </c>
      <c r="E1028" s="334" t="s">
        <v>132</v>
      </c>
      <c r="F1028" s="323" t="str">
        <f t="shared" si="16"/>
        <v>NL_X_2014_1000 NAC_7_3_3</v>
      </c>
      <c r="G1028" s="684"/>
    </row>
    <row r="1029" spans="1:7" ht="13.8" thickBot="1" x14ac:dyDescent="0.3">
      <c r="A1029" s="372" t="str">
        <f>Cover!$G$25</f>
        <v>NL</v>
      </c>
      <c r="B1029" s="335" t="s">
        <v>296</v>
      </c>
      <c r="C1029" s="323">
        <v>2014</v>
      </c>
      <c r="D1029" s="325" t="s">
        <v>216</v>
      </c>
      <c r="E1029" s="334" t="s">
        <v>133</v>
      </c>
      <c r="F1029" s="323" t="str">
        <f t="shared" si="16"/>
        <v>NL_X_2014_1000 NAC_7_3_4</v>
      </c>
      <c r="G1029" s="684"/>
    </row>
    <row r="1030" spans="1:7" ht="13.8" thickBot="1" x14ac:dyDescent="0.3">
      <c r="A1030" s="372" t="str">
        <f>Cover!$G$25</f>
        <v>NL</v>
      </c>
      <c r="B1030" s="335" t="s">
        <v>296</v>
      </c>
      <c r="C1030" s="323">
        <v>2014</v>
      </c>
      <c r="D1030" s="325" t="s">
        <v>216</v>
      </c>
      <c r="E1030" s="334" t="s">
        <v>134</v>
      </c>
      <c r="F1030" s="323" t="str">
        <f t="shared" si="16"/>
        <v>NL_X_2014_1000 NAC_7_4</v>
      </c>
      <c r="G1030" s="684"/>
    </row>
    <row r="1031" spans="1:7" ht="13.8" thickBot="1" x14ac:dyDescent="0.3">
      <c r="A1031" s="372" t="str">
        <f>Cover!$G$25</f>
        <v>NL</v>
      </c>
      <c r="B1031" s="335" t="s">
        <v>296</v>
      </c>
      <c r="C1031" s="323">
        <v>2014</v>
      </c>
      <c r="D1031" s="325" t="s">
        <v>216</v>
      </c>
      <c r="E1031" s="334">
        <v>8</v>
      </c>
      <c r="F1031" s="323" t="str">
        <f t="shared" si="16"/>
        <v>NL_X_2014_1000 NAC_8</v>
      </c>
      <c r="G1031" s="684"/>
    </row>
    <row r="1032" spans="1:7" ht="13.8" thickBot="1" x14ac:dyDescent="0.3">
      <c r="A1032" s="372" t="str">
        <f>Cover!$G$25</f>
        <v>NL</v>
      </c>
      <c r="B1032" s="335" t="s">
        <v>296</v>
      </c>
      <c r="C1032" s="323">
        <v>2014</v>
      </c>
      <c r="D1032" s="325" t="s">
        <v>216</v>
      </c>
      <c r="E1032" s="334" t="s">
        <v>135</v>
      </c>
      <c r="F1032" s="323" t="str">
        <f t="shared" si="16"/>
        <v>NL_X_2014_1000 NAC_8_1</v>
      </c>
      <c r="G1032" s="684"/>
    </row>
    <row r="1033" spans="1:7" ht="13.8" thickBot="1" x14ac:dyDescent="0.3">
      <c r="A1033" s="372" t="str">
        <f>Cover!$G$25</f>
        <v>NL</v>
      </c>
      <c r="B1033" s="335" t="s">
        <v>296</v>
      </c>
      <c r="C1033" s="323">
        <v>2014</v>
      </c>
      <c r="D1033" s="325" t="s">
        <v>216</v>
      </c>
      <c r="E1033" s="334" t="s">
        <v>136</v>
      </c>
      <c r="F1033" s="323" t="str">
        <f t="shared" si="16"/>
        <v>NL_X_2014_1000 NAC_8_2</v>
      </c>
      <c r="G1033" s="684"/>
    </row>
    <row r="1034" spans="1:7" ht="13.8" thickBot="1" x14ac:dyDescent="0.3">
      <c r="A1034" s="372" t="str">
        <f>Cover!$G$25</f>
        <v>NL</v>
      </c>
      <c r="B1034" s="335" t="s">
        <v>296</v>
      </c>
      <c r="C1034" s="323">
        <v>2014</v>
      </c>
      <c r="D1034" s="325" t="s">
        <v>216</v>
      </c>
      <c r="E1034" s="334">
        <v>9</v>
      </c>
      <c r="F1034" s="323" t="str">
        <f t="shared" si="16"/>
        <v>NL_X_2014_1000 NAC_9</v>
      </c>
      <c r="G1034" s="684"/>
    </row>
    <row r="1035" spans="1:7" ht="13.8" thickBot="1" x14ac:dyDescent="0.3">
      <c r="A1035" s="372" t="str">
        <f>Cover!$G$25</f>
        <v>NL</v>
      </c>
      <c r="B1035" s="335" t="s">
        <v>296</v>
      </c>
      <c r="C1035" s="323">
        <v>2014</v>
      </c>
      <c r="D1035" s="325" t="s">
        <v>216</v>
      </c>
      <c r="E1035" s="334">
        <v>10</v>
      </c>
      <c r="F1035" s="323" t="str">
        <f t="shared" si="16"/>
        <v>NL_X_2014_1000 NAC_10</v>
      </c>
      <c r="G1035" s="684"/>
    </row>
    <row r="1036" spans="1:7" ht="13.8" thickBot="1" x14ac:dyDescent="0.3">
      <c r="A1036" s="372" t="str">
        <f>Cover!$G$25</f>
        <v>NL</v>
      </c>
      <c r="B1036" s="335" t="s">
        <v>296</v>
      </c>
      <c r="C1036" s="323">
        <v>2014</v>
      </c>
      <c r="D1036" s="325" t="s">
        <v>216</v>
      </c>
      <c r="E1036" s="334" t="s">
        <v>137</v>
      </c>
      <c r="F1036" s="323" t="str">
        <f t="shared" si="16"/>
        <v>NL_X_2014_1000 NAC_10_1</v>
      </c>
      <c r="G1036" s="684"/>
    </row>
    <row r="1037" spans="1:7" ht="13.8" thickBot="1" x14ac:dyDescent="0.3">
      <c r="A1037" s="372" t="str">
        <f>Cover!$G$25</f>
        <v>NL</v>
      </c>
      <c r="B1037" s="335" t="s">
        <v>296</v>
      </c>
      <c r="C1037" s="323">
        <v>2014</v>
      </c>
      <c r="D1037" s="325" t="s">
        <v>216</v>
      </c>
      <c r="E1037" s="334" t="s">
        <v>138</v>
      </c>
      <c r="F1037" s="323" t="str">
        <f t="shared" si="16"/>
        <v>NL_X_2014_1000 NAC_10_1_1</v>
      </c>
      <c r="G1037" s="684"/>
    </row>
    <row r="1038" spans="1:7" ht="13.8" thickBot="1" x14ac:dyDescent="0.3">
      <c r="A1038" s="372" t="str">
        <f>Cover!$G$25</f>
        <v>NL</v>
      </c>
      <c r="B1038" s="335" t="s">
        <v>296</v>
      </c>
      <c r="C1038" s="323">
        <v>2014</v>
      </c>
      <c r="D1038" s="325" t="s">
        <v>216</v>
      </c>
      <c r="E1038" s="334" t="s">
        <v>139</v>
      </c>
      <c r="F1038" s="323" t="str">
        <f t="shared" si="16"/>
        <v>NL_X_2014_1000 NAC_10_1_2</v>
      </c>
      <c r="G1038" s="684"/>
    </row>
    <row r="1039" spans="1:7" ht="13.8" thickBot="1" x14ac:dyDescent="0.3">
      <c r="A1039" s="372" t="str">
        <f>Cover!$G$25</f>
        <v>NL</v>
      </c>
      <c r="B1039" s="350" t="s">
        <v>296</v>
      </c>
      <c r="C1039" s="323">
        <v>2014</v>
      </c>
      <c r="D1039" s="343" t="s">
        <v>216</v>
      </c>
      <c r="E1039" s="347" t="s">
        <v>140</v>
      </c>
      <c r="F1039" s="323" t="str">
        <f t="shared" si="16"/>
        <v>NL_X_2014_1000 NAC_10_1_3</v>
      </c>
      <c r="G1039" s="684"/>
    </row>
    <row r="1040" spans="1:7" ht="13.8" thickBot="1" x14ac:dyDescent="0.3">
      <c r="A1040" s="372" t="str">
        <f>Cover!$G$25</f>
        <v>NL</v>
      </c>
      <c r="B1040" s="327" t="s">
        <v>296</v>
      </c>
      <c r="C1040" s="323">
        <v>2014</v>
      </c>
      <c r="D1040" s="327" t="s">
        <v>216</v>
      </c>
      <c r="E1040" s="341" t="s">
        <v>141</v>
      </c>
      <c r="F1040" s="323" t="str">
        <f t="shared" si="16"/>
        <v>NL_X_2014_1000 NAC_10_1_4</v>
      </c>
      <c r="G1040" s="684"/>
    </row>
    <row r="1041" spans="1:7" ht="13.8" thickBot="1" x14ac:dyDescent="0.3">
      <c r="A1041" s="372" t="str">
        <f>Cover!$G$25</f>
        <v>NL</v>
      </c>
      <c r="B1041" s="325" t="s">
        <v>296</v>
      </c>
      <c r="C1041" s="323">
        <v>2014</v>
      </c>
      <c r="D1041" s="325" t="s">
        <v>216</v>
      </c>
      <c r="E1041" s="334" t="s">
        <v>142</v>
      </c>
      <c r="F1041" s="323" t="str">
        <f t="shared" si="16"/>
        <v>NL_X_2014_1000 NAC_10_2</v>
      </c>
      <c r="G1041" s="684"/>
    </row>
    <row r="1042" spans="1:7" ht="13.8" thickBot="1" x14ac:dyDescent="0.3">
      <c r="A1042" s="372" t="str">
        <f>Cover!$G$25</f>
        <v>NL</v>
      </c>
      <c r="B1042" s="325" t="s">
        <v>296</v>
      </c>
      <c r="C1042" s="323">
        <v>2014</v>
      </c>
      <c r="D1042" s="325" t="s">
        <v>216</v>
      </c>
      <c r="E1042" s="334" t="s">
        <v>143</v>
      </c>
      <c r="F1042" s="323" t="str">
        <f t="shared" si="16"/>
        <v>NL_X_2014_1000 NAC_10_3</v>
      </c>
      <c r="G1042" s="684"/>
    </row>
    <row r="1043" spans="1:7" ht="13.8" thickBot="1" x14ac:dyDescent="0.3">
      <c r="A1043" s="372" t="str">
        <f>Cover!$G$25</f>
        <v>NL</v>
      </c>
      <c r="B1043" s="325" t="s">
        <v>296</v>
      </c>
      <c r="C1043" s="323">
        <v>2014</v>
      </c>
      <c r="D1043" s="325" t="s">
        <v>216</v>
      </c>
      <c r="E1043" s="334" t="s">
        <v>144</v>
      </c>
      <c r="F1043" s="323" t="str">
        <f t="shared" si="16"/>
        <v>NL_X_2014_1000 NAC_10_3_1</v>
      </c>
      <c r="G1043" s="684"/>
    </row>
    <row r="1044" spans="1:7" ht="13.8" thickBot="1" x14ac:dyDescent="0.3">
      <c r="A1044" s="372" t="str">
        <f>Cover!$G$25</f>
        <v>NL</v>
      </c>
      <c r="B1044" s="325" t="s">
        <v>296</v>
      </c>
      <c r="C1044" s="323">
        <v>2014</v>
      </c>
      <c r="D1044" s="325" t="s">
        <v>216</v>
      </c>
      <c r="E1044" s="334" t="s">
        <v>145</v>
      </c>
      <c r="F1044" s="323" t="str">
        <f t="shared" si="16"/>
        <v>NL_X_2014_1000 NAC_10_3_2</v>
      </c>
      <c r="G1044" s="684"/>
    </row>
    <row r="1045" spans="1:7" ht="13.8" thickBot="1" x14ac:dyDescent="0.3">
      <c r="A1045" s="372" t="str">
        <f>Cover!$G$25</f>
        <v>NL</v>
      </c>
      <c r="B1045" s="325" t="s">
        <v>296</v>
      </c>
      <c r="C1045" s="323">
        <v>2014</v>
      </c>
      <c r="D1045" s="325" t="s">
        <v>216</v>
      </c>
      <c r="E1045" s="334" t="s">
        <v>146</v>
      </c>
      <c r="F1045" s="323" t="str">
        <f t="shared" si="16"/>
        <v>NL_X_2014_1000 NAC_10_3_3</v>
      </c>
      <c r="G1045" s="684"/>
    </row>
    <row r="1046" spans="1:7" ht="13.8" thickBot="1" x14ac:dyDescent="0.3">
      <c r="A1046" s="372" t="str">
        <f>Cover!$G$25</f>
        <v>NL</v>
      </c>
      <c r="B1046" s="325" t="s">
        <v>296</v>
      </c>
      <c r="C1046" s="323">
        <v>2014</v>
      </c>
      <c r="D1046" s="325" t="s">
        <v>216</v>
      </c>
      <c r="E1046" s="334" t="s">
        <v>147</v>
      </c>
      <c r="F1046" s="323" t="str">
        <f t="shared" si="16"/>
        <v>NL_X_2014_1000 NAC_10_3_4</v>
      </c>
      <c r="G1046" s="684"/>
    </row>
    <row r="1047" spans="1:7" ht="13.8" thickBot="1" x14ac:dyDescent="0.3">
      <c r="A1047" s="372" t="str">
        <f>Cover!$G$25</f>
        <v>NL</v>
      </c>
      <c r="B1047" s="325" t="s">
        <v>296</v>
      </c>
      <c r="C1047" s="323">
        <v>2014</v>
      </c>
      <c r="D1047" s="325" t="s">
        <v>216</v>
      </c>
      <c r="E1047" s="334" t="s">
        <v>148</v>
      </c>
      <c r="F1047" s="323" t="str">
        <f t="shared" si="16"/>
        <v>NL_X_2014_1000 NAC_10_4</v>
      </c>
      <c r="G1047" s="684"/>
    </row>
    <row r="1048" spans="1:7" ht="13.8" thickBot="1" x14ac:dyDescent="0.3">
      <c r="A1048" s="372" t="str">
        <f>Cover!$G$25</f>
        <v>NL</v>
      </c>
      <c r="B1048" s="325" t="s">
        <v>292</v>
      </c>
      <c r="C1048" s="323">
        <v>2014</v>
      </c>
      <c r="D1048" s="325" t="s">
        <v>216</v>
      </c>
      <c r="E1048" s="334" t="s">
        <v>149</v>
      </c>
      <c r="F1048" s="323" t="str">
        <f t="shared" si="16"/>
        <v>NL_M_2014_1000 NAC_11_1</v>
      </c>
      <c r="G1048" s="684"/>
    </row>
    <row r="1049" spans="1:7" ht="13.8" thickBot="1" x14ac:dyDescent="0.3">
      <c r="A1049" s="372" t="str">
        <f>Cover!$G$25</f>
        <v>NL</v>
      </c>
      <c r="B1049" s="325" t="s">
        <v>292</v>
      </c>
      <c r="C1049" s="323">
        <v>2014</v>
      </c>
      <c r="D1049" s="325" t="s">
        <v>216</v>
      </c>
      <c r="E1049" s="334" t="s">
        <v>150</v>
      </c>
      <c r="F1049" s="323" t="str">
        <f t="shared" si="16"/>
        <v>NL_M_2014_1000 NAC_11_1_C</v>
      </c>
      <c r="G1049" s="684"/>
    </row>
    <row r="1050" spans="1:7" ht="13.8" thickBot="1" x14ac:dyDescent="0.3">
      <c r="A1050" s="372" t="str">
        <f>Cover!$G$25</f>
        <v>NL</v>
      </c>
      <c r="B1050" s="325" t="s">
        <v>292</v>
      </c>
      <c r="C1050" s="323">
        <v>2014</v>
      </c>
      <c r="D1050" s="325" t="s">
        <v>216</v>
      </c>
      <c r="E1050" s="334" t="s">
        <v>151</v>
      </c>
      <c r="F1050" s="323" t="str">
        <f t="shared" si="16"/>
        <v>NL_M_2014_1000 NAC_11_1_NC</v>
      </c>
      <c r="G1050" s="684"/>
    </row>
    <row r="1051" spans="1:7" ht="13.8" thickBot="1" x14ac:dyDescent="0.3">
      <c r="A1051" s="372" t="str">
        <f>Cover!$G$25</f>
        <v>NL</v>
      </c>
      <c r="B1051" s="325" t="s">
        <v>292</v>
      </c>
      <c r="C1051" s="323">
        <v>2014</v>
      </c>
      <c r="D1051" s="325" t="s">
        <v>216</v>
      </c>
      <c r="E1051" s="334" t="s">
        <v>152</v>
      </c>
      <c r="F1051" s="323" t="str">
        <f t="shared" si="16"/>
        <v>NL_M_2014_1000 NAC_11_1_NC_T</v>
      </c>
      <c r="G1051" s="684"/>
    </row>
    <row r="1052" spans="1:7" ht="13.8" thickBot="1" x14ac:dyDescent="0.3">
      <c r="A1052" s="372" t="str">
        <f>Cover!$G$25</f>
        <v>NL</v>
      </c>
      <c r="B1052" s="325" t="s">
        <v>292</v>
      </c>
      <c r="C1052" s="323">
        <v>2014</v>
      </c>
      <c r="D1052" s="325" t="s">
        <v>216</v>
      </c>
      <c r="E1052" s="334" t="s">
        <v>153</v>
      </c>
      <c r="F1052" s="323" t="str">
        <f t="shared" si="16"/>
        <v>NL_M_2014_1000 NAC_11_2</v>
      </c>
      <c r="G1052" s="684"/>
    </row>
    <row r="1053" spans="1:7" ht="13.8" thickBot="1" x14ac:dyDescent="0.3">
      <c r="A1053" s="372" t="str">
        <f>Cover!$G$25</f>
        <v>NL</v>
      </c>
      <c r="B1053" s="325" t="s">
        <v>292</v>
      </c>
      <c r="C1053" s="323">
        <v>2014</v>
      </c>
      <c r="D1053" s="325" t="s">
        <v>216</v>
      </c>
      <c r="E1053" s="334" t="s">
        <v>154</v>
      </c>
      <c r="F1053" s="323" t="str">
        <f t="shared" si="16"/>
        <v>NL_M_2014_1000 NAC_11_3</v>
      </c>
      <c r="G1053" s="684"/>
    </row>
    <row r="1054" spans="1:7" ht="13.8" thickBot="1" x14ac:dyDescent="0.3">
      <c r="A1054" s="372" t="str">
        <f>Cover!$G$25</f>
        <v>NL</v>
      </c>
      <c r="B1054" s="325" t="s">
        <v>292</v>
      </c>
      <c r="C1054" s="323">
        <v>2014</v>
      </c>
      <c r="D1054" s="325" t="s">
        <v>216</v>
      </c>
      <c r="E1054" s="334" t="s">
        <v>155</v>
      </c>
      <c r="F1054" s="323" t="str">
        <f t="shared" si="16"/>
        <v>NL_M_2014_1000 NAC_11_4</v>
      </c>
      <c r="G1054" s="684"/>
    </row>
    <row r="1055" spans="1:7" ht="13.8" thickBot="1" x14ac:dyDescent="0.3">
      <c r="A1055" s="372" t="str">
        <f>Cover!$G$25</f>
        <v>NL</v>
      </c>
      <c r="B1055" s="325" t="s">
        <v>292</v>
      </c>
      <c r="C1055" s="323">
        <v>2014</v>
      </c>
      <c r="D1055" s="325" t="s">
        <v>216</v>
      </c>
      <c r="E1055" s="334" t="s">
        <v>156</v>
      </c>
      <c r="F1055" s="323" t="str">
        <f t="shared" si="16"/>
        <v>NL_M_2014_1000 NAC_11_5</v>
      </c>
      <c r="G1055" s="684"/>
    </row>
    <row r="1056" spans="1:7" ht="13.8" thickBot="1" x14ac:dyDescent="0.3">
      <c r="A1056" s="372" t="str">
        <f>Cover!$G$25</f>
        <v>NL</v>
      </c>
      <c r="B1056" s="325" t="s">
        <v>292</v>
      </c>
      <c r="C1056" s="323">
        <v>2014</v>
      </c>
      <c r="D1056" s="325" t="s">
        <v>216</v>
      </c>
      <c r="E1056" s="334" t="s">
        <v>171</v>
      </c>
      <c r="F1056" s="323" t="str">
        <f t="shared" si="16"/>
        <v>NL_M_2014_1000 NAC_11_6</v>
      </c>
      <c r="G1056" s="684"/>
    </row>
    <row r="1057" spans="1:7" ht="13.8" thickBot="1" x14ac:dyDescent="0.3">
      <c r="A1057" s="372" t="str">
        <f>Cover!$G$25</f>
        <v>NL</v>
      </c>
      <c r="B1057" s="325" t="s">
        <v>292</v>
      </c>
      <c r="C1057" s="323">
        <v>2014</v>
      </c>
      <c r="D1057" s="325" t="s">
        <v>216</v>
      </c>
      <c r="E1057" s="334" t="s">
        <v>172</v>
      </c>
      <c r="F1057" s="323" t="str">
        <f t="shared" si="16"/>
        <v>NL_M_2014_1000 NAC_11_7</v>
      </c>
      <c r="G1057" s="684"/>
    </row>
    <row r="1058" spans="1:7" ht="13.8" thickBot="1" x14ac:dyDescent="0.3">
      <c r="A1058" s="372" t="str">
        <f>Cover!$G$25</f>
        <v>NL</v>
      </c>
      <c r="B1058" s="325" t="s">
        <v>292</v>
      </c>
      <c r="C1058" s="323">
        <v>2014</v>
      </c>
      <c r="D1058" s="325" t="s">
        <v>216</v>
      </c>
      <c r="E1058" s="334" t="s">
        <v>173</v>
      </c>
      <c r="F1058" s="323" t="str">
        <f t="shared" si="16"/>
        <v>NL_M_2014_1000 NAC_11_7_1</v>
      </c>
      <c r="G1058" s="684"/>
    </row>
    <row r="1059" spans="1:7" ht="13.8" thickBot="1" x14ac:dyDescent="0.3">
      <c r="A1059" s="372" t="str">
        <f>Cover!$G$25</f>
        <v>NL</v>
      </c>
      <c r="B1059" s="325" t="s">
        <v>292</v>
      </c>
      <c r="C1059" s="323">
        <v>2014</v>
      </c>
      <c r="D1059" s="325" t="s">
        <v>216</v>
      </c>
      <c r="E1059" s="334" t="s">
        <v>157</v>
      </c>
      <c r="F1059" s="323" t="str">
        <f t="shared" si="16"/>
        <v>NL_M_2014_1000 NAC_12_1</v>
      </c>
      <c r="G1059" s="684"/>
    </row>
    <row r="1060" spans="1:7" ht="13.8" thickBot="1" x14ac:dyDescent="0.3">
      <c r="A1060" s="372" t="str">
        <f>Cover!$G$25</f>
        <v>NL</v>
      </c>
      <c r="B1060" s="325" t="s">
        <v>292</v>
      </c>
      <c r="C1060" s="323">
        <v>2014</v>
      </c>
      <c r="D1060" s="325" t="s">
        <v>216</v>
      </c>
      <c r="E1060" s="334" t="s">
        <v>158</v>
      </c>
      <c r="F1060" s="323" t="str">
        <f t="shared" si="16"/>
        <v>NL_M_2014_1000 NAC_12_2</v>
      </c>
      <c r="G1060" s="684"/>
    </row>
    <row r="1061" spans="1:7" ht="13.8" thickBot="1" x14ac:dyDescent="0.3">
      <c r="A1061" s="372" t="str">
        <f>Cover!$G$25</f>
        <v>NL</v>
      </c>
      <c r="B1061" s="325" t="s">
        <v>292</v>
      </c>
      <c r="C1061" s="323">
        <v>2014</v>
      </c>
      <c r="D1061" s="325" t="s">
        <v>216</v>
      </c>
      <c r="E1061" s="334" t="s">
        <v>159</v>
      </c>
      <c r="F1061" s="323" t="str">
        <f t="shared" si="16"/>
        <v>NL_M_2014_1000 NAC_12_3</v>
      </c>
      <c r="G1061" s="684"/>
    </row>
    <row r="1062" spans="1:7" ht="13.8" thickBot="1" x14ac:dyDescent="0.3">
      <c r="A1062" s="372" t="str">
        <f>Cover!$G$25</f>
        <v>NL</v>
      </c>
      <c r="B1062" s="325" t="s">
        <v>292</v>
      </c>
      <c r="C1062" s="323">
        <v>2014</v>
      </c>
      <c r="D1062" s="325" t="s">
        <v>216</v>
      </c>
      <c r="E1062" s="334" t="s">
        <v>160</v>
      </c>
      <c r="F1062" s="323" t="str">
        <f t="shared" si="16"/>
        <v>NL_M_2014_1000 NAC_12_4</v>
      </c>
      <c r="G1062" s="684"/>
    </row>
    <row r="1063" spans="1:7" ht="13.8" thickBot="1" x14ac:dyDescent="0.3">
      <c r="A1063" s="372" t="str">
        <f>Cover!$G$25</f>
        <v>NL</v>
      </c>
      <c r="B1063" s="325" t="s">
        <v>292</v>
      </c>
      <c r="C1063" s="323">
        <v>2014</v>
      </c>
      <c r="D1063" s="325" t="s">
        <v>216</v>
      </c>
      <c r="E1063" s="334" t="s">
        <v>161</v>
      </c>
      <c r="F1063" s="323" t="str">
        <f t="shared" si="16"/>
        <v>NL_M_2014_1000 NAC_12_5</v>
      </c>
      <c r="G1063" s="684"/>
    </row>
    <row r="1064" spans="1:7" ht="13.8" thickBot="1" x14ac:dyDescent="0.3">
      <c r="A1064" s="372" t="str">
        <f>Cover!$G$25</f>
        <v>NL</v>
      </c>
      <c r="B1064" s="325" t="s">
        <v>292</v>
      </c>
      <c r="C1064" s="323">
        <v>2014</v>
      </c>
      <c r="D1064" s="325" t="s">
        <v>216</v>
      </c>
      <c r="E1064" s="334" t="s">
        <v>162</v>
      </c>
      <c r="F1064" s="323" t="str">
        <f t="shared" si="16"/>
        <v>NL_M_2014_1000 NAC_12_6</v>
      </c>
      <c r="G1064" s="684"/>
    </row>
    <row r="1065" spans="1:7" ht="13.8" thickBot="1" x14ac:dyDescent="0.3">
      <c r="A1065" s="372" t="str">
        <f>Cover!$G$25</f>
        <v>NL</v>
      </c>
      <c r="B1065" s="325" t="s">
        <v>292</v>
      </c>
      <c r="C1065" s="323">
        <v>2014</v>
      </c>
      <c r="D1065" s="325" t="s">
        <v>216</v>
      </c>
      <c r="E1065" s="334" t="s">
        <v>163</v>
      </c>
      <c r="F1065" s="323" t="str">
        <f t="shared" si="16"/>
        <v>NL_M_2014_1000 NAC_12_6_1</v>
      </c>
      <c r="G1065" s="684"/>
    </row>
    <row r="1066" spans="1:7" ht="13.8" thickBot="1" x14ac:dyDescent="0.3">
      <c r="A1066" s="372" t="str">
        <f>Cover!$G$25</f>
        <v>NL</v>
      </c>
      <c r="B1066" s="325" t="s">
        <v>292</v>
      </c>
      <c r="C1066" s="323">
        <v>2014</v>
      </c>
      <c r="D1066" s="325" t="s">
        <v>216</v>
      </c>
      <c r="E1066" s="334" t="s">
        <v>164</v>
      </c>
      <c r="F1066" s="323" t="str">
        <f t="shared" si="16"/>
        <v>NL_M_2014_1000 NAC_12_6_2</v>
      </c>
      <c r="G1066" s="684"/>
    </row>
    <row r="1067" spans="1:7" ht="13.8" thickBot="1" x14ac:dyDescent="0.3">
      <c r="A1067" s="372" t="str">
        <f>Cover!$G$25</f>
        <v>NL</v>
      </c>
      <c r="B1067" s="325" t="s">
        <v>292</v>
      </c>
      <c r="C1067" s="323">
        <v>2014</v>
      </c>
      <c r="D1067" s="325" t="s">
        <v>216</v>
      </c>
      <c r="E1067" s="334" t="s">
        <v>166</v>
      </c>
      <c r="F1067" s="323" t="str">
        <f t="shared" si="16"/>
        <v>NL_M_2014_1000 NAC_12_6_3</v>
      </c>
      <c r="G1067" s="684"/>
    </row>
    <row r="1068" spans="1:7" ht="13.8" thickBot="1" x14ac:dyDescent="0.3">
      <c r="A1068" s="372" t="str">
        <f>Cover!$G$25</f>
        <v>NL</v>
      </c>
      <c r="B1068" s="325" t="s">
        <v>292</v>
      </c>
      <c r="C1068" s="323">
        <v>2014</v>
      </c>
      <c r="D1068" s="325" t="s">
        <v>216</v>
      </c>
      <c r="E1068" s="334" t="s">
        <v>167</v>
      </c>
      <c r="F1068" s="323" t="str">
        <f t="shared" si="16"/>
        <v>NL_M_2014_1000 NAC_12_7</v>
      </c>
      <c r="G1068" s="684"/>
    </row>
    <row r="1069" spans="1:7" ht="13.8" thickBot="1" x14ac:dyDescent="0.3">
      <c r="A1069" s="372" t="str">
        <f>Cover!$G$25</f>
        <v>NL</v>
      </c>
      <c r="B1069" s="325" t="s">
        <v>292</v>
      </c>
      <c r="C1069" s="323">
        <v>2014</v>
      </c>
      <c r="D1069" s="325" t="s">
        <v>216</v>
      </c>
      <c r="E1069" s="334" t="s">
        <v>168</v>
      </c>
      <c r="F1069" s="323" t="str">
        <f t="shared" si="16"/>
        <v>NL_M_2014_1000 NAC_12_7_1</v>
      </c>
      <c r="G1069" s="684"/>
    </row>
    <row r="1070" spans="1:7" ht="13.8" thickBot="1" x14ac:dyDescent="0.3">
      <c r="A1070" s="372" t="str">
        <f>Cover!$G$25</f>
        <v>NL</v>
      </c>
      <c r="B1070" s="325" t="s">
        <v>292</v>
      </c>
      <c r="C1070" s="323">
        <v>2014</v>
      </c>
      <c r="D1070" s="325" t="s">
        <v>216</v>
      </c>
      <c r="E1070" s="334" t="s">
        <v>169</v>
      </c>
      <c r="F1070" s="323" t="str">
        <f t="shared" si="16"/>
        <v>NL_M_2014_1000 NAC_12_7_2</v>
      </c>
      <c r="G1070" s="684"/>
    </row>
    <row r="1071" spans="1:7" ht="13.8" thickBot="1" x14ac:dyDescent="0.3">
      <c r="A1071" s="372" t="str">
        <f>Cover!$G$25</f>
        <v>NL</v>
      </c>
      <c r="B1071" s="325" t="s">
        <v>292</v>
      </c>
      <c r="C1071" s="323">
        <v>2014</v>
      </c>
      <c r="D1071" s="325" t="s">
        <v>216</v>
      </c>
      <c r="E1071" s="334" t="s">
        <v>170</v>
      </c>
      <c r="F1071" s="323" t="str">
        <f t="shared" si="16"/>
        <v>NL_M_2014_1000 NAC_12_7_3</v>
      </c>
      <c r="G1071" s="684"/>
    </row>
    <row r="1072" spans="1:7" ht="13.8" thickBot="1" x14ac:dyDescent="0.3">
      <c r="A1072" s="372" t="str">
        <f>Cover!$G$25</f>
        <v>NL</v>
      </c>
      <c r="B1072" s="332" t="s">
        <v>296</v>
      </c>
      <c r="C1072" s="323">
        <v>2014</v>
      </c>
      <c r="D1072" s="332" t="s">
        <v>216</v>
      </c>
      <c r="E1072" s="342" t="s">
        <v>149</v>
      </c>
      <c r="F1072" s="323" t="str">
        <f t="shared" si="16"/>
        <v>NL_X_2014_1000 NAC_11_1</v>
      </c>
      <c r="G1072" s="684"/>
    </row>
    <row r="1073" spans="1:7" ht="13.8" thickBot="1" x14ac:dyDescent="0.3">
      <c r="A1073" s="372" t="str">
        <f>Cover!$G$25</f>
        <v>NL</v>
      </c>
      <c r="B1073" s="327" t="s">
        <v>296</v>
      </c>
      <c r="C1073" s="323">
        <v>2014</v>
      </c>
      <c r="D1073" s="327" t="s">
        <v>216</v>
      </c>
      <c r="E1073" s="341" t="s">
        <v>150</v>
      </c>
      <c r="F1073" s="323" t="str">
        <f t="shared" si="16"/>
        <v>NL_X_2014_1000 NAC_11_1_C</v>
      </c>
      <c r="G1073" s="684"/>
    </row>
    <row r="1074" spans="1:7" ht="13.8" thickBot="1" x14ac:dyDescent="0.3">
      <c r="A1074" s="372" t="str">
        <f>Cover!$G$25</f>
        <v>NL</v>
      </c>
      <c r="B1074" s="325" t="s">
        <v>296</v>
      </c>
      <c r="C1074" s="323">
        <v>2014</v>
      </c>
      <c r="D1074" s="325" t="s">
        <v>216</v>
      </c>
      <c r="E1074" s="334" t="s">
        <v>151</v>
      </c>
      <c r="F1074" s="323" t="str">
        <f t="shared" si="16"/>
        <v>NL_X_2014_1000 NAC_11_1_NC</v>
      </c>
      <c r="G1074" s="684"/>
    </row>
    <row r="1075" spans="1:7" ht="13.8" thickBot="1" x14ac:dyDescent="0.3">
      <c r="A1075" s="372" t="str">
        <f>Cover!$G$25</f>
        <v>NL</v>
      </c>
      <c r="B1075" s="325" t="s">
        <v>296</v>
      </c>
      <c r="C1075" s="323">
        <v>2014</v>
      </c>
      <c r="D1075" s="325" t="s">
        <v>216</v>
      </c>
      <c r="E1075" s="334" t="s">
        <v>152</v>
      </c>
      <c r="F1075" s="323" t="str">
        <f t="shared" si="16"/>
        <v>NL_X_2014_1000 NAC_11_1_NC_T</v>
      </c>
      <c r="G1075" s="684"/>
    </row>
    <row r="1076" spans="1:7" ht="13.8" thickBot="1" x14ac:dyDescent="0.3">
      <c r="A1076" s="372" t="str">
        <f>Cover!$G$25</f>
        <v>NL</v>
      </c>
      <c r="B1076" s="325" t="s">
        <v>296</v>
      </c>
      <c r="C1076" s="323">
        <v>2014</v>
      </c>
      <c r="D1076" s="325" t="s">
        <v>216</v>
      </c>
      <c r="E1076" s="334" t="s">
        <v>153</v>
      </c>
      <c r="F1076" s="323" t="str">
        <f t="shared" si="16"/>
        <v>NL_X_2014_1000 NAC_11_2</v>
      </c>
      <c r="G1076" s="684"/>
    </row>
    <row r="1077" spans="1:7" ht="13.8" thickBot="1" x14ac:dyDescent="0.3">
      <c r="A1077" s="372" t="str">
        <f>Cover!$G$25</f>
        <v>NL</v>
      </c>
      <c r="B1077" s="325" t="s">
        <v>296</v>
      </c>
      <c r="C1077" s="323">
        <v>2014</v>
      </c>
      <c r="D1077" s="325" t="s">
        <v>216</v>
      </c>
      <c r="E1077" s="334" t="s">
        <v>154</v>
      </c>
      <c r="F1077" s="323" t="str">
        <f t="shared" si="16"/>
        <v>NL_X_2014_1000 NAC_11_3</v>
      </c>
      <c r="G1077" s="684"/>
    </row>
    <row r="1078" spans="1:7" ht="13.8" thickBot="1" x14ac:dyDescent="0.3">
      <c r="A1078" s="372" t="str">
        <f>Cover!$G$25</f>
        <v>NL</v>
      </c>
      <c r="B1078" s="325" t="s">
        <v>296</v>
      </c>
      <c r="C1078" s="323">
        <v>2014</v>
      </c>
      <c r="D1078" s="325" t="s">
        <v>216</v>
      </c>
      <c r="E1078" s="334" t="s">
        <v>155</v>
      </c>
      <c r="F1078" s="323" t="str">
        <f t="shared" si="16"/>
        <v>NL_X_2014_1000 NAC_11_4</v>
      </c>
      <c r="G1078" s="684"/>
    </row>
    <row r="1079" spans="1:7" ht="13.8" thickBot="1" x14ac:dyDescent="0.3">
      <c r="A1079" s="372" t="str">
        <f>Cover!$G$25</f>
        <v>NL</v>
      </c>
      <c r="B1079" s="325" t="s">
        <v>296</v>
      </c>
      <c r="C1079" s="323">
        <v>2014</v>
      </c>
      <c r="D1079" s="325" t="s">
        <v>216</v>
      </c>
      <c r="E1079" s="334" t="s">
        <v>156</v>
      </c>
      <c r="F1079" s="323" t="str">
        <f t="shared" si="16"/>
        <v>NL_X_2014_1000 NAC_11_5</v>
      </c>
      <c r="G1079" s="684"/>
    </row>
    <row r="1080" spans="1:7" ht="13.8" thickBot="1" x14ac:dyDescent="0.3">
      <c r="A1080" s="372" t="str">
        <f>Cover!$G$25</f>
        <v>NL</v>
      </c>
      <c r="B1080" s="325" t="s">
        <v>296</v>
      </c>
      <c r="C1080" s="323">
        <v>2014</v>
      </c>
      <c r="D1080" s="325" t="s">
        <v>216</v>
      </c>
      <c r="E1080" s="334" t="s">
        <v>171</v>
      </c>
      <c r="F1080" s="323" t="str">
        <f t="shared" si="16"/>
        <v>NL_X_2014_1000 NAC_11_6</v>
      </c>
      <c r="G1080" s="684"/>
    </row>
    <row r="1081" spans="1:7" ht="13.8" thickBot="1" x14ac:dyDescent="0.3">
      <c r="A1081" s="372" t="str">
        <f>Cover!$G$25</f>
        <v>NL</v>
      </c>
      <c r="B1081" s="325" t="s">
        <v>296</v>
      </c>
      <c r="C1081" s="323">
        <v>2014</v>
      </c>
      <c r="D1081" s="325" t="s">
        <v>216</v>
      </c>
      <c r="E1081" s="334" t="s">
        <v>172</v>
      </c>
      <c r="F1081" s="323" t="str">
        <f t="shared" si="16"/>
        <v>NL_X_2014_1000 NAC_11_7</v>
      </c>
      <c r="G1081" s="684"/>
    </row>
    <row r="1082" spans="1:7" ht="13.8" thickBot="1" x14ac:dyDescent="0.3">
      <c r="A1082" s="372" t="str">
        <f>Cover!$G$25</f>
        <v>NL</v>
      </c>
      <c r="B1082" s="325" t="s">
        <v>296</v>
      </c>
      <c r="C1082" s="323">
        <v>2014</v>
      </c>
      <c r="D1082" s="325" t="s">
        <v>216</v>
      </c>
      <c r="E1082" s="334" t="s">
        <v>173</v>
      </c>
      <c r="F1082" s="323" t="str">
        <f t="shared" si="16"/>
        <v>NL_X_2014_1000 NAC_11_7_1</v>
      </c>
      <c r="G1082" s="684"/>
    </row>
    <row r="1083" spans="1:7" ht="13.8" thickBot="1" x14ac:dyDescent="0.3">
      <c r="A1083" s="372" t="str">
        <f>Cover!$G$25</f>
        <v>NL</v>
      </c>
      <c r="B1083" s="325" t="s">
        <v>296</v>
      </c>
      <c r="C1083" s="323">
        <v>2014</v>
      </c>
      <c r="D1083" s="325" t="s">
        <v>216</v>
      </c>
      <c r="E1083" s="334" t="s">
        <v>157</v>
      </c>
      <c r="F1083" s="323" t="str">
        <f t="shared" si="16"/>
        <v>NL_X_2014_1000 NAC_12_1</v>
      </c>
      <c r="G1083" s="684"/>
    </row>
    <row r="1084" spans="1:7" ht="13.8" thickBot="1" x14ac:dyDescent="0.3">
      <c r="A1084" s="372" t="str">
        <f>Cover!$G$25</f>
        <v>NL</v>
      </c>
      <c r="B1084" s="325" t="s">
        <v>296</v>
      </c>
      <c r="C1084" s="323">
        <v>2014</v>
      </c>
      <c r="D1084" s="325" t="s">
        <v>216</v>
      </c>
      <c r="E1084" s="334" t="s">
        <v>158</v>
      </c>
      <c r="F1084" s="323" t="str">
        <f t="shared" si="16"/>
        <v>NL_X_2014_1000 NAC_12_2</v>
      </c>
      <c r="G1084" s="684"/>
    </row>
    <row r="1085" spans="1:7" ht="13.8" thickBot="1" x14ac:dyDescent="0.3">
      <c r="A1085" s="372" t="str">
        <f>Cover!$G$25</f>
        <v>NL</v>
      </c>
      <c r="B1085" s="325" t="s">
        <v>296</v>
      </c>
      <c r="C1085" s="323">
        <v>2014</v>
      </c>
      <c r="D1085" s="325" t="s">
        <v>216</v>
      </c>
      <c r="E1085" s="334" t="s">
        <v>159</v>
      </c>
      <c r="F1085" s="323" t="str">
        <f t="shared" si="16"/>
        <v>NL_X_2014_1000 NAC_12_3</v>
      </c>
      <c r="G1085" s="684"/>
    </row>
    <row r="1086" spans="1:7" ht="13.8" thickBot="1" x14ac:dyDescent="0.3">
      <c r="A1086" s="372" t="str">
        <f>Cover!$G$25</f>
        <v>NL</v>
      </c>
      <c r="B1086" s="325" t="s">
        <v>296</v>
      </c>
      <c r="C1086" s="323">
        <v>2014</v>
      </c>
      <c r="D1086" s="325" t="s">
        <v>216</v>
      </c>
      <c r="E1086" s="334" t="s">
        <v>160</v>
      </c>
      <c r="F1086" s="323" t="str">
        <f t="shared" si="16"/>
        <v>NL_X_2014_1000 NAC_12_4</v>
      </c>
      <c r="G1086" s="684"/>
    </row>
    <row r="1087" spans="1:7" ht="13.8" thickBot="1" x14ac:dyDescent="0.3">
      <c r="A1087" s="372" t="str">
        <f>Cover!$G$25</f>
        <v>NL</v>
      </c>
      <c r="B1087" s="325" t="s">
        <v>296</v>
      </c>
      <c r="C1087" s="323">
        <v>2014</v>
      </c>
      <c r="D1087" s="325" t="s">
        <v>216</v>
      </c>
      <c r="E1087" s="334" t="s">
        <v>161</v>
      </c>
      <c r="F1087" s="323" t="str">
        <f t="shared" si="16"/>
        <v>NL_X_2014_1000 NAC_12_5</v>
      </c>
      <c r="G1087" s="684"/>
    </row>
    <row r="1088" spans="1:7" ht="13.8" thickBot="1" x14ac:dyDescent="0.3">
      <c r="A1088" s="372" t="str">
        <f>Cover!$G$25</f>
        <v>NL</v>
      </c>
      <c r="B1088" s="325" t="s">
        <v>296</v>
      </c>
      <c r="C1088" s="323">
        <v>2014</v>
      </c>
      <c r="D1088" s="325" t="s">
        <v>216</v>
      </c>
      <c r="E1088" s="334" t="s">
        <v>162</v>
      </c>
      <c r="F1088" s="323" t="str">
        <f t="shared" si="16"/>
        <v>NL_X_2014_1000 NAC_12_6</v>
      </c>
      <c r="G1088" s="684"/>
    </row>
    <row r="1089" spans="1:7" ht="13.8" thickBot="1" x14ac:dyDescent="0.3">
      <c r="A1089" s="372" t="str">
        <f>Cover!$G$25</f>
        <v>NL</v>
      </c>
      <c r="B1089" s="325" t="s">
        <v>296</v>
      </c>
      <c r="C1089" s="323">
        <v>2014</v>
      </c>
      <c r="D1089" s="325" t="s">
        <v>216</v>
      </c>
      <c r="E1089" s="334" t="s">
        <v>163</v>
      </c>
      <c r="F1089" s="323" t="str">
        <f t="shared" si="16"/>
        <v>NL_X_2014_1000 NAC_12_6_1</v>
      </c>
      <c r="G1089" s="684"/>
    </row>
    <row r="1090" spans="1:7" ht="13.8" thickBot="1" x14ac:dyDescent="0.3">
      <c r="A1090" s="372" t="str">
        <f>Cover!$G$25</f>
        <v>NL</v>
      </c>
      <c r="B1090" s="325" t="s">
        <v>296</v>
      </c>
      <c r="C1090" s="323">
        <v>2014</v>
      </c>
      <c r="D1090" s="325" t="s">
        <v>216</v>
      </c>
      <c r="E1090" s="334" t="s">
        <v>164</v>
      </c>
      <c r="F1090" s="323" t="str">
        <f t="shared" si="16"/>
        <v>NL_X_2014_1000 NAC_12_6_2</v>
      </c>
      <c r="G1090" s="684"/>
    </row>
    <row r="1091" spans="1:7" ht="13.8" thickBot="1" x14ac:dyDescent="0.3">
      <c r="A1091" s="372" t="str">
        <f>Cover!$G$25</f>
        <v>NL</v>
      </c>
      <c r="B1091" s="325" t="s">
        <v>296</v>
      </c>
      <c r="C1091" s="323">
        <v>2014</v>
      </c>
      <c r="D1091" s="325" t="s">
        <v>216</v>
      </c>
      <c r="E1091" s="334" t="s">
        <v>166</v>
      </c>
      <c r="F1091" s="323" t="str">
        <f t="shared" ref="F1091:F1154" si="17">CONCATENATE(A1091,"_",B1091,"_",C1091,"_",D1091,"_",E1091)</f>
        <v>NL_X_2014_1000 NAC_12_6_3</v>
      </c>
      <c r="G1091" s="684"/>
    </row>
    <row r="1092" spans="1:7" ht="13.8" thickBot="1" x14ac:dyDescent="0.3">
      <c r="A1092" s="372" t="str">
        <f>Cover!$G$25</f>
        <v>NL</v>
      </c>
      <c r="B1092" s="325" t="s">
        <v>296</v>
      </c>
      <c r="C1092" s="323">
        <v>2014</v>
      </c>
      <c r="D1092" s="325" t="s">
        <v>216</v>
      </c>
      <c r="E1092" s="334" t="s">
        <v>167</v>
      </c>
      <c r="F1092" s="323" t="str">
        <f t="shared" si="17"/>
        <v>NL_X_2014_1000 NAC_12_7</v>
      </c>
      <c r="G1092" s="684"/>
    </row>
    <row r="1093" spans="1:7" ht="13.8" thickBot="1" x14ac:dyDescent="0.3">
      <c r="A1093" s="372" t="str">
        <f>Cover!$G$25</f>
        <v>NL</v>
      </c>
      <c r="B1093" s="325" t="s">
        <v>296</v>
      </c>
      <c r="C1093" s="323">
        <v>2014</v>
      </c>
      <c r="D1093" s="325" t="s">
        <v>216</v>
      </c>
      <c r="E1093" s="334" t="s">
        <v>168</v>
      </c>
      <c r="F1093" s="323" t="str">
        <f t="shared" si="17"/>
        <v>NL_X_2014_1000 NAC_12_7_1</v>
      </c>
      <c r="G1093" s="684"/>
    </row>
    <row r="1094" spans="1:7" ht="13.8" thickBot="1" x14ac:dyDescent="0.3">
      <c r="A1094" s="372" t="str">
        <f>Cover!$G$25</f>
        <v>NL</v>
      </c>
      <c r="B1094" s="325" t="s">
        <v>296</v>
      </c>
      <c r="C1094" s="323">
        <v>2014</v>
      </c>
      <c r="D1094" s="325" t="s">
        <v>216</v>
      </c>
      <c r="E1094" s="334" t="s">
        <v>169</v>
      </c>
      <c r="F1094" s="323" t="str">
        <f t="shared" si="17"/>
        <v>NL_X_2014_1000 NAC_12_7_2</v>
      </c>
      <c r="G1094" s="684"/>
    </row>
    <row r="1095" spans="1:7" ht="13.8" thickBot="1" x14ac:dyDescent="0.3">
      <c r="A1095" s="372" t="str">
        <f>Cover!$G$25</f>
        <v>NL</v>
      </c>
      <c r="B1095" s="325" t="s">
        <v>296</v>
      </c>
      <c r="C1095" s="323">
        <v>2014</v>
      </c>
      <c r="D1095" s="325" t="s">
        <v>216</v>
      </c>
      <c r="E1095" s="334" t="s">
        <v>170</v>
      </c>
      <c r="F1095" s="323" t="str">
        <f t="shared" si="17"/>
        <v>NL_X_2014_1000 NAC_12_7_3</v>
      </c>
      <c r="G1095" s="684"/>
    </row>
    <row r="1096" spans="1:7" ht="13.8" thickBot="1" x14ac:dyDescent="0.3">
      <c r="A1096" s="372" t="str">
        <f>Cover!$G$25</f>
        <v>NL</v>
      </c>
      <c r="B1096" s="325" t="s">
        <v>292</v>
      </c>
      <c r="C1096" s="323">
        <v>2014</v>
      </c>
      <c r="D1096" s="325" t="s">
        <v>293</v>
      </c>
      <c r="E1096" s="334" t="s">
        <v>224</v>
      </c>
      <c r="F1096" s="323" t="str">
        <f t="shared" si="17"/>
        <v>NL_M_2014_1000 m3_ST_1_2_C</v>
      </c>
      <c r="G1096" s="684"/>
    </row>
    <row r="1097" spans="1:7" ht="13.8" thickBot="1" x14ac:dyDescent="0.3">
      <c r="A1097" s="372" t="str">
        <f>Cover!$G$25</f>
        <v>NL</v>
      </c>
      <c r="B1097" s="325" t="s">
        <v>292</v>
      </c>
      <c r="C1097" s="323">
        <v>2014</v>
      </c>
      <c r="D1097" s="325" t="s">
        <v>293</v>
      </c>
      <c r="E1097" s="334" t="s">
        <v>225</v>
      </c>
      <c r="F1097" s="323" t="str">
        <f t="shared" si="17"/>
        <v>NL_M_2014_1000 m3_ST_1_2_C_1</v>
      </c>
      <c r="G1097" s="684"/>
    </row>
    <row r="1098" spans="1:7" ht="13.8" thickBot="1" x14ac:dyDescent="0.3">
      <c r="A1098" s="372" t="str">
        <f>Cover!$G$25</f>
        <v>NL</v>
      </c>
      <c r="B1098" s="325" t="s">
        <v>292</v>
      </c>
      <c r="C1098" s="323">
        <v>2014</v>
      </c>
      <c r="D1098" s="325" t="s">
        <v>293</v>
      </c>
      <c r="E1098" s="334" t="s">
        <v>226</v>
      </c>
      <c r="F1098" s="323" t="str">
        <f t="shared" si="17"/>
        <v>NL_M_2014_1000 m3_ST_1_2_C_1_1</v>
      </c>
      <c r="G1098" s="684"/>
    </row>
    <row r="1099" spans="1:7" ht="13.8" thickBot="1" x14ac:dyDescent="0.3">
      <c r="A1099" s="372" t="str">
        <f>Cover!$G$25</f>
        <v>NL</v>
      </c>
      <c r="B1099" s="325" t="s">
        <v>292</v>
      </c>
      <c r="C1099" s="323">
        <v>2014</v>
      </c>
      <c r="D1099" s="325" t="s">
        <v>293</v>
      </c>
      <c r="E1099" s="334" t="s">
        <v>227</v>
      </c>
      <c r="F1099" s="323" t="str">
        <f t="shared" si="17"/>
        <v>NL_M_2014_1000 m3_ST_1_2_C_2_1</v>
      </c>
      <c r="G1099" s="684"/>
    </row>
    <row r="1100" spans="1:7" ht="13.8" thickBot="1" x14ac:dyDescent="0.3">
      <c r="A1100" s="372" t="str">
        <f>Cover!$G$25</f>
        <v>NL</v>
      </c>
      <c r="B1100" s="325" t="s">
        <v>292</v>
      </c>
      <c r="C1100" s="323">
        <v>2014</v>
      </c>
      <c r="D1100" s="325" t="s">
        <v>293</v>
      </c>
      <c r="E1100" s="334" t="s">
        <v>228</v>
      </c>
      <c r="F1100" s="323" t="str">
        <f t="shared" si="17"/>
        <v>NL_M_2014_1000 m3_ST_1_2_C_2</v>
      </c>
      <c r="G1100" s="684"/>
    </row>
    <row r="1101" spans="1:7" ht="13.8" thickBot="1" x14ac:dyDescent="0.3">
      <c r="A1101" s="372" t="str">
        <f>Cover!$G$25</f>
        <v>NL</v>
      </c>
      <c r="B1101" s="325" t="s">
        <v>292</v>
      </c>
      <c r="C1101" s="323">
        <v>2014</v>
      </c>
      <c r="D1101" s="325" t="s">
        <v>293</v>
      </c>
      <c r="E1101" s="334" t="s">
        <v>241</v>
      </c>
      <c r="F1101" s="323" t="str">
        <f t="shared" si="17"/>
        <v>NL_M_2014_1000 m3_ST_1_2_C_1_2</v>
      </c>
      <c r="G1101" s="684"/>
    </row>
    <row r="1102" spans="1:7" ht="13.8" thickBot="1" x14ac:dyDescent="0.3">
      <c r="A1102" s="372" t="str">
        <f>Cover!$G$25</f>
        <v>NL</v>
      </c>
      <c r="B1102" s="325" t="s">
        <v>292</v>
      </c>
      <c r="C1102" s="323">
        <v>2014</v>
      </c>
      <c r="D1102" s="325" t="s">
        <v>293</v>
      </c>
      <c r="E1102" s="334" t="s">
        <v>242</v>
      </c>
      <c r="F1102" s="323" t="str">
        <f t="shared" si="17"/>
        <v>NL_M_2014_1000 m3_ST_1_2_C_2_2</v>
      </c>
      <c r="G1102" s="684"/>
    </row>
    <row r="1103" spans="1:7" ht="13.8" thickBot="1" x14ac:dyDescent="0.3">
      <c r="A1103" s="372" t="str">
        <f>Cover!$G$25</f>
        <v>NL</v>
      </c>
      <c r="B1103" s="325" t="s">
        <v>292</v>
      </c>
      <c r="C1103" s="323">
        <v>2014</v>
      </c>
      <c r="D1103" s="325" t="s">
        <v>293</v>
      </c>
      <c r="E1103" s="334" t="s">
        <v>243</v>
      </c>
      <c r="F1103" s="323" t="str">
        <f t="shared" si="17"/>
        <v>NL_M_2014_1000 m3_ST_1_2_C_3</v>
      </c>
      <c r="G1103" s="684"/>
    </row>
    <row r="1104" spans="1:7" ht="13.8" thickBot="1" x14ac:dyDescent="0.3">
      <c r="A1104" s="372" t="str">
        <f>Cover!$G$25</f>
        <v>NL</v>
      </c>
      <c r="B1104" s="325" t="s">
        <v>292</v>
      </c>
      <c r="C1104" s="323">
        <v>2014</v>
      </c>
      <c r="D1104" s="325" t="s">
        <v>293</v>
      </c>
      <c r="E1104" s="334" t="s">
        <v>244</v>
      </c>
      <c r="F1104" s="323" t="str">
        <f t="shared" si="17"/>
        <v>NL_M_2014_1000 m3_ST_1_2_C_1_3</v>
      </c>
      <c r="G1104" s="684"/>
    </row>
    <row r="1105" spans="1:7" ht="13.8" thickBot="1" x14ac:dyDescent="0.3">
      <c r="A1105" s="372" t="str">
        <f>Cover!$G$25</f>
        <v>NL</v>
      </c>
      <c r="B1105" s="332" t="s">
        <v>292</v>
      </c>
      <c r="C1105" s="323">
        <v>2014</v>
      </c>
      <c r="D1105" s="332" t="s">
        <v>293</v>
      </c>
      <c r="E1105" s="342" t="s">
        <v>245</v>
      </c>
      <c r="F1105" s="323" t="str">
        <f t="shared" si="17"/>
        <v>NL_M_2014_1000 m3_ST_1_2_C_2_3</v>
      </c>
      <c r="G1105" s="684"/>
    </row>
    <row r="1106" spans="1:7" ht="13.8" thickBot="1" x14ac:dyDescent="0.3">
      <c r="A1106" s="372" t="str">
        <f>Cover!$G$25</f>
        <v>NL</v>
      </c>
      <c r="B1106" s="327" t="s">
        <v>292</v>
      </c>
      <c r="C1106" s="323">
        <v>2014</v>
      </c>
      <c r="D1106" s="327" t="s">
        <v>293</v>
      </c>
      <c r="E1106" s="341" t="s">
        <v>246</v>
      </c>
      <c r="F1106" s="323" t="str">
        <f t="shared" si="17"/>
        <v>NL_M_2014_1000 m3_ST_1_2_NC</v>
      </c>
      <c r="G1106" s="684"/>
    </row>
    <row r="1107" spans="1:7" ht="13.8" thickBot="1" x14ac:dyDescent="0.3">
      <c r="A1107" s="372" t="str">
        <f>Cover!$G$25</f>
        <v>NL</v>
      </c>
      <c r="B1107" s="325" t="s">
        <v>292</v>
      </c>
      <c r="C1107" s="323">
        <v>2014</v>
      </c>
      <c r="D1107" s="325" t="s">
        <v>293</v>
      </c>
      <c r="E1107" s="334" t="s">
        <v>247</v>
      </c>
      <c r="F1107" s="323" t="str">
        <f t="shared" si="17"/>
        <v>NL_M_2014_1000 m3_ST_1_2_NC_1</v>
      </c>
      <c r="G1107" s="684"/>
    </row>
    <row r="1108" spans="1:7" ht="13.8" thickBot="1" x14ac:dyDescent="0.3">
      <c r="A1108" s="372" t="str">
        <f>Cover!$G$25</f>
        <v>NL</v>
      </c>
      <c r="B1108" s="325" t="s">
        <v>292</v>
      </c>
      <c r="C1108" s="323">
        <v>2014</v>
      </c>
      <c r="D1108" s="325" t="s">
        <v>293</v>
      </c>
      <c r="E1108" s="334" t="s">
        <v>248</v>
      </c>
      <c r="F1108" s="323" t="str">
        <f t="shared" si="17"/>
        <v>NL_M_2014_1000 m3_ST_1_2_NC_1_1</v>
      </c>
      <c r="G1108" s="684"/>
    </row>
    <row r="1109" spans="1:7" ht="13.8" thickBot="1" x14ac:dyDescent="0.3">
      <c r="A1109" s="372" t="str">
        <f>Cover!$G$25</f>
        <v>NL</v>
      </c>
      <c r="B1109" s="325" t="s">
        <v>292</v>
      </c>
      <c r="C1109" s="323">
        <v>2014</v>
      </c>
      <c r="D1109" s="325" t="s">
        <v>293</v>
      </c>
      <c r="E1109" s="334" t="s">
        <v>249</v>
      </c>
      <c r="F1109" s="323" t="str">
        <f t="shared" si="17"/>
        <v>NL_M_2014_1000 m3_ST_1_2_NC_2_1</v>
      </c>
      <c r="G1109" s="684"/>
    </row>
    <row r="1110" spans="1:7" ht="13.8" thickBot="1" x14ac:dyDescent="0.3">
      <c r="A1110" s="372" t="str">
        <f>Cover!$G$25</f>
        <v>NL</v>
      </c>
      <c r="B1110" s="325" t="s">
        <v>292</v>
      </c>
      <c r="C1110" s="323">
        <v>2014</v>
      </c>
      <c r="D1110" s="325" t="s">
        <v>293</v>
      </c>
      <c r="E1110" s="334" t="s">
        <v>250</v>
      </c>
      <c r="F1110" s="323" t="str">
        <f t="shared" si="17"/>
        <v>NL_M_2014_1000 m3_ST_1_2_NC_2</v>
      </c>
      <c r="G1110" s="684"/>
    </row>
    <row r="1111" spans="1:7" ht="13.8" thickBot="1" x14ac:dyDescent="0.3">
      <c r="A1111" s="372" t="str">
        <f>Cover!$G$25</f>
        <v>NL</v>
      </c>
      <c r="B1111" s="325" t="s">
        <v>292</v>
      </c>
      <c r="C1111" s="323">
        <v>2014</v>
      </c>
      <c r="D1111" s="325" t="s">
        <v>293</v>
      </c>
      <c r="E1111" s="334" t="s">
        <v>251</v>
      </c>
      <c r="F1111" s="323" t="str">
        <f t="shared" si="17"/>
        <v>NL_M_2014_1000 m3_ST_1_2_NC_1_2</v>
      </c>
      <c r="G1111" s="684"/>
    </row>
    <row r="1112" spans="1:7" ht="13.8" thickBot="1" x14ac:dyDescent="0.3">
      <c r="A1112" s="372" t="str">
        <f>Cover!$G$25</f>
        <v>NL</v>
      </c>
      <c r="B1112" s="325" t="s">
        <v>292</v>
      </c>
      <c r="C1112" s="323">
        <v>2014</v>
      </c>
      <c r="D1112" s="325" t="s">
        <v>293</v>
      </c>
      <c r="E1112" s="334" t="s">
        <v>252</v>
      </c>
      <c r="F1112" s="323" t="str">
        <f t="shared" si="17"/>
        <v>NL_M_2014_1000 m3_ST_1_2_NC_2_2</v>
      </c>
      <c r="G1112" s="684"/>
    </row>
    <row r="1113" spans="1:7" ht="13.8" thickBot="1" x14ac:dyDescent="0.3">
      <c r="A1113" s="372" t="str">
        <f>Cover!$G$25</f>
        <v>NL</v>
      </c>
      <c r="B1113" s="325" t="s">
        <v>292</v>
      </c>
      <c r="C1113" s="323">
        <v>2014</v>
      </c>
      <c r="D1113" s="325" t="s">
        <v>293</v>
      </c>
      <c r="E1113" s="334" t="s">
        <v>253</v>
      </c>
      <c r="F1113" s="323" t="str">
        <f t="shared" si="17"/>
        <v>NL_M_2014_1000 m3_ST_1_2_NC_3</v>
      </c>
      <c r="G1113" s="684"/>
    </row>
    <row r="1114" spans="1:7" ht="13.8" thickBot="1" x14ac:dyDescent="0.3">
      <c r="A1114" s="372" t="str">
        <f>Cover!$G$25</f>
        <v>NL</v>
      </c>
      <c r="B1114" s="325" t="s">
        <v>292</v>
      </c>
      <c r="C1114" s="323">
        <v>2014</v>
      </c>
      <c r="D1114" s="325" t="s">
        <v>293</v>
      </c>
      <c r="E1114" s="334" t="s">
        <v>254</v>
      </c>
      <c r="F1114" s="323" t="str">
        <f t="shared" si="17"/>
        <v>NL_M_2014_1000 m3_ST_1_2_NC_1_3</v>
      </c>
      <c r="G1114" s="684"/>
    </row>
    <row r="1115" spans="1:7" ht="13.8" thickBot="1" x14ac:dyDescent="0.3">
      <c r="A1115" s="372" t="str">
        <f>Cover!$G$25</f>
        <v>NL</v>
      </c>
      <c r="B1115" s="325" t="s">
        <v>292</v>
      </c>
      <c r="C1115" s="323">
        <v>2014</v>
      </c>
      <c r="D1115" s="325" t="s">
        <v>293</v>
      </c>
      <c r="E1115" s="334" t="s">
        <v>255</v>
      </c>
      <c r="F1115" s="323" t="str">
        <f t="shared" si="17"/>
        <v>NL_M_2014_1000 m3_ST_1_2_NC_2_3</v>
      </c>
      <c r="G1115" s="684"/>
    </row>
    <row r="1116" spans="1:7" ht="13.8" thickBot="1" x14ac:dyDescent="0.3">
      <c r="A1116" s="372" t="str">
        <f>Cover!$G$25</f>
        <v>NL</v>
      </c>
      <c r="B1116" s="325" t="s">
        <v>292</v>
      </c>
      <c r="C1116" s="323">
        <v>2014</v>
      </c>
      <c r="D1116" s="325" t="s">
        <v>293</v>
      </c>
      <c r="E1116" s="334" t="s">
        <v>256</v>
      </c>
      <c r="F1116" s="323" t="str">
        <f t="shared" si="17"/>
        <v>NL_M_2014_1000 m3_ST_1_2_NC_4</v>
      </c>
      <c r="G1116" s="684"/>
    </row>
    <row r="1117" spans="1:7" ht="13.8" thickBot="1" x14ac:dyDescent="0.3">
      <c r="A1117" s="372" t="str">
        <f>Cover!$G$25</f>
        <v>NL</v>
      </c>
      <c r="B1117" s="325" t="s">
        <v>292</v>
      </c>
      <c r="C1117" s="323">
        <v>2014</v>
      </c>
      <c r="D1117" s="325" t="s">
        <v>293</v>
      </c>
      <c r="E1117" s="334" t="s">
        <v>257</v>
      </c>
      <c r="F1117" s="323" t="str">
        <f t="shared" si="17"/>
        <v>NL_M_2014_1000 m3_ST_1_2_NC_5</v>
      </c>
      <c r="G1117" s="684"/>
    </row>
    <row r="1118" spans="1:7" ht="13.8" thickBot="1" x14ac:dyDescent="0.3">
      <c r="A1118" s="372" t="str">
        <f>Cover!$G$25</f>
        <v>NL</v>
      </c>
      <c r="B1118" s="325" t="s">
        <v>292</v>
      </c>
      <c r="C1118" s="323">
        <v>2014</v>
      </c>
      <c r="D1118" s="325" t="s">
        <v>293</v>
      </c>
      <c r="E1118" s="334" t="s">
        <v>258</v>
      </c>
      <c r="F1118" s="323" t="str">
        <f t="shared" si="17"/>
        <v>NL_M_2014_1000 m3_ST_5_C</v>
      </c>
      <c r="G1118" s="684"/>
    </row>
    <row r="1119" spans="1:7" ht="13.8" thickBot="1" x14ac:dyDescent="0.3">
      <c r="A1119" s="372" t="str">
        <f>Cover!$G$25</f>
        <v>NL</v>
      </c>
      <c r="B1119" s="325" t="s">
        <v>292</v>
      </c>
      <c r="C1119" s="323">
        <v>2014</v>
      </c>
      <c r="D1119" s="325" t="s">
        <v>293</v>
      </c>
      <c r="E1119" s="334" t="s">
        <v>259</v>
      </c>
      <c r="F1119" s="323" t="str">
        <f t="shared" si="17"/>
        <v>NL_M_2014_1000 m3_ST_5_C_1</v>
      </c>
      <c r="G1119" s="684"/>
    </row>
    <row r="1120" spans="1:7" ht="13.8" thickBot="1" x14ac:dyDescent="0.3">
      <c r="A1120" s="372" t="str">
        <f>Cover!$G$25</f>
        <v>NL</v>
      </c>
      <c r="B1120" s="325" t="s">
        <v>292</v>
      </c>
      <c r="C1120" s="323">
        <v>2014</v>
      </c>
      <c r="D1120" s="325" t="s">
        <v>293</v>
      </c>
      <c r="E1120" s="334" t="s">
        <v>260</v>
      </c>
      <c r="F1120" s="323" t="str">
        <f t="shared" si="17"/>
        <v>NL_M_2014_1000 m3_ST_5_C_2</v>
      </c>
      <c r="G1120" s="684"/>
    </row>
    <row r="1121" spans="1:7" ht="13.8" thickBot="1" x14ac:dyDescent="0.3">
      <c r="A1121" s="372" t="str">
        <f>Cover!$G$25</f>
        <v>NL</v>
      </c>
      <c r="B1121" s="325" t="s">
        <v>292</v>
      </c>
      <c r="C1121" s="323">
        <v>2014</v>
      </c>
      <c r="D1121" s="325" t="s">
        <v>293</v>
      </c>
      <c r="E1121" s="334" t="s">
        <v>261</v>
      </c>
      <c r="F1121" s="323" t="str">
        <f t="shared" si="17"/>
        <v>NL_M_2014_1000 m3_ST_5_NC</v>
      </c>
      <c r="G1121" s="684"/>
    </row>
    <row r="1122" spans="1:7" ht="13.8" thickBot="1" x14ac:dyDescent="0.3">
      <c r="A1122" s="372" t="str">
        <f>Cover!$G$25</f>
        <v>NL</v>
      </c>
      <c r="B1122" s="325" t="s">
        <v>292</v>
      </c>
      <c r="C1122" s="323">
        <v>2014</v>
      </c>
      <c r="D1122" s="325" t="s">
        <v>293</v>
      </c>
      <c r="E1122" s="334" t="s">
        <v>262</v>
      </c>
      <c r="F1122" s="323" t="str">
        <f t="shared" si="17"/>
        <v>NL_M_2014_1000 m3_ST_5_NC_1</v>
      </c>
      <c r="G1122" s="684"/>
    </row>
    <row r="1123" spans="1:7" ht="13.8" thickBot="1" x14ac:dyDescent="0.3">
      <c r="A1123" s="372" t="str">
        <f>Cover!$G$25</f>
        <v>NL</v>
      </c>
      <c r="B1123" s="325" t="s">
        <v>292</v>
      </c>
      <c r="C1123" s="323">
        <v>2014</v>
      </c>
      <c r="D1123" s="325" t="s">
        <v>293</v>
      </c>
      <c r="E1123" s="334" t="s">
        <v>263</v>
      </c>
      <c r="F1123" s="323" t="str">
        <f t="shared" si="17"/>
        <v>NL_M_2014_1000 m3_ST_5_NC_2</v>
      </c>
      <c r="G1123" s="684"/>
    </row>
    <row r="1124" spans="1:7" ht="13.8" thickBot="1" x14ac:dyDescent="0.3">
      <c r="A1124" s="372" t="str">
        <f>Cover!$G$25</f>
        <v>NL</v>
      </c>
      <c r="B1124" s="325" t="s">
        <v>292</v>
      </c>
      <c r="C1124" s="323">
        <v>2014</v>
      </c>
      <c r="D1124" s="325" t="s">
        <v>293</v>
      </c>
      <c r="E1124" s="334" t="s">
        <v>264</v>
      </c>
      <c r="F1124" s="323" t="str">
        <f t="shared" si="17"/>
        <v>NL_M_2014_1000 m3_ST_5_NC_3</v>
      </c>
      <c r="G1124" s="684"/>
    </row>
    <row r="1125" spans="1:7" ht="13.8" thickBot="1" x14ac:dyDescent="0.3">
      <c r="A1125" s="372" t="str">
        <f>Cover!$G$25</f>
        <v>NL</v>
      </c>
      <c r="B1125" s="325" t="s">
        <v>292</v>
      </c>
      <c r="C1125" s="323">
        <v>2014</v>
      </c>
      <c r="D1125" s="325" t="s">
        <v>293</v>
      </c>
      <c r="E1125" s="334" t="s">
        <v>265</v>
      </c>
      <c r="F1125" s="323" t="str">
        <f t="shared" si="17"/>
        <v>NL_M_2014_1000 m3_ST_5_NC_4</v>
      </c>
      <c r="G1125" s="684"/>
    </row>
    <row r="1126" spans="1:7" ht="13.8" thickBot="1" x14ac:dyDescent="0.3">
      <c r="A1126" s="372" t="str">
        <f>Cover!$G$25</f>
        <v>NL</v>
      </c>
      <c r="B1126" s="325" t="s">
        <v>292</v>
      </c>
      <c r="C1126" s="323">
        <v>2014</v>
      </c>
      <c r="D1126" s="325" t="s">
        <v>293</v>
      </c>
      <c r="E1126" s="334" t="s">
        <v>266</v>
      </c>
      <c r="F1126" s="323" t="str">
        <f t="shared" si="17"/>
        <v>NL_M_2014_1000 m3_ST_5_NC_5</v>
      </c>
      <c r="G1126" s="684"/>
    </row>
    <row r="1127" spans="1:7" ht="13.8" thickBot="1" x14ac:dyDescent="0.3">
      <c r="A1127" s="372" t="str">
        <f>Cover!$G$25</f>
        <v>NL</v>
      </c>
      <c r="B1127" s="325" t="s">
        <v>292</v>
      </c>
      <c r="C1127" s="323">
        <v>2014</v>
      </c>
      <c r="D1127" s="325" t="s">
        <v>293</v>
      </c>
      <c r="E1127" s="334" t="s">
        <v>267</v>
      </c>
      <c r="F1127" s="323" t="str">
        <f t="shared" si="17"/>
        <v>NL_M_2014_1000 m3_ST_5_NC_6</v>
      </c>
      <c r="G1127" s="684"/>
    </row>
    <row r="1128" spans="1:7" ht="13.8" thickBot="1" x14ac:dyDescent="0.3">
      <c r="A1128" s="372" t="str">
        <f>Cover!$G$25</f>
        <v>NL</v>
      </c>
      <c r="B1128" s="325" t="s">
        <v>292</v>
      </c>
      <c r="C1128" s="323">
        <v>2014</v>
      </c>
      <c r="D1128" s="325" t="s">
        <v>293</v>
      </c>
      <c r="E1128" s="334" t="s">
        <v>268</v>
      </c>
      <c r="F1128" s="323" t="str">
        <f t="shared" si="17"/>
        <v>NL_M_2014_1000 m3_ST_5_NC_7</v>
      </c>
      <c r="G1128" s="684"/>
    </row>
    <row r="1129" spans="1:7" ht="13.8" thickBot="1" x14ac:dyDescent="0.3">
      <c r="A1129" s="372" t="str">
        <f>Cover!$G$25</f>
        <v>NL</v>
      </c>
      <c r="B1129" s="325" t="s">
        <v>292</v>
      </c>
      <c r="C1129" s="323">
        <v>2014</v>
      </c>
      <c r="D1129" s="325" t="s">
        <v>216</v>
      </c>
      <c r="E1129" s="334" t="s">
        <v>224</v>
      </c>
      <c r="F1129" s="323" t="str">
        <f t="shared" si="17"/>
        <v>NL_M_2014_1000 NAC_ST_1_2_C</v>
      </c>
      <c r="G1129" s="684"/>
    </row>
    <row r="1130" spans="1:7" ht="13.8" thickBot="1" x14ac:dyDescent="0.3">
      <c r="A1130" s="372" t="str">
        <f>Cover!$G$25</f>
        <v>NL</v>
      </c>
      <c r="B1130" s="325" t="s">
        <v>292</v>
      </c>
      <c r="C1130" s="323">
        <v>2014</v>
      </c>
      <c r="D1130" s="325" t="s">
        <v>216</v>
      </c>
      <c r="E1130" s="334" t="s">
        <v>225</v>
      </c>
      <c r="F1130" s="323" t="str">
        <f t="shared" si="17"/>
        <v>NL_M_2014_1000 NAC_ST_1_2_C_1</v>
      </c>
      <c r="G1130" s="684"/>
    </row>
    <row r="1131" spans="1:7" ht="13.8" thickBot="1" x14ac:dyDescent="0.3">
      <c r="A1131" s="372" t="str">
        <f>Cover!$G$25</f>
        <v>NL</v>
      </c>
      <c r="B1131" s="325" t="s">
        <v>292</v>
      </c>
      <c r="C1131" s="323">
        <v>2014</v>
      </c>
      <c r="D1131" s="325" t="s">
        <v>216</v>
      </c>
      <c r="E1131" s="334" t="s">
        <v>226</v>
      </c>
      <c r="F1131" s="323" t="str">
        <f t="shared" si="17"/>
        <v>NL_M_2014_1000 NAC_ST_1_2_C_1_1</v>
      </c>
      <c r="G1131" s="684"/>
    </row>
    <row r="1132" spans="1:7" ht="13.8" thickBot="1" x14ac:dyDescent="0.3">
      <c r="A1132" s="372" t="str">
        <f>Cover!$G$25</f>
        <v>NL</v>
      </c>
      <c r="B1132" s="325" t="s">
        <v>292</v>
      </c>
      <c r="C1132" s="323">
        <v>2014</v>
      </c>
      <c r="D1132" s="325" t="s">
        <v>216</v>
      </c>
      <c r="E1132" s="334" t="s">
        <v>227</v>
      </c>
      <c r="F1132" s="323" t="str">
        <f t="shared" si="17"/>
        <v>NL_M_2014_1000 NAC_ST_1_2_C_2_1</v>
      </c>
      <c r="G1132" s="684"/>
    </row>
    <row r="1133" spans="1:7" ht="13.8" thickBot="1" x14ac:dyDescent="0.3">
      <c r="A1133" s="372" t="str">
        <f>Cover!$G$25</f>
        <v>NL</v>
      </c>
      <c r="B1133" s="325" t="s">
        <v>292</v>
      </c>
      <c r="C1133" s="323">
        <v>2014</v>
      </c>
      <c r="D1133" s="325" t="s">
        <v>216</v>
      </c>
      <c r="E1133" s="334" t="s">
        <v>228</v>
      </c>
      <c r="F1133" s="323" t="str">
        <f t="shared" si="17"/>
        <v>NL_M_2014_1000 NAC_ST_1_2_C_2</v>
      </c>
      <c r="G1133" s="684"/>
    </row>
    <row r="1134" spans="1:7" ht="13.8" thickBot="1" x14ac:dyDescent="0.3">
      <c r="A1134" s="372" t="str">
        <f>Cover!$G$25</f>
        <v>NL</v>
      </c>
      <c r="B1134" s="325" t="s">
        <v>292</v>
      </c>
      <c r="C1134" s="323">
        <v>2014</v>
      </c>
      <c r="D1134" s="325" t="s">
        <v>216</v>
      </c>
      <c r="E1134" s="334" t="s">
        <v>241</v>
      </c>
      <c r="F1134" s="323" t="str">
        <f t="shared" si="17"/>
        <v>NL_M_2014_1000 NAC_ST_1_2_C_1_2</v>
      </c>
      <c r="G1134" s="684"/>
    </row>
    <row r="1135" spans="1:7" ht="13.8" thickBot="1" x14ac:dyDescent="0.3">
      <c r="A1135" s="372" t="str">
        <f>Cover!$G$25</f>
        <v>NL</v>
      </c>
      <c r="B1135" s="325" t="s">
        <v>292</v>
      </c>
      <c r="C1135" s="323">
        <v>2014</v>
      </c>
      <c r="D1135" s="325" t="s">
        <v>216</v>
      </c>
      <c r="E1135" s="334" t="s">
        <v>242</v>
      </c>
      <c r="F1135" s="323" t="str">
        <f t="shared" si="17"/>
        <v>NL_M_2014_1000 NAC_ST_1_2_C_2_2</v>
      </c>
      <c r="G1135" s="684"/>
    </row>
    <row r="1136" spans="1:7" ht="13.8" thickBot="1" x14ac:dyDescent="0.3">
      <c r="A1136" s="372" t="str">
        <f>Cover!$G$25</f>
        <v>NL</v>
      </c>
      <c r="B1136" s="325" t="s">
        <v>292</v>
      </c>
      <c r="C1136" s="323">
        <v>2014</v>
      </c>
      <c r="D1136" s="325" t="s">
        <v>216</v>
      </c>
      <c r="E1136" s="334" t="s">
        <v>243</v>
      </c>
      <c r="F1136" s="323" t="str">
        <f t="shared" si="17"/>
        <v>NL_M_2014_1000 NAC_ST_1_2_C_3</v>
      </c>
      <c r="G1136" s="684"/>
    </row>
    <row r="1137" spans="1:7" ht="13.8" thickBot="1" x14ac:dyDescent="0.3">
      <c r="A1137" s="372" t="str">
        <f>Cover!$G$25</f>
        <v>NL</v>
      </c>
      <c r="B1137" s="325" t="s">
        <v>292</v>
      </c>
      <c r="C1137" s="323">
        <v>2014</v>
      </c>
      <c r="D1137" s="325" t="s">
        <v>216</v>
      </c>
      <c r="E1137" s="334" t="s">
        <v>244</v>
      </c>
      <c r="F1137" s="323" t="str">
        <f t="shared" si="17"/>
        <v>NL_M_2014_1000 NAC_ST_1_2_C_1_3</v>
      </c>
      <c r="G1137" s="684"/>
    </row>
    <row r="1138" spans="1:7" ht="13.8" thickBot="1" x14ac:dyDescent="0.3">
      <c r="A1138" s="372" t="str">
        <f>Cover!$G$25</f>
        <v>NL</v>
      </c>
      <c r="B1138" s="332" t="s">
        <v>292</v>
      </c>
      <c r="C1138" s="323">
        <v>2014</v>
      </c>
      <c r="D1138" s="332" t="s">
        <v>216</v>
      </c>
      <c r="E1138" s="342" t="s">
        <v>245</v>
      </c>
      <c r="F1138" s="323" t="str">
        <f t="shared" si="17"/>
        <v>NL_M_2014_1000 NAC_ST_1_2_C_2_3</v>
      </c>
      <c r="G1138" s="684"/>
    </row>
    <row r="1139" spans="1:7" ht="13.8" thickBot="1" x14ac:dyDescent="0.3">
      <c r="A1139" s="372" t="str">
        <f>Cover!$G$25</f>
        <v>NL</v>
      </c>
      <c r="B1139" s="327" t="s">
        <v>292</v>
      </c>
      <c r="C1139" s="323">
        <v>2014</v>
      </c>
      <c r="D1139" s="327" t="s">
        <v>216</v>
      </c>
      <c r="E1139" s="341" t="s">
        <v>246</v>
      </c>
      <c r="F1139" s="323" t="str">
        <f t="shared" si="17"/>
        <v>NL_M_2014_1000 NAC_ST_1_2_NC</v>
      </c>
      <c r="G1139" s="684"/>
    </row>
    <row r="1140" spans="1:7" ht="13.8" thickBot="1" x14ac:dyDescent="0.3">
      <c r="A1140" s="372" t="str">
        <f>Cover!$G$25</f>
        <v>NL</v>
      </c>
      <c r="B1140" s="325" t="s">
        <v>292</v>
      </c>
      <c r="C1140" s="323">
        <v>2014</v>
      </c>
      <c r="D1140" s="325" t="s">
        <v>216</v>
      </c>
      <c r="E1140" s="334" t="s">
        <v>247</v>
      </c>
      <c r="F1140" s="323" t="str">
        <f t="shared" si="17"/>
        <v>NL_M_2014_1000 NAC_ST_1_2_NC_1</v>
      </c>
      <c r="G1140" s="684"/>
    </row>
    <row r="1141" spans="1:7" ht="13.8" thickBot="1" x14ac:dyDescent="0.3">
      <c r="A1141" s="372" t="str">
        <f>Cover!$G$25</f>
        <v>NL</v>
      </c>
      <c r="B1141" s="325" t="s">
        <v>292</v>
      </c>
      <c r="C1141" s="323">
        <v>2014</v>
      </c>
      <c r="D1141" s="325" t="s">
        <v>216</v>
      </c>
      <c r="E1141" s="334" t="s">
        <v>248</v>
      </c>
      <c r="F1141" s="323" t="str">
        <f t="shared" si="17"/>
        <v>NL_M_2014_1000 NAC_ST_1_2_NC_1_1</v>
      </c>
      <c r="G1141" s="684"/>
    </row>
    <row r="1142" spans="1:7" ht="13.8" thickBot="1" x14ac:dyDescent="0.3">
      <c r="A1142" s="372" t="str">
        <f>Cover!$G$25</f>
        <v>NL</v>
      </c>
      <c r="B1142" s="325" t="s">
        <v>292</v>
      </c>
      <c r="C1142" s="323">
        <v>2014</v>
      </c>
      <c r="D1142" s="325" t="s">
        <v>216</v>
      </c>
      <c r="E1142" s="334" t="s">
        <v>249</v>
      </c>
      <c r="F1142" s="323" t="str">
        <f t="shared" si="17"/>
        <v>NL_M_2014_1000 NAC_ST_1_2_NC_2_1</v>
      </c>
      <c r="G1142" s="684"/>
    </row>
    <row r="1143" spans="1:7" ht="13.8" thickBot="1" x14ac:dyDescent="0.3">
      <c r="A1143" s="372" t="str">
        <f>Cover!$G$25</f>
        <v>NL</v>
      </c>
      <c r="B1143" s="325" t="s">
        <v>292</v>
      </c>
      <c r="C1143" s="323">
        <v>2014</v>
      </c>
      <c r="D1143" s="325" t="s">
        <v>216</v>
      </c>
      <c r="E1143" s="334" t="s">
        <v>250</v>
      </c>
      <c r="F1143" s="323" t="str">
        <f t="shared" si="17"/>
        <v>NL_M_2014_1000 NAC_ST_1_2_NC_2</v>
      </c>
      <c r="G1143" s="684"/>
    </row>
    <row r="1144" spans="1:7" ht="13.8" thickBot="1" x14ac:dyDescent="0.3">
      <c r="A1144" s="372" t="str">
        <f>Cover!$G$25</f>
        <v>NL</v>
      </c>
      <c r="B1144" s="325" t="s">
        <v>292</v>
      </c>
      <c r="C1144" s="323">
        <v>2014</v>
      </c>
      <c r="D1144" s="325" t="s">
        <v>216</v>
      </c>
      <c r="E1144" s="334" t="s">
        <v>251</v>
      </c>
      <c r="F1144" s="323" t="str">
        <f t="shared" si="17"/>
        <v>NL_M_2014_1000 NAC_ST_1_2_NC_1_2</v>
      </c>
      <c r="G1144" s="684"/>
    </row>
    <row r="1145" spans="1:7" ht="13.8" thickBot="1" x14ac:dyDescent="0.3">
      <c r="A1145" s="372" t="str">
        <f>Cover!$G$25</f>
        <v>NL</v>
      </c>
      <c r="B1145" s="325" t="s">
        <v>292</v>
      </c>
      <c r="C1145" s="323">
        <v>2014</v>
      </c>
      <c r="D1145" s="325" t="s">
        <v>216</v>
      </c>
      <c r="E1145" s="334" t="s">
        <v>252</v>
      </c>
      <c r="F1145" s="323" t="str">
        <f t="shared" si="17"/>
        <v>NL_M_2014_1000 NAC_ST_1_2_NC_2_2</v>
      </c>
      <c r="G1145" s="684"/>
    </row>
    <row r="1146" spans="1:7" ht="13.8" thickBot="1" x14ac:dyDescent="0.3">
      <c r="A1146" s="372" t="str">
        <f>Cover!$G$25</f>
        <v>NL</v>
      </c>
      <c r="B1146" s="325" t="s">
        <v>292</v>
      </c>
      <c r="C1146" s="323">
        <v>2014</v>
      </c>
      <c r="D1146" s="325" t="s">
        <v>216</v>
      </c>
      <c r="E1146" s="334" t="s">
        <v>253</v>
      </c>
      <c r="F1146" s="323" t="str">
        <f t="shared" si="17"/>
        <v>NL_M_2014_1000 NAC_ST_1_2_NC_3</v>
      </c>
      <c r="G1146" s="684"/>
    </row>
    <row r="1147" spans="1:7" ht="13.8" thickBot="1" x14ac:dyDescent="0.3">
      <c r="A1147" s="372" t="str">
        <f>Cover!$G$25</f>
        <v>NL</v>
      </c>
      <c r="B1147" s="325" t="s">
        <v>292</v>
      </c>
      <c r="C1147" s="323">
        <v>2014</v>
      </c>
      <c r="D1147" s="325" t="s">
        <v>216</v>
      </c>
      <c r="E1147" s="334" t="s">
        <v>254</v>
      </c>
      <c r="F1147" s="323" t="str">
        <f t="shared" si="17"/>
        <v>NL_M_2014_1000 NAC_ST_1_2_NC_1_3</v>
      </c>
      <c r="G1147" s="684"/>
    </row>
    <row r="1148" spans="1:7" ht="13.8" thickBot="1" x14ac:dyDescent="0.3">
      <c r="A1148" s="372" t="str">
        <f>Cover!$G$25</f>
        <v>NL</v>
      </c>
      <c r="B1148" s="325" t="s">
        <v>292</v>
      </c>
      <c r="C1148" s="323">
        <v>2014</v>
      </c>
      <c r="D1148" s="325" t="s">
        <v>216</v>
      </c>
      <c r="E1148" s="334" t="s">
        <v>255</v>
      </c>
      <c r="F1148" s="323" t="str">
        <f t="shared" si="17"/>
        <v>NL_M_2014_1000 NAC_ST_1_2_NC_2_3</v>
      </c>
      <c r="G1148" s="684"/>
    </row>
    <row r="1149" spans="1:7" ht="13.8" thickBot="1" x14ac:dyDescent="0.3">
      <c r="A1149" s="372" t="str">
        <f>Cover!$G$25</f>
        <v>NL</v>
      </c>
      <c r="B1149" s="325" t="s">
        <v>292</v>
      </c>
      <c r="C1149" s="323">
        <v>2014</v>
      </c>
      <c r="D1149" s="325" t="s">
        <v>216</v>
      </c>
      <c r="E1149" s="334" t="s">
        <v>256</v>
      </c>
      <c r="F1149" s="323" t="str">
        <f t="shared" si="17"/>
        <v>NL_M_2014_1000 NAC_ST_1_2_NC_4</v>
      </c>
      <c r="G1149" s="684"/>
    </row>
    <row r="1150" spans="1:7" ht="13.8" thickBot="1" x14ac:dyDescent="0.3">
      <c r="A1150" s="372" t="str">
        <f>Cover!$G$25</f>
        <v>NL</v>
      </c>
      <c r="B1150" s="325" t="s">
        <v>292</v>
      </c>
      <c r="C1150" s="323">
        <v>2014</v>
      </c>
      <c r="D1150" s="325" t="s">
        <v>216</v>
      </c>
      <c r="E1150" s="334" t="s">
        <v>257</v>
      </c>
      <c r="F1150" s="323" t="str">
        <f t="shared" si="17"/>
        <v>NL_M_2014_1000 NAC_ST_1_2_NC_5</v>
      </c>
      <c r="G1150" s="684"/>
    </row>
    <row r="1151" spans="1:7" ht="13.8" thickBot="1" x14ac:dyDescent="0.3">
      <c r="A1151" s="372" t="str">
        <f>Cover!$G$25</f>
        <v>NL</v>
      </c>
      <c r="B1151" s="325" t="s">
        <v>292</v>
      </c>
      <c r="C1151" s="323">
        <v>2014</v>
      </c>
      <c r="D1151" s="325" t="s">
        <v>216</v>
      </c>
      <c r="E1151" s="334" t="s">
        <v>258</v>
      </c>
      <c r="F1151" s="323" t="str">
        <f t="shared" si="17"/>
        <v>NL_M_2014_1000 NAC_ST_5_C</v>
      </c>
      <c r="G1151" s="684"/>
    </row>
    <row r="1152" spans="1:7" ht="13.8" thickBot="1" x14ac:dyDescent="0.3">
      <c r="A1152" s="372" t="str">
        <f>Cover!$G$25</f>
        <v>NL</v>
      </c>
      <c r="B1152" s="325" t="s">
        <v>292</v>
      </c>
      <c r="C1152" s="323">
        <v>2014</v>
      </c>
      <c r="D1152" s="325" t="s">
        <v>216</v>
      </c>
      <c r="E1152" s="334" t="s">
        <v>259</v>
      </c>
      <c r="F1152" s="323" t="str">
        <f t="shared" si="17"/>
        <v>NL_M_2014_1000 NAC_ST_5_C_1</v>
      </c>
      <c r="G1152" s="684"/>
    </row>
    <row r="1153" spans="1:7" ht="13.8" thickBot="1" x14ac:dyDescent="0.3">
      <c r="A1153" s="372" t="str">
        <f>Cover!$G$25</f>
        <v>NL</v>
      </c>
      <c r="B1153" s="325" t="s">
        <v>292</v>
      </c>
      <c r="C1153" s="323">
        <v>2014</v>
      </c>
      <c r="D1153" s="325" t="s">
        <v>216</v>
      </c>
      <c r="E1153" s="334" t="s">
        <v>260</v>
      </c>
      <c r="F1153" s="323" t="str">
        <f t="shared" si="17"/>
        <v>NL_M_2014_1000 NAC_ST_5_C_2</v>
      </c>
      <c r="G1153" s="684"/>
    </row>
    <row r="1154" spans="1:7" ht="13.8" thickBot="1" x14ac:dyDescent="0.3">
      <c r="A1154" s="372" t="str">
        <f>Cover!$G$25</f>
        <v>NL</v>
      </c>
      <c r="B1154" s="325" t="s">
        <v>292</v>
      </c>
      <c r="C1154" s="323">
        <v>2014</v>
      </c>
      <c r="D1154" s="325" t="s">
        <v>216</v>
      </c>
      <c r="E1154" s="334" t="s">
        <v>261</v>
      </c>
      <c r="F1154" s="323" t="str">
        <f t="shared" si="17"/>
        <v>NL_M_2014_1000 NAC_ST_5_NC</v>
      </c>
      <c r="G1154" s="684"/>
    </row>
    <row r="1155" spans="1:7" ht="13.8" thickBot="1" x14ac:dyDescent="0.3">
      <c r="A1155" s="372" t="str">
        <f>Cover!$G$25</f>
        <v>NL</v>
      </c>
      <c r="B1155" s="325" t="s">
        <v>292</v>
      </c>
      <c r="C1155" s="323">
        <v>2014</v>
      </c>
      <c r="D1155" s="325" t="s">
        <v>216</v>
      </c>
      <c r="E1155" s="334" t="s">
        <v>262</v>
      </c>
      <c r="F1155" s="323" t="str">
        <f t="shared" ref="F1155:F1218" si="18">CONCATENATE(A1155,"_",B1155,"_",C1155,"_",D1155,"_",E1155)</f>
        <v>NL_M_2014_1000 NAC_ST_5_NC_1</v>
      </c>
      <c r="G1155" s="684"/>
    </row>
    <row r="1156" spans="1:7" ht="13.8" thickBot="1" x14ac:dyDescent="0.3">
      <c r="A1156" s="372" t="str">
        <f>Cover!$G$25</f>
        <v>NL</v>
      </c>
      <c r="B1156" s="325" t="s">
        <v>292</v>
      </c>
      <c r="C1156" s="323">
        <v>2014</v>
      </c>
      <c r="D1156" s="325" t="s">
        <v>216</v>
      </c>
      <c r="E1156" s="334" t="s">
        <v>263</v>
      </c>
      <c r="F1156" s="323" t="str">
        <f t="shared" si="18"/>
        <v>NL_M_2014_1000 NAC_ST_5_NC_2</v>
      </c>
      <c r="G1156" s="684"/>
    </row>
    <row r="1157" spans="1:7" ht="13.8" thickBot="1" x14ac:dyDescent="0.3">
      <c r="A1157" s="372" t="str">
        <f>Cover!$G$25</f>
        <v>NL</v>
      </c>
      <c r="B1157" s="325" t="s">
        <v>292</v>
      </c>
      <c r="C1157" s="323">
        <v>2014</v>
      </c>
      <c r="D1157" s="325" t="s">
        <v>216</v>
      </c>
      <c r="E1157" s="334" t="s">
        <v>264</v>
      </c>
      <c r="F1157" s="323" t="str">
        <f t="shared" si="18"/>
        <v>NL_M_2014_1000 NAC_ST_5_NC_3</v>
      </c>
      <c r="G1157" s="684"/>
    </row>
    <row r="1158" spans="1:7" ht="13.8" thickBot="1" x14ac:dyDescent="0.3">
      <c r="A1158" s="372" t="str">
        <f>Cover!$G$25</f>
        <v>NL</v>
      </c>
      <c r="B1158" s="325" t="s">
        <v>292</v>
      </c>
      <c r="C1158" s="323">
        <v>2014</v>
      </c>
      <c r="D1158" s="325" t="s">
        <v>216</v>
      </c>
      <c r="E1158" s="334" t="s">
        <v>265</v>
      </c>
      <c r="F1158" s="323" t="str">
        <f t="shared" si="18"/>
        <v>NL_M_2014_1000 NAC_ST_5_NC_4</v>
      </c>
      <c r="G1158" s="684"/>
    </row>
    <row r="1159" spans="1:7" ht="13.8" thickBot="1" x14ac:dyDescent="0.3">
      <c r="A1159" s="372" t="str">
        <f>Cover!$G$25</f>
        <v>NL</v>
      </c>
      <c r="B1159" s="325" t="s">
        <v>292</v>
      </c>
      <c r="C1159" s="323">
        <v>2014</v>
      </c>
      <c r="D1159" s="325" t="s">
        <v>216</v>
      </c>
      <c r="E1159" s="334" t="s">
        <v>266</v>
      </c>
      <c r="F1159" s="323" t="str">
        <f t="shared" si="18"/>
        <v>NL_M_2014_1000 NAC_ST_5_NC_5</v>
      </c>
      <c r="G1159" s="684"/>
    </row>
    <row r="1160" spans="1:7" ht="13.8" thickBot="1" x14ac:dyDescent="0.3">
      <c r="A1160" s="372" t="str">
        <f>Cover!$G$25</f>
        <v>NL</v>
      </c>
      <c r="B1160" s="325" t="s">
        <v>292</v>
      </c>
      <c r="C1160" s="323">
        <v>2014</v>
      </c>
      <c r="D1160" s="325" t="s">
        <v>216</v>
      </c>
      <c r="E1160" s="334" t="s">
        <v>267</v>
      </c>
      <c r="F1160" s="323" t="str">
        <f t="shared" si="18"/>
        <v>NL_M_2014_1000 NAC_ST_5_NC_6</v>
      </c>
      <c r="G1160" s="684"/>
    </row>
    <row r="1161" spans="1:7" ht="13.8" thickBot="1" x14ac:dyDescent="0.3">
      <c r="A1161" s="372" t="str">
        <f>Cover!$G$25</f>
        <v>NL</v>
      </c>
      <c r="B1161" s="325" t="s">
        <v>292</v>
      </c>
      <c r="C1161" s="323">
        <v>2014</v>
      </c>
      <c r="D1161" s="325" t="s">
        <v>216</v>
      </c>
      <c r="E1161" s="334" t="s">
        <v>268</v>
      </c>
      <c r="F1161" s="323" t="str">
        <f t="shared" si="18"/>
        <v>NL_M_2014_1000 NAC_ST_5_NC_7</v>
      </c>
      <c r="G1161" s="684"/>
    </row>
    <row r="1162" spans="1:7" ht="13.8" thickBot="1" x14ac:dyDescent="0.3">
      <c r="A1162" s="372" t="str">
        <f>Cover!$G$25</f>
        <v>NL</v>
      </c>
      <c r="B1162" s="325" t="s">
        <v>296</v>
      </c>
      <c r="C1162" s="323">
        <v>2014</v>
      </c>
      <c r="D1162" s="325" t="s">
        <v>293</v>
      </c>
      <c r="E1162" s="334" t="s">
        <v>224</v>
      </c>
      <c r="F1162" s="323" t="str">
        <f t="shared" si="18"/>
        <v>NL_X_2014_1000 m3_ST_1_2_C</v>
      </c>
      <c r="G1162" s="684"/>
    </row>
    <row r="1163" spans="1:7" ht="13.8" thickBot="1" x14ac:dyDescent="0.3">
      <c r="A1163" s="372" t="str">
        <f>Cover!$G$25</f>
        <v>NL</v>
      </c>
      <c r="B1163" s="325" t="s">
        <v>296</v>
      </c>
      <c r="C1163" s="323">
        <v>2014</v>
      </c>
      <c r="D1163" s="325" t="s">
        <v>293</v>
      </c>
      <c r="E1163" s="334" t="s">
        <v>225</v>
      </c>
      <c r="F1163" s="323" t="str">
        <f t="shared" si="18"/>
        <v>NL_X_2014_1000 m3_ST_1_2_C_1</v>
      </c>
      <c r="G1163" s="684"/>
    </row>
    <row r="1164" spans="1:7" ht="13.8" thickBot="1" x14ac:dyDescent="0.3">
      <c r="A1164" s="372" t="str">
        <f>Cover!$G$25</f>
        <v>NL</v>
      </c>
      <c r="B1164" s="325" t="s">
        <v>296</v>
      </c>
      <c r="C1164" s="323">
        <v>2014</v>
      </c>
      <c r="D1164" s="325" t="s">
        <v>293</v>
      </c>
      <c r="E1164" s="334" t="s">
        <v>226</v>
      </c>
      <c r="F1164" s="323" t="str">
        <f t="shared" si="18"/>
        <v>NL_X_2014_1000 m3_ST_1_2_C_1_1</v>
      </c>
      <c r="G1164" s="684"/>
    </row>
    <row r="1165" spans="1:7" ht="13.8" thickBot="1" x14ac:dyDescent="0.3">
      <c r="A1165" s="372" t="str">
        <f>Cover!$G$25</f>
        <v>NL</v>
      </c>
      <c r="B1165" s="325" t="s">
        <v>296</v>
      </c>
      <c r="C1165" s="323">
        <v>2014</v>
      </c>
      <c r="D1165" s="325" t="s">
        <v>293</v>
      </c>
      <c r="E1165" s="334" t="s">
        <v>227</v>
      </c>
      <c r="F1165" s="323" t="str">
        <f t="shared" si="18"/>
        <v>NL_X_2014_1000 m3_ST_1_2_C_2_1</v>
      </c>
      <c r="G1165" s="684"/>
    </row>
    <row r="1166" spans="1:7" ht="13.8" thickBot="1" x14ac:dyDescent="0.3">
      <c r="A1166" s="372" t="str">
        <f>Cover!$G$25</f>
        <v>NL</v>
      </c>
      <c r="B1166" s="325" t="s">
        <v>296</v>
      </c>
      <c r="C1166" s="323">
        <v>2014</v>
      </c>
      <c r="D1166" s="325" t="s">
        <v>293</v>
      </c>
      <c r="E1166" s="334" t="s">
        <v>228</v>
      </c>
      <c r="F1166" s="323" t="str">
        <f t="shared" si="18"/>
        <v>NL_X_2014_1000 m3_ST_1_2_C_2</v>
      </c>
      <c r="G1166" s="684"/>
    </row>
    <row r="1167" spans="1:7" ht="13.8" thickBot="1" x14ac:dyDescent="0.3">
      <c r="A1167" s="372" t="str">
        <f>Cover!$G$25</f>
        <v>NL</v>
      </c>
      <c r="B1167" s="325" t="s">
        <v>296</v>
      </c>
      <c r="C1167" s="323">
        <v>2014</v>
      </c>
      <c r="D1167" s="325" t="s">
        <v>293</v>
      </c>
      <c r="E1167" s="334" t="s">
        <v>241</v>
      </c>
      <c r="F1167" s="323" t="str">
        <f t="shared" si="18"/>
        <v>NL_X_2014_1000 m3_ST_1_2_C_1_2</v>
      </c>
      <c r="G1167" s="684"/>
    </row>
    <row r="1168" spans="1:7" ht="13.8" thickBot="1" x14ac:dyDescent="0.3">
      <c r="A1168" s="372" t="str">
        <f>Cover!$G$25</f>
        <v>NL</v>
      </c>
      <c r="B1168" s="325" t="s">
        <v>296</v>
      </c>
      <c r="C1168" s="323">
        <v>2014</v>
      </c>
      <c r="D1168" s="325" t="s">
        <v>293</v>
      </c>
      <c r="E1168" s="334" t="s">
        <v>242</v>
      </c>
      <c r="F1168" s="323" t="str">
        <f t="shared" si="18"/>
        <v>NL_X_2014_1000 m3_ST_1_2_C_2_2</v>
      </c>
      <c r="G1168" s="684"/>
    </row>
    <row r="1169" spans="1:7" ht="13.8" thickBot="1" x14ac:dyDescent="0.3">
      <c r="A1169" s="372" t="str">
        <f>Cover!$G$25</f>
        <v>NL</v>
      </c>
      <c r="B1169" s="325" t="s">
        <v>296</v>
      </c>
      <c r="C1169" s="323">
        <v>2014</v>
      </c>
      <c r="D1169" s="325" t="s">
        <v>293</v>
      </c>
      <c r="E1169" s="334" t="s">
        <v>243</v>
      </c>
      <c r="F1169" s="323" t="str">
        <f t="shared" si="18"/>
        <v>NL_X_2014_1000 m3_ST_1_2_C_3</v>
      </c>
      <c r="G1169" s="684"/>
    </row>
    <row r="1170" spans="1:7" ht="13.8" thickBot="1" x14ac:dyDescent="0.3">
      <c r="A1170" s="372" t="str">
        <f>Cover!$G$25</f>
        <v>NL</v>
      </c>
      <c r="B1170" s="325" t="s">
        <v>296</v>
      </c>
      <c r="C1170" s="323">
        <v>2014</v>
      </c>
      <c r="D1170" s="325" t="s">
        <v>293</v>
      </c>
      <c r="E1170" s="334" t="s">
        <v>244</v>
      </c>
      <c r="F1170" s="323" t="str">
        <f t="shared" si="18"/>
        <v>NL_X_2014_1000 m3_ST_1_2_C_1_3</v>
      </c>
      <c r="G1170" s="684"/>
    </row>
    <row r="1171" spans="1:7" ht="13.8" thickBot="1" x14ac:dyDescent="0.3">
      <c r="A1171" s="372" t="str">
        <f>Cover!$G$25</f>
        <v>NL</v>
      </c>
      <c r="B1171" s="332" t="s">
        <v>296</v>
      </c>
      <c r="C1171" s="323">
        <v>2014</v>
      </c>
      <c r="D1171" s="332" t="s">
        <v>293</v>
      </c>
      <c r="E1171" s="342" t="s">
        <v>245</v>
      </c>
      <c r="F1171" s="323" t="str">
        <f t="shared" si="18"/>
        <v>NL_X_2014_1000 m3_ST_1_2_C_2_3</v>
      </c>
      <c r="G1171" s="684"/>
    </row>
    <row r="1172" spans="1:7" ht="13.8" thickBot="1" x14ac:dyDescent="0.3">
      <c r="A1172" s="372" t="str">
        <f>Cover!$G$25</f>
        <v>NL</v>
      </c>
      <c r="B1172" s="327" t="s">
        <v>296</v>
      </c>
      <c r="C1172" s="323">
        <v>2014</v>
      </c>
      <c r="D1172" s="327" t="s">
        <v>293</v>
      </c>
      <c r="E1172" s="341" t="s">
        <v>246</v>
      </c>
      <c r="F1172" s="323" t="str">
        <f t="shared" si="18"/>
        <v>NL_X_2014_1000 m3_ST_1_2_NC</v>
      </c>
      <c r="G1172" s="684"/>
    </row>
    <row r="1173" spans="1:7" ht="13.8" thickBot="1" x14ac:dyDescent="0.3">
      <c r="A1173" s="372" t="str">
        <f>Cover!$G$25</f>
        <v>NL</v>
      </c>
      <c r="B1173" s="325" t="s">
        <v>296</v>
      </c>
      <c r="C1173" s="323">
        <v>2014</v>
      </c>
      <c r="D1173" s="325" t="s">
        <v>293</v>
      </c>
      <c r="E1173" s="334" t="s">
        <v>247</v>
      </c>
      <c r="F1173" s="323" t="str">
        <f t="shared" si="18"/>
        <v>NL_X_2014_1000 m3_ST_1_2_NC_1</v>
      </c>
      <c r="G1173" s="684"/>
    </row>
    <row r="1174" spans="1:7" ht="13.8" thickBot="1" x14ac:dyDescent="0.3">
      <c r="A1174" s="372" t="str">
        <f>Cover!$G$25</f>
        <v>NL</v>
      </c>
      <c r="B1174" s="325" t="s">
        <v>296</v>
      </c>
      <c r="C1174" s="323">
        <v>2014</v>
      </c>
      <c r="D1174" s="325" t="s">
        <v>293</v>
      </c>
      <c r="E1174" s="334" t="s">
        <v>248</v>
      </c>
      <c r="F1174" s="323" t="str">
        <f t="shared" si="18"/>
        <v>NL_X_2014_1000 m3_ST_1_2_NC_1_1</v>
      </c>
      <c r="G1174" s="684"/>
    </row>
    <row r="1175" spans="1:7" ht="13.8" thickBot="1" x14ac:dyDescent="0.3">
      <c r="A1175" s="372" t="str">
        <f>Cover!$G$25</f>
        <v>NL</v>
      </c>
      <c r="B1175" s="325" t="s">
        <v>296</v>
      </c>
      <c r="C1175" s="323">
        <v>2014</v>
      </c>
      <c r="D1175" s="325" t="s">
        <v>293</v>
      </c>
      <c r="E1175" s="334" t="s">
        <v>249</v>
      </c>
      <c r="F1175" s="323" t="str">
        <f t="shared" si="18"/>
        <v>NL_X_2014_1000 m3_ST_1_2_NC_2_1</v>
      </c>
      <c r="G1175" s="684"/>
    </row>
    <row r="1176" spans="1:7" ht="13.8" thickBot="1" x14ac:dyDescent="0.3">
      <c r="A1176" s="372" t="str">
        <f>Cover!$G$25</f>
        <v>NL</v>
      </c>
      <c r="B1176" s="325" t="s">
        <v>296</v>
      </c>
      <c r="C1176" s="323">
        <v>2014</v>
      </c>
      <c r="D1176" s="325" t="s">
        <v>293</v>
      </c>
      <c r="E1176" s="334" t="s">
        <v>250</v>
      </c>
      <c r="F1176" s="323" t="str">
        <f t="shared" si="18"/>
        <v>NL_X_2014_1000 m3_ST_1_2_NC_2</v>
      </c>
      <c r="G1176" s="684"/>
    </row>
    <row r="1177" spans="1:7" ht="13.8" thickBot="1" x14ac:dyDescent="0.3">
      <c r="A1177" s="372" t="str">
        <f>Cover!$G$25</f>
        <v>NL</v>
      </c>
      <c r="B1177" s="325" t="s">
        <v>296</v>
      </c>
      <c r="C1177" s="323">
        <v>2014</v>
      </c>
      <c r="D1177" s="325" t="s">
        <v>293</v>
      </c>
      <c r="E1177" s="334" t="s">
        <v>251</v>
      </c>
      <c r="F1177" s="323" t="str">
        <f t="shared" si="18"/>
        <v>NL_X_2014_1000 m3_ST_1_2_NC_1_2</v>
      </c>
      <c r="G1177" s="684"/>
    </row>
    <row r="1178" spans="1:7" ht="13.8" thickBot="1" x14ac:dyDescent="0.3">
      <c r="A1178" s="372" t="str">
        <f>Cover!$G$25</f>
        <v>NL</v>
      </c>
      <c r="B1178" s="325" t="s">
        <v>296</v>
      </c>
      <c r="C1178" s="323">
        <v>2014</v>
      </c>
      <c r="D1178" s="325" t="s">
        <v>293</v>
      </c>
      <c r="E1178" s="334" t="s">
        <v>252</v>
      </c>
      <c r="F1178" s="323" t="str">
        <f t="shared" si="18"/>
        <v>NL_X_2014_1000 m3_ST_1_2_NC_2_2</v>
      </c>
      <c r="G1178" s="684"/>
    </row>
    <row r="1179" spans="1:7" ht="13.8" thickBot="1" x14ac:dyDescent="0.3">
      <c r="A1179" s="372" t="str">
        <f>Cover!$G$25</f>
        <v>NL</v>
      </c>
      <c r="B1179" s="325" t="s">
        <v>296</v>
      </c>
      <c r="C1179" s="323">
        <v>2014</v>
      </c>
      <c r="D1179" s="325" t="s">
        <v>293</v>
      </c>
      <c r="E1179" s="334" t="s">
        <v>253</v>
      </c>
      <c r="F1179" s="323" t="str">
        <f t="shared" si="18"/>
        <v>NL_X_2014_1000 m3_ST_1_2_NC_3</v>
      </c>
      <c r="G1179" s="684"/>
    </row>
    <row r="1180" spans="1:7" ht="13.8" thickBot="1" x14ac:dyDescent="0.3">
      <c r="A1180" s="372" t="str">
        <f>Cover!$G$25</f>
        <v>NL</v>
      </c>
      <c r="B1180" s="325" t="s">
        <v>296</v>
      </c>
      <c r="C1180" s="323">
        <v>2014</v>
      </c>
      <c r="D1180" s="325" t="s">
        <v>293</v>
      </c>
      <c r="E1180" s="334" t="s">
        <v>254</v>
      </c>
      <c r="F1180" s="323" t="str">
        <f t="shared" si="18"/>
        <v>NL_X_2014_1000 m3_ST_1_2_NC_1_3</v>
      </c>
      <c r="G1180" s="684"/>
    </row>
    <row r="1181" spans="1:7" ht="13.8" thickBot="1" x14ac:dyDescent="0.3">
      <c r="A1181" s="372" t="str">
        <f>Cover!$G$25</f>
        <v>NL</v>
      </c>
      <c r="B1181" s="325" t="s">
        <v>296</v>
      </c>
      <c r="C1181" s="323">
        <v>2014</v>
      </c>
      <c r="D1181" s="325" t="s">
        <v>293</v>
      </c>
      <c r="E1181" s="334" t="s">
        <v>255</v>
      </c>
      <c r="F1181" s="323" t="str">
        <f t="shared" si="18"/>
        <v>NL_X_2014_1000 m3_ST_1_2_NC_2_3</v>
      </c>
      <c r="G1181" s="684"/>
    </row>
    <row r="1182" spans="1:7" ht="13.8" thickBot="1" x14ac:dyDescent="0.3">
      <c r="A1182" s="372" t="str">
        <f>Cover!$G$25</f>
        <v>NL</v>
      </c>
      <c r="B1182" s="325" t="s">
        <v>296</v>
      </c>
      <c r="C1182" s="323">
        <v>2014</v>
      </c>
      <c r="D1182" s="325" t="s">
        <v>293</v>
      </c>
      <c r="E1182" s="334" t="s">
        <v>256</v>
      </c>
      <c r="F1182" s="323" t="str">
        <f t="shared" si="18"/>
        <v>NL_X_2014_1000 m3_ST_1_2_NC_4</v>
      </c>
      <c r="G1182" s="684"/>
    </row>
    <row r="1183" spans="1:7" ht="13.8" thickBot="1" x14ac:dyDescent="0.3">
      <c r="A1183" s="372" t="str">
        <f>Cover!$G$25</f>
        <v>NL</v>
      </c>
      <c r="B1183" s="325" t="s">
        <v>296</v>
      </c>
      <c r="C1183" s="323">
        <v>2014</v>
      </c>
      <c r="D1183" s="325" t="s">
        <v>293</v>
      </c>
      <c r="E1183" s="334" t="s">
        <v>257</v>
      </c>
      <c r="F1183" s="323" t="str">
        <f t="shared" si="18"/>
        <v>NL_X_2014_1000 m3_ST_1_2_NC_5</v>
      </c>
      <c r="G1183" s="684"/>
    </row>
    <row r="1184" spans="1:7" ht="13.8" thickBot="1" x14ac:dyDescent="0.3">
      <c r="A1184" s="372" t="str">
        <f>Cover!$G$25</f>
        <v>NL</v>
      </c>
      <c r="B1184" s="325" t="s">
        <v>296</v>
      </c>
      <c r="C1184" s="323">
        <v>2014</v>
      </c>
      <c r="D1184" s="325" t="s">
        <v>293</v>
      </c>
      <c r="E1184" s="334" t="s">
        <v>258</v>
      </c>
      <c r="F1184" s="323" t="str">
        <f t="shared" si="18"/>
        <v>NL_X_2014_1000 m3_ST_5_C</v>
      </c>
      <c r="G1184" s="684"/>
    </row>
    <row r="1185" spans="1:7" ht="13.8" thickBot="1" x14ac:dyDescent="0.3">
      <c r="A1185" s="372" t="str">
        <f>Cover!$G$25</f>
        <v>NL</v>
      </c>
      <c r="B1185" s="325" t="s">
        <v>296</v>
      </c>
      <c r="C1185" s="323">
        <v>2014</v>
      </c>
      <c r="D1185" s="325" t="s">
        <v>293</v>
      </c>
      <c r="E1185" s="334" t="s">
        <v>259</v>
      </c>
      <c r="F1185" s="323" t="str">
        <f t="shared" si="18"/>
        <v>NL_X_2014_1000 m3_ST_5_C_1</v>
      </c>
      <c r="G1185" s="684"/>
    </row>
    <row r="1186" spans="1:7" ht="13.8" thickBot="1" x14ac:dyDescent="0.3">
      <c r="A1186" s="372" t="str">
        <f>Cover!$G$25</f>
        <v>NL</v>
      </c>
      <c r="B1186" s="325" t="s">
        <v>296</v>
      </c>
      <c r="C1186" s="323">
        <v>2014</v>
      </c>
      <c r="D1186" s="325" t="s">
        <v>293</v>
      </c>
      <c r="E1186" s="334" t="s">
        <v>260</v>
      </c>
      <c r="F1186" s="323" t="str">
        <f t="shared" si="18"/>
        <v>NL_X_2014_1000 m3_ST_5_C_2</v>
      </c>
      <c r="G1186" s="684"/>
    </row>
    <row r="1187" spans="1:7" ht="13.8" thickBot="1" x14ac:dyDescent="0.3">
      <c r="A1187" s="372" t="str">
        <f>Cover!$G$25</f>
        <v>NL</v>
      </c>
      <c r="B1187" s="325" t="s">
        <v>296</v>
      </c>
      <c r="C1187" s="323">
        <v>2014</v>
      </c>
      <c r="D1187" s="325" t="s">
        <v>293</v>
      </c>
      <c r="E1187" s="334" t="s">
        <v>261</v>
      </c>
      <c r="F1187" s="323" t="str">
        <f t="shared" si="18"/>
        <v>NL_X_2014_1000 m3_ST_5_NC</v>
      </c>
      <c r="G1187" s="684"/>
    </row>
    <row r="1188" spans="1:7" ht="13.8" thickBot="1" x14ac:dyDescent="0.3">
      <c r="A1188" s="372" t="str">
        <f>Cover!$G$25</f>
        <v>NL</v>
      </c>
      <c r="B1188" s="325" t="s">
        <v>296</v>
      </c>
      <c r="C1188" s="323">
        <v>2014</v>
      </c>
      <c r="D1188" s="325" t="s">
        <v>293</v>
      </c>
      <c r="E1188" s="334" t="s">
        <v>262</v>
      </c>
      <c r="F1188" s="323" t="str">
        <f t="shared" si="18"/>
        <v>NL_X_2014_1000 m3_ST_5_NC_1</v>
      </c>
      <c r="G1188" s="684"/>
    </row>
    <row r="1189" spans="1:7" ht="13.8" thickBot="1" x14ac:dyDescent="0.3">
      <c r="A1189" s="372" t="str">
        <f>Cover!$G$25</f>
        <v>NL</v>
      </c>
      <c r="B1189" s="325" t="s">
        <v>296</v>
      </c>
      <c r="C1189" s="323">
        <v>2014</v>
      </c>
      <c r="D1189" s="325" t="s">
        <v>293</v>
      </c>
      <c r="E1189" s="334" t="s">
        <v>263</v>
      </c>
      <c r="F1189" s="323" t="str">
        <f t="shared" si="18"/>
        <v>NL_X_2014_1000 m3_ST_5_NC_2</v>
      </c>
      <c r="G1189" s="684"/>
    </row>
    <row r="1190" spans="1:7" ht="13.8" thickBot="1" x14ac:dyDescent="0.3">
      <c r="A1190" s="372" t="str">
        <f>Cover!$G$25</f>
        <v>NL</v>
      </c>
      <c r="B1190" s="325" t="s">
        <v>296</v>
      </c>
      <c r="C1190" s="323">
        <v>2014</v>
      </c>
      <c r="D1190" s="325" t="s">
        <v>293</v>
      </c>
      <c r="E1190" s="334" t="s">
        <v>264</v>
      </c>
      <c r="F1190" s="323" t="str">
        <f t="shared" si="18"/>
        <v>NL_X_2014_1000 m3_ST_5_NC_3</v>
      </c>
      <c r="G1190" s="684"/>
    </row>
    <row r="1191" spans="1:7" ht="13.8" thickBot="1" x14ac:dyDescent="0.3">
      <c r="A1191" s="372" t="str">
        <f>Cover!$G$25</f>
        <v>NL</v>
      </c>
      <c r="B1191" s="325" t="s">
        <v>296</v>
      </c>
      <c r="C1191" s="323">
        <v>2014</v>
      </c>
      <c r="D1191" s="325" t="s">
        <v>293</v>
      </c>
      <c r="E1191" s="334" t="s">
        <v>265</v>
      </c>
      <c r="F1191" s="323" t="str">
        <f t="shared" si="18"/>
        <v>NL_X_2014_1000 m3_ST_5_NC_4</v>
      </c>
      <c r="G1191" s="684"/>
    </row>
    <row r="1192" spans="1:7" ht="13.8" thickBot="1" x14ac:dyDescent="0.3">
      <c r="A1192" s="372" t="str">
        <f>Cover!$G$25</f>
        <v>NL</v>
      </c>
      <c r="B1192" s="325" t="s">
        <v>296</v>
      </c>
      <c r="C1192" s="323">
        <v>2014</v>
      </c>
      <c r="D1192" s="325" t="s">
        <v>293</v>
      </c>
      <c r="E1192" s="334" t="s">
        <v>266</v>
      </c>
      <c r="F1192" s="323" t="str">
        <f t="shared" si="18"/>
        <v>NL_X_2014_1000 m3_ST_5_NC_5</v>
      </c>
      <c r="G1192" s="684"/>
    </row>
    <row r="1193" spans="1:7" ht="13.8" thickBot="1" x14ac:dyDescent="0.3">
      <c r="A1193" s="372" t="str">
        <f>Cover!$G$25</f>
        <v>NL</v>
      </c>
      <c r="B1193" s="325" t="s">
        <v>296</v>
      </c>
      <c r="C1193" s="323">
        <v>2014</v>
      </c>
      <c r="D1193" s="325" t="s">
        <v>293</v>
      </c>
      <c r="E1193" s="334" t="s">
        <v>267</v>
      </c>
      <c r="F1193" s="323" t="str">
        <f t="shared" si="18"/>
        <v>NL_X_2014_1000 m3_ST_5_NC_6</v>
      </c>
      <c r="G1193" s="684"/>
    </row>
    <row r="1194" spans="1:7" ht="13.8" thickBot="1" x14ac:dyDescent="0.3">
      <c r="A1194" s="372" t="str">
        <f>Cover!$G$25</f>
        <v>NL</v>
      </c>
      <c r="B1194" s="325" t="s">
        <v>296</v>
      </c>
      <c r="C1194" s="323">
        <v>2014</v>
      </c>
      <c r="D1194" s="325" t="s">
        <v>293</v>
      </c>
      <c r="E1194" s="334" t="s">
        <v>268</v>
      </c>
      <c r="F1194" s="323" t="str">
        <f t="shared" si="18"/>
        <v>NL_X_2014_1000 m3_ST_5_NC_7</v>
      </c>
      <c r="G1194" s="684"/>
    </row>
    <row r="1195" spans="1:7" ht="13.8" thickBot="1" x14ac:dyDescent="0.3">
      <c r="A1195" s="372" t="str">
        <f>Cover!$G$25</f>
        <v>NL</v>
      </c>
      <c r="B1195" s="325" t="s">
        <v>296</v>
      </c>
      <c r="C1195" s="323">
        <v>2014</v>
      </c>
      <c r="D1195" s="325" t="s">
        <v>216</v>
      </c>
      <c r="E1195" s="334" t="s">
        <v>224</v>
      </c>
      <c r="F1195" s="323" t="str">
        <f t="shared" si="18"/>
        <v>NL_X_2014_1000 NAC_ST_1_2_C</v>
      </c>
      <c r="G1195" s="684"/>
    </row>
    <row r="1196" spans="1:7" ht="13.8" thickBot="1" x14ac:dyDescent="0.3">
      <c r="A1196" s="372" t="str">
        <f>Cover!$G$25</f>
        <v>NL</v>
      </c>
      <c r="B1196" s="325" t="s">
        <v>296</v>
      </c>
      <c r="C1196" s="323">
        <v>2014</v>
      </c>
      <c r="D1196" s="325" t="s">
        <v>216</v>
      </c>
      <c r="E1196" s="334" t="s">
        <v>225</v>
      </c>
      <c r="F1196" s="323" t="str">
        <f t="shared" si="18"/>
        <v>NL_X_2014_1000 NAC_ST_1_2_C_1</v>
      </c>
      <c r="G1196" s="684"/>
    </row>
    <row r="1197" spans="1:7" ht="13.8" thickBot="1" x14ac:dyDescent="0.3">
      <c r="A1197" s="372" t="str">
        <f>Cover!$G$25</f>
        <v>NL</v>
      </c>
      <c r="B1197" s="325" t="s">
        <v>296</v>
      </c>
      <c r="C1197" s="323">
        <v>2014</v>
      </c>
      <c r="D1197" s="325" t="s">
        <v>216</v>
      </c>
      <c r="E1197" s="334" t="s">
        <v>226</v>
      </c>
      <c r="F1197" s="323" t="str">
        <f t="shared" si="18"/>
        <v>NL_X_2014_1000 NAC_ST_1_2_C_1_1</v>
      </c>
      <c r="G1197" s="684"/>
    </row>
    <row r="1198" spans="1:7" ht="13.8" thickBot="1" x14ac:dyDescent="0.3">
      <c r="A1198" s="372" t="str">
        <f>Cover!$G$25</f>
        <v>NL</v>
      </c>
      <c r="B1198" s="325" t="s">
        <v>296</v>
      </c>
      <c r="C1198" s="323">
        <v>2014</v>
      </c>
      <c r="D1198" s="325" t="s">
        <v>216</v>
      </c>
      <c r="E1198" s="334" t="s">
        <v>227</v>
      </c>
      <c r="F1198" s="323" t="str">
        <f t="shared" si="18"/>
        <v>NL_X_2014_1000 NAC_ST_1_2_C_2_1</v>
      </c>
      <c r="G1198" s="684"/>
    </row>
    <row r="1199" spans="1:7" ht="13.8" thickBot="1" x14ac:dyDescent="0.3">
      <c r="A1199" s="372" t="str">
        <f>Cover!$G$25</f>
        <v>NL</v>
      </c>
      <c r="B1199" s="325" t="s">
        <v>296</v>
      </c>
      <c r="C1199" s="323">
        <v>2014</v>
      </c>
      <c r="D1199" s="325" t="s">
        <v>216</v>
      </c>
      <c r="E1199" s="334" t="s">
        <v>228</v>
      </c>
      <c r="F1199" s="323" t="str">
        <f t="shared" si="18"/>
        <v>NL_X_2014_1000 NAC_ST_1_2_C_2</v>
      </c>
      <c r="G1199" s="684"/>
    </row>
    <row r="1200" spans="1:7" ht="13.8" thickBot="1" x14ac:dyDescent="0.3">
      <c r="A1200" s="372" t="str">
        <f>Cover!$G$25</f>
        <v>NL</v>
      </c>
      <c r="B1200" s="325" t="s">
        <v>296</v>
      </c>
      <c r="C1200" s="323">
        <v>2014</v>
      </c>
      <c r="D1200" s="325" t="s">
        <v>216</v>
      </c>
      <c r="E1200" s="334" t="s">
        <v>241</v>
      </c>
      <c r="F1200" s="323" t="str">
        <f t="shared" si="18"/>
        <v>NL_X_2014_1000 NAC_ST_1_2_C_1_2</v>
      </c>
      <c r="G1200" s="684"/>
    </row>
    <row r="1201" spans="1:7" ht="13.8" thickBot="1" x14ac:dyDescent="0.3">
      <c r="A1201" s="372" t="str">
        <f>Cover!$G$25</f>
        <v>NL</v>
      </c>
      <c r="B1201" s="325" t="s">
        <v>296</v>
      </c>
      <c r="C1201" s="323">
        <v>2014</v>
      </c>
      <c r="D1201" s="325" t="s">
        <v>216</v>
      </c>
      <c r="E1201" s="334" t="s">
        <v>242</v>
      </c>
      <c r="F1201" s="323" t="str">
        <f t="shared" si="18"/>
        <v>NL_X_2014_1000 NAC_ST_1_2_C_2_2</v>
      </c>
      <c r="G1201" s="684"/>
    </row>
    <row r="1202" spans="1:7" ht="13.8" thickBot="1" x14ac:dyDescent="0.3">
      <c r="A1202" s="372" t="str">
        <f>Cover!$G$25</f>
        <v>NL</v>
      </c>
      <c r="B1202" s="325" t="s">
        <v>296</v>
      </c>
      <c r="C1202" s="323">
        <v>2014</v>
      </c>
      <c r="D1202" s="325" t="s">
        <v>216</v>
      </c>
      <c r="E1202" s="334" t="s">
        <v>243</v>
      </c>
      <c r="F1202" s="323" t="str">
        <f t="shared" si="18"/>
        <v>NL_X_2014_1000 NAC_ST_1_2_C_3</v>
      </c>
      <c r="G1202" s="684"/>
    </row>
    <row r="1203" spans="1:7" ht="13.8" thickBot="1" x14ac:dyDescent="0.3">
      <c r="A1203" s="372" t="str">
        <f>Cover!$G$25</f>
        <v>NL</v>
      </c>
      <c r="B1203" s="325" t="s">
        <v>296</v>
      </c>
      <c r="C1203" s="323">
        <v>2014</v>
      </c>
      <c r="D1203" s="325" t="s">
        <v>216</v>
      </c>
      <c r="E1203" s="334" t="s">
        <v>244</v>
      </c>
      <c r="F1203" s="323" t="str">
        <f t="shared" si="18"/>
        <v>NL_X_2014_1000 NAC_ST_1_2_C_1_3</v>
      </c>
      <c r="G1203" s="684"/>
    </row>
    <row r="1204" spans="1:7" ht="13.8" thickBot="1" x14ac:dyDescent="0.3">
      <c r="A1204" s="372" t="str">
        <f>Cover!$G$25</f>
        <v>NL</v>
      </c>
      <c r="B1204" s="325" t="s">
        <v>296</v>
      </c>
      <c r="C1204" s="323">
        <v>2014</v>
      </c>
      <c r="D1204" s="325" t="s">
        <v>216</v>
      </c>
      <c r="E1204" s="334" t="s">
        <v>245</v>
      </c>
      <c r="F1204" s="323" t="str">
        <f t="shared" si="18"/>
        <v>NL_X_2014_1000 NAC_ST_1_2_C_2_3</v>
      </c>
      <c r="G1204" s="684"/>
    </row>
    <row r="1205" spans="1:7" ht="13.8" thickBot="1" x14ac:dyDescent="0.3">
      <c r="A1205" s="372" t="str">
        <f>Cover!$G$25</f>
        <v>NL</v>
      </c>
      <c r="B1205" s="325" t="s">
        <v>296</v>
      </c>
      <c r="C1205" s="323">
        <v>2014</v>
      </c>
      <c r="D1205" s="325" t="s">
        <v>216</v>
      </c>
      <c r="E1205" s="334" t="s">
        <v>246</v>
      </c>
      <c r="F1205" s="323" t="str">
        <f t="shared" si="18"/>
        <v>NL_X_2014_1000 NAC_ST_1_2_NC</v>
      </c>
      <c r="G1205" s="684"/>
    </row>
    <row r="1206" spans="1:7" ht="13.8" thickBot="1" x14ac:dyDescent="0.3">
      <c r="A1206" s="372" t="str">
        <f>Cover!$G$25</f>
        <v>NL</v>
      </c>
      <c r="B1206" s="325" t="s">
        <v>296</v>
      </c>
      <c r="C1206" s="323">
        <v>2014</v>
      </c>
      <c r="D1206" s="325" t="s">
        <v>216</v>
      </c>
      <c r="E1206" s="334" t="s">
        <v>247</v>
      </c>
      <c r="F1206" s="323" t="str">
        <f t="shared" si="18"/>
        <v>NL_X_2014_1000 NAC_ST_1_2_NC_1</v>
      </c>
      <c r="G1206" s="684"/>
    </row>
    <row r="1207" spans="1:7" ht="13.8" thickBot="1" x14ac:dyDescent="0.3">
      <c r="A1207" s="372" t="str">
        <f>Cover!$G$25</f>
        <v>NL</v>
      </c>
      <c r="B1207" s="325" t="s">
        <v>296</v>
      </c>
      <c r="C1207" s="323">
        <v>2014</v>
      </c>
      <c r="D1207" s="325" t="s">
        <v>216</v>
      </c>
      <c r="E1207" s="334" t="s">
        <v>248</v>
      </c>
      <c r="F1207" s="323" t="str">
        <f t="shared" si="18"/>
        <v>NL_X_2014_1000 NAC_ST_1_2_NC_1_1</v>
      </c>
      <c r="G1207" s="684"/>
    </row>
    <row r="1208" spans="1:7" ht="13.8" thickBot="1" x14ac:dyDescent="0.3">
      <c r="A1208" s="372" t="str">
        <f>Cover!$G$25</f>
        <v>NL</v>
      </c>
      <c r="B1208" s="325" t="s">
        <v>296</v>
      </c>
      <c r="C1208" s="323">
        <v>2014</v>
      </c>
      <c r="D1208" s="325" t="s">
        <v>216</v>
      </c>
      <c r="E1208" s="334" t="s">
        <v>249</v>
      </c>
      <c r="F1208" s="323" t="str">
        <f t="shared" si="18"/>
        <v>NL_X_2014_1000 NAC_ST_1_2_NC_2_1</v>
      </c>
      <c r="G1208" s="684"/>
    </row>
    <row r="1209" spans="1:7" ht="13.8" thickBot="1" x14ac:dyDescent="0.3">
      <c r="A1209" s="372" t="str">
        <f>Cover!$G$25</f>
        <v>NL</v>
      </c>
      <c r="B1209" s="325" t="s">
        <v>296</v>
      </c>
      <c r="C1209" s="323">
        <v>2014</v>
      </c>
      <c r="D1209" s="325" t="s">
        <v>216</v>
      </c>
      <c r="E1209" s="334" t="s">
        <v>250</v>
      </c>
      <c r="F1209" s="323" t="str">
        <f t="shared" si="18"/>
        <v>NL_X_2014_1000 NAC_ST_1_2_NC_2</v>
      </c>
      <c r="G1209" s="684"/>
    </row>
    <row r="1210" spans="1:7" ht="13.8" thickBot="1" x14ac:dyDescent="0.3">
      <c r="A1210" s="372" t="str">
        <f>Cover!$G$25</f>
        <v>NL</v>
      </c>
      <c r="B1210" s="325" t="s">
        <v>296</v>
      </c>
      <c r="C1210" s="323">
        <v>2014</v>
      </c>
      <c r="D1210" s="325" t="s">
        <v>216</v>
      </c>
      <c r="E1210" s="334" t="s">
        <v>251</v>
      </c>
      <c r="F1210" s="323" t="str">
        <f t="shared" si="18"/>
        <v>NL_X_2014_1000 NAC_ST_1_2_NC_1_2</v>
      </c>
      <c r="G1210" s="684"/>
    </row>
    <row r="1211" spans="1:7" ht="13.8" thickBot="1" x14ac:dyDescent="0.3">
      <c r="A1211" s="372" t="str">
        <f>Cover!$G$25</f>
        <v>NL</v>
      </c>
      <c r="B1211" s="325" t="s">
        <v>296</v>
      </c>
      <c r="C1211" s="323">
        <v>2014</v>
      </c>
      <c r="D1211" s="325" t="s">
        <v>216</v>
      </c>
      <c r="E1211" s="334" t="s">
        <v>252</v>
      </c>
      <c r="F1211" s="323" t="str">
        <f t="shared" si="18"/>
        <v>NL_X_2014_1000 NAC_ST_1_2_NC_2_2</v>
      </c>
      <c r="G1211" s="684"/>
    </row>
    <row r="1212" spans="1:7" ht="13.8" thickBot="1" x14ac:dyDescent="0.3">
      <c r="A1212" s="372" t="str">
        <f>Cover!$G$25</f>
        <v>NL</v>
      </c>
      <c r="B1212" s="325" t="s">
        <v>296</v>
      </c>
      <c r="C1212" s="323">
        <v>2014</v>
      </c>
      <c r="D1212" s="325" t="s">
        <v>216</v>
      </c>
      <c r="E1212" s="334" t="s">
        <v>253</v>
      </c>
      <c r="F1212" s="323" t="str">
        <f t="shared" si="18"/>
        <v>NL_X_2014_1000 NAC_ST_1_2_NC_3</v>
      </c>
      <c r="G1212" s="684"/>
    </row>
    <row r="1213" spans="1:7" ht="13.8" thickBot="1" x14ac:dyDescent="0.3">
      <c r="A1213" s="372" t="str">
        <f>Cover!$G$25</f>
        <v>NL</v>
      </c>
      <c r="B1213" s="325" t="s">
        <v>296</v>
      </c>
      <c r="C1213" s="323">
        <v>2014</v>
      </c>
      <c r="D1213" s="325" t="s">
        <v>216</v>
      </c>
      <c r="E1213" s="334" t="s">
        <v>254</v>
      </c>
      <c r="F1213" s="323" t="str">
        <f t="shared" si="18"/>
        <v>NL_X_2014_1000 NAC_ST_1_2_NC_1_3</v>
      </c>
      <c r="G1213" s="684"/>
    </row>
    <row r="1214" spans="1:7" ht="13.8" thickBot="1" x14ac:dyDescent="0.3">
      <c r="A1214" s="372" t="str">
        <f>Cover!$G$25</f>
        <v>NL</v>
      </c>
      <c r="B1214" s="325" t="s">
        <v>296</v>
      </c>
      <c r="C1214" s="323">
        <v>2014</v>
      </c>
      <c r="D1214" s="325" t="s">
        <v>216</v>
      </c>
      <c r="E1214" s="334" t="s">
        <v>255</v>
      </c>
      <c r="F1214" s="323" t="str">
        <f t="shared" si="18"/>
        <v>NL_X_2014_1000 NAC_ST_1_2_NC_2_3</v>
      </c>
      <c r="G1214" s="684"/>
    </row>
    <row r="1215" spans="1:7" ht="13.8" thickBot="1" x14ac:dyDescent="0.3">
      <c r="A1215" s="372" t="str">
        <f>Cover!$G$25</f>
        <v>NL</v>
      </c>
      <c r="B1215" s="325" t="s">
        <v>296</v>
      </c>
      <c r="C1215" s="323">
        <v>2014</v>
      </c>
      <c r="D1215" s="325" t="s">
        <v>216</v>
      </c>
      <c r="E1215" s="334" t="s">
        <v>256</v>
      </c>
      <c r="F1215" s="323" t="str">
        <f t="shared" si="18"/>
        <v>NL_X_2014_1000 NAC_ST_1_2_NC_4</v>
      </c>
      <c r="G1215" s="684"/>
    </row>
    <row r="1216" spans="1:7" ht="13.8" thickBot="1" x14ac:dyDescent="0.3">
      <c r="A1216" s="372" t="str">
        <f>Cover!$G$25</f>
        <v>NL</v>
      </c>
      <c r="B1216" s="325" t="s">
        <v>296</v>
      </c>
      <c r="C1216" s="323">
        <v>2014</v>
      </c>
      <c r="D1216" s="325" t="s">
        <v>216</v>
      </c>
      <c r="E1216" s="334" t="s">
        <v>257</v>
      </c>
      <c r="F1216" s="323" t="str">
        <f t="shared" si="18"/>
        <v>NL_X_2014_1000 NAC_ST_1_2_NC_5</v>
      </c>
      <c r="G1216" s="684"/>
    </row>
    <row r="1217" spans="1:7" ht="13.8" thickBot="1" x14ac:dyDescent="0.3">
      <c r="A1217" s="372" t="str">
        <f>Cover!$G$25</f>
        <v>NL</v>
      </c>
      <c r="B1217" s="325" t="s">
        <v>296</v>
      </c>
      <c r="C1217" s="323">
        <v>2014</v>
      </c>
      <c r="D1217" s="325" t="s">
        <v>216</v>
      </c>
      <c r="E1217" s="334" t="s">
        <v>258</v>
      </c>
      <c r="F1217" s="323" t="str">
        <f t="shared" si="18"/>
        <v>NL_X_2014_1000 NAC_ST_5_C</v>
      </c>
      <c r="G1217" s="684"/>
    </row>
    <row r="1218" spans="1:7" ht="13.8" thickBot="1" x14ac:dyDescent="0.3">
      <c r="A1218" s="372" t="str">
        <f>Cover!$G$25</f>
        <v>NL</v>
      </c>
      <c r="B1218" s="325" t="s">
        <v>296</v>
      </c>
      <c r="C1218" s="323">
        <v>2014</v>
      </c>
      <c r="D1218" s="325" t="s">
        <v>216</v>
      </c>
      <c r="E1218" s="334" t="s">
        <v>259</v>
      </c>
      <c r="F1218" s="323" t="str">
        <f t="shared" si="18"/>
        <v>NL_X_2014_1000 NAC_ST_5_C_1</v>
      </c>
      <c r="G1218" s="684"/>
    </row>
    <row r="1219" spans="1:7" ht="13.8" thickBot="1" x14ac:dyDescent="0.3">
      <c r="A1219" s="372" t="str">
        <f>Cover!$G$25</f>
        <v>NL</v>
      </c>
      <c r="B1219" s="325" t="s">
        <v>296</v>
      </c>
      <c r="C1219" s="323">
        <v>2014</v>
      </c>
      <c r="D1219" s="325" t="s">
        <v>216</v>
      </c>
      <c r="E1219" s="334" t="s">
        <v>260</v>
      </c>
      <c r="F1219" s="323" t="str">
        <f t="shared" ref="F1219:F1282" si="19">CONCATENATE(A1219,"_",B1219,"_",C1219,"_",D1219,"_",E1219)</f>
        <v>NL_X_2014_1000 NAC_ST_5_C_2</v>
      </c>
      <c r="G1219" s="684"/>
    </row>
    <row r="1220" spans="1:7" ht="13.8" thickBot="1" x14ac:dyDescent="0.3">
      <c r="A1220" s="372" t="str">
        <f>Cover!$G$25</f>
        <v>NL</v>
      </c>
      <c r="B1220" s="325" t="s">
        <v>296</v>
      </c>
      <c r="C1220" s="323">
        <v>2014</v>
      </c>
      <c r="D1220" s="325" t="s">
        <v>216</v>
      </c>
      <c r="E1220" s="334" t="s">
        <v>261</v>
      </c>
      <c r="F1220" s="323" t="str">
        <f t="shared" si="19"/>
        <v>NL_X_2014_1000 NAC_ST_5_NC</v>
      </c>
      <c r="G1220" s="684"/>
    </row>
    <row r="1221" spans="1:7" ht="13.8" thickBot="1" x14ac:dyDescent="0.3">
      <c r="A1221" s="372" t="str">
        <f>Cover!$G$25</f>
        <v>NL</v>
      </c>
      <c r="B1221" s="325" t="s">
        <v>296</v>
      </c>
      <c r="C1221" s="323">
        <v>2014</v>
      </c>
      <c r="D1221" s="325" t="s">
        <v>216</v>
      </c>
      <c r="E1221" s="334" t="s">
        <v>262</v>
      </c>
      <c r="F1221" s="323" t="str">
        <f t="shared" si="19"/>
        <v>NL_X_2014_1000 NAC_ST_5_NC_1</v>
      </c>
      <c r="G1221" s="684"/>
    </row>
    <row r="1222" spans="1:7" ht="13.8" thickBot="1" x14ac:dyDescent="0.3">
      <c r="A1222" s="372" t="str">
        <f>Cover!$G$25</f>
        <v>NL</v>
      </c>
      <c r="B1222" s="325" t="s">
        <v>296</v>
      </c>
      <c r="C1222" s="323">
        <v>2014</v>
      </c>
      <c r="D1222" s="325" t="s">
        <v>216</v>
      </c>
      <c r="E1222" s="334" t="s">
        <v>263</v>
      </c>
      <c r="F1222" s="323" t="str">
        <f t="shared" si="19"/>
        <v>NL_X_2014_1000 NAC_ST_5_NC_2</v>
      </c>
      <c r="G1222" s="684"/>
    </row>
    <row r="1223" spans="1:7" ht="13.8" thickBot="1" x14ac:dyDescent="0.3">
      <c r="A1223" s="372" t="str">
        <f>Cover!$G$25</f>
        <v>NL</v>
      </c>
      <c r="B1223" s="325" t="s">
        <v>296</v>
      </c>
      <c r="C1223" s="323">
        <v>2014</v>
      </c>
      <c r="D1223" s="325" t="s">
        <v>216</v>
      </c>
      <c r="E1223" s="334" t="s">
        <v>264</v>
      </c>
      <c r="F1223" s="323" t="str">
        <f t="shared" si="19"/>
        <v>NL_X_2014_1000 NAC_ST_5_NC_3</v>
      </c>
      <c r="G1223" s="684"/>
    </row>
    <row r="1224" spans="1:7" ht="13.8" thickBot="1" x14ac:dyDescent="0.3">
      <c r="A1224" s="372" t="str">
        <f>Cover!$G$25</f>
        <v>NL</v>
      </c>
      <c r="B1224" s="325" t="s">
        <v>296</v>
      </c>
      <c r="C1224" s="323">
        <v>2014</v>
      </c>
      <c r="D1224" s="325" t="s">
        <v>216</v>
      </c>
      <c r="E1224" s="334" t="s">
        <v>265</v>
      </c>
      <c r="F1224" s="323" t="str">
        <f t="shared" si="19"/>
        <v>NL_X_2014_1000 NAC_ST_5_NC_4</v>
      </c>
      <c r="G1224" s="684"/>
    </row>
    <row r="1225" spans="1:7" ht="13.8" thickBot="1" x14ac:dyDescent="0.3">
      <c r="A1225" s="372" t="str">
        <f>Cover!$G$25</f>
        <v>NL</v>
      </c>
      <c r="B1225" s="343" t="s">
        <v>296</v>
      </c>
      <c r="C1225" s="323">
        <v>2014</v>
      </c>
      <c r="D1225" s="343" t="s">
        <v>216</v>
      </c>
      <c r="E1225" s="347" t="s">
        <v>266</v>
      </c>
      <c r="F1225" s="323" t="str">
        <f t="shared" si="19"/>
        <v>NL_X_2014_1000 NAC_ST_5_NC_5</v>
      </c>
      <c r="G1225" s="684"/>
    </row>
    <row r="1226" spans="1:7" ht="13.8" thickBot="1" x14ac:dyDescent="0.3">
      <c r="A1226" s="372" t="str">
        <f>Cover!$G$25</f>
        <v>NL</v>
      </c>
      <c r="B1226" s="327" t="s">
        <v>296</v>
      </c>
      <c r="C1226" s="323">
        <v>2014</v>
      </c>
      <c r="D1226" s="327" t="s">
        <v>216</v>
      </c>
      <c r="E1226" s="341" t="s">
        <v>267</v>
      </c>
      <c r="F1226" s="323" t="str">
        <f t="shared" si="19"/>
        <v>NL_X_2014_1000 NAC_ST_5_NC_6</v>
      </c>
      <c r="G1226" s="684"/>
    </row>
    <row r="1227" spans="1:7" ht="13.8" thickBot="1" x14ac:dyDescent="0.3">
      <c r="A1227" s="372" t="str">
        <f>Cover!$G$25</f>
        <v>NL</v>
      </c>
      <c r="B1227" s="325" t="s">
        <v>296</v>
      </c>
      <c r="C1227" s="323">
        <v>2014</v>
      </c>
      <c r="D1227" s="325" t="s">
        <v>216</v>
      </c>
      <c r="E1227" s="334" t="s">
        <v>268</v>
      </c>
      <c r="F1227" s="323" t="str">
        <f t="shared" si="19"/>
        <v>NL_X_2014_1000 NAC_ST_5_NC_7</v>
      </c>
      <c r="G1227" s="684"/>
    </row>
    <row r="1228" spans="1:7" ht="13.8" thickBot="1" x14ac:dyDescent="0.3">
      <c r="A1228" s="372" t="str">
        <f>Cover!$G$25</f>
        <v>NL</v>
      </c>
      <c r="B1228" s="325" t="s">
        <v>222</v>
      </c>
      <c r="C1228" s="323">
        <v>2014</v>
      </c>
      <c r="D1228" s="325" t="s">
        <v>293</v>
      </c>
      <c r="E1228" s="334">
        <v>1</v>
      </c>
      <c r="F1228" s="323" t="str">
        <f t="shared" si="19"/>
        <v>NL_EX_M_2014_1000 m3_1</v>
      </c>
      <c r="G1228" s="684"/>
    </row>
    <row r="1229" spans="1:7" ht="13.8" thickBot="1" x14ac:dyDescent="0.3">
      <c r="A1229" s="372" t="str">
        <f>Cover!$G$25</f>
        <v>NL</v>
      </c>
      <c r="B1229" s="325" t="s">
        <v>222</v>
      </c>
      <c r="C1229" s="323">
        <v>2014</v>
      </c>
      <c r="D1229" s="325" t="s">
        <v>293</v>
      </c>
      <c r="E1229" s="334" t="s">
        <v>94</v>
      </c>
      <c r="F1229" s="323" t="str">
        <f t="shared" si="19"/>
        <v>NL_EX_M_2014_1000 m3_1_1</v>
      </c>
      <c r="G1229" s="684"/>
    </row>
    <row r="1230" spans="1:7" ht="13.8" thickBot="1" x14ac:dyDescent="0.3">
      <c r="A1230" s="372" t="str">
        <f>Cover!$G$25</f>
        <v>NL</v>
      </c>
      <c r="B1230" s="325" t="s">
        <v>222</v>
      </c>
      <c r="C1230" s="323">
        <v>2014</v>
      </c>
      <c r="D1230" s="325" t="s">
        <v>293</v>
      </c>
      <c r="E1230" s="334" t="s">
        <v>97</v>
      </c>
      <c r="F1230" s="323" t="str">
        <f t="shared" si="19"/>
        <v>NL_EX_M_2014_1000 m3_1_2</v>
      </c>
      <c r="G1230" s="684"/>
    </row>
    <row r="1231" spans="1:7" ht="13.8" thickBot="1" x14ac:dyDescent="0.3">
      <c r="A1231" s="372" t="str">
        <f>Cover!$G$25</f>
        <v>NL</v>
      </c>
      <c r="B1231" s="325" t="s">
        <v>222</v>
      </c>
      <c r="C1231" s="323">
        <v>2014</v>
      </c>
      <c r="D1231" s="325" t="s">
        <v>293</v>
      </c>
      <c r="E1231" s="334" t="s">
        <v>98</v>
      </c>
      <c r="F1231" s="323" t="str">
        <f t="shared" si="19"/>
        <v>NL_EX_M_2014_1000 m3_1_2_C</v>
      </c>
      <c r="G1231" s="684"/>
    </row>
    <row r="1232" spans="1:7" ht="13.8" thickBot="1" x14ac:dyDescent="0.3">
      <c r="A1232" s="372" t="str">
        <f>Cover!$G$25</f>
        <v>NL</v>
      </c>
      <c r="B1232" s="325" t="s">
        <v>222</v>
      </c>
      <c r="C1232" s="323">
        <v>2014</v>
      </c>
      <c r="D1232" s="325" t="s">
        <v>293</v>
      </c>
      <c r="E1232" s="334" t="s">
        <v>99</v>
      </c>
      <c r="F1232" s="323" t="str">
        <f t="shared" si="19"/>
        <v>NL_EX_M_2014_1000 m3_1_2_NC</v>
      </c>
      <c r="G1232" s="684"/>
    </row>
    <row r="1233" spans="1:7" ht="13.8" thickBot="1" x14ac:dyDescent="0.3">
      <c r="A1233" s="372" t="str">
        <f>Cover!$G$25</f>
        <v>NL</v>
      </c>
      <c r="B1233" s="325" t="s">
        <v>222</v>
      </c>
      <c r="C1233" s="323">
        <v>2014</v>
      </c>
      <c r="D1233" s="325" t="s">
        <v>293</v>
      </c>
      <c r="E1233" s="334" t="s">
        <v>100</v>
      </c>
      <c r="F1233" s="323" t="str">
        <f t="shared" si="19"/>
        <v>NL_EX_M_2014_1000 m3_1_2_NC_T</v>
      </c>
      <c r="G1233" s="684"/>
    </row>
    <row r="1234" spans="1:7" ht="13.8" thickBot="1" x14ac:dyDescent="0.3">
      <c r="A1234" s="372" t="str">
        <f>Cover!$G$25</f>
        <v>NL</v>
      </c>
      <c r="B1234" s="325" t="s">
        <v>222</v>
      </c>
      <c r="C1234" s="323">
        <v>2014</v>
      </c>
      <c r="D1234" s="325" t="s">
        <v>362</v>
      </c>
      <c r="E1234" s="334">
        <v>2</v>
      </c>
      <c r="F1234" s="323" t="str">
        <f t="shared" si="19"/>
        <v>NL_EX_M_2014_1000 mt_2</v>
      </c>
      <c r="G1234" s="684"/>
    </row>
    <row r="1235" spans="1:7" ht="13.8" thickBot="1" x14ac:dyDescent="0.3">
      <c r="A1235" s="372" t="str">
        <f>Cover!$G$25</f>
        <v>NL</v>
      </c>
      <c r="B1235" s="325" t="s">
        <v>222</v>
      </c>
      <c r="C1235" s="323">
        <v>2014</v>
      </c>
      <c r="D1235" s="325" t="s">
        <v>293</v>
      </c>
      <c r="E1235" s="334">
        <v>3</v>
      </c>
      <c r="F1235" s="323" t="str">
        <f t="shared" si="19"/>
        <v>NL_EX_M_2014_1000 m3_3</v>
      </c>
      <c r="G1235" s="684"/>
    </row>
    <row r="1236" spans="1:7" ht="13.8" thickBot="1" x14ac:dyDescent="0.3">
      <c r="A1236" s="372" t="str">
        <f>Cover!$G$25</f>
        <v>NL</v>
      </c>
      <c r="B1236" s="325" t="s">
        <v>222</v>
      </c>
      <c r="C1236" s="323">
        <v>2014</v>
      </c>
      <c r="D1236" s="325" t="s">
        <v>293</v>
      </c>
      <c r="E1236" s="334" t="s">
        <v>381</v>
      </c>
      <c r="F1236" s="323" t="str">
        <f t="shared" si="19"/>
        <v>NL_EX_M_2014_1000 m3_3_1</v>
      </c>
      <c r="G1236" s="684"/>
    </row>
    <row r="1237" spans="1:7" ht="13.8" thickBot="1" x14ac:dyDescent="0.3">
      <c r="A1237" s="372" t="str">
        <f>Cover!$G$25</f>
        <v>NL</v>
      </c>
      <c r="B1237" s="325" t="s">
        <v>222</v>
      </c>
      <c r="C1237" s="323">
        <v>2014</v>
      </c>
      <c r="D1237" s="325" t="s">
        <v>293</v>
      </c>
      <c r="E1237" s="334" t="s">
        <v>382</v>
      </c>
      <c r="F1237" s="323" t="str">
        <f t="shared" si="19"/>
        <v>NL_EX_M_2014_1000 m3_3_2</v>
      </c>
      <c r="G1237" s="684"/>
    </row>
    <row r="1238" spans="1:7" ht="13.8" thickBot="1" x14ac:dyDescent="0.3">
      <c r="A1238" s="372" t="str">
        <f>Cover!$G$25</f>
        <v>NL</v>
      </c>
      <c r="B1238" s="325" t="s">
        <v>222</v>
      </c>
      <c r="C1238" s="323">
        <v>2014</v>
      </c>
      <c r="D1238" s="325" t="s">
        <v>362</v>
      </c>
      <c r="E1238" s="334">
        <v>4</v>
      </c>
      <c r="F1238" s="323" t="str">
        <f t="shared" si="19"/>
        <v>NL_EX_M_2014_1000 mt_4</v>
      </c>
      <c r="G1238" s="684"/>
    </row>
    <row r="1239" spans="1:7" ht="13.8" thickBot="1" x14ac:dyDescent="0.3">
      <c r="A1239" s="372" t="str">
        <f>Cover!$G$25</f>
        <v>NL</v>
      </c>
      <c r="B1239" s="325" t="s">
        <v>222</v>
      </c>
      <c r="C1239" s="323">
        <v>2014</v>
      </c>
      <c r="D1239" s="325" t="s">
        <v>362</v>
      </c>
      <c r="E1239" s="334" t="s">
        <v>383</v>
      </c>
      <c r="F1239" s="323" t="str">
        <f t="shared" si="19"/>
        <v>NL_EX_M_2014_1000 mt_4_1</v>
      </c>
      <c r="G1239" s="684"/>
    </row>
    <row r="1240" spans="1:7" ht="13.8" thickBot="1" x14ac:dyDescent="0.3">
      <c r="A1240" s="372" t="str">
        <f>Cover!$G$25</f>
        <v>NL</v>
      </c>
      <c r="B1240" s="325" t="s">
        <v>222</v>
      </c>
      <c r="C1240" s="323">
        <v>2014</v>
      </c>
      <c r="D1240" s="325" t="s">
        <v>362</v>
      </c>
      <c r="E1240" s="334" t="s">
        <v>384</v>
      </c>
      <c r="F1240" s="323" t="str">
        <f t="shared" si="19"/>
        <v>NL_EX_M_2014_1000 mt_4_2</v>
      </c>
      <c r="G1240" s="684"/>
    </row>
    <row r="1241" spans="1:7" ht="13.8" thickBot="1" x14ac:dyDescent="0.3">
      <c r="A1241" s="372" t="str">
        <f>Cover!$G$25</f>
        <v>NL</v>
      </c>
      <c r="B1241" s="325" t="s">
        <v>222</v>
      </c>
      <c r="C1241" s="323">
        <v>2014</v>
      </c>
      <c r="D1241" s="325" t="s">
        <v>293</v>
      </c>
      <c r="E1241" s="334">
        <v>5</v>
      </c>
      <c r="F1241" s="323" t="str">
        <f t="shared" si="19"/>
        <v>NL_EX_M_2014_1000 m3_5</v>
      </c>
      <c r="G1241" s="684"/>
    </row>
    <row r="1242" spans="1:7" ht="13.8" thickBot="1" x14ac:dyDescent="0.3">
      <c r="A1242" s="372" t="str">
        <f>Cover!$G$25</f>
        <v>NL</v>
      </c>
      <c r="B1242" s="325" t="s">
        <v>222</v>
      </c>
      <c r="C1242" s="323">
        <v>2014</v>
      </c>
      <c r="D1242" s="325" t="s">
        <v>293</v>
      </c>
      <c r="E1242" s="334" t="s">
        <v>110</v>
      </c>
      <c r="F1242" s="323" t="str">
        <f t="shared" si="19"/>
        <v>NL_EX_M_2014_1000 m3_5_C</v>
      </c>
      <c r="G1242" s="684"/>
    </row>
    <row r="1243" spans="1:7" ht="13.8" thickBot="1" x14ac:dyDescent="0.3">
      <c r="A1243" s="372" t="str">
        <f>Cover!$G$25</f>
        <v>NL</v>
      </c>
      <c r="B1243" s="325" t="s">
        <v>222</v>
      </c>
      <c r="C1243" s="323">
        <v>2014</v>
      </c>
      <c r="D1243" s="325" t="s">
        <v>293</v>
      </c>
      <c r="E1243" s="334" t="s">
        <v>111</v>
      </c>
      <c r="F1243" s="323" t="str">
        <f t="shared" si="19"/>
        <v>NL_EX_M_2014_1000 m3_5_NC</v>
      </c>
      <c r="G1243" s="684"/>
    </row>
    <row r="1244" spans="1:7" ht="13.8" thickBot="1" x14ac:dyDescent="0.3">
      <c r="A1244" s="372" t="str">
        <f>Cover!$G$25</f>
        <v>NL</v>
      </c>
      <c r="B1244" s="325" t="s">
        <v>222</v>
      </c>
      <c r="C1244" s="323">
        <v>2014</v>
      </c>
      <c r="D1244" s="325" t="s">
        <v>293</v>
      </c>
      <c r="E1244" s="334" t="s">
        <v>112</v>
      </c>
      <c r="F1244" s="323" t="str">
        <f t="shared" si="19"/>
        <v>NL_EX_M_2014_1000 m3_5_NC_T</v>
      </c>
      <c r="G1244" s="684"/>
    </row>
    <row r="1245" spans="1:7" ht="13.8" thickBot="1" x14ac:dyDescent="0.3">
      <c r="A1245" s="372" t="str">
        <f>Cover!$G$25</f>
        <v>NL</v>
      </c>
      <c r="B1245" s="325" t="s">
        <v>222</v>
      </c>
      <c r="C1245" s="323">
        <v>2014</v>
      </c>
      <c r="D1245" s="325" t="s">
        <v>293</v>
      </c>
      <c r="E1245" s="334">
        <v>6</v>
      </c>
      <c r="F1245" s="323" t="str">
        <f t="shared" si="19"/>
        <v>NL_EX_M_2014_1000 m3_6</v>
      </c>
      <c r="G1245" s="684"/>
    </row>
    <row r="1246" spans="1:7" ht="13.8" thickBot="1" x14ac:dyDescent="0.3">
      <c r="A1246" s="372" t="str">
        <f>Cover!$G$25</f>
        <v>NL</v>
      </c>
      <c r="B1246" s="325" t="s">
        <v>222</v>
      </c>
      <c r="C1246" s="323">
        <v>2014</v>
      </c>
      <c r="D1246" s="325" t="s">
        <v>293</v>
      </c>
      <c r="E1246" s="334" t="s">
        <v>113</v>
      </c>
      <c r="F1246" s="323" t="str">
        <f t="shared" si="19"/>
        <v>NL_EX_M_2014_1000 m3_6_1</v>
      </c>
      <c r="G1246" s="684"/>
    </row>
    <row r="1247" spans="1:7" ht="13.8" thickBot="1" x14ac:dyDescent="0.3">
      <c r="A1247" s="372" t="str">
        <f>Cover!$G$25</f>
        <v>NL</v>
      </c>
      <c r="B1247" s="325" t="s">
        <v>222</v>
      </c>
      <c r="C1247" s="323">
        <v>2014</v>
      </c>
      <c r="D1247" s="325" t="s">
        <v>293</v>
      </c>
      <c r="E1247" s="334" t="s">
        <v>114</v>
      </c>
      <c r="F1247" s="323" t="str">
        <f t="shared" si="19"/>
        <v>NL_EX_M_2014_1000 m3_6_1_C</v>
      </c>
      <c r="G1247" s="684"/>
    </row>
    <row r="1248" spans="1:7" ht="13.8" thickBot="1" x14ac:dyDescent="0.3">
      <c r="A1248" s="372" t="str">
        <f>Cover!$G$25</f>
        <v>NL</v>
      </c>
      <c r="B1248" s="325" t="s">
        <v>222</v>
      </c>
      <c r="C1248" s="323">
        <v>2014</v>
      </c>
      <c r="D1248" s="325" t="s">
        <v>293</v>
      </c>
      <c r="E1248" s="334" t="s">
        <v>115</v>
      </c>
      <c r="F1248" s="323" t="str">
        <f t="shared" si="19"/>
        <v>NL_EX_M_2014_1000 m3_6_1_NC</v>
      </c>
      <c r="G1248" s="684"/>
    </row>
    <row r="1249" spans="1:7" ht="13.8" thickBot="1" x14ac:dyDescent="0.3">
      <c r="A1249" s="372" t="str">
        <f>Cover!$G$25</f>
        <v>NL</v>
      </c>
      <c r="B1249" s="325" t="s">
        <v>222</v>
      </c>
      <c r="C1249" s="323">
        <v>2014</v>
      </c>
      <c r="D1249" s="325" t="s">
        <v>293</v>
      </c>
      <c r="E1249" s="334" t="s">
        <v>116</v>
      </c>
      <c r="F1249" s="323" t="str">
        <f t="shared" si="19"/>
        <v>NL_EX_M_2014_1000 m3_6_1_NC_T</v>
      </c>
      <c r="G1249" s="684"/>
    </row>
    <row r="1250" spans="1:7" ht="13.8" thickBot="1" x14ac:dyDescent="0.3">
      <c r="A1250" s="372" t="str">
        <f>Cover!$G$25</f>
        <v>NL</v>
      </c>
      <c r="B1250" s="325" t="s">
        <v>222</v>
      </c>
      <c r="C1250" s="323">
        <v>2014</v>
      </c>
      <c r="D1250" s="325" t="s">
        <v>293</v>
      </c>
      <c r="E1250" s="334" t="s">
        <v>117</v>
      </c>
      <c r="F1250" s="323" t="str">
        <f t="shared" si="19"/>
        <v>NL_EX_M_2014_1000 m3_6_2</v>
      </c>
      <c r="G1250" s="684"/>
    </row>
    <row r="1251" spans="1:7" ht="13.8" thickBot="1" x14ac:dyDescent="0.3">
      <c r="A1251" s="372" t="str">
        <f>Cover!$G$25</f>
        <v>NL</v>
      </c>
      <c r="B1251" s="325" t="s">
        <v>222</v>
      </c>
      <c r="C1251" s="323">
        <v>2014</v>
      </c>
      <c r="D1251" s="325" t="s">
        <v>293</v>
      </c>
      <c r="E1251" s="334" t="s">
        <v>118</v>
      </c>
      <c r="F1251" s="323" t="str">
        <f t="shared" si="19"/>
        <v>NL_EX_M_2014_1000 m3_6_2_C</v>
      </c>
      <c r="G1251" s="684"/>
    </row>
    <row r="1252" spans="1:7" ht="13.8" thickBot="1" x14ac:dyDescent="0.3">
      <c r="A1252" s="372" t="str">
        <f>Cover!$G$25</f>
        <v>NL</v>
      </c>
      <c r="B1252" s="325" t="s">
        <v>222</v>
      </c>
      <c r="C1252" s="323">
        <v>2014</v>
      </c>
      <c r="D1252" s="325" t="s">
        <v>293</v>
      </c>
      <c r="E1252" s="334" t="s">
        <v>119</v>
      </c>
      <c r="F1252" s="323" t="str">
        <f t="shared" si="19"/>
        <v>NL_EX_M_2014_1000 m3_6_2_NC</v>
      </c>
      <c r="G1252" s="684"/>
    </row>
    <row r="1253" spans="1:7" ht="13.8" thickBot="1" x14ac:dyDescent="0.3">
      <c r="A1253" s="372" t="str">
        <f>Cover!$G$25</f>
        <v>NL</v>
      </c>
      <c r="B1253" s="325" t="s">
        <v>222</v>
      </c>
      <c r="C1253" s="323">
        <v>2014</v>
      </c>
      <c r="D1253" s="325" t="s">
        <v>293</v>
      </c>
      <c r="E1253" s="334" t="s">
        <v>120</v>
      </c>
      <c r="F1253" s="323" t="str">
        <f t="shared" si="19"/>
        <v>NL_EX_M_2014_1000 m3_6_2_NC_T</v>
      </c>
      <c r="G1253" s="684"/>
    </row>
    <row r="1254" spans="1:7" ht="13.8" thickBot="1" x14ac:dyDescent="0.3">
      <c r="A1254" s="372" t="str">
        <f>Cover!$G$25</f>
        <v>NL</v>
      </c>
      <c r="B1254" s="325" t="s">
        <v>222</v>
      </c>
      <c r="C1254" s="323">
        <v>2014</v>
      </c>
      <c r="D1254" s="325" t="s">
        <v>293</v>
      </c>
      <c r="E1254" s="334" t="s">
        <v>121</v>
      </c>
      <c r="F1254" s="323" t="str">
        <f t="shared" si="19"/>
        <v>NL_EX_M_2014_1000 m3_6_3</v>
      </c>
      <c r="G1254" s="684"/>
    </row>
    <row r="1255" spans="1:7" ht="13.8" thickBot="1" x14ac:dyDescent="0.3">
      <c r="A1255" s="372" t="str">
        <f>Cover!$G$25</f>
        <v>NL</v>
      </c>
      <c r="B1255" s="325" t="s">
        <v>222</v>
      </c>
      <c r="C1255" s="323">
        <v>2014</v>
      </c>
      <c r="D1255" s="325" t="s">
        <v>293</v>
      </c>
      <c r="E1255" s="334" t="s">
        <v>122</v>
      </c>
      <c r="F1255" s="323" t="str">
        <f t="shared" si="19"/>
        <v>NL_EX_M_2014_1000 m3_6_3_1</v>
      </c>
      <c r="G1255" s="684"/>
    </row>
    <row r="1256" spans="1:7" ht="13.8" thickBot="1" x14ac:dyDescent="0.3">
      <c r="A1256" s="372" t="str">
        <f>Cover!$G$25</f>
        <v>NL</v>
      </c>
      <c r="B1256" s="325" t="s">
        <v>222</v>
      </c>
      <c r="C1256" s="323">
        <v>2014</v>
      </c>
      <c r="D1256" s="325" t="s">
        <v>293</v>
      </c>
      <c r="E1256" s="334" t="s">
        <v>123</v>
      </c>
      <c r="F1256" s="323" t="str">
        <f t="shared" si="19"/>
        <v>NL_EX_M_2014_1000 m3_6_4</v>
      </c>
      <c r="G1256" s="684"/>
    </row>
    <row r="1257" spans="1:7" ht="13.8" thickBot="1" x14ac:dyDescent="0.3">
      <c r="A1257" s="372" t="str">
        <f>Cover!$G$25</f>
        <v>NL</v>
      </c>
      <c r="B1257" s="325" t="s">
        <v>222</v>
      </c>
      <c r="C1257" s="323">
        <v>2014</v>
      </c>
      <c r="D1257" s="325" t="s">
        <v>293</v>
      </c>
      <c r="E1257" s="334" t="s">
        <v>124</v>
      </c>
      <c r="F1257" s="323" t="str">
        <f t="shared" si="19"/>
        <v>NL_EX_M_2014_1000 m3_6_4_1</v>
      </c>
      <c r="G1257" s="684"/>
    </row>
    <row r="1258" spans="1:7" ht="13.8" thickBot="1" x14ac:dyDescent="0.3">
      <c r="A1258" s="372" t="str">
        <f>Cover!$G$25</f>
        <v>NL</v>
      </c>
      <c r="B1258" s="325" t="s">
        <v>222</v>
      </c>
      <c r="C1258" s="323">
        <v>2014</v>
      </c>
      <c r="D1258" s="325" t="s">
        <v>293</v>
      </c>
      <c r="E1258" s="334" t="s">
        <v>125</v>
      </c>
      <c r="F1258" s="323" t="str">
        <f t="shared" si="19"/>
        <v>NL_EX_M_2014_1000 m3_6_4_2</v>
      </c>
      <c r="G1258" s="684"/>
    </row>
    <row r="1259" spans="1:7" ht="13.8" thickBot="1" x14ac:dyDescent="0.3">
      <c r="A1259" s="372" t="str">
        <f>Cover!$G$25</f>
        <v>NL</v>
      </c>
      <c r="B1259" s="325" t="s">
        <v>222</v>
      </c>
      <c r="C1259" s="323">
        <v>2014</v>
      </c>
      <c r="D1259" s="325" t="s">
        <v>293</v>
      </c>
      <c r="E1259" s="334" t="s">
        <v>126</v>
      </c>
      <c r="F1259" s="323" t="str">
        <f t="shared" si="19"/>
        <v>NL_EX_M_2014_1000 m3_6_4_3</v>
      </c>
      <c r="G1259" s="684"/>
    </row>
    <row r="1260" spans="1:7" ht="13.8" thickBot="1" x14ac:dyDescent="0.3">
      <c r="A1260" s="372" t="str">
        <f>Cover!$G$25</f>
        <v>NL</v>
      </c>
      <c r="B1260" s="325" t="s">
        <v>222</v>
      </c>
      <c r="C1260" s="323">
        <v>2014</v>
      </c>
      <c r="D1260" s="325" t="s">
        <v>362</v>
      </c>
      <c r="E1260" s="334">
        <v>7</v>
      </c>
      <c r="F1260" s="323" t="str">
        <f t="shared" si="19"/>
        <v>NL_EX_M_2014_1000 mt_7</v>
      </c>
      <c r="G1260" s="684"/>
    </row>
    <row r="1261" spans="1:7" ht="13.8" thickBot="1" x14ac:dyDescent="0.3">
      <c r="A1261" s="372" t="str">
        <f>Cover!$G$25</f>
        <v>NL</v>
      </c>
      <c r="B1261" s="325" t="s">
        <v>222</v>
      </c>
      <c r="C1261" s="323">
        <v>2014</v>
      </c>
      <c r="D1261" s="325" t="s">
        <v>362</v>
      </c>
      <c r="E1261" s="334" t="s">
        <v>127</v>
      </c>
      <c r="F1261" s="323" t="str">
        <f t="shared" si="19"/>
        <v>NL_EX_M_2014_1000 mt_7_1</v>
      </c>
      <c r="G1261" s="684"/>
    </row>
    <row r="1262" spans="1:7" ht="13.8" thickBot="1" x14ac:dyDescent="0.3">
      <c r="A1262" s="372" t="str">
        <f>Cover!$G$25</f>
        <v>NL</v>
      </c>
      <c r="B1262" s="325" t="s">
        <v>222</v>
      </c>
      <c r="C1262" s="323">
        <v>2014</v>
      </c>
      <c r="D1262" s="325" t="s">
        <v>362</v>
      </c>
      <c r="E1262" s="334" t="s">
        <v>128</v>
      </c>
      <c r="F1262" s="323" t="str">
        <f t="shared" si="19"/>
        <v>NL_EX_M_2014_1000 mt_7_2</v>
      </c>
      <c r="G1262" s="684"/>
    </row>
    <row r="1263" spans="1:7" ht="13.8" thickBot="1" x14ac:dyDescent="0.3">
      <c r="A1263" s="372" t="str">
        <f>Cover!$G$25</f>
        <v>NL</v>
      </c>
      <c r="B1263" s="325" t="s">
        <v>222</v>
      </c>
      <c r="C1263" s="323">
        <v>2014</v>
      </c>
      <c r="D1263" s="325" t="s">
        <v>362</v>
      </c>
      <c r="E1263" s="334" t="s">
        <v>129</v>
      </c>
      <c r="F1263" s="323" t="str">
        <f t="shared" si="19"/>
        <v>NL_EX_M_2014_1000 mt_7_3</v>
      </c>
      <c r="G1263" s="684"/>
    </row>
    <row r="1264" spans="1:7" ht="13.8" thickBot="1" x14ac:dyDescent="0.3">
      <c r="A1264" s="372" t="str">
        <f>Cover!$G$25</f>
        <v>NL</v>
      </c>
      <c r="B1264" s="325" t="s">
        <v>222</v>
      </c>
      <c r="C1264" s="323">
        <v>2014</v>
      </c>
      <c r="D1264" s="325" t="s">
        <v>362</v>
      </c>
      <c r="E1264" s="334" t="s">
        <v>130</v>
      </c>
      <c r="F1264" s="323" t="str">
        <f t="shared" si="19"/>
        <v>NL_EX_M_2014_1000 mt_7_3_1</v>
      </c>
      <c r="G1264" s="684"/>
    </row>
    <row r="1265" spans="1:7" ht="13.8" thickBot="1" x14ac:dyDescent="0.3">
      <c r="A1265" s="372" t="str">
        <f>Cover!$G$25</f>
        <v>NL</v>
      </c>
      <c r="B1265" s="325" t="s">
        <v>222</v>
      </c>
      <c r="C1265" s="323">
        <v>2014</v>
      </c>
      <c r="D1265" s="325" t="s">
        <v>362</v>
      </c>
      <c r="E1265" s="334" t="s">
        <v>131</v>
      </c>
      <c r="F1265" s="323" t="str">
        <f t="shared" si="19"/>
        <v>NL_EX_M_2014_1000 mt_7_3_2</v>
      </c>
      <c r="G1265" s="684"/>
    </row>
    <row r="1266" spans="1:7" ht="13.8" thickBot="1" x14ac:dyDescent="0.3">
      <c r="A1266" s="372" t="str">
        <f>Cover!$G$25</f>
        <v>NL</v>
      </c>
      <c r="B1266" s="325" t="s">
        <v>222</v>
      </c>
      <c r="C1266" s="323">
        <v>2014</v>
      </c>
      <c r="D1266" s="325" t="s">
        <v>362</v>
      </c>
      <c r="E1266" s="334" t="s">
        <v>132</v>
      </c>
      <c r="F1266" s="323" t="str">
        <f t="shared" si="19"/>
        <v>NL_EX_M_2014_1000 mt_7_3_3</v>
      </c>
      <c r="G1266" s="684"/>
    </row>
    <row r="1267" spans="1:7" ht="13.8" thickBot="1" x14ac:dyDescent="0.3">
      <c r="A1267" s="372" t="str">
        <f>Cover!$G$25</f>
        <v>NL</v>
      </c>
      <c r="B1267" s="325" t="s">
        <v>222</v>
      </c>
      <c r="C1267" s="323">
        <v>2014</v>
      </c>
      <c r="D1267" s="325" t="s">
        <v>362</v>
      </c>
      <c r="E1267" s="334" t="s">
        <v>133</v>
      </c>
      <c r="F1267" s="323" t="str">
        <f t="shared" si="19"/>
        <v>NL_EX_M_2014_1000 mt_7_3_4</v>
      </c>
      <c r="G1267" s="684"/>
    </row>
    <row r="1268" spans="1:7" ht="13.8" thickBot="1" x14ac:dyDescent="0.3">
      <c r="A1268" s="372" t="str">
        <f>Cover!$G$25</f>
        <v>NL</v>
      </c>
      <c r="B1268" s="325" t="s">
        <v>222</v>
      </c>
      <c r="C1268" s="323">
        <v>2014</v>
      </c>
      <c r="D1268" s="325" t="s">
        <v>362</v>
      </c>
      <c r="E1268" s="334" t="s">
        <v>134</v>
      </c>
      <c r="F1268" s="323" t="str">
        <f t="shared" si="19"/>
        <v>NL_EX_M_2014_1000 mt_7_4</v>
      </c>
      <c r="G1268" s="684"/>
    </row>
    <row r="1269" spans="1:7" ht="13.8" thickBot="1" x14ac:dyDescent="0.3">
      <c r="A1269" s="372" t="str">
        <f>Cover!$G$25</f>
        <v>NL</v>
      </c>
      <c r="B1269" s="325" t="s">
        <v>222</v>
      </c>
      <c r="C1269" s="323">
        <v>2014</v>
      </c>
      <c r="D1269" s="325" t="s">
        <v>362</v>
      </c>
      <c r="E1269" s="334">
        <v>8</v>
      </c>
      <c r="F1269" s="323" t="str">
        <f t="shared" si="19"/>
        <v>NL_EX_M_2014_1000 mt_8</v>
      </c>
      <c r="G1269" s="684"/>
    </row>
    <row r="1270" spans="1:7" ht="13.8" thickBot="1" x14ac:dyDescent="0.3">
      <c r="A1270" s="372" t="str">
        <f>Cover!$G$25</f>
        <v>NL</v>
      </c>
      <c r="B1270" s="325" t="s">
        <v>222</v>
      </c>
      <c r="C1270" s="323">
        <v>2014</v>
      </c>
      <c r="D1270" s="325" t="s">
        <v>362</v>
      </c>
      <c r="E1270" s="334" t="s">
        <v>135</v>
      </c>
      <c r="F1270" s="323" t="str">
        <f t="shared" si="19"/>
        <v>NL_EX_M_2014_1000 mt_8_1</v>
      </c>
      <c r="G1270" s="684"/>
    </row>
    <row r="1271" spans="1:7" ht="13.8" thickBot="1" x14ac:dyDescent="0.3">
      <c r="A1271" s="372" t="str">
        <f>Cover!$G$25</f>
        <v>NL</v>
      </c>
      <c r="B1271" s="325" t="s">
        <v>222</v>
      </c>
      <c r="C1271" s="323">
        <v>2014</v>
      </c>
      <c r="D1271" s="325" t="s">
        <v>362</v>
      </c>
      <c r="E1271" s="334" t="s">
        <v>136</v>
      </c>
      <c r="F1271" s="323" t="str">
        <f t="shared" si="19"/>
        <v>NL_EX_M_2014_1000 mt_8_2</v>
      </c>
      <c r="G1271" s="684"/>
    </row>
    <row r="1272" spans="1:7" ht="13.8" thickBot="1" x14ac:dyDescent="0.3">
      <c r="A1272" s="372" t="str">
        <f>Cover!$G$25</f>
        <v>NL</v>
      </c>
      <c r="B1272" s="325" t="s">
        <v>222</v>
      </c>
      <c r="C1272" s="323">
        <v>2014</v>
      </c>
      <c r="D1272" s="325" t="s">
        <v>362</v>
      </c>
      <c r="E1272" s="334">
        <v>9</v>
      </c>
      <c r="F1272" s="323" t="str">
        <f t="shared" si="19"/>
        <v>NL_EX_M_2014_1000 mt_9</v>
      </c>
      <c r="G1272" s="684"/>
    </row>
    <row r="1273" spans="1:7" ht="13.8" thickBot="1" x14ac:dyDescent="0.3">
      <c r="A1273" s="372" t="str">
        <f>Cover!$G$25</f>
        <v>NL</v>
      </c>
      <c r="B1273" s="325" t="s">
        <v>222</v>
      </c>
      <c r="C1273" s="323">
        <v>2014</v>
      </c>
      <c r="D1273" s="325" t="s">
        <v>362</v>
      </c>
      <c r="E1273" s="334">
        <v>10</v>
      </c>
      <c r="F1273" s="323" t="str">
        <f t="shared" si="19"/>
        <v>NL_EX_M_2014_1000 mt_10</v>
      </c>
      <c r="G1273" s="684"/>
    </row>
    <row r="1274" spans="1:7" ht="13.8" thickBot="1" x14ac:dyDescent="0.3">
      <c r="A1274" s="372" t="str">
        <f>Cover!$G$25</f>
        <v>NL</v>
      </c>
      <c r="B1274" s="325" t="s">
        <v>222</v>
      </c>
      <c r="C1274" s="323">
        <v>2014</v>
      </c>
      <c r="D1274" s="325" t="s">
        <v>362</v>
      </c>
      <c r="E1274" s="334" t="s">
        <v>137</v>
      </c>
      <c r="F1274" s="323" t="str">
        <f t="shared" si="19"/>
        <v>NL_EX_M_2014_1000 mt_10_1</v>
      </c>
      <c r="G1274" s="684"/>
    </row>
    <row r="1275" spans="1:7" ht="13.8" thickBot="1" x14ac:dyDescent="0.3">
      <c r="A1275" s="372" t="str">
        <f>Cover!$G$25</f>
        <v>NL</v>
      </c>
      <c r="B1275" s="325" t="s">
        <v>222</v>
      </c>
      <c r="C1275" s="323">
        <v>2014</v>
      </c>
      <c r="D1275" s="325" t="s">
        <v>362</v>
      </c>
      <c r="E1275" s="334" t="s">
        <v>138</v>
      </c>
      <c r="F1275" s="323" t="str">
        <f t="shared" si="19"/>
        <v>NL_EX_M_2014_1000 mt_10_1_1</v>
      </c>
      <c r="G1275" s="684"/>
    </row>
    <row r="1276" spans="1:7" ht="13.8" thickBot="1" x14ac:dyDescent="0.3">
      <c r="A1276" s="372" t="str">
        <f>Cover!$G$25</f>
        <v>NL</v>
      </c>
      <c r="B1276" s="325" t="s">
        <v>222</v>
      </c>
      <c r="C1276" s="323">
        <v>2014</v>
      </c>
      <c r="D1276" s="325" t="s">
        <v>362</v>
      </c>
      <c r="E1276" s="334" t="s">
        <v>139</v>
      </c>
      <c r="F1276" s="323" t="str">
        <f t="shared" si="19"/>
        <v>NL_EX_M_2014_1000 mt_10_1_2</v>
      </c>
      <c r="G1276" s="684"/>
    </row>
    <row r="1277" spans="1:7" ht="13.8" thickBot="1" x14ac:dyDescent="0.3">
      <c r="A1277" s="372" t="str">
        <f>Cover!$G$25</f>
        <v>NL</v>
      </c>
      <c r="B1277" s="325" t="s">
        <v>222</v>
      </c>
      <c r="C1277" s="323">
        <v>2014</v>
      </c>
      <c r="D1277" s="325" t="s">
        <v>362</v>
      </c>
      <c r="E1277" s="334" t="s">
        <v>140</v>
      </c>
      <c r="F1277" s="323" t="str">
        <f t="shared" si="19"/>
        <v>NL_EX_M_2014_1000 mt_10_1_3</v>
      </c>
      <c r="G1277" s="684"/>
    </row>
    <row r="1278" spans="1:7" ht="13.8" thickBot="1" x14ac:dyDescent="0.3">
      <c r="A1278" s="372" t="str">
        <f>Cover!$G$25</f>
        <v>NL</v>
      </c>
      <c r="B1278" s="325" t="s">
        <v>222</v>
      </c>
      <c r="C1278" s="323">
        <v>2014</v>
      </c>
      <c r="D1278" s="325" t="s">
        <v>362</v>
      </c>
      <c r="E1278" s="334" t="s">
        <v>141</v>
      </c>
      <c r="F1278" s="323" t="str">
        <f t="shared" si="19"/>
        <v>NL_EX_M_2014_1000 mt_10_1_4</v>
      </c>
      <c r="G1278" s="684"/>
    </row>
    <row r="1279" spans="1:7" ht="13.8" thickBot="1" x14ac:dyDescent="0.3">
      <c r="A1279" s="372" t="str">
        <f>Cover!$G$25</f>
        <v>NL</v>
      </c>
      <c r="B1279" s="332" t="s">
        <v>222</v>
      </c>
      <c r="C1279" s="323">
        <v>2014</v>
      </c>
      <c r="D1279" s="332" t="s">
        <v>362</v>
      </c>
      <c r="E1279" s="342" t="s">
        <v>142</v>
      </c>
      <c r="F1279" s="323" t="str">
        <f t="shared" si="19"/>
        <v>NL_EX_M_2014_1000 mt_10_2</v>
      </c>
      <c r="G1279" s="684"/>
    </row>
    <row r="1280" spans="1:7" ht="13.8" thickBot="1" x14ac:dyDescent="0.3">
      <c r="A1280" s="372" t="str">
        <f>Cover!$G$25</f>
        <v>NL</v>
      </c>
      <c r="B1280" s="335" t="s">
        <v>222</v>
      </c>
      <c r="C1280" s="323">
        <v>2014</v>
      </c>
      <c r="D1280" s="335" t="s">
        <v>362</v>
      </c>
      <c r="E1280" s="336" t="s">
        <v>143</v>
      </c>
      <c r="F1280" s="323" t="str">
        <f t="shared" si="19"/>
        <v>NL_EX_M_2014_1000 mt_10_3</v>
      </c>
      <c r="G1280" s="684"/>
    </row>
    <row r="1281" spans="1:7" ht="13.8" thickBot="1" x14ac:dyDescent="0.3">
      <c r="A1281" s="372" t="str">
        <f>Cover!$G$25</f>
        <v>NL</v>
      </c>
      <c r="B1281" s="325" t="s">
        <v>222</v>
      </c>
      <c r="C1281" s="323">
        <v>2014</v>
      </c>
      <c r="D1281" s="325" t="s">
        <v>362</v>
      </c>
      <c r="E1281" s="334" t="s">
        <v>144</v>
      </c>
      <c r="F1281" s="323" t="str">
        <f t="shared" si="19"/>
        <v>NL_EX_M_2014_1000 mt_10_3_1</v>
      </c>
      <c r="G1281" s="684"/>
    </row>
    <row r="1282" spans="1:7" ht="13.8" thickBot="1" x14ac:dyDescent="0.3">
      <c r="A1282" s="372" t="str">
        <f>Cover!$G$25</f>
        <v>NL</v>
      </c>
      <c r="B1282" s="325" t="s">
        <v>222</v>
      </c>
      <c r="C1282" s="323">
        <v>2014</v>
      </c>
      <c r="D1282" s="325" t="s">
        <v>362</v>
      </c>
      <c r="E1282" s="334" t="s">
        <v>145</v>
      </c>
      <c r="F1282" s="323" t="str">
        <f t="shared" si="19"/>
        <v>NL_EX_M_2014_1000 mt_10_3_2</v>
      </c>
      <c r="G1282" s="684"/>
    </row>
    <row r="1283" spans="1:7" ht="13.8" thickBot="1" x14ac:dyDescent="0.3">
      <c r="A1283" s="372" t="str">
        <f>Cover!$G$25</f>
        <v>NL</v>
      </c>
      <c r="B1283" s="325" t="s">
        <v>222</v>
      </c>
      <c r="C1283" s="323">
        <v>2014</v>
      </c>
      <c r="D1283" s="325" t="s">
        <v>362</v>
      </c>
      <c r="E1283" s="334" t="s">
        <v>146</v>
      </c>
      <c r="F1283" s="323" t="str">
        <f t="shared" ref="F1283:F1346" si="20">CONCATENATE(A1283,"_",B1283,"_",C1283,"_",D1283,"_",E1283)</f>
        <v>NL_EX_M_2014_1000 mt_10_3_3</v>
      </c>
      <c r="G1283" s="684"/>
    </row>
    <row r="1284" spans="1:7" ht="13.8" thickBot="1" x14ac:dyDescent="0.3">
      <c r="A1284" s="372" t="str">
        <f>Cover!$G$25</f>
        <v>NL</v>
      </c>
      <c r="B1284" s="325" t="s">
        <v>222</v>
      </c>
      <c r="C1284" s="323">
        <v>2014</v>
      </c>
      <c r="D1284" s="325" t="s">
        <v>362</v>
      </c>
      <c r="E1284" s="334" t="s">
        <v>147</v>
      </c>
      <c r="F1284" s="323" t="str">
        <f t="shared" si="20"/>
        <v>NL_EX_M_2014_1000 mt_10_3_4</v>
      </c>
      <c r="G1284" s="684"/>
    </row>
    <row r="1285" spans="1:7" ht="13.8" thickBot="1" x14ac:dyDescent="0.3">
      <c r="A1285" s="372" t="str">
        <f>Cover!$G$25</f>
        <v>NL</v>
      </c>
      <c r="B1285" s="325" t="s">
        <v>222</v>
      </c>
      <c r="C1285" s="323">
        <v>2014</v>
      </c>
      <c r="D1285" s="325" t="s">
        <v>362</v>
      </c>
      <c r="E1285" s="334" t="s">
        <v>148</v>
      </c>
      <c r="F1285" s="323" t="str">
        <f t="shared" si="20"/>
        <v>NL_EX_M_2014_1000 mt_10_4</v>
      </c>
      <c r="G1285" s="684"/>
    </row>
    <row r="1286" spans="1:7" ht="13.8" thickBot="1" x14ac:dyDescent="0.3">
      <c r="A1286" s="372" t="str">
        <f>Cover!$G$25</f>
        <v>NL</v>
      </c>
      <c r="B1286" s="325" t="s">
        <v>222</v>
      </c>
      <c r="C1286" s="323">
        <v>2014</v>
      </c>
      <c r="D1286" s="325" t="s">
        <v>216</v>
      </c>
      <c r="E1286" s="334">
        <v>1</v>
      </c>
      <c r="F1286" s="323" t="str">
        <f t="shared" si="20"/>
        <v>NL_EX_M_2014_1000 NAC_1</v>
      </c>
      <c r="G1286" s="684"/>
    </row>
    <row r="1287" spans="1:7" ht="13.8" thickBot="1" x14ac:dyDescent="0.3">
      <c r="A1287" s="372" t="str">
        <f>Cover!$G$25</f>
        <v>NL</v>
      </c>
      <c r="B1287" s="325" t="s">
        <v>222</v>
      </c>
      <c r="C1287" s="323">
        <v>2014</v>
      </c>
      <c r="D1287" s="325" t="s">
        <v>216</v>
      </c>
      <c r="E1287" s="334" t="s">
        <v>94</v>
      </c>
      <c r="F1287" s="323" t="str">
        <f t="shared" si="20"/>
        <v>NL_EX_M_2014_1000 NAC_1_1</v>
      </c>
      <c r="G1287" s="684"/>
    </row>
    <row r="1288" spans="1:7" ht="13.8" thickBot="1" x14ac:dyDescent="0.3">
      <c r="A1288" s="372" t="str">
        <f>Cover!$G$25</f>
        <v>NL</v>
      </c>
      <c r="B1288" s="325" t="s">
        <v>222</v>
      </c>
      <c r="C1288" s="323">
        <v>2014</v>
      </c>
      <c r="D1288" s="325" t="s">
        <v>216</v>
      </c>
      <c r="E1288" s="334" t="s">
        <v>97</v>
      </c>
      <c r="F1288" s="323" t="str">
        <f t="shared" si="20"/>
        <v>NL_EX_M_2014_1000 NAC_1_2</v>
      </c>
      <c r="G1288" s="684"/>
    </row>
    <row r="1289" spans="1:7" ht="13.8" thickBot="1" x14ac:dyDescent="0.3">
      <c r="A1289" s="372" t="str">
        <f>Cover!$G$25</f>
        <v>NL</v>
      </c>
      <c r="B1289" s="325" t="s">
        <v>222</v>
      </c>
      <c r="C1289" s="323">
        <v>2014</v>
      </c>
      <c r="D1289" s="325" t="s">
        <v>216</v>
      </c>
      <c r="E1289" s="334" t="s">
        <v>98</v>
      </c>
      <c r="F1289" s="323" t="str">
        <f t="shared" si="20"/>
        <v>NL_EX_M_2014_1000 NAC_1_2_C</v>
      </c>
      <c r="G1289" s="684"/>
    </row>
    <row r="1290" spans="1:7" ht="13.8" thickBot="1" x14ac:dyDescent="0.3">
      <c r="A1290" s="372" t="str">
        <f>Cover!$G$25</f>
        <v>NL</v>
      </c>
      <c r="B1290" s="325" t="s">
        <v>222</v>
      </c>
      <c r="C1290" s="323">
        <v>2014</v>
      </c>
      <c r="D1290" s="325" t="s">
        <v>216</v>
      </c>
      <c r="E1290" s="334" t="s">
        <v>99</v>
      </c>
      <c r="F1290" s="323" t="str">
        <f t="shared" si="20"/>
        <v>NL_EX_M_2014_1000 NAC_1_2_NC</v>
      </c>
      <c r="G1290" s="684"/>
    </row>
    <row r="1291" spans="1:7" ht="13.8" thickBot="1" x14ac:dyDescent="0.3">
      <c r="A1291" s="372" t="str">
        <f>Cover!$G$25</f>
        <v>NL</v>
      </c>
      <c r="B1291" s="325" t="s">
        <v>222</v>
      </c>
      <c r="C1291" s="323">
        <v>2014</v>
      </c>
      <c r="D1291" s="325" t="s">
        <v>216</v>
      </c>
      <c r="E1291" s="334" t="s">
        <v>100</v>
      </c>
      <c r="F1291" s="323" t="str">
        <f t="shared" si="20"/>
        <v>NL_EX_M_2014_1000 NAC_1_2_NC_T</v>
      </c>
      <c r="G1291" s="684"/>
    </row>
    <row r="1292" spans="1:7" ht="13.8" thickBot="1" x14ac:dyDescent="0.3">
      <c r="A1292" s="372" t="str">
        <f>Cover!$G$25</f>
        <v>NL</v>
      </c>
      <c r="B1292" s="325" t="s">
        <v>222</v>
      </c>
      <c r="C1292" s="323">
        <v>2014</v>
      </c>
      <c r="D1292" s="325" t="s">
        <v>216</v>
      </c>
      <c r="E1292" s="334">
        <v>2</v>
      </c>
      <c r="F1292" s="323" t="str">
        <f t="shared" si="20"/>
        <v>NL_EX_M_2014_1000 NAC_2</v>
      </c>
      <c r="G1292" s="684"/>
    </row>
    <row r="1293" spans="1:7" ht="13.8" thickBot="1" x14ac:dyDescent="0.3">
      <c r="A1293" s="372" t="str">
        <f>Cover!$G$25</f>
        <v>NL</v>
      </c>
      <c r="B1293" s="325" t="s">
        <v>222</v>
      </c>
      <c r="C1293" s="323">
        <v>2014</v>
      </c>
      <c r="D1293" s="325" t="s">
        <v>216</v>
      </c>
      <c r="E1293" s="334">
        <v>3</v>
      </c>
      <c r="F1293" s="323" t="str">
        <f t="shared" si="20"/>
        <v>NL_EX_M_2014_1000 NAC_3</v>
      </c>
      <c r="G1293" s="684"/>
    </row>
    <row r="1294" spans="1:7" ht="13.8" thickBot="1" x14ac:dyDescent="0.3">
      <c r="A1294" s="372" t="str">
        <f>Cover!$G$25</f>
        <v>NL</v>
      </c>
      <c r="B1294" s="325" t="s">
        <v>222</v>
      </c>
      <c r="C1294" s="323">
        <v>2014</v>
      </c>
      <c r="D1294" s="325" t="s">
        <v>216</v>
      </c>
      <c r="E1294" s="334" t="s">
        <v>381</v>
      </c>
      <c r="F1294" s="323" t="str">
        <f t="shared" si="20"/>
        <v>NL_EX_M_2014_1000 NAC_3_1</v>
      </c>
      <c r="G1294" s="684"/>
    </row>
    <row r="1295" spans="1:7" ht="13.8" thickBot="1" x14ac:dyDescent="0.3">
      <c r="A1295" s="372" t="str">
        <f>Cover!$G$25</f>
        <v>NL</v>
      </c>
      <c r="B1295" s="325" t="s">
        <v>222</v>
      </c>
      <c r="C1295" s="323">
        <v>2014</v>
      </c>
      <c r="D1295" s="325" t="s">
        <v>216</v>
      </c>
      <c r="E1295" s="334" t="s">
        <v>382</v>
      </c>
      <c r="F1295" s="323" t="str">
        <f t="shared" si="20"/>
        <v>NL_EX_M_2014_1000 NAC_3_2</v>
      </c>
      <c r="G1295" s="684"/>
    </row>
    <row r="1296" spans="1:7" ht="13.8" thickBot="1" x14ac:dyDescent="0.3">
      <c r="A1296" s="372" t="str">
        <f>Cover!$G$25</f>
        <v>NL</v>
      </c>
      <c r="B1296" s="325" t="s">
        <v>222</v>
      </c>
      <c r="C1296" s="323">
        <v>2014</v>
      </c>
      <c r="D1296" s="325" t="s">
        <v>216</v>
      </c>
      <c r="E1296" s="334">
        <v>4</v>
      </c>
      <c r="F1296" s="323" t="str">
        <f t="shared" si="20"/>
        <v>NL_EX_M_2014_1000 NAC_4</v>
      </c>
      <c r="G1296" s="684"/>
    </row>
    <row r="1297" spans="1:7" ht="13.8" thickBot="1" x14ac:dyDescent="0.3">
      <c r="A1297" s="372" t="str">
        <f>Cover!$G$25</f>
        <v>NL</v>
      </c>
      <c r="B1297" s="325" t="s">
        <v>222</v>
      </c>
      <c r="C1297" s="323">
        <v>2014</v>
      </c>
      <c r="D1297" s="325" t="s">
        <v>216</v>
      </c>
      <c r="E1297" s="334" t="s">
        <v>383</v>
      </c>
      <c r="F1297" s="323" t="str">
        <f t="shared" si="20"/>
        <v>NL_EX_M_2014_1000 NAC_4_1</v>
      </c>
      <c r="G1297" s="684"/>
    </row>
    <row r="1298" spans="1:7" ht="13.8" thickBot="1" x14ac:dyDescent="0.3">
      <c r="A1298" s="372" t="str">
        <f>Cover!$G$25</f>
        <v>NL</v>
      </c>
      <c r="B1298" s="325" t="s">
        <v>222</v>
      </c>
      <c r="C1298" s="323">
        <v>2014</v>
      </c>
      <c r="D1298" s="325" t="s">
        <v>216</v>
      </c>
      <c r="E1298" s="334" t="s">
        <v>384</v>
      </c>
      <c r="F1298" s="323" t="str">
        <f t="shared" si="20"/>
        <v>NL_EX_M_2014_1000 NAC_4_2</v>
      </c>
      <c r="G1298" s="684"/>
    </row>
    <row r="1299" spans="1:7" ht="13.8" thickBot="1" x14ac:dyDescent="0.3">
      <c r="A1299" s="372" t="str">
        <f>Cover!$G$25</f>
        <v>NL</v>
      </c>
      <c r="B1299" s="325" t="s">
        <v>222</v>
      </c>
      <c r="C1299" s="323">
        <v>2014</v>
      </c>
      <c r="D1299" s="325" t="s">
        <v>216</v>
      </c>
      <c r="E1299" s="334">
        <v>5</v>
      </c>
      <c r="F1299" s="323" t="str">
        <f t="shared" si="20"/>
        <v>NL_EX_M_2014_1000 NAC_5</v>
      </c>
      <c r="G1299" s="684"/>
    </row>
    <row r="1300" spans="1:7" ht="13.8" thickBot="1" x14ac:dyDescent="0.3">
      <c r="A1300" s="372" t="str">
        <f>Cover!$G$25</f>
        <v>NL</v>
      </c>
      <c r="B1300" s="325" t="s">
        <v>222</v>
      </c>
      <c r="C1300" s="323">
        <v>2014</v>
      </c>
      <c r="D1300" s="325" t="s">
        <v>216</v>
      </c>
      <c r="E1300" s="334" t="s">
        <v>110</v>
      </c>
      <c r="F1300" s="323" t="str">
        <f t="shared" si="20"/>
        <v>NL_EX_M_2014_1000 NAC_5_C</v>
      </c>
      <c r="G1300" s="684"/>
    </row>
    <row r="1301" spans="1:7" ht="13.8" thickBot="1" x14ac:dyDescent="0.3">
      <c r="A1301" s="372" t="str">
        <f>Cover!$G$25</f>
        <v>NL</v>
      </c>
      <c r="B1301" s="325" t="s">
        <v>222</v>
      </c>
      <c r="C1301" s="323">
        <v>2014</v>
      </c>
      <c r="D1301" s="325" t="s">
        <v>216</v>
      </c>
      <c r="E1301" s="334" t="s">
        <v>111</v>
      </c>
      <c r="F1301" s="323" t="str">
        <f t="shared" si="20"/>
        <v>NL_EX_M_2014_1000 NAC_5_NC</v>
      </c>
      <c r="G1301" s="684"/>
    </row>
    <row r="1302" spans="1:7" ht="13.8" thickBot="1" x14ac:dyDescent="0.3">
      <c r="A1302" s="372" t="str">
        <f>Cover!$G$25</f>
        <v>NL</v>
      </c>
      <c r="B1302" s="325" t="s">
        <v>222</v>
      </c>
      <c r="C1302" s="323">
        <v>2014</v>
      </c>
      <c r="D1302" s="325" t="s">
        <v>216</v>
      </c>
      <c r="E1302" s="334" t="s">
        <v>112</v>
      </c>
      <c r="F1302" s="323" t="str">
        <f t="shared" si="20"/>
        <v>NL_EX_M_2014_1000 NAC_5_NC_T</v>
      </c>
      <c r="G1302" s="684"/>
    </row>
    <row r="1303" spans="1:7" ht="13.8" thickBot="1" x14ac:dyDescent="0.3">
      <c r="A1303" s="372" t="str">
        <f>Cover!$G$25</f>
        <v>NL</v>
      </c>
      <c r="B1303" s="325" t="s">
        <v>222</v>
      </c>
      <c r="C1303" s="323">
        <v>2014</v>
      </c>
      <c r="D1303" s="325" t="s">
        <v>216</v>
      </c>
      <c r="E1303" s="334">
        <v>6</v>
      </c>
      <c r="F1303" s="323" t="str">
        <f t="shared" si="20"/>
        <v>NL_EX_M_2014_1000 NAC_6</v>
      </c>
      <c r="G1303" s="684"/>
    </row>
    <row r="1304" spans="1:7" ht="13.8" thickBot="1" x14ac:dyDescent="0.3">
      <c r="A1304" s="372" t="str">
        <f>Cover!$G$25</f>
        <v>NL</v>
      </c>
      <c r="B1304" s="325" t="s">
        <v>222</v>
      </c>
      <c r="C1304" s="323">
        <v>2014</v>
      </c>
      <c r="D1304" s="325" t="s">
        <v>216</v>
      </c>
      <c r="E1304" s="334" t="s">
        <v>113</v>
      </c>
      <c r="F1304" s="323" t="str">
        <f t="shared" si="20"/>
        <v>NL_EX_M_2014_1000 NAC_6_1</v>
      </c>
      <c r="G1304" s="684"/>
    </row>
    <row r="1305" spans="1:7" ht="13.8" thickBot="1" x14ac:dyDescent="0.3">
      <c r="A1305" s="372" t="str">
        <f>Cover!$G$25</f>
        <v>NL</v>
      </c>
      <c r="B1305" s="325" t="s">
        <v>222</v>
      </c>
      <c r="C1305" s="323">
        <v>2014</v>
      </c>
      <c r="D1305" s="325" t="s">
        <v>216</v>
      </c>
      <c r="E1305" s="334" t="s">
        <v>114</v>
      </c>
      <c r="F1305" s="323" t="str">
        <f t="shared" si="20"/>
        <v>NL_EX_M_2014_1000 NAC_6_1_C</v>
      </c>
      <c r="G1305" s="684"/>
    </row>
    <row r="1306" spans="1:7" ht="13.8" thickBot="1" x14ac:dyDescent="0.3">
      <c r="A1306" s="372" t="str">
        <f>Cover!$G$25</f>
        <v>NL</v>
      </c>
      <c r="B1306" s="325" t="s">
        <v>222</v>
      </c>
      <c r="C1306" s="323">
        <v>2014</v>
      </c>
      <c r="D1306" s="325" t="s">
        <v>216</v>
      </c>
      <c r="E1306" s="334" t="s">
        <v>115</v>
      </c>
      <c r="F1306" s="323" t="str">
        <f t="shared" si="20"/>
        <v>NL_EX_M_2014_1000 NAC_6_1_NC</v>
      </c>
      <c r="G1306" s="684"/>
    </row>
    <row r="1307" spans="1:7" ht="13.8" thickBot="1" x14ac:dyDescent="0.3">
      <c r="A1307" s="372" t="str">
        <f>Cover!$G$25</f>
        <v>NL</v>
      </c>
      <c r="B1307" s="325" t="s">
        <v>222</v>
      </c>
      <c r="C1307" s="323">
        <v>2014</v>
      </c>
      <c r="D1307" s="325" t="s">
        <v>216</v>
      </c>
      <c r="E1307" s="334" t="s">
        <v>116</v>
      </c>
      <c r="F1307" s="323" t="str">
        <f t="shared" si="20"/>
        <v>NL_EX_M_2014_1000 NAC_6_1_NC_T</v>
      </c>
      <c r="G1307" s="684"/>
    </row>
    <row r="1308" spans="1:7" ht="13.8" thickBot="1" x14ac:dyDescent="0.3">
      <c r="A1308" s="372" t="str">
        <f>Cover!$G$25</f>
        <v>NL</v>
      </c>
      <c r="B1308" s="325" t="s">
        <v>222</v>
      </c>
      <c r="C1308" s="323">
        <v>2014</v>
      </c>
      <c r="D1308" s="325" t="s">
        <v>216</v>
      </c>
      <c r="E1308" s="334" t="s">
        <v>117</v>
      </c>
      <c r="F1308" s="323" t="str">
        <f t="shared" si="20"/>
        <v>NL_EX_M_2014_1000 NAC_6_2</v>
      </c>
      <c r="G1308" s="684"/>
    </row>
    <row r="1309" spans="1:7" ht="13.8" thickBot="1" x14ac:dyDescent="0.3">
      <c r="A1309" s="372" t="str">
        <f>Cover!$G$25</f>
        <v>NL</v>
      </c>
      <c r="B1309" s="325" t="s">
        <v>222</v>
      </c>
      <c r="C1309" s="323">
        <v>2014</v>
      </c>
      <c r="D1309" s="325" t="s">
        <v>216</v>
      </c>
      <c r="E1309" s="334" t="s">
        <v>118</v>
      </c>
      <c r="F1309" s="323" t="str">
        <f t="shared" si="20"/>
        <v>NL_EX_M_2014_1000 NAC_6_2_C</v>
      </c>
      <c r="G1309" s="684"/>
    </row>
    <row r="1310" spans="1:7" ht="13.8" thickBot="1" x14ac:dyDescent="0.3">
      <c r="A1310" s="372" t="str">
        <f>Cover!$G$25</f>
        <v>NL</v>
      </c>
      <c r="B1310" s="325" t="s">
        <v>222</v>
      </c>
      <c r="C1310" s="323">
        <v>2014</v>
      </c>
      <c r="D1310" s="325" t="s">
        <v>216</v>
      </c>
      <c r="E1310" s="334" t="s">
        <v>119</v>
      </c>
      <c r="F1310" s="323" t="str">
        <f t="shared" si="20"/>
        <v>NL_EX_M_2014_1000 NAC_6_2_NC</v>
      </c>
      <c r="G1310" s="684"/>
    </row>
    <row r="1311" spans="1:7" ht="13.8" thickBot="1" x14ac:dyDescent="0.3">
      <c r="A1311" s="372" t="str">
        <f>Cover!$G$25</f>
        <v>NL</v>
      </c>
      <c r="B1311" s="325" t="s">
        <v>222</v>
      </c>
      <c r="C1311" s="323">
        <v>2014</v>
      </c>
      <c r="D1311" s="325" t="s">
        <v>216</v>
      </c>
      <c r="E1311" s="334" t="s">
        <v>120</v>
      </c>
      <c r="F1311" s="323" t="str">
        <f t="shared" si="20"/>
        <v>NL_EX_M_2014_1000 NAC_6_2_NC_T</v>
      </c>
      <c r="G1311" s="684"/>
    </row>
    <row r="1312" spans="1:7" ht="13.8" thickBot="1" x14ac:dyDescent="0.3">
      <c r="A1312" s="372" t="str">
        <f>Cover!$G$25</f>
        <v>NL</v>
      </c>
      <c r="B1312" s="325" t="s">
        <v>222</v>
      </c>
      <c r="C1312" s="323">
        <v>2014</v>
      </c>
      <c r="D1312" s="325" t="s">
        <v>216</v>
      </c>
      <c r="E1312" s="334" t="s">
        <v>121</v>
      </c>
      <c r="F1312" s="323" t="str">
        <f t="shared" si="20"/>
        <v>NL_EX_M_2014_1000 NAC_6_3</v>
      </c>
      <c r="G1312" s="684"/>
    </row>
    <row r="1313" spans="1:7" ht="13.8" thickBot="1" x14ac:dyDescent="0.3">
      <c r="A1313" s="372" t="str">
        <f>Cover!$G$25</f>
        <v>NL</v>
      </c>
      <c r="B1313" s="325" t="s">
        <v>222</v>
      </c>
      <c r="C1313" s="323">
        <v>2014</v>
      </c>
      <c r="D1313" s="325" t="s">
        <v>216</v>
      </c>
      <c r="E1313" s="334" t="s">
        <v>122</v>
      </c>
      <c r="F1313" s="323" t="str">
        <f t="shared" si="20"/>
        <v>NL_EX_M_2014_1000 NAC_6_3_1</v>
      </c>
      <c r="G1313" s="684"/>
    </row>
    <row r="1314" spans="1:7" ht="13.8" thickBot="1" x14ac:dyDescent="0.3">
      <c r="A1314" s="372" t="str">
        <f>Cover!$G$25</f>
        <v>NL</v>
      </c>
      <c r="B1314" s="325" t="s">
        <v>222</v>
      </c>
      <c r="C1314" s="323">
        <v>2014</v>
      </c>
      <c r="D1314" s="325" t="s">
        <v>216</v>
      </c>
      <c r="E1314" s="334" t="s">
        <v>123</v>
      </c>
      <c r="F1314" s="323" t="str">
        <f t="shared" si="20"/>
        <v>NL_EX_M_2014_1000 NAC_6_4</v>
      </c>
      <c r="G1314" s="684"/>
    </row>
    <row r="1315" spans="1:7" ht="13.8" thickBot="1" x14ac:dyDescent="0.3">
      <c r="A1315" s="372" t="str">
        <f>Cover!$G$25</f>
        <v>NL</v>
      </c>
      <c r="B1315" s="325" t="s">
        <v>222</v>
      </c>
      <c r="C1315" s="323">
        <v>2014</v>
      </c>
      <c r="D1315" s="325" t="s">
        <v>216</v>
      </c>
      <c r="E1315" s="334" t="s">
        <v>124</v>
      </c>
      <c r="F1315" s="323" t="str">
        <f t="shared" si="20"/>
        <v>NL_EX_M_2014_1000 NAC_6_4_1</v>
      </c>
      <c r="G1315" s="684"/>
    </row>
    <row r="1316" spans="1:7" ht="13.8" thickBot="1" x14ac:dyDescent="0.3">
      <c r="A1316" s="372" t="str">
        <f>Cover!$G$25</f>
        <v>NL</v>
      </c>
      <c r="B1316" s="325" t="s">
        <v>222</v>
      </c>
      <c r="C1316" s="323">
        <v>2014</v>
      </c>
      <c r="D1316" s="325" t="s">
        <v>216</v>
      </c>
      <c r="E1316" s="334" t="s">
        <v>125</v>
      </c>
      <c r="F1316" s="323" t="str">
        <f t="shared" si="20"/>
        <v>NL_EX_M_2014_1000 NAC_6_4_2</v>
      </c>
      <c r="G1316" s="684"/>
    </row>
    <row r="1317" spans="1:7" ht="13.8" thickBot="1" x14ac:dyDescent="0.3">
      <c r="A1317" s="372" t="str">
        <f>Cover!$G$25</f>
        <v>NL</v>
      </c>
      <c r="B1317" s="325" t="s">
        <v>222</v>
      </c>
      <c r="C1317" s="323">
        <v>2014</v>
      </c>
      <c r="D1317" s="325" t="s">
        <v>216</v>
      </c>
      <c r="E1317" s="334" t="s">
        <v>126</v>
      </c>
      <c r="F1317" s="323" t="str">
        <f t="shared" si="20"/>
        <v>NL_EX_M_2014_1000 NAC_6_4_3</v>
      </c>
      <c r="G1317" s="684"/>
    </row>
    <row r="1318" spans="1:7" ht="13.8" thickBot="1" x14ac:dyDescent="0.3">
      <c r="A1318" s="372" t="str">
        <f>Cover!$G$25</f>
        <v>NL</v>
      </c>
      <c r="B1318" s="325" t="s">
        <v>222</v>
      </c>
      <c r="C1318" s="323">
        <v>2014</v>
      </c>
      <c r="D1318" s="325" t="s">
        <v>216</v>
      </c>
      <c r="E1318" s="334">
        <v>7</v>
      </c>
      <c r="F1318" s="323" t="str">
        <f t="shared" si="20"/>
        <v>NL_EX_M_2014_1000 NAC_7</v>
      </c>
      <c r="G1318" s="684"/>
    </row>
    <row r="1319" spans="1:7" ht="13.8" thickBot="1" x14ac:dyDescent="0.3">
      <c r="A1319" s="372" t="str">
        <f>Cover!$G$25</f>
        <v>NL</v>
      </c>
      <c r="B1319" s="325" t="s">
        <v>222</v>
      </c>
      <c r="C1319" s="323">
        <v>2014</v>
      </c>
      <c r="D1319" s="325" t="s">
        <v>216</v>
      </c>
      <c r="E1319" s="334" t="s">
        <v>127</v>
      </c>
      <c r="F1319" s="323" t="str">
        <f t="shared" si="20"/>
        <v>NL_EX_M_2014_1000 NAC_7_1</v>
      </c>
      <c r="G1319" s="684"/>
    </row>
    <row r="1320" spans="1:7" ht="13.8" thickBot="1" x14ac:dyDescent="0.3">
      <c r="A1320" s="372" t="str">
        <f>Cover!$G$25</f>
        <v>NL</v>
      </c>
      <c r="B1320" s="325" t="s">
        <v>222</v>
      </c>
      <c r="C1320" s="323">
        <v>2014</v>
      </c>
      <c r="D1320" s="325" t="s">
        <v>216</v>
      </c>
      <c r="E1320" s="334" t="s">
        <v>128</v>
      </c>
      <c r="F1320" s="323" t="str">
        <f t="shared" si="20"/>
        <v>NL_EX_M_2014_1000 NAC_7_2</v>
      </c>
      <c r="G1320" s="684"/>
    </row>
    <row r="1321" spans="1:7" ht="13.8" thickBot="1" x14ac:dyDescent="0.3">
      <c r="A1321" s="372" t="str">
        <f>Cover!$G$25</f>
        <v>NL</v>
      </c>
      <c r="B1321" s="325" t="s">
        <v>222</v>
      </c>
      <c r="C1321" s="323">
        <v>2014</v>
      </c>
      <c r="D1321" s="325" t="s">
        <v>216</v>
      </c>
      <c r="E1321" s="334" t="s">
        <v>129</v>
      </c>
      <c r="F1321" s="323" t="str">
        <f t="shared" si="20"/>
        <v>NL_EX_M_2014_1000 NAC_7_3</v>
      </c>
      <c r="G1321" s="684"/>
    </row>
    <row r="1322" spans="1:7" ht="13.8" thickBot="1" x14ac:dyDescent="0.3">
      <c r="A1322" s="372" t="str">
        <f>Cover!$G$25</f>
        <v>NL</v>
      </c>
      <c r="B1322" s="325" t="s">
        <v>222</v>
      </c>
      <c r="C1322" s="323">
        <v>2014</v>
      </c>
      <c r="D1322" s="325" t="s">
        <v>216</v>
      </c>
      <c r="E1322" s="334" t="s">
        <v>130</v>
      </c>
      <c r="F1322" s="323" t="str">
        <f t="shared" si="20"/>
        <v>NL_EX_M_2014_1000 NAC_7_3_1</v>
      </c>
      <c r="G1322" s="684"/>
    </row>
    <row r="1323" spans="1:7" ht="13.8" thickBot="1" x14ac:dyDescent="0.3">
      <c r="A1323" s="372" t="str">
        <f>Cover!$G$25</f>
        <v>NL</v>
      </c>
      <c r="B1323" s="325" t="s">
        <v>222</v>
      </c>
      <c r="C1323" s="323">
        <v>2014</v>
      </c>
      <c r="D1323" s="325" t="s">
        <v>216</v>
      </c>
      <c r="E1323" s="334" t="s">
        <v>131</v>
      </c>
      <c r="F1323" s="323" t="str">
        <f t="shared" si="20"/>
        <v>NL_EX_M_2014_1000 NAC_7_3_2</v>
      </c>
      <c r="G1323" s="684"/>
    </row>
    <row r="1324" spans="1:7" ht="13.8" thickBot="1" x14ac:dyDescent="0.3">
      <c r="A1324" s="372" t="str">
        <f>Cover!$G$25</f>
        <v>NL</v>
      </c>
      <c r="B1324" s="325" t="s">
        <v>222</v>
      </c>
      <c r="C1324" s="323">
        <v>2014</v>
      </c>
      <c r="D1324" s="325" t="s">
        <v>216</v>
      </c>
      <c r="E1324" s="334" t="s">
        <v>132</v>
      </c>
      <c r="F1324" s="323" t="str">
        <f t="shared" si="20"/>
        <v>NL_EX_M_2014_1000 NAC_7_3_3</v>
      </c>
      <c r="G1324" s="684"/>
    </row>
    <row r="1325" spans="1:7" ht="13.8" thickBot="1" x14ac:dyDescent="0.3">
      <c r="A1325" s="372" t="str">
        <f>Cover!$G$25</f>
        <v>NL</v>
      </c>
      <c r="B1325" s="325" t="s">
        <v>222</v>
      </c>
      <c r="C1325" s="323">
        <v>2014</v>
      </c>
      <c r="D1325" s="325" t="s">
        <v>216</v>
      </c>
      <c r="E1325" s="334" t="s">
        <v>133</v>
      </c>
      <c r="F1325" s="323" t="str">
        <f t="shared" si="20"/>
        <v>NL_EX_M_2014_1000 NAC_7_3_4</v>
      </c>
      <c r="G1325" s="684"/>
    </row>
    <row r="1326" spans="1:7" ht="13.8" thickBot="1" x14ac:dyDescent="0.3">
      <c r="A1326" s="372" t="str">
        <f>Cover!$G$25</f>
        <v>NL</v>
      </c>
      <c r="B1326" s="325" t="s">
        <v>222</v>
      </c>
      <c r="C1326" s="323">
        <v>2014</v>
      </c>
      <c r="D1326" s="325" t="s">
        <v>216</v>
      </c>
      <c r="E1326" s="334" t="s">
        <v>134</v>
      </c>
      <c r="F1326" s="323" t="str">
        <f t="shared" si="20"/>
        <v>NL_EX_M_2014_1000 NAC_7_4</v>
      </c>
      <c r="G1326" s="684"/>
    </row>
    <row r="1327" spans="1:7" ht="13.8" thickBot="1" x14ac:dyDescent="0.3">
      <c r="A1327" s="372" t="str">
        <f>Cover!$G$25</f>
        <v>NL</v>
      </c>
      <c r="B1327" s="325" t="s">
        <v>222</v>
      </c>
      <c r="C1327" s="323">
        <v>2014</v>
      </c>
      <c r="D1327" s="325" t="s">
        <v>216</v>
      </c>
      <c r="E1327" s="334">
        <v>8</v>
      </c>
      <c r="F1327" s="323" t="str">
        <f t="shared" si="20"/>
        <v>NL_EX_M_2014_1000 NAC_8</v>
      </c>
      <c r="G1327" s="684"/>
    </row>
    <row r="1328" spans="1:7" ht="13.8" thickBot="1" x14ac:dyDescent="0.3">
      <c r="A1328" s="372" t="str">
        <f>Cover!$G$25</f>
        <v>NL</v>
      </c>
      <c r="B1328" s="325" t="s">
        <v>222</v>
      </c>
      <c r="C1328" s="323">
        <v>2014</v>
      </c>
      <c r="D1328" s="325" t="s">
        <v>216</v>
      </c>
      <c r="E1328" s="334" t="s">
        <v>135</v>
      </c>
      <c r="F1328" s="323" t="str">
        <f t="shared" si="20"/>
        <v>NL_EX_M_2014_1000 NAC_8_1</v>
      </c>
      <c r="G1328" s="684"/>
    </row>
    <row r="1329" spans="1:7" ht="13.8" thickBot="1" x14ac:dyDescent="0.3">
      <c r="A1329" s="372" t="str">
        <f>Cover!$G$25</f>
        <v>NL</v>
      </c>
      <c r="B1329" s="325" t="s">
        <v>222</v>
      </c>
      <c r="C1329" s="323">
        <v>2014</v>
      </c>
      <c r="D1329" s="325" t="s">
        <v>216</v>
      </c>
      <c r="E1329" s="334" t="s">
        <v>136</v>
      </c>
      <c r="F1329" s="323" t="str">
        <f t="shared" si="20"/>
        <v>NL_EX_M_2014_1000 NAC_8_2</v>
      </c>
      <c r="G1329" s="684"/>
    </row>
    <row r="1330" spans="1:7" ht="13.8" thickBot="1" x14ac:dyDescent="0.3">
      <c r="A1330" s="372" t="str">
        <f>Cover!$G$25</f>
        <v>NL</v>
      </c>
      <c r="B1330" s="325" t="s">
        <v>222</v>
      </c>
      <c r="C1330" s="323">
        <v>2014</v>
      </c>
      <c r="D1330" s="325" t="s">
        <v>216</v>
      </c>
      <c r="E1330" s="334">
        <v>9</v>
      </c>
      <c r="F1330" s="323" t="str">
        <f t="shared" si="20"/>
        <v>NL_EX_M_2014_1000 NAC_9</v>
      </c>
      <c r="G1330" s="684"/>
    </row>
    <row r="1331" spans="1:7" ht="13.8" thickBot="1" x14ac:dyDescent="0.3">
      <c r="A1331" s="372" t="str">
        <f>Cover!$G$25</f>
        <v>NL</v>
      </c>
      <c r="B1331" s="325" t="s">
        <v>222</v>
      </c>
      <c r="C1331" s="323">
        <v>2014</v>
      </c>
      <c r="D1331" s="325" t="s">
        <v>216</v>
      </c>
      <c r="E1331" s="334">
        <v>10</v>
      </c>
      <c r="F1331" s="323" t="str">
        <f t="shared" si="20"/>
        <v>NL_EX_M_2014_1000 NAC_10</v>
      </c>
      <c r="G1331" s="684"/>
    </row>
    <row r="1332" spans="1:7" ht="13.8" thickBot="1" x14ac:dyDescent="0.3">
      <c r="A1332" s="372" t="str">
        <f>Cover!$G$25</f>
        <v>NL</v>
      </c>
      <c r="B1332" s="325" t="s">
        <v>222</v>
      </c>
      <c r="C1332" s="323">
        <v>2014</v>
      </c>
      <c r="D1332" s="325" t="s">
        <v>216</v>
      </c>
      <c r="E1332" s="334" t="s">
        <v>137</v>
      </c>
      <c r="F1332" s="323" t="str">
        <f t="shared" si="20"/>
        <v>NL_EX_M_2014_1000 NAC_10_1</v>
      </c>
      <c r="G1332" s="684"/>
    </row>
    <row r="1333" spans="1:7" ht="13.8" thickBot="1" x14ac:dyDescent="0.3">
      <c r="A1333" s="372" t="str">
        <f>Cover!$G$25</f>
        <v>NL</v>
      </c>
      <c r="B1333" s="343" t="s">
        <v>222</v>
      </c>
      <c r="C1333" s="323">
        <v>2014</v>
      </c>
      <c r="D1333" s="343" t="s">
        <v>216</v>
      </c>
      <c r="E1333" s="347" t="s">
        <v>138</v>
      </c>
      <c r="F1333" s="323" t="str">
        <f t="shared" si="20"/>
        <v>NL_EX_M_2014_1000 NAC_10_1_1</v>
      </c>
      <c r="G1333" s="684"/>
    </row>
    <row r="1334" spans="1:7" ht="13.8" thickBot="1" x14ac:dyDescent="0.3">
      <c r="A1334" s="372" t="str">
        <f>Cover!$G$25</f>
        <v>NL</v>
      </c>
      <c r="B1334" s="327" t="s">
        <v>222</v>
      </c>
      <c r="C1334" s="323">
        <v>2014</v>
      </c>
      <c r="D1334" s="327" t="s">
        <v>216</v>
      </c>
      <c r="E1334" s="341" t="s">
        <v>139</v>
      </c>
      <c r="F1334" s="323" t="str">
        <f t="shared" si="20"/>
        <v>NL_EX_M_2014_1000 NAC_10_1_2</v>
      </c>
      <c r="G1334" s="684"/>
    </row>
    <row r="1335" spans="1:7" ht="13.8" thickBot="1" x14ac:dyDescent="0.3">
      <c r="A1335" s="372" t="str">
        <f>Cover!$G$25</f>
        <v>NL</v>
      </c>
      <c r="B1335" s="325" t="s">
        <v>222</v>
      </c>
      <c r="C1335" s="323">
        <v>2014</v>
      </c>
      <c r="D1335" s="325" t="s">
        <v>216</v>
      </c>
      <c r="E1335" s="334" t="s">
        <v>140</v>
      </c>
      <c r="F1335" s="323" t="str">
        <f t="shared" si="20"/>
        <v>NL_EX_M_2014_1000 NAC_10_1_3</v>
      </c>
      <c r="G1335" s="684"/>
    </row>
    <row r="1336" spans="1:7" ht="13.8" thickBot="1" x14ac:dyDescent="0.3">
      <c r="A1336" s="372" t="str">
        <f>Cover!$G$25</f>
        <v>NL</v>
      </c>
      <c r="B1336" s="325" t="s">
        <v>222</v>
      </c>
      <c r="C1336" s="323">
        <v>2014</v>
      </c>
      <c r="D1336" s="325" t="s">
        <v>216</v>
      </c>
      <c r="E1336" s="334" t="s">
        <v>141</v>
      </c>
      <c r="F1336" s="323" t="str">
        <f t="shared" si="20"/>
        <v>NL_EX_M_2014_1000 NAC_10_1_4</v>
      </c>
      <c r="G1336" s="684"/>
    </row>
    <row r="1337" spans="1:7" ht="13.8" thickBot="1" x14ac:dyDescent="0.3">
      <c r="A1337" s="372" t="str">
        <f>Cover!$G$25</f>
        <v>NL</v>
      </c>
      <c r="B1337" s="325" t="s">
        <v>222</v>
      </c>
      <c r="C1337" s="323">
        <v>2014</v>
      </c>
      <c r="D1337" s="325" t="s">
        <v>216</v>
      </c>
      <c r="E1337" s="334" t="s">
        <v>142</v>
      </c>
      <c r="F1337" s="323" t="str">
        <f t="shared" si="20"/>
        <v>NL_EX_M_2014_1000 NAC_10_2</v>
      </c>
      <c r="G1337" s="684"/>
    </row>
    <row r="1338" spans="1:7" ht="13.8" thickBot="1" x14ac:dyDescent="0.3">
      <c r="A1338" s="372" t="str">
        <f>Cover!$G$25</f>
        <v>NL</v>
      </c>
      <c r="B1338" s="325" t="s">
        <v>222</v>
      </c>
      <c r="C1338" s="323">
        <v>2014</v>
      </c>
      <c r="D1338" s="325" t="s">
        <v>216</v>
      </c>
      <c r="E1338" s="334" t="s">
        <v>143</v>
      </c>
      <c r="F1338" s="323" t="str">
        <f t="shared" si="20"/>
        <v>NL_EX_M_2014_1000 NAC_10_3</v>
      </c>
      <c r="G1338" s="684"/>
    </row>
    <row r="1339" spans="1:7" ht="13.8" thickBot="1" x14ac:dyDescent="0.3">
      <c r="A1339" s="372" t="str">
        <f>Cover!$G$25</f>
        <v>NL</v>
      </c>
      <c r="B1339" s="325" t="s">
        <v>222</v>
      </c>
      <c r="C1339" s="323">
        <v>2014</v>
      </c>
      <c r="D1339" s="325" t="s">
        <v>216</v>
      </c>
      <c r="E1339" s="334" t="s">
        <v>144</v>
      </c>
      <c r="F1339" s="323" t="str">
        <f t="shared" si="20"/>
        <v>NL_EX_M_2014_1000 NAC_10_3_1</v>
      </c>
      <c r="G1339" s="684"/>
    </row>
    <row r="1340" spans="1:7" ht="13.8" thickBot="1" x14ac:dyDescent="0.3">
      <c r="A1340" s="372" t="str">
        <f>Cover!$G$25</f>
        <v>NL</v>
      </c>
      <c r="B1340" s="325" t="s">
        <v>222</v>
      </c>
      <c r="C1340" s="323">
        <v>2014</v>
      </c>
      <c r="D1340" s="325" t="s">
        <v>216</v>
      </c>
      <c r="E1340" s="334" t="s">
        <v>145</v>
      </c>
      <c r="F1340" s="323" t="str">
        <f t="shared" si="20"/>
        <v>NL_EX_M_2014_1000 NAC_10_3_2</v>
      </c>
      <c r="G1340" s="684"/>
    </row>
    <row r="1341" spans="1:7" ht="13.8" thickBot="1" x14ac:dyDescent="0.3">
      <c r="A1341" s="372" t="str">
        <f>Cover!$G$25</f>
        <v>NL</v>
      </c>
      <c r="B1341" s="325" t="s">
        <v>222</v>
      </c>
      <c r="C1341" s="323">
        <v>2014</v>
      </c>
      <c r="D1341" s="325" t="s">
        <v>216</v>
      </c>
      <c r="E1341" s="334" t="s">
        <v>146</v>
      </c>
      <c r="F1341" s="323" t="str">
        <f t="shared" si="20"/>
        <v>NL_EX_M_2014_1000 NAC_10_3_3</v>
      </c>
      <c r="G1341" s="684"/>
    </row>
    <row r="1342" spans="1:7" ht="13.8" thickBot="1" x14ac:dyDescent="0.3">
      <c r="A1342" s="372" t="str">
        <f>Cover!$G$25</f>
        <v>NL</v>
      </c>
      <c r="B1342" s="325" t="s">
        <v>222</v>
      </c>
      <c r="C1342" s="323">
        <v>2014</v>
      </c>
      <c r="D1342" s="325" t="s">
        <v>216</v>
      </c>
      <c r="E1342" s="334" t="s">
        <v>147</v>
      </c>
      <c r="F1342" s="323" t="str">
        <f t="shared" si="20"/>
        <v>NL_EX_M_2014_1000 NAC_10_3_4</v>
      </c>
      <c r="G1342" s="684"/>
    </row>
    <row r="1343" spans="1:7" ht="13.8" thickBot="1" x14ac:dyDescent="0.3">
      <c r="A1343" s="372" t="str">
        <f>Cover!$G$25</f>
        <v>NL</v>
      </c>
      <c r="B1343" s="325" t="s">
        <v>222</v>
      </c>
      <c r="C1343" s="323">
        <v>2014</v>
      </c>
      <c r="D1343" s="325" t="s">
        <v>216</v>
      </c>
      <c r="E1343" s="334" t="s">
        <v>148</v>
      </c>
      <c r="F1343" s="323" t="str">
        <f t="shared" si="20"/>
        <v>NL_EX_M_2014_1000 NAC_10_4</v>
      </c>
      <c r="G1343" s="684"/>
    </row>
    <row r="1344" spans="1:7" ht="13.8" thickBot="1" x14ac:dyDescent="0.3">
      <c r="A1344" s="372" t="str">
        <f>Cover!$G$25</f>
        <v>NL</v>
      </c>
      <c r="B1344" s="325" t="s">
        <v>221</v>
      </c>
      <c r="C1344" s="323">
        <v>2014</v>
      </c>
      <c r="D1344" s="325" t="s">
        <v>293</v>
      </c>
      <c r="E1344" s="334">
        <v>1</v>
      </c>
      <c r="F1344" s="323" t="str">
        <f t="shared" si="20"/>
        <v>NL_EX_X_2014_1000 m3_1</v>
      </c>
      <c r="G1344" s="684"/>
    </row>
    <row r="1345" spans="1:7" ht="13.8" thickBot="1" x14ac:dyDescent="0.3">
      <c r="A1345" s="372" t="str">
        <f>Cover!$G$25</f>
        <v>NL</v>
      </c>
      <c r="B1345" s="325" t="s">
        <v>221</v>
      </c>
      <c r="C1345" s="323">
        <v>2014</v>
      </c>
      <c r="D1345" s="325" t="s">
        <v>293</v>
      </c>
      <c r="E1345" s="334" t="s">
        <v>94</v>
      </c>
      <c r="F1345" s="323" t="str">
        <f t="shared" si="20"/>
        <v>NL_EX_X_2014_1000 m3_1_1</v>
      </c>
      <c r="G1345" s="684"/>
    </row>
    <row r="1346" spans="1:7" ht="13.8" thickBot="1" x14ac:dyDescent="0.3">
      <c r="A1346" s="372" t="str">
        <f>Cover!$G$25</f>
        <v>NL</v>
      </c>
      <c r="B1346" s="325" t="s">
        <v>221</v>
      </c>
      <c r="C1346" s="323">
        <v>2014</v>
      </c>
      <c r="D1346" s="325" t="s">
        <v>293</v>
      </c>
      <c r="E1346" s="334" t="s">
        <v>97</v>
      </c>
      <c r="F1346" s="323" t="str">
        <f t="shared" si="20"/>
        <v>NL_EX_X_2014_1000 m3_1_2</v>
      </c>
      <c r="G1346" s="684"/>
    </row>
    <row r="1347" spans="1:7" ht="13.8" thickBot="1" x14ac:dyDescent="0.3">
      <c r="A1347" s="372" t="str">
        <f>Cover!$G$25</f>
        <v>NL</v>
      </c>
      <c r="B1347" s="325" t="s">
        <v>221</v>
      </c>
      <c r="C1347" s="323">
        <v>2014</v>
      </c>
      <c r="D1347" s="325" t="s">
        <v>293</v>
      </c>
      <c r="E1347" s="334" t="s">
        <v>98</v>
      </c>
      <c r="F1347" s="323" t="str">
        <f t="shared" ref="F1347:F1410" si="21">CONCATENATE(A1347,"_",B1347,"_",C1347,"_",D1347,"_",E1347)</f>
        <v>NL_EX_X_2014_1000 m3_1_2_C</v>
      </c>
      <c r="G1347" s="684"/>
    </row>
    <row r="1348" spans="1:7" ht="13.8" thickBot="1" x14ac:dyDescent="0.3">
      <c r="A1348" s="372" t="str">
        <f>Cover!$G$25</f>
        <v>NL</v>
      </c>
      <c r="B1348" s="325" t="s">
        <v>221</v>
      </c>
      <c r="C1348" s="323">
        <v>2014</v>
      </c>
      <c r="D1348" s="325" t="s">
        <v>293</v>
      </c>
      <c r="E1348" s="334" t="s">
        <v>99</v>
      </c>
      <c r="F1348" s="323" t="str">
        <f t="shared" si="21"/>
        <v>NL_EX_X_2014_1000 m3_1_2_NC</v>
      </c>
      <c r="G1348" s="684"/>
    </row>
    <row r="1349" spans="1:7" ht="13.8" thickBot="1" x14ac:dyDescent="0.3">
      <c r="A1349" s="372" t="str">
        <f>Cover!$G$25</f>
        <v>NL</v>
      </c>
      <c r="B1349" s="325" t="s">
        <v>221</v>
      </c>
      <c r="C1349" s="323">
        <v>2014</v>
      </c>
      <c r="D1349" s="325" t="s">
        <v>293</v>
      </c>
      <c r="E1349" s="334" t="s">
        <v>100</v>
      </c>
      <c r="F1349" s="323" t="str">
        <f t="shared" si="21"/>
        <v>NL_EX_X_2014_1000 m3_1_2_NC_T</v>
      </c>
      <c r="G1349" s="684"/>
    </row>
    <row r="1350" spans="1:7" ht="13.8" thickBot="1" x14ac:dyDescent="0.3">
      <c r="A1350" s="372" t="str">
        <f>Cover!$G$25</f>
        <v>NL</v>
      </c>
      <c r="B1350" s="325" t="s">
        <v>221</v>
      </c>
      <c r="C1350" s="323">
        <v>2014</v>
      </c>
      <c r="D1350" s="325" t="s">
        <v>362</v>
      </c>
      <c r="E1350" s="334">
        <v>2</v>
      </c>
      <c r="F1350" s="323" t="str">
        <f t="shared" si="21"/>
        <v>NL_EX_X_2014_1000 mt_2</v>
      </c>
      <c r="G1350" s="684"/>
    </row>
    <row r="1351" spans="1:7" ht="13.8" thickBot="1" x14ac:dyDescent="0.3">
      <c r="A1351" s="372" t="str">
        <f>Cover!$G$25</f>
        <v>NL</v>
      </c>
      <c r="B1351" s="325" t="s">
        <v>221</v>
      </c>
      <c r="C1351" s="323">
        <v>2014</v>
      </c>
      <c r="D1351" s="325" t="s">
        <v>293</v>
      </c>
      <c r="E1351" s="334">
        <v>3</v>
      </c>
      <c r="F1351" s="323" t="str">
        <f t="shared" si="21"/>
        <v>NL_EX_X_2014_1000 m3_3</v>
      </c>
      <c r="G1351" s="684"/>
    </row>
    <row r="1352" spans="1:7" ht="13.8" thickBot="1" x14ac:dyDescent="0.3">
      <c r="A1352" s="372" t="str">
        <f>Cover!$G$25</f>
        <v>NL</v>
      </c>
      <c r="B1352" s="325" t="s">
        <v>221</v>
      </c>
      <c r="C1352" s="323">
        <v>2014</v>
      </c>
      <c r="D1352" s="325" t="s">
        <v>293</v>
      </c>
      <c r="E1352" s="334" t="s">
        <v>381</v>
      </c>
      <c r="F1352" s="323" t="str">
        <f t="shared" si="21"/>
        <v>NL_EX_X_2014_1000 m3_3_1</v>
      </c>
      <c r="G1352" s="684"/>
    </row>
    <row r="1353" spans="1:7" ht="13.8" thickBot="1" x14ac:dyDescent="0.3">
      <c r="A1353" s="372" t="str">
        <f>Cover!$G$25</f>
        <v>NL</v>
      </c>
      <c r="B1353" s="325" t="s">
        <v>221</v>
      </c>
      <c r="C1353" s="323">
        <v>2014</v>
      </c>
      <c r="D1353" s="325" t="s">
        <v>293</v>
      </c>
      <c r="E1353" s="334" t="s">
        <v>382</v>
      </c>
      <c r="F1353" s="323" t="str">
        <f t="shared" si="21"/>
        <v>NL_EX_X_2014_1000 m3_3_2</v>
      </c>
      <c r="G1353" s="684"/>
    </row>
    <row r="1354" spans="1:7" ht="13.8" thickBot="1" x14ac:dyDescent="0.3">
      <c r="A1354" s="372" t="str">
        <f>Cover!$G$25</f>
        <v>NL</v>
      </c>
      <c r="B1354" s="325" t="s">
        <v>221</v>
      </c>
      <c r="C1354" s="323">
        <v>2014</v>
      </c>
      <c r="D1354" s="325" t="s">
        <v>362</v>
      </c>
      <c r="E1354" s="334">
        <v>4</v>
      </c>
      <c r="F1354" s="323" t="str">
        <f t="shared" si="21"/>
        <v>NL_EX_X_2014_1000 mt_4</v>
      </c>
      <c r="G1354" s="684"/>
    </row>
    <row r="1355" spans="1:7" ht="13.8" thickBot="1" x14ac:dyDescent="0.3">
      <c r="A1355" s="372" t="str">
        <f>Cover!$G$25</f>
        <v>NL</v>
      </c>
      <c r="B1355" s="325" t="s">
        <v>221</v>
      </c>
      <c r="C1355" s="323">
        <v>2014</v>
      </c>
      <c r="D1355" s="325" t="s">
        <v>362</v>
      </c>
      <c r="E1355" s="334" t="s">
        <v>383</v>
      </c>
      <c r="F1355" s="323" t="str">
        <f t="shared" si="21"/>
        <v>NL_EX_X_2014_1000 mt_4_1</v>
      </c>
      <c r="G1355" s="684"/>
    </row>
    <row r="1356" spans="1:7" ht="13.8" thickBot="1" x14ac:dyDescent="0.3">
      <c r="A1356" s="372" t="str">
        <f>Cover!$G$25</f>
        <v>NL</v>
      </c>
      <c r="B1356" s="325" t="s">
        <v>221</v>
      </c>
      <c r="C1356" s="323">
        <v>2014</v>
      </c>
      <c r="D1356" s="325" t="s">
        <v>362</v>
      </c>
      <c r="E1356" s="334" t="s">
        <v>384</v>
      </c>
      <c r="F1356" s="323" t="str">
        <f t="shared" si="21"/>
        <v>NL_EX_X_2014_1000 mt_4_2</v>
      </c>
      <c r="G1356" s="684"/>
    </row>
    <row r="1357" spans="1:7" ht="13.8" thickBot="1" x14ac:dyDescent="0.3">
      <c r="A1357" s="372" t="str">
        <f>Cover!$G$25</f>
        <v>NL</v>
      </c>
      <c r="B1357" s="325" t="s">
        <v>221</v>
      </c>
      <c r="C1357" s="323">
        <v>2014</v>
      </c>
      <c r="D1357" s="325" t="s">
        <v>293</v>
      </c>
      <c r="E1357" s="334">
        <v>5</v>
      </c>
      <c r="F1357" s="323" t="str">
        <f t="shared" si="21"/>
        <v>NL_EX_X_2014_1000 m3_5</v>
      </c>
      <c r="G1357" s="684"/>
    </row>
    <row r="1358" spans="1:7" ht="13.8" thickBot="1" x14ac:dyDescent="0.3">
      <c r="A1358" s="372" t="str">
        <f>Cover!$G$25</f>
        <v>NL</v>
      </c>
      <c r="B1358" s="325" t="s">
        <v>221</v>
      </c>
      <c r="C1358" s="323">
        <v>2014</v>
      </c>
      <c r="D1358" s="325" t="s">
        <v>293</v>
      </c>
      <c r="E1358" s="334" t="s">
        <v>110</v>
      </c>
      <c r="F1358" s="323" t="str">
        <f t="shared" si="21"/>
        <v>NL_EX_X_2014_1000 m3_5_C</v>
      </c>
      <c r="G1358" s="684"/>
    </row>
    <row r="1359" spans="1:7" ht="13.8" thickBot="1" x14ac:dyDescent="0.3">
      <c r="A1359" s="372" t="str">
        <f>Cover!$G$25</f>
        <v>NL</v>
      </c>
      <c r="B1359" s="325" t="s">
        <v>221</v>
      </c>
      <c r="C1359" s="323">
        <v>2014</v>
      </c>
      <c r="D1359" s="325" t="s">
        <v>293</v>
      </c>
      <c r="E1359" s="334" t="s">
        <v>111</v>
      </c>
      <c r="F1359" s="323" t="str">
        <f t="shared" si="21"/>
        <v>NL_EX_X_2014_1000 m3_5_NC</v>
      </c>
      <c r="G1359" s="684"/>
    </row>
    <row r="1360" spans="1:7" ht="13.8" thickBot="1" x14ac:dyDescent="0.3">
      <c r="A1360" s="372" t="str">
        <f>Cover!$G$25</f>
        <v>NL</v>
      </c>
      <c r="B1360" s="325" t="s">
        <v>221</v>
      </c>
      <c r="C1360" s="323">
        <v>2014</v>
      </c>
      <c r="D1360" s="325" t="s">
        <v>293</v>
      </c>
      <c r="E1360" s="334" t="s">
        <v>112</v>
      </c>
      <c r="F1360" s="323" t="str">
        <f t="shared" si="21"/>
        <v>NL_EX_X_2014_1000 m3_5_NC_T</v>
      </c>
      <c r="G1360" s="684"/>
    </row>
    <row r="1361" spans="1:7" ht="13.8" thickBot="1" x14ac:dyDescent="0.3">
      <c r="A1361" s="372" t="str">
        <f>Cover!$G$25</f>
        <v>NL</v>
      </c>
      <c r="B1361" s="325" t="s">
        <v>221</v>
      </c>
      <c r="C1361" s="323">
        <v>2014</v>
      </c>
      <c r="D1361" s="325" t="s">
        <v>293</v>
      </c>
      <c r="E1361" s="334">
        <v>6</v>
      </c>
      <c r="F1361" s="323" t="str">
        <f t="shared" si="21"/>
        <v>NL_EX_X_2014_1000 m3_6</v>
      </c>
      <c r="G1361" s="684"/>
    </row>
    <row r="1362" spans="1:7" ht="13.8" thickBot="1" x14ac:dyDescent="0.3">
      <c r="A1362" s="372" t="str">
        <f>Cover!$G$25</f>
        <v>NL</v>
      </c>
      <c r="B1362" s="325" t="s">
        <v>221</v>
      </c>
      <c r="C1362" s="323">
        <v>2014</v>
      </c>
      <c r="D1362" s="325" t="s">
        <v>293</v>
      </c>
      <c r="E1362" s="334" t="s">
        <v>113</v>
      </c>
      <c r="F1362" s="323" t="str">
        <f t="shared" si="21"/>
        <v>NL_EX_X_2014_1000 m3_6_1</v>
      </c>
      <c r="G1362" s="684"/>
    </row>
    <row r="1363" spans="1:7" ht="13.8" thickBot="1" x14ac:dyDescent="0.3">
      <c r="A1363" s="372" t="str">
        <f>Cover!$G$25</f>
        <v>NL</v>
      </c>
      <c r="B1363" s="325" t="s">
        <v>221</v>
      </c>
      <c r="C1363" s="323">
        <v>2014</v>
      </c>
      <c r="D1363" s="325" t="s">
        <v>293</v>
      </c>
      <c r="E1363" s="334" t="s">
        <v>114</v>
      </c>
      <c r="F1363" s="323" t="str">
        <f t="shared" si="21"/>
        <v>NL_EX_X_2014_1000 m3_6_1_C</v>
      </c>
      <c r="G1363" s="684"/>
    </row>
    <row r="1364" spans="1:7" ht="13.8" thickBot="1" x14ac:dyDescent="0.3">
      <c r="A1364" s="372" t="str">
        <f>Cover!$G$25</f>
        <v>NL</v>
      </c>
      <c r="B1364" s="325" t="s">
        <v>221</v>
      </c>
      <c r="C1364" s="323">
        <v>2014</v>
      </c>
      <c r="D1364" s="325" t="s">
        <v>293</v>
      </c>
      <c r="E1364" s="334" t="s">
        <v>115</v>
      </c>
      <c r="F1364" s="323" t="str">
        <f t="shared" si="21"/>
        <v>NL_EX_X_2014_1000 m3_6_1_NC</v>
      </c>
      <c r="G1364" s="684"/>
    </row>
    <row r="1365" spans="1:7" ht="13.8" thickBot="1" x14ac:dyDescent="0.3">
      <c r="A1365" s="372" t="str">
        <f>Cover!$G$25</f>
        <v>NL</v>
      </c>
      <c r="B1365" s="325" t="s">
        <v>221</v>
      </c>
      <c r="C1365" s="323">
        <v>2014</v>
      </c>
      <c r="D1365" s="325" t="s">
        <v>293</v>
      </c>
      <c r="E1365" s="334" t="s">
        <v>116</v>
      </c>
      <c r="F1365" s="323" t="str">
        <f t="shared" si="21"/>
        <v>NL_EX_X_2014_1000 m3_6_1_NC_T</v>
      </c>
      <c r="G1365" s="684"/>
    </row>
    <row r="1366" spans="1:7" ht="13.8" thickBot="1" x14ac:dyDescent="0.3">
      <c r="A1366" s="372" t="str">
        <f>Cover!$G$25</f>
        <v>NL</v>
      </c>
      <c r="B1366" s="325" t="s">
        <v>221</v>
      </c>
      <c r="C1366" s="323">
        <v>2014</v>
      </c>
      <c r="D1366" s="325" t="s">
        <v>293</v>
      </c>
      <c r="E1366" s="334" t="s">
        <v>117</v>
      </c>
      <c r="F1366" s="323" t="str">
        <f t="shared" si="21"/>
        <v>NL_EX_X_2014_1000 m3_6_2</v>
      </c>
      <c r="G1366" s="684"/>
    </row>
    <row r="1367" spans="1:7" ht="13.8" thickBot="1" x14ac:dyDescent="0.3">
      <c r="A1367" s="372" t="str">
        <f>Cover!$G$25</f>
        <v>NL</v>
      </c>
      <c r="B1367" s="325" t="s">
        <v>221</v>
      </c>
      <c r="C1367" s="323">
        <v>2014</v>
      </c>
      <c r="D1367" s="325" t="s">
        <v>293</v>
      </c>
      <c r="E1367" s="334" t="s">
        <v>118</v>
      </c>
      <c r="F1367" s="323" t="str">
        <f t="shared" si="21"/>
        <v>NL_EX_X_2014_1000 m3_6_2_C</v>
      </c>
      <c r="G1367" s="684"/>
    </row>
    <row r="1368" spans="1:7" ht="13.8" thickBot="1" x14ac:dyDescent="0.3">
      <c r="A1368" s="372" t="str">
        <f>Cover!$G$25</f>
        <v>NL</v>
      </c>
      <c r="B1368" s="325" t="s">
        <v>221</v>
      </c>
      <c r="C1368" s="323">
        <v>2014</v>
      </c>
      <c r="D1368" s="325" t="s">
        <v>293</v>
      </c>
      <c r="E1368" s="334" t="s">
        <v>119</v>
      </c>
      <c r="F1368" s="323" t="str">
        <f t="shared" si="21"/>
        <v>NL_EX_X_2014_1000 m3_6_2_NC</v>
      </c>
      <c r="G1368" s="684"/>
    </row>
    <row r="1369" spans="1:7" ht="13.8" thickBot="1" x14ac:dyDescent="0.3">
      <c r="A1369" s="372" t="str">
        <f>Cover!$G$25</f>
        <v>NL</v>
      </c>
      <c r="B1369" s="325" t="s">
        <v>221</v>
      </c>
      <c r="C1369" s="323">
        <v>2014</v>
      </c>
      <c r="D1369" s="325" t="s">
        <v>293</v>
      </c>
      <c r="E1369" s="334" t="s">
        <v>120</v>
      </c>
      <c r="F1369" s="323" t="str">
        <f t="shared" si="21"/>
        <v>NL_EX_X_2014_1000 m3_6_2_NC_T</v>
      </c>
      <c r="G1369" s="684"/>
    </row>
    <row r="1370" spans="1:7" ht="13.8" thickBot="1" x14ac:dyDescent="0.3">
      <c r="A1370" s="372" t="str">
        <f>Cover!$G$25</f>
        <v>NL</v>
      </c>
      <c r="B1370" s="325" t="s">
        <v>221</v>
      </c>
      <c r="C1370" s="323">
        <v>2014</v>
      </c>
      <c r="D1370" s="325" t="s">
        <v>293</v>
      </c>
      <c r="E1370" s="334" t="s">
        <v>121</v>
      </c>
      <c r="F1370" s="323" t="str">
        <f t="shared" si="21"/>
        <v>NL_EX_X_2014_1000 m3_6_3</v>
      </c>
      <c r="G1370" s="684"/>
    </row>
    <row r="1371" spans="1:7" ht="13.8" thickBot="1" x14ac:dyDescent="0.3">
      <c r="A1371" s="372" t="str">
        <f>Cover!$G$25</f>
        <v>NL</v>
      </c>
      <c r="B1371" s="325" t="s">
        <v>221</v>
      </c>
      <c r="C1371" s="323">
        <v>2014</v>
      </c>
      <c r="D1371" s="325" t="s">
        <v>293</v>
      </c>
      <c r="E1371" s="334" t="s">
        <v>122</v>
      </c>
      <c r="F1371" s="323" t="str">
        <f t="shared" si="21"/>
        <v>NL_EX_X_2014_1000 m3_6_3_1</v>
      </c>
      <c r="G1371" s="684"/>
    </row>
    <row r="1372" spans="1:7" ht="13.8" thickBot="1" x14ac:dyDescent="0.3">
      <c r="A1372" s="372" t="str">
        <f>Cover!$G$25</f>
        <v>NL</v>
      </c>
      <c r="B1372" s="325" t="s">
        <v>221</v>
      </c>
      <c r="C1372" s="323">
        <v>2014</v>
      </c>
      <c r="D1372" s="325" t="s">
        <v>293</v>
      </c>
      <c r="E1372" s="334" t="s">
        <v>123</v>
      </c>
      <c r="F1372" s="323" t="str">
        <f t="shared" si="21"/>
        <v>NL_EX_X_2014_1000 m3_6_4</v>
      </c>
      <c r="G1372" s="684"/>
    </row>
    <row r="1373" spans="1:7" ht="13.8" thickBot="1" x14ac:dyDescent="0.3">
      <c r="A1373" s="372" t="str">
        <f>Cover!$G$25</f>
        <v>NL</v>
      </c>
      <c r="B1373" s="325" t="s">
        <v>221</v>
      </c>
      <c r="C1373" s="323">
        <v>2014</v>
      </c>
      <c r="D1373" s="325" t="s">
        <v>293</v>
      </c>
      <c r="E1373" s="334" t="s">
        <v>124</v>
      </c>
      <c r="F1373" s="323" t="str">
        <f t="shared" si="21"/>
        <v>NL_EX_X_2014_1000 m3_6_4_1</v>
      </c>
      <c r="G1373" s="684"/>
    </row>
    <row r="1374" spans="1:7" ht="13.8" thickBot="1" x14ac:dyDescent="0.3">
      <c r="A1374" s="372" t="str">
        <f>Cover!$G$25</f>
        <v>NL</v>
      </c>
      <c r="B1374" s="325" t="s">
        <v>221</v>
      </c>
      <c r="C1374" s="323">
        <v>2014</v>
      </c>
      <c r="D1374" s="325" t="s">
        <v>293</v>
      </c>
      <c r="E1374" s="334" t="s">
        <v>125</v>
      </c>
      <c r="F1374" s="323" t="str">
        <f t="shared" si="21"/>
        <v>NL_EX_X_2014_1000 m3_6_4_2</v>
      </c>
      <c r="G1374" s="684"/>
    </row>
    <row r="1375" spans="1:7" ht="13.8" thickBot="1" x14ac:dyDescent="0.3">
      <c r="A1375" s="372" t="str">
        <f>Cover!$G$25</f>
        <v>NL</v>
      </c>
      <c r="B1375" s="325" t="s">
        <v>221</v>
      </c>
      <c r="C1375" s="323">
        <v>2014</v>
      </c>
      <c r="D1375" s="325" t="s">
        <v>293</v>
      </c>
      <c r="E1375" s="334" t="s">
        <v>126</v>
      </c>
      <c r="F1375" s="323" t="str">
        <f t="shared" si="21"/>
        <v>NL_EX_X_2014_1000 m3_6_4_3</v>
      </c>
      <c r="G1375" s="684"/>
    </row>
    <row r="1376" spans="1:7" ht="13.8" thickBot="1" x14ac:dyDescent="0.3">
      <c r="A1376" s="372" t="str">
        <f>Cover!$G$25</f>
        <v>NL</v>
      </c>
      <c r="B1376" s="325" t="s">
        <v>221</v>
      </c>
      <c r="C1376" s="323">
        <v>2014</v>
      </c>
      <c r="D1376" s="325" t="s">
        <v>362</v>
      </c>
      <c r="E1376" s="334">
        <v>7</v>
      </c>
      <c r="F1376" s="323" t="str">
        <f t="shared" si="21"/>
        <v>NL_EX_X_2014_1000 mt_7</v>
      </c>
      <c r="G1376" s="684"/>
    </row>
    <row r="1377" spans="1:7" ht="13.8" thickBot="1" x14ac:dyDescent="0.3">
      <c r="A1377" s="372" t="str">
        <f>Cover!$G$25</f>
        <v>NL</v>
      </c>
      <c r="B1377" s="325" t="s">
        <v>221</v>
      </c>
      <c r="C1377" s="323">
        <v>2014</v>
      </c>
      <c r="D1377" s="325" t="s">
        <v>362</v>
      </c>
      <c r="E1377" s="334" t="s">
        <v>127</v>
      </c>
      <c r="F1377" s="323" t="str">
        <f t="shared" si="21"/>
        <v>NL_EX_X_2014_1000 mt_7_1</v>
      </c>
      <c r="G1377" s="684"/>
    </row>
    <row r="1378" spans="1:7" ht="13.8" thickBot="1" x14ac:dyDescent="0.3">
      <c r="A1378" s="372" t="str">
        <f>Cover!$G$25</f>
        <v>NL</v>
      </c>
      <c r="B1378" s="325" t="s">
        <v>221</v>
      </c>
      <c r="C1378" s="323">
        <v>2014</v>
      </c>
      <c r="D1378" s="325" t="s">
        <v>362</v>
      </c>
      <c r="E1378" s="334" t="s">
        <v>128</v>
      </c>
      <c r="F1378" s="323" t="str">
        <f t="shared" si="21"/>
        <v>NL_EX_X_2014_1000 mt_7_2</v>
      </c>
      <c r="G1378" s="684"/>
    </row>
    <row r="1379" spans="1:7" ht="13.8" thickBot="1" x14ac:dyDescent="0.3">
      <c r="A1379" s="372" t="str">
        <f>Cover!$G$25</f>
        <v>NL</v>
      </c>
      <c r="B1379" s="325" t="s">
        <v>221</v>
      </c>
      <c r="C1379" s="323">
        <v>2014</v>
      </c>
      <c r="D1379" s="325" t="s">
        <v>362</v>
      </c>
      <c r="E1379" s="334" t="s">
        <v>129</v>
      </c>
      <c r="F1379" s="323" t="str">
        <f t="shared" si="21"/>
        <v>NL_EX_X_2014_1000 mt_7_3</v>
      </c>
      <c r="G1379" s="684"/>
    </row>
    <row r="1380" spans="1:7" ht="13.8" thickBot="1" x14ac:dyDescent="0.3">
      <c r="A1380" s="372" t="str">
        <f>Cover!$G$25</f>
        <v>NL</v>
      </c>
      <c r="B1380" s="325" t="s">
        <v>221</v>
      </c>
      <c r="C1380" s="323">
        <v>2014</v>
      </c>
      <c r="D1380" s="325" t="s">
        <v>362</v>
      </c>
      <c r="E1380" s="334" t="s">
        <v>130</v>
      </c>
      <c r="F1380" s="323" t="str">
        <f t="shared" si="21"/>
        <v>NL_EX_X_2014_1000 mt_7_3_1</v>
      </c>
      <c r="G1380" s="684"/>
    </row>
    <row r="1381" spans="1:7" ht="13.8" thickBot="1" x14ac:dyDescent="0.3">
      <c r="A1381" s="372" t="str">
        <f>Cover!$G$25</f>
        <v>NL</v>
      </c>
      <c r="B1381" s="325" t="s">
        <v>221</v>
      </c>
      <c r="C1381" s="323">
        <v>2014</v>
      </c>
      <c r="D1381" s="325" t="s">
        <v>362</v>
      </c>
      <c r="E1381" s="334" t="s">
        <v>131</v>
      </c>
      <c r="F1381" s="323" t="str">
        <f t="shared" si="21"/>
        <v>NL_EX_X_2014_1000 mt_7_3_2</v>
      </c>
      <c r="G1381" s="684"/>
    </row>
    <row r="1382" spans="1:7" ht="13.8" thickBot="1" x14ac:dyDescent="0.3">
      <c r="A1382" s="372" t="str">
        <f>Cover!$G$25</f>
        <v>NL</v>
      </c>
      <c r="B1382" s="325" t="s">
        <v>221</v>
      </c>
      <c r="C1382" s="323">
        <v>2014</v>
      </c>
      <c r="D1382" s="325" t="s">
        <v>362</v>
      </c>
      <c r="E1382" s="334" t="s">
        <v>132</v>
      </c>
      <c r="F1382" s="323" t="str">
        <f t="shared" si="21"/>
        <v>NL_EX_X_2014_1000 mt_7_3_3</v>
      </c>
      <c r="G1382" s="684"/>
    </row>
    <row r="1383" spans="1:7" ht="13.8" thickBot="1" x14ac:dyDescent="0.3">
      <c r="A1383" s="372" t="str">
        <f>Cover!$G$25</f>
        <v>NL</v>
      </c>
      <c r="B1383" s="325" t="s">
        <v>221</v>
      </c>
      <c r="C1383" s="323">
        <v>2014</v>
      </c>
      <c r="D1383" s="325" t="s">
        <v>362</v>
      </c>
      <c r="E1383" s="334" t="s">
        <v>133</v>
      </c>
      <c r="F1383" s="323" t="str">
        <f t="shared" si="21"/>
        <v>NL_EX_X_2014_1000 mt_7_3_4</v>
      </c>
      <c r="G1383" s="684"/>
    </row>
    <row r="1384" spans="1:7" ht="13.8" thickBot="1" x14ac:dyDescent="0.3">
      <c r="A1384" s="372" t="str">
        <f>Cover!$G$25</f>
        <v>NL</v>
      </c>
      <c r="B1384" s="325" t="s">
        <v>221</v>
      </c>
      <c r="C1384" s="323">
        <v>2014</v>
      </c>
      <c r="D1384" s="325" t="s">
        <v>362</v>
      </c>
      <c r="E1384" s="334" t="s">
        <v>134</v>
      </c>
      <c r="F1384" s="323" t="str">
        <f t="shared" si="21"/>
        <v>NL_EX_X_2014_1000 mt_7_4</v>
      </c>
      <c r="G1384" s="684"/>
    </row>
    <row r="1385" spans="1:7" ht="13.8" thickBot="1" x14ac:dyDescent="0.3">
      <c r="A1385" s="372" t="str">
        <f>Cover!$G$25</f>
        <v>NL</v>
      </c>
      <c r="B1385" s="325" t="s">
        <v>221</v>
      </c>
      <c r="C1385" s="323">
        <v>2014</v>
      </c>
      <c r="D1385" s="325" t="s">
        <v>362</v>
      </c>
      <c r="E1385" s="334">
        <v>8</v>
      </c>
      <c r="F1385" s="323" t="str">
        <f t="shared" si="21"/>
        <v>NL_EX_X_2014_1000 mt_8</v>
      </c>
      <c r="G1385" s="684"/>
    </row>
    <row r="1386" spans="1:7" ht="13.8" thickBot="1" x14ac:dyDescent="0.3">
      <c r="A1386" s="372" t="str">
        <f>Cover!$G$25</f>
        <v>NL</v>
      </c>
      <c r="B1386" s="325" t="s">
        <v>221</v>
      </c>
      <c r="C1386" s="323">
        <v>2014</v>
      </c>
      <c r="D1386" s="325" t="s">
        <v>362</v>
      </c>
      <c r="E1386" s="334" t="s">
        <v>135</v>
      </c>
      <c r="F1386" s="323" t="str">
        <f t="shared" si="21"/>
        <v>NL_EX_X_2014_1000 mt_8_1</v>
      </c>
      <c r="G1386" s="684"/>
    </row>
    <row r="1387" spans="1:7" ht="13.8" thickBot="1" x14ac:dyDescent="0.3">
      <c r="A1387" s="372" t="str">
        <f>Cover!$G$25</f>
        <v>NL</v>
      </c>
      <c r="B1387" s="332" t="s">
        <v>221</v>
      </c>
      <c r="C1387" s="323">
        <v>2014</v>
      </c>
      <c r="D1387" s="332" t="s">
        <v>362</v>
      </c>
      <c r="E1387" s="342" t="s">
        <v>136</v>
      </c>
      <c r="F1387" s="323" t="str">
        <f t="shared" si="21"/>
        <v>NL_EX_X_2014_1000 mt_8_2</v>
      </c>
      <c r="G1387" s="684"/>
    </row>
    <row r="1388" spans="1:7" ht="13.8" thickBot="1" x14ac:dyDescent="0.3">
      <c r="A1388" s="372" t="str">
        <f>Cover!$G$25</f>
        <v>NL</v>
      </c>
      <c r="B1388" s="327" t="s">
        <v>221</v>
      </c>
      <c r="C1388" s="323">
        <v>2014</v>
      </c>
      <c r="D1388" s="332" t="s">
        <v>362</v>
      </c>
      <c r="E1388" s="341">
        <v>9</v>
      </c>
      <c r="F1388" s="323" t="str">
        <f t="shared" si="21"/>
        <v>NL_EX_X_2014_1000 mt_9</v>
      </c>
      <c r="G1388" s="684"/>
    </row>
    <row r="1389" spans="1:7" ht="13.8" thickBot="1" x14ac:dyDescent="0.3">
      <c r="A1389" s="372" t="str">
        <f>Cover!$G$25</f>
        <v>NL</v>
      </c>
      <c r="B1389" s="325" t="s">
        <v>221</v>
      </c>
      <c r="C1389" s="323">
        <v>2014</v>
      </c>
      <c r="D1389" s="332" t="s">
        <v>362</v>
      </c>
      <c r="E1389" s="334">
        <v>10</v>
      </c>
      <c r="F1389" s="323" t="str">
        <f t="shared" si="21"/>
        <v>NL_EX_X_2014_1000 mt_10</v>
      </c>
      <c r="G1389" s="684"/>
    </row>
    <row r="1390" spans="1:7" ht="13.8" thickBot="1" x14ac:dyDescent="0.3">
      <c r="A1390" s="372" t="str">
        <f>Cover!$G$25</f>
        <v>NL</v>
      </c>
      <c r="B1390" s="325" t="s">
        <v>221</v>
      </c>
      <c r="C1390" s="323">
        <v>2014</v>
      </c>
      <c r="D1390" s="332" t="s">
        <v>362</v>
      </c>
      <c r="E1390" s="334" t="s">
        <v>137</v>
      </c>
      <c r="F1390" s="323" t="str">
        <f t="shared" si="21"/>
        <v>NL_EX_X_2014_1000 mt_10_1</v>
      </c>
      <c r="G1390" s="684"/>
    </row>
    <row r="1391" spans="1:7" ht="13.8" thickBot="1" x14ac:dyDescent="0.3">
      <c r="A1391" s="372" t="str">
        <f>Cover!$G$25</f>
        <v>NL</v>
      </c>
      <c r="B1391" s="325" t="s">
        <v>221</v>
      </c>
      <c r="C1391" s="323">
        <v>2014</v>
      </c>
      <c r="D1391" s="332" t="s">
        <v>362</v>
      </c>
      <c r="E1391" s="334" t="s">
        <v>138</v>
      </c>
      <c r="F1391" s="323" t="str">
        <f t="shared" si="21"/>
        <v>NL_EX_X_2014_1000 mt_10_1_1</v>
      </c>
      <c r="G1391" s="684"/>
    </row>
    <row r="1392" spans="1:7" ht="13.8" thickBot="1" x14ac:dyDescent="0.3">
      <c r="A1392" s="372" t="str">
        <f>Cover!$G$25</f>
        <v>NL</v>
      </c>
      <c r="B1392" s="325" t="s">
        <v>221</v>
      </c>
      <c r="C1392" s="323">
        <v>2014</v>
      </c>
      <c r="D1392" s="332" t="s">
        <v>362</v>
      </c>
      <c r="E1392" s="334" t="s">
        <v>139</v>
      </c>
      <c r="F1392" s="323" t="str">
        <f t="shared" si="21"/>
        <v>NL_EX_X_2014_1000 mt_10_1_2</v>
      </c>
      <c r="G1392" s="684"/>
    </row>
    <row r="1393" spans="1:7" ht="13.8" thickBot="1" x14ac:dyDescent="0.3">
      <c r="A1393" s="372" t="str">
        <f>Cover!$G$25</f>
        <v>NL</v>
      </c>
      <c r="B1393" s="325" t="s">
        <v>221</v>
      </c>
      <c r="C1393" s="323">
        <v>2014</v>
      </c>
      <c r="D1393" s="332" t="s">
        <v>362</v>
      </c>
      <c r="E1393" s="334" t="s">
        <v>140</v>
      </c>
      <c r="F1393" s="323" t="str">
        <f t="shared" si="21"/>
        <v>NL_EX_X_2014_1000 mt_10_1_3</v>
      </c>
      <c r="G1393" s="684"/>
    </row>
    <row r="1394" spans="1:7" ht="13.8" thickBot="1" x14ac:dyDescent="0.3">
      <c r="A1394" s="372" t="str">
        <f>Cover!$G$25</f>
        <v>NL</v>
      </c>
      <c r="B1394" s="325" t="s">
        <v>221</v>
      </c>
      <c r="C1394" s="323">
        <v>2014</v>
      </c>
      <c r="D1394" s="332" t="s">
        <v>362</v>
      </c>
      <c r="E1394" s="334" t="s">
        <v>141</v>
      </c>
      <c r="F1394" s="323" t="str">
        <f t="shared" si="21"/>
        <v>NL_EX_X_2014_1000 mt_10_1_4</v>
      </c>
      <c r="G1394" s="684"/>
    </row>
    <row r="1395" spans="1:7" ht="13.8" thickBot="1" x14ac:dyDescent="0.3">
      <c r="A1395" s="372" t="str">
        <f>Cover!$G$25</f>
        <v>NL</v>
      </c>
      <c r="B1395" s="325" t="s">
        <v>221</v>
      </c>
      <c r="C1395" s="323">
        <v>2014</v>
      </c>
      <c r="D1395" s="332" t="s">
        <v>362</v>
      </c>
      <c r="E1395" s="334" t="s">
        <v>142</v>
      </c>
      <c r="F1395" s="323" t="str">
        <f t="shared" si="21"/>
        <v>NL_EX_X_2014_1000 mt_10_2</v>
      </c>
      <c r="G1395" s="684"/>
    </row>
    <row r="1396" spans="1:7" ht="13.8" thickBot="1" x14ac:dyDescent="0.3">
      <c r="A1396" s="372" t="str">
        <f>Cover!$G$25</f>
        <v>NL</v>
      </c>
      <c r="B1396" s="325" t="s">
        <v>221</v>
      </c>
      <c r="C1396" s="323">
        <v>2014</v>
      </c>
      <c r="D1396" s="332" t="s">
        <v>362</v>
      </c>
      <c r="E1396" s="334" t="s">
        <v>143</v>
      </c>
      <c r="F1396" s="323" t="str">
        <f t="shared" si="21"/>
        <v>NL_EX_X_2014_1000 mt_10_3</v>
      </c>
      <c r="G1396" s="684"/>
    </row>
    <row r="1397" spans="1:7" ht="13.8" thickBot="1" x14ac:dyDescent="0.3">
      <c r="A1397" s="372" t="str">
        <f>Cover!$G$25</f>
        <v>NL</v>
      </c>
      <c r="B1397" s="325" t="s">
        <v>221</v>
      </c>
      <c r="C1397" s="323">
        <v>2014</v>
      </c>
      <c r="D1397" s="332" t="s">
        <v>362</v>
      </c>
      <c r="E1397" s="334" t="s">
        <v>144</v>
      </c>
      <c r="F1397" s="323" t="str">
        <f t="shared" si="21"/>
        <v>NL_EX_X_2014_1000 mt_10_3_1</v>
      </c>
      <c r="G1397" s="684"/>
    </row>
    <row r="1398" spans="1:7" ht="13.8" thickBot="1" x14ac:dyDescent="0.3">
      <c r="A1398" s="372" t="str">
        <f>Cover!$G$25</f>
        <v>NL</v>
      </c>
      <c r="B1398" s="325" t="s">
        <v>221</v>
      </c>
      <c r="C1398" s="323">
        <v>2014</v>
      </c>
      <c r="D1398" s="332" t="s">
        <v>362</v>
      </c>
      <c r="E1398" s="334" t="s">
        <v>145</v>
      </c>
      <c r="F1398" s="323" t="str">
        <f t="shared" si="21"/>
        <v>NL_EX_X_2014_1000 mt_10_3_2</v>
      </c>
      <c r="G1398" s="684"/>
    </row>
    <row r="1399" spans="1:7" ht="13.8" thickBot="1" x14ac:dyDescent="0.3">
      <c r="A1399" s="372" t="str">
        <f>Cover!$G$25</f>
        <v>NL</v>
      </c>
      <c r="B1399" s="332" t="s">
        <v>221</v>
      </c>
      <c r="C1399" s="323">
        <v>2014</v>
      </c>
      <c r="D1399" s="332" t="s">
        <v>362</v>
      </c>
      <c r="E1399" s="342" t="s">
        <v>146</v>
      </c>
      <c r="F1399" s="323" t="str">
        <f t="shared" si="21"/>
        <v>NL_EX_X_2014_1000 mt_10_3_3</v>
      </c>
      <c r="G1399" s="684"/>
    </row>
    <row r="1400" spans="1:7" ht="13.8" thickBot="1" x14ac:dyDescent="0.3">
      <c r="A1400" s="372" t="str">
        <f>Cover!$G$25</f>
        <v>NL</v>
      </c>
      <c r="B1400" s="551" t="s">
        <v>221</v>
      </c>
      <c r="C1400" s="323">
        <v>2014</v>
      </c>
      <c r="D1400" s="332" t="s">
        <v>362</v>
      </c>
      <c r="E1400" s="341" t="s">
        <v>147</v>
      </c>
      <c r="F1400" s="323" t="str">
        <f t="shared" si="21"/>
        <v>NL_EX_X_2014_1000 mt_10_3_4</v>
      </c>
      <c r="G1400" s="684"/>
    </row>
    <row r="1401" spans="1:7" ht="13.8" thickBot="1" x14ac:dyDescent="0.3">
      <c r="A1401" s="372" t="str">
        <f>Cover!$G$25</f>
        <v>NL</v>
      </c>
      <c r="B1401" s="551" t="s">
        <v>221</v>
      </c>
      <c r="C1401" s="323">
        <v>2014</v>
      </c>
      <c r="D1401" s="332" t="s">
        <v>362</v>
      </c>
      <c r="E1401" s="334" t="s">
        <v>148</v>
      </c>
      <c r="F1401" s="323" t="str">
        <f t="shared" si="21"/>
        <v>NL_EX_X_2014_1000 mt_10_4</v>
      </c>
      <c r="G1401" s="684"/>
    </row>
    <row r="1402" spans="1:7" ht="13.8" thickBot="1" x14ac:dyDescent="0.3">
      <c r="A1402" s="372" t="str">
        <f>Cover!$G$25</f>
        <v>NL</v>
      </c>
      <c r="B1402" s="551" t="s">
        <v>221</v>
      </c>
      <c r="C1402" s="323">
        <v>2014</v>
      </c>
      <c r="D1402" s="332" t="s">
        <v>216</v>
      </c>
      <c r="E1402" s="334">
        <v>1</v>
      </c>
      <c r="F1402" s="323" t="str">
        <f t="shared" si="21"/>
        <v>NL_EX_X_2014_1000 NAC_1</v>
      </c>
      <c r="G1402" s="684"/>
    </row>
    <row r="1403" spans="1:7" ht="13.8" thickBot="1" x14ac:dyDescent="0.3">
      <c r="A1403" s="372" t="str">
        <f>Cover!$G$25</f>
        <v>NL</v>
      </c>
      <c r="B1403" s="551" t="s">
        <v>221</v>
      </c>
      <c r="C1403" s="323">
        <v>2014</v>
      </c>
      <c r="D1403" s="332" t="s">
        <v>216</v>
      </c>
      <c r="E1403" s="334" t="s">
        <v>94</v>
      </c>
      <c r="F1403" s="323" t="str">
        <f t="shared" si="21"/>
        <v>NL_EX_X_2014_1000 NAC_1_1</v>
      </c>
      <c r="G1403" s="684"/>
    </row>
    <row r="1404" spans="1:7" ht="13.8" thickBot="1" x14ac:dyDescent="0.3">
      <c r="A1404" s="372" t="str">
        <f>Cover!$G$25</f>
        <v>NL</v>
      </c>
      <c r="B1404" s="551" t="s">
        <v>221</v>
      </c>
      <c r="C1404" s="323">
        <v>2014</v>
      </c>
      <c r="D1404" s="332" t="s">
        <v>216</v>
      </c>
      <c r="E1404" s="334" t="s">
        <v>97</v>
      </c>
      <c r="F1404" s="323" t="str">
        <f t="shared" si="21"/>
        <v>NL_EX_X_2014_1000 NAC_1_2</v>
      </c>
      <c r="G1404" s="684"/>
    </row>
    <row r="1405" spans="1:7" ht="13.8" thickBot="1" x14ac:dyDescent="0.3">
      <c r="A1405" s="372" t="str">
        <f>Cover!$G$25</f>
        <v>NL</v>
      </c>
      <c r="B1405" s="551" t="s">
        <v>221</v>
      </c>
      <c r="C1405" s="323">
        <v>2014</v>
      </c>
      <c r="D1405" s="332" t="s">
        <v>216</v>
      </c>
      <c r="E1405" s="334" t="s">
        <v>98</v>
      </c>
      <c r="F1405" s="323" t="str">
        <f t="shared" si="21"/>
        <v>NL_EX_X_2014_1000 NAC_1_2_C</v>
      </c>
      <c r="G1405" s="684"/>
    </row>
    <row r="1406" spans="1:7" ht="13.8" thickBot="1" x14ac:dyDescent="0.3">
      <c r="A1406" s="372" t="str">
        <f>Cover!$G$25</f>
        <v>NL</v>
      </c>
      <c r="B1406" s="551" t="s">
        <v>221</v>
      </c>
      <c r="C1406" s="323">
        <v>2014</v>
      </c>
      <c r="D1406" s="332" t="s">
        <v>216</v>
      </c>
      <c r="E1406" s="334" t="s">
        <v>99</v>
      </c>
      <c r="F1406" s="323" t="str">
        <f t="shared" si="21"/>
        <v>NL_EX_X_2014_1000 NAC_1_2_NC</v>
      </c>
      <c r="G1406" s="684"/>
    </row>
    <row r="1407" spans="1:7" ht="13.8" thickBot="1" x14ac:dyDescent="0.3">
      <c r="A1407" s="372" t="str">
        <f>Cover!$G$25</f>
        <v>NL</v>
      </c>
      <c r="B1407" s="551" t="s">
        <v>221</v>
      </c>
      <c r="C1407" s="323">
        <v>2014</v>
      </c>
      <c r="D1407" s="332" t="s">
        <v>216</v>
      </c>
      <c r="E1407" s="334" t="s">
        <v>100</v>
      </c>
      <c r="F1407" s="323" t="str">
        <f t="shared" si="21"/>
        <v>NL_EX_X_2014_1000 NAC_1_2_NC_T</v>
      </c>
      <c r="G1407" s="684"/>
    </row>
    <row r="1408" spans="1:7" ht="13.8" thickBot="1" x14ac:dyDescent="0.3">
      <c r="A1408" s="372" t="str">
        <f>Cover!$G$25</f>
        <v>NL</v>
      </c>
      <c r="B1408" s="551" t="s">
        <v>221</v>
      </c>
      <c r="C1408" s="323">
        <v>2014</v>
      </c>
      <c r="D1408" s="332" t="s">
        <v>216</v>
      </c>
      <c r="E1408" s="334">
        <v>2</v>
      </c>
      <c r="F1408" s="323" t="str">
        <f t="shared" si="21"/>
        <v>NL_EX_X_2014_1000 NAC_2</v>
      </c>
      <c r="G1408" s="684"/>
    </row>
    <row r="1409" spans="1:7" ht="13.8" thickBot="1" x14ac:dyDescent="0.3">
      <c r="A1409" s="372" t="str">
        <f>Cover!$G$25</f>
        <v>NL</v>
      </c>
      <c r="B1409" s="551" t="s">
        <v>221</v>
      </c>
      <c r="C1409" s="323">
        <v>2014</v>
      </c>
      <c r="D1409" s="332" t="s">
        <v>216</v>
      </c>
      <c r="E1409" s="334">
        <v>3</v>
      </c>
      <c r="F1409" s="323" t="str">
        <f t="shared" si="21"/>
        <v>NL_EX_X_2014_1000 NAC_3</v>
      </c>
      <c r="G1409" s="684"/>
    </row>
    <row r="1410" spans="1:7" ht="13.8" thickBot="1" x14ac:dyDescent="0.3">
      <c r="A1410" s="372" t="str">
        <f>Cover!$G$25</f>
        <v>NL</v>
      </c>
      <c r="B1410" s="551" t="s">
        <v>221</v>
      </c>
      <c r="C1410" s="323">
        <v>2014</v>
      </c>
      <c r="D1410" s="332" t="s">
        <v>216</v>
      </c>
      <c r="E1410" s="334" t="s">
        <v>381</v>
      </c>
      <c r="F1410" s="323" t="str">
        <f t="shared" si="21"/>
        <v>NL_EX_X_2014_1000 NAC_3_1</v>
      </c>
      <c r="G1410" s="684"/>
    </row>
    <row r="1411" spans="1:7" ht="13.8" thickBot="1" x14ac:dyDescent="0.3">
      <c r="A1411" s="372" t="str">
        <f>Cover!$G$25</f>
        <v>NL</v>
      </c>
      <c r="B1411" s="551" t="s">
        <v>221</v>
      </c>
      <c r="C1411" s="323">
        <v>2014</v>
      </c>
      <c r="D1411" s="332" t="s">
        <v>216</v>
      </c>
      <c r="E1411" s="334" t="s">
        <v>382</v>
      </c>
      <c r="F1411" s="323" t="str">
        <f t="shared" ref="F1411:F1474" si="22">CONCATENATE(A1411,"_",B1411,"_",C1411,"_",D1411,"_",E1411)</f>
        <v>NL_EX_X_2014_1000 NAC_3_2</v>
      </c>
      <c r="G1411" s="684"/>
    </row>
    <row r="1412" spans="1:7" ht="13.8" thickBot="1" x14ac:dyDescent="0.3">
      <c r="A1412" s="372" t="str">
        <f>Cover!$G$25</f>
        <v>NL</v>
      </c>
      <c r="B1412" s="551" t="s">
        <v>221</v>
      </c>
      <c r="C1412" s="323">
        <v>2014</v>
      </c>
      <c r="D1412" s="332" t="s">
        <v>216</v>
      </c>
      <c r="E1412" s="334">
        <v>4</v>
      </c>
      <c r="F1412" s="323" t="str">
        <f t="shared" si="22"/>
        <v>NL_EX_X_2014_1000 NAC_4</v>
      </c>
      <c r="G1412" s="684"/>
    </row>
    <row r="1413" spans="1:7" ht="13.8" thickBot="1" x14ac:dyDescent="0.3">
      <c r="A1413" s="372" t="str">
        <f>Cover!$G$25</f>
        <v>NL</v>
      </c>
      <c r="B1413" s="551" t="s">
        <v>221</v>
      </c>
      <c r="C1413" s="323">
        <v>2014</v>
      </c>
      <c r="D1413" s="332" t="s">
        <v>216</v>
      </c>
      <c r="E1413" s="334" t="s">
        <v>383</v>
      </c>
      <c r="F1413" s="323" t="str">
        <f t="shared" si="22"/>
        <v>NL_EX_X_2014_1000 NAC_4_1</v>
      </c>
      <c r="G1413" s="684"/>
    </row>
    <row r="1414" spans="1:7" ht="13.8" thickBot="1" x14ac:dyDescent="0.3">
      <c r="A1414" s="372" t="str">
        <f>Cover!$G$25</f>
        <v>NL</v>
      </c>
      <c r="B1414" s="551" t="s">
        <v>221</v>
      </c>
      <c r="C1414" s="323">
        <v>2014</v>
      </c>
      <c r="D1414" s="332" t="s">
        <v>216</v>
      </c>
      <c r="E1414" s="334" t="s">
        <v>384</v>
      </c>
      <c r="F1414" s="323" t="str">
        <f t="shared" si="22"/>
        <v>NL_EX_X_2014_1000 NAC_4_2</v>
      </c>
      <c r="G1414" s="684"/>
    </row>
    <row r="1415" spans="1:7" ht="13.8" thickBot="1" x14ac:dyDescent="0.3">
      <c r="A1415" s="372" t="str">
        <f>Cover!$G$25</f>
        <v>NL</v>
      </c>
      <c r="B1415" s="551" t="s">
        <v>221</v>
      </c>
      <c r="C1415" s="323">
        <v>2014</v>
      </c>
      <c r="D1415" s="332" t="s">
        <v>216</v>
      </c>
      <c r="E1415" s="334">
        <v>5</v>
      </c>
      <c r="F1415" s="323" t="str">
        <f t="shared" si="22"/>
        <v>NL_EX_X_2014_1000 NAC_5</v>
      </c>
      <c r="G1415" s="684"/>
    </row>
    <row r="1416" spans="1:7" ht="13.8" thickBot="1" x14ac:dyDescent="0.3">
      <c r="A1416" s="372" t="str">
        <f>Cover!$G$25</f>
        <v>NL</v>
      </c>
      <c r="B1416" s="551" t="s">
        <v>221</v>
      </c>
      <c r="C1416" s="323">
        <v>2014</v>
      </c>
      <c r="D1416" s="332" t="s">
        <v>216</v>
      </c>
      <c r="E1416" s="334" t="s">
        <v>110</v>
      </c>
      <c r="F1416" s="323" t="str">
        <f t="shared" si="22"/>
        <v>NL_EX_X_2014_1000 NAC_5_C</v>
      </c>
      <c r="G1416" s="684"/>
    </row>
    <row r="1417" spans="1:7" ht="13.8" thickBot="1" x14ac:dyDescent="0.3">
      <c r="A1417" s="372" t="str">
        <f>Cover!$G$25</f>
        <v>NL</v>
      </c>
      <c r="B1417" s="551" t="s">
        <v>221</v>
      </c>
      <c r="C1417" s="323">
        <v>2014</v>
      </c>
      <c r="D1417" s="332" t="s">
        <v>216</v>
      </c>
      <c r="E1417" s="334" t="s">
        <v>111</v>
      </c>
      <c r="F1417" s="323" t="str">
        <f t="shared" si="22"/>
        <v>NL_EX_X_2014_1000 NAC_5_NC</v>
      </c>
      <c r="G1417" s="684"/>
    </row>
    <row r="1418" spans="1:7" ht="13.8" thickBot="1" x14ac:dyDescent="0.3">
      <c r="A1418" s="372" t="str">
        <f>Cover!$G$25</f>
        <v>NL</v>
      </c>
      <c r="B1418" s="327" t="s">
        <v>221</v>
      </c>
      <c r="C1418" s="323">
        <v>2014</v>
      </c>
      <c r="D1418" s="341" t="s">
        <v>216</v>
      </c>
      <c r="E1418" s="341" t="s">
        <v>112</v>
      </c>
      <c r="F1418" s="323" t="str">
        <f t="shared" si="22"/>
        <v>NL_EX_X_2014_1000 NAC_5_NC_T</v>
      </c>
      <c r="G1418" s="684"/>
    </row>
    <row r="1419" spans="1:7" ht="13.8" thickBot="1" x14ac:dyDescent="0.3">
      <c r="A1419" s="372" t="str">
        <f>Cover!$G$25</f>
        <v>NL</v>
      </c>
      <c r="B1419" s="325" t="s">
        <v>221</v>
      </c>
      <c r="C1419" s="323">
        <v>2014</v>
      </c>
      <c r="D1419" s="334" t="s">
        <v>216</v>
      </c>
      <c r="E1419" s="334">
        <v>6</v>
      </c>
      <c r="F1419" s="323" t="str">
        <f t="shared" si="22"/>
        <v>NL_EX_X_2014_1000 NAC_6</v>
      </c>
      <c r="G1419" s="684"/>
    </row>
    <row r="1420" spans="1:7" ht="13.8" thickBot="1" x14ac:dyDescent="0.3">
      <c r="A1420" s="372" t="str">
        <f>Cover!$G$25</f>
        <v>NL</v>
      </c>
      <c r="B1420" s="325" t="s">
        <v>221</v>
      </c>
      <c r="C1420" s="323">
        <v>2014</v>
      </c>
      <c r="D1420" s="334" t="s">
        <v>216</v>
      </c>
      <c r="E1420" s="334" t="s">
        <v>113</v>
      </c>
      <c r="F1420" s="323" t="str">
        <f t="shared" si="22"/>
        <v>NL_EX_X_2014_1000 NAC_6_1</v>
      </c>
      <c r="G1420" s="684"/>
    </row>
    <row r="1421" spans="1:7" ht="13.8" thickBot="1" x14ac:dyDescent="0.3">
      <c r="A1421" s="372" t="str">
        <f>Cover!$G$25</f>
        <v>NL</v>
      </c>
      <c r="B1421" s="325" t="s">
        <v>221</v>
      </c>
      <c r="C1421" s="323">
        <v>2014</v>
      </c>
      <c r="D1421" s="334" t="s">
        <v>216</v>
      </c>
      <c r="E1421" s="334" t="s">
        <v>114</v>
      </c>
      <c r="F1421" s="323" t="str">
        <f t="shared" si="22"/>
        <v>NL_EX_X_2014_1000 NAC_6_1_C</v>
      </c>
      <c r="G1421" s="684"/>
    </row>
    <row r="1422" spans="1:7" ht="13.8" thickBot="1" x14ac:dyDescent="0.3">
      <c r="A1422" s="372" t="str">
        <f>Cover!$G$25</f>
        <v>NL</v>
      </c>
      <c r="B1422" s="325" t="s">
        <v>221</v>
      </c>
      <c r="C1422" s="323">
        <v>2014</v>
      </c>
      <c r="D1422" s="334" t="s">
        <v>216</v>
      </c>
      <c r="E1422" s="334" t="s">
        <v>115</v>
      </c>
      <c r="F1422" s="323" t="str">
        <f t="shared" si="22"/>
        <v>NL_EX_X_2014_1000 NAC_6_1_NC</v>
      </c>
      <c r="G1422" s="684"/>
    </row>
    <row r="1423" spans="1:7" ht="13.8" thickBot="1" x14ac:dyDescent="0.3">
      <c r="A1423" s="372" t="str">
        <f>Cover!$G$25</f>
        <v>NL</v>
      </c>
      <c r="B1423" s="325" t="s">
        <v>221</v>
      </c>
      <c r="C1423" s="323">
        <v>2014</v>
      </c>
      <c r="D1423" s="334" t="s">
        <v>216</v>
      </c>
      <c r="E1423" s="334" t="s">
        <v>116</v>
      </c>
      <c r="F1423" s="323" t="str">
        <f t="shared" si="22"/>
        <v>NL_EX_X_2014_1000 NAC_6_1_NC_T</v>
      </c>
      <c r="G1423" s="684"/>
    </row>
    <row r="1424" spans="1:7" ht="13.8" thickBot="1" x14ac:dyDescent="0.3">
      <c r="A1424" s="372" t="str">
        <f>Cover!$G$25</f>
        <v>NL</v>
      </c>
      <c r="B1424" s="325" t="s">
        <v>221</v>
      </c>
      <c r="C1424" s="323">
        <v>2014</v>
      </c>
      <c r="D1424" s="334" t="s">
        <v>216</v>
      </c>
      <c r="E1424" s="334" t="s">
        <v>117</v>
      </c>
      <c r="F1424" s="323" t="str">
        <f t="shared" si="22"/>
        <v>NL_EX_X_2014_1000 NAC_6_2</v>
      </c>
      <c r="G1424" s="684"/>
    </row>
    <row r="1425" spans="1:7" ht="13.8" thickBot="1" x14ac:dyDescent="0.3">
      <c r="A1425" s="372" t="str">
        <f>Cover!$G$25</f>
        <v>NL</v>
      </c>
      <c r="B1425" s="325" t="s">
        <v>221</v>
      </c>
      <c r="C1425" s="323">
        <v>2014</v>
      </c>
      <c r="D1425" s="334" t="s">
        <v>216</v>
      </c>
      <c r="E1425" s="334" t="s">
        <v>118</v>
      </c>
      <c r="F1425" s="323" t="str">
        <f t="shared" si="22"/>
        <v>NL_EX_X_2014_1000 NAC_6_2_C</v>
      </c>
      <c r="G1425" s="684"/>
    </row>
    <row r="1426" spans="1:7" ht="13.8" thickBot="1" x14ac:dyDescent="0.3">
      <c r="A1426" s="372" t="str">
        <f>Cover!$G$25</f>
        <v>NL</v>
      </c>
      <c r="B1426" s="325" t="s">
        <v>221</v>
      </c>
      <c r="C1426" s="323">
        <v>2014</v>
      </c>
      <c r="D1426" s="334" t="s">
        <v>216</v>
      </c>
      <c r="E1426" s="334" t="s">
        <v>119</v>
      </c>
      <c r="F1426" s="323" t="str">
        <f t="shared" si="22"/>
        <v>NL_EX_X_2014_1000 NAC_6_2_NC</v>
      </c>
      <c r="G1426" s="684"/>
    </row>
    <row r="1427" spans="1:7" ht="13.8" thickBot="1" x14ac:dyDescent="0.3">
      <c r="A1427" s="372" t="str">
        <f>Cover!$G$25</f>
        <v>NL</v>
      </c>
      <c r="B1427" s="325" t="s">
        <v>221</v>
      </c>
      <c r="C1427" s="323">
        <v>2014</v>
      </c>
      <c r="D1427" s="334" t="s">
        <v>216</v>
      </c>
      <c r="E1427" s="334" t="s">
        <v>120</v>
      </c>
      <c r="F1427" s="323" t="str">
        <f t="shared" si="22"/>
        <v>NL_EX_X_2014_1000 NAC_6_2_NC_T</v>
      </c>
      <c r="G1427" s="684"/>
    </row>
    <row r="1428" spans="1:7" ht="13.8" thickBot="1" x14ac:dyDescent="0.3">
      <c r="A1428" s="372" t="str">
        <f>Cover!$G$25</f>
        <v>NL</v>
      </c>
      <c r="B1428" s="325" t="s">
        <v>221</v>
      </c>
      <c r="C1428" s="323">
        <v>2014</v>
      </c>
      <c r="D1428" s="334" t="s">
        <v>216</v>
      </c>
      <c r="E1428" s="334" t="s">
        <v>121</v>
      </c>
      <c r="F1428" s="323" t="str">
        <f t="shared" si="22"/>
        <v>NL_EX_X_2014_1000 NAC_6_3</v>
      </c>
      <c r="G1428" s="684"/>
    </row>
    <row r="1429" spans="1:7" ht="13.8" thickBot="1" x14ac:dyDescent="0.3">
      <c r="A1429" s="372" t="str">
        <f>Cover!$G$25</f>
        <v>NL</v>
      </c>
      <c r="B1429" s="325" t="s">
        <v>221</v>
      </c>
      <c r="C1429" s="323">
        <v>2014</v>
      </c>
      <c r="D1429" s="334" t="s">
        <v>216</v>
      </c>
      <c r="E1429" s="334" t="s">
        <v>122</v>
      </c>
      <c r="F1429" s="323" t="str">
        <f t="shared" si="22"/>
        <v>NL_EX_X_2014_1000 NAC_6_3_1</v>
      </c>
      <c r="G1429" s="684"/>
    </row>
    <row r="1430" spans="1:7" ht="13.8" thickBot="1" x14ac:dyDescent="0.3">
      <c r="A1430" s="372" t="str">
        <f>Cover!$G$25</f>
        <v>NL</v>
      </c>
      <c r="B1430" s="325" t="s">
        <v>221</v>
      </c>
      <c r="C1430" s="323">
        <v>2014</v>
      </c>
      <c r="D1430" s="334" t="s">
        <v>216</v>
      </c>
      <c r="E1430" s="334" t="s">
        <v>123</v>
      </c>
      <c r="F1430" s="323" t="str">
        <f t="shared" si="22"/>
        <v>NL_EX_X_2014_1000 NAC_6_4</v>
      </c>
      <c r="G1430" s="684"/>
    </row>
    <row r="1431" spans="1:7" ht="13.8" thickBot="1" x14ac:dyDescent="0.3">
      <c r="A1431" s="372" t="str">
        <f>Cover!$G$25</f>
        <v>NL</v>
      </c>
      <c r="B1431" s="325" t="s">
        <v>221</v>
      </c>
      <c r="C1431" s="323">
        <v>2014</v>
      </c>
      <c r="D1431" s="334" t="s">
        <v>216</v>
      </c>
      <c r="E1431" s="334" t="s">
        <v>124</v>
      </c>
      <c r="F1431" s="323" t="str">
        <f t="shared" si="22"/>
        <v>NL_EX_X_2014_1000 NAC_6_4_1</v>
      </c>
      <c r="G1431" s="684"/>
    </row>
    <row r="1432" spans="1:7" ht="13.8" thickBot="1" x14ac:dyDescent="0.3">
      <c r="A1432" s="372" t="str">
        <f>Cover!$G$25</f>
        <v>NL</v>
      </c>
      <c r="B1432" s="325" t="s">
        <v>221</v>
      </c>
      <c r="C1432" s="323">
        <v>2014</v>
      </c>
      <c r="D1432" s="334" t="s">
        <v>216</v>
      </c>
      <c r="E1432" s="334" t="s">
        <v>125</v>
      </c>
      <c r="F1432" s="323" t="str">
        <f t="shared" si="22"/>
        <v>NL_EX_X_2014_1000 NAC_6_4_2</v>
      </c>
      <c r="G1432" s="684"/>
    </row>
    <row r="1433" spans="1:7" ht="13.8" thickBot="1" x14ac:dyDescent="0.3">
      <c r="A1433" s="372" t="str">
        <f>Cover!$G$25</f>
        <v>NL</v>
      </c>
      <c r="B1433" s="325" t="s">
        <v>221</v>
      </c>
      <c r="C1433" s="323">
        <v>2014</v>
      </c>
      <c r="D1433" s="334" t="s">
        <v>216</v>
      </c>
      <c r="E1433" s="334" t="s">
        <v>126</v>
      </c>
      <c r="F1433" s="323" t="str">
        <f t="shared" si="22"/>
        <v>NL_EX_X_2014_1000 NAC_6_4_3</v>
      </c>
      <c r="G1433" s="684"/>
    </row>
    <row r="1434" spans="1:7" ht="13.8" thickBot="1" x14ac:dyDescent="0.3">
      <c r="A1434" s="372" t="str">
        <f>Cover!$G$25</f>
        <v>NL</v>
      </c>
      <c r="B1434" s="325" t="s">
        <v>221</v>
      </c>
      <c r="C1434" s="323">
        <v>2014</v>
      </c>
      <c r="D1434" s="334" t="s">
        <v>216</v>
      </c>
      <c r="E1434" s="334">
        <v>7</v>
      </c>
      <c r="F1434" s="323" t="str">
        <f t="shared" si="22"/>
        <v>NL_EX_X_2014_1000 NAC_7</v>
      </c>
      <c r="G1434" s="684"/>
    </row>
    <row r="1435" spans="1:7" ht="13.8" thickBot="1" x14ac:dyDescent="0.3">
      <c r="A1435" s="372" t="str">
        <f>Cover!$G$25</f>
        <v>NL</v>
      </c>
      <c r="B1435" s="325" t="s">
        <v>221</v>
      </c>
      <c r="C1435" s="323">
        <v>2014</v>
      </c>
      <c r="D1435" s="334" t="s">
        <v>216</v>
      </c>
      <c r="E1435" s="334" t="s">
        <v>127</v>
      </c>
      <c r="F1435" s="323" t="str">
        <f t="shared" si="22"/>
        <v>NL_EX_X_2014_1000 NAC_7_1</v>
      </c>
      <c r="G1435" s="684"/>
    </row>
    <row r="1436" spans="1:7" ht="13.8" thickBot="1" x14ac:dyDescent="0.3">
      <c r="A1436" s="372" t="str">
        <f>Cover!$G$25</f>
        <v>NL</v>
      </c>
      <c r="B1436" s="325" t="s">
        <v>221</v>
      </c>
      <c r="C1436" s="323">
        <v>2014</v>
      </c>
      <c r="D1436" s="325" t="s">
        <v>216</v>
      </c>
      <c r="E1436" s="334" t="s">
        <v>128</v>
      </c>
      <c r="F1436" s="323" t="str">
        <f t="shared" si="22"/>
        <v>NL_EX_X_2014_1000 NAC_7_2</v>
      </c>
      <c r="G1436" s="684"/>
    </row>
    <row r="1437" spans="1:7" ht="13.8" thickBot="1" x14ac:dyDescent="0.3">
      <c r="A1437" s="372" t="str">
        <f>Cover!$G$25</f>
        <v>NL</v>
      </c>
      <c r="B1437" s="325" t="s">
        <v>221</v>
      </c>
      <c r="C1437" s="323">
        <v>2014</v>
      </c>
      <c r="D1437" s="334" t="s">
        <v>216</v>
      </c>
      <c r="E1437" s="334" t="s">
        <v>129</v>
      </c>
      <c r="F1437" s="323" t="str">
        <f t="shared" si="22"/>
        <v>NL_EX_X_2014_1000 NAC_7_3</v>
      </c>
      <c r="G1437" s="684"/>
    </row>
    <row r="1438" spans="1:7" ht="13.8" thickBot="1" x14ac:dyDescent="0.3">
      <c r="A1438" s="372" t="str">
        <f>Cover!$G$25</f>
        <v>NL</v>
      </c>
      <c r="B1438" s="325" t="s">
        <v>221</v>
      </c>
      <c r="C1438" s="323">
        <v>2014</v>
      </c>
      <c r="D1438" s="334" t="s">
        <v>216</v>
      </c>
      <c r="E1438" s="334" t="s">
        <v>130</v>
      </c>
      <c r="F1438" s="323" t="str">
        <f t="shared" si="22"/>
        <v>NL_EX_X_2014_1000 NAC_7_3_1</v>
      </c>
      <c r="G1438" s="684"/>
    </row>
    <row r="1439" spans="1:7" ht="13.8" thickBot="1" x14ac:dyDescent="0.3">
      <c r="A1439" s="372" t="str">
        <f>Cover!$G$25</f>
        <v>NL</v>
      </c>
      <c r="B1439" s="325" t="s">
        <v>221</v>
      </c>
      <c r="C1439" s="323">
        <v>2014</v>
      </c>
      <c r="D1439" s="334" t="s">
        <v>216</v>
      </c>
      <c r="E1439" s="334" t="s">
        <v>131</v>
      </c>
      <c r="F1439" s="323" t="str">
        <f t="shared" si="22"/>
        <v>NL_EX_X_2014_1000 NAC_7_3_2</v>
      </c>
      <c r="G1439" s="684"/>
    </row>
    <row r="1440" spans="1:7" ht="13.8" thickBot="1" x14ac:dyDescent="0.3">
      <c r="A1440" s="372" t="str">
        <f>Cover!$G$25</f>
        <v>NL</v>
      </c>
      <c r="B1440" s="325" t="s">
        <v>221</v>
      </c>
      <c r="C1440" s="323">
        <v>2014</v>
      </c>
      <c r="D1440" s="334" t="s">
        <v>216</v>
      </c>
      <c r="E1440" s="334" t="s">
        <v>132</v>
      </c>
      <c r="F1440" s="323" t="str">
        <f t="shared" si="22"/>
        <v>NL_EX_X_2014_1000 NAC_7_3_3</v>
      </c>
      <c r="G1440" s="684"/>
    </row>
    <row r="1441" spans="1:7" ht="13.8" thickBot="1" x14ac:dyDescent="0.3">
      <c r="A1441" s="372" t="str">
        <f>Cover!$G$25</f>
        <v>NL</v>
      </c>
      <c r="B1441" s="325" t="s">
        <v>221</v>
      </c>
      <c r="C1441" s="323">
        <v>2014</v>
      </c>
      <c r="D1441" s="334" t="s">
        <v>216</v>
      </c>
      <c r="E1441" s="334" t="s">
        <v>133</v>
      </c>
      <c r="F1441" s="323" t="str">
        <f t="shared" si="22"/>
        <v>NL_EX_X_2014_1000 NAC_7_3_4</v>
      </c>
      <c r="G1441" s="684"/>
    </row>
    <row r="1442" spans="1:7" ht="13.8" thickBot="1" x14ac:dyDescent="0.3">
      <c r="A1442" s="372" t="str">
        <f>Cover!$G$25</f>
        <v>NL</v>
      </c>
      <c r="B1442" s="325" t="s">
        <v>221</v>
      </c>
      <c r="C1442" s="323">
        <v>2014</v>
      </c>
      <c r="D1442" s="334" t="s">
        <v>216</v>
      </c>
      <c r="E1442" s="334" t="s">
        <v>134</v>
      </c>
      <c r="F1442" s="323" t="str">
        <f t="shared" si="22"/>
        <v>NL_EX_X_2014_1000 NAC_7_4</v>
      </c>
      <c r="G1442" s="684"/>
    </row>
    <row r="1443" spans="1:7" ht="13.8" thickBot="1" x14ac:dyDescent="0.3">
      <c r="A1443" s="372" t="str">
        <f>Cover!$G$25</f>
        <v>NL</v>
      </c>
      <c r="B1443" s="325" t="s">
        <v>221</v>
      </c>
      <c r="C1443" s="323">
        <v>2014</v>
      </c>
      <c r="D1443" s="334" t="s">
        <v>216</v>
      </c>
      <c r="E1443" s="334">
        <v>8</v>
      </c>
      <c r="F1443" s="323" t="str">
        <f t="shared" si="22"/>
        <v>NL_EX_X_2014_1000 NAC_8</v>
      </c>
      <c r="G1443" s="684"/>
    </row>
    <row r="1444" spans="1:7" ht="13.8" thickBot="1" x14ac:dyDescent="0.3">
      <c r="A1444" s="372" t="str">
        <f>Cover!$G$25</f>
        <v>NL</v>
      </c>
      <c r="B1444" s="325" t="s">
        <v>221</v>
      </c>
      <c r="C1444" s="323">
        <v>2014</v>
      </c>
      <c r="D1444" s="334" t="s">
        <v>216</v>
      </c>
      <c r="E1444" s="334" t="s">
        <v>135</v>
      </c>
      <c r="F1444" s="323" t="str">
        <f t="shared" si="22"/>
        <v>NL_EX_X_2014_1000 NAC_8_1</v>
      </c>
      <c r="G1444" s="684"/>
    </row>
    <row r="1445" spans="1:7" ht="13.8" thickBot="1" x14ac:dyDescent="0.3">
      <c r="A1445" s="372" t="str">
        <f>Cover!$G$25</f>
        <v>NL</v>
      </c>
      <c r="B1445" s="325" t="s">
        <v>221</v>
      </c>
      <c r="C1445" s="323">
        <v>2014</v>
      </c>
      <c r="D1445" s="334" t="s">
        <v>216</v>
      </c>
      <c r="E1445" s="334" t="s">
        <v>136</v>
      </c>
      <c r="F1445" s="323" t="str">
        <f t="shared" si="22"/>
        <v>NL_EX_X_2014_1000 NAC_8_2</v>
      </c>
      <c r="G1445" s="684"/>
    </row>
    <row r="1446" spans="1:7" ht="13.8" thickBot="1" x14ac:dyDescent="0.3">
      <c r="A1446" s="372" t="str">
        <f>Cover!$G$25</f>
        <v>NL</v>
      </c>
      <c r="B1446" s="325" t="s">
        <v>221</v>
      </c>
      <c r="C1446" s="323">
        <v>2014</v>
      </c>
      <c r="D1446" s="334" t="s">
        <v>216</v>
      </c>
      <c r="E1446" s="334">
        <v>9</v>
      </c>
      <c r="F1446" s="323" t="str">
        <f t="shared" si="22"/>
        <v>NL_EX_X_2014_1000 NAC_9</v>
      </c>
      <c r="G1446" s="684"/>
    </row>
    <row r="1447" spans="1:7" ht="13.8" thickBot="1" x14ac:dyDescent="0.3">
      <c r="A1447" s="372" t="str">
        <f>Cover!$G$25</f>
        <v>NL</v>
      </c>
      <c r="B1447" s="325" t="s">
        <v>221</v>
      </c>
      <c r="C1447" s="323">
        <v>2014</v>
      </c>
      <c r="D1447" s="334" t="s">
        <v>216</v>
      </c>
      <c r="E1447" s="334">
        <v>10</v>
      </c>
      <c r="F1447" s="323" t="str">
        <f t="shared" si="22"/>
        <v>NL_EX_X_2014_1000 NAC_10</v>
      </c>
      <c r="G1447" s="684"/>
    </row>
    <row r="1448" spans="1:7" ht="13.8" thickBot="1" x14ac:dyDescent="0.3">
      <c r="A1448" s="372" t="str">
        <f>Cover!$G$25</f>
        <v>NL</v>
      </c>
      <c r="B1448" s="325" t="s">
        <v>221</v>
      </c>
      <c r="C1448" s="323">
        <v>2014</v>
      </c>
      <c r="D1448" s="334" t="s">
        <v>216</v>
      </c>
      <c r="E1448" s="334" t="s">
        <v>137</v>
      </c>
      <c r="F1448" s="323" t="str">
        <f t="shared" si="22"/>
        <v>NL_EX_X_2014_1000 NAC_10_1</v>
      </c>
      <c r="G1448" s="684"/>
    </row>
    <row r="1449" spans="1:7" ht="13.8" thickBot="1" x14ac:dyDescent="0.3">
      <c r="A1449" s="372" t="str">
        <f>Cover!$G$25</f>
        <v>NL</v>
      </c>
      <c r="B1449" s="325" t="s">
        <v>221</v>
      </c>
      <c r="C1449" s="323">
        <v>2014</v>
      </c>
      <c r="D1449" s="334" t="s">
        <v>216</v>
      </c>
      <c r="E1449" s="334" t="s">
        <v>138</v>
      </c>
      <c r="F1449" s="323" t="str">
        <f t="shared" si="22"/>
        <v>NL_EX_X_2014_1000 NAC_10_1_1</v>
      </c>
      <c r="G1449" s="684"/>
    </row>
    <row r="1450" spans="1:7" ht="13.8" thickBot="1" x14ac:dyDescent="0.3">
      <c r="A1450" s="372" t="str">
        <f>Cover!$G$25</f>
        <v>NL</v>
      </c>
      <c r="B1450" s="325" t="s">
        <v>221</v>
      </c>
      <c r="C1450" s="323">
        <v>2014</v>
      </c>
      <c r="D1450" s="334" t="s">
        <v>216</v>
      </c>
      <c r="E1450" s="334" t="s">
        <v>139</v>
      </c>
      <c r="F1450" s="323" t="str">
        <f t="shared" si="22"/>
        <v>NL_EX_X_2014_1000 NAC_10_1_2</v>
      </c>
      <c r="G1450" s="684"/>
    </row>
    <row r="1451" spans="1:7" ht="13.8" thickBot="1" x14ac:dyDescent="0.3">
      <c r="A1451" s="372" t="str">
        <f>Cover!$G$25</f>
        <v>NL</v>
      </c>
      <c r="B1451" s="325" t="s">
        <v>221</v>
      </c>
      <c r="C1451" s="323">
        <v>2014</v>
      </c>
      <c r="D1451" s="334" t="s">
        <v>216</v>
      </c>
      <c r="E1451" s="334" t="s">
        <v>140</v>
      </c>
      <c r="F1451" s="323" t="str">
        <f t="shared" si="22"/>
        <v>NL_EX_X_2014_1000 NAC_10_1_3</v>
      </c>
      <c r="G1451" s="684"/>
    </row>
    <row r="1452" spans="1:7" ht="13.8" thickBot="1" x14ac:dyDescent="0.3">
      <c r="A1452" s="372" t="str">
        <f>Cover!$G$25</f>
        <v>NL</v>
      </c>
      <c r="B1452" s="325" t="s">
        <v>221</v>
      </c>
      <c r="C1452" s="323">
        <v>2014</v>
      </c>
      <c r="D1452" s="334" t="s">
        <v>216</v>
      </c>
      <c r="E1452" s="334" t="s">
        <v>141</v>
      </c>
      <c r="F1452" s="323" t="str">
        <f t="shared" si="22"/>
        <v>NL_EX_X_2014_1000 NAC_10_1_4</v>
      </c>
      <c r="G1452" s="684"/>
    </row>
    <row r="1453" spans="1:7" ht="13.8" thickBot="1" x14ac:dyDescent="0.3">
      <c r="A1453" s="372" t="str">
        <f>Cover!$G$25</f>
        <v>NL</v>
      </c>
      <c r="B1453" s="325" t="s">
        <v>221</v>
      </c>
      <c r="C1453" s="323">
        <v>2014</v>
      </c>
      <c r="D1453" s="334" t="s">
        <v>216</v>
      </c>
      <c r="E1453" s="334" t="s">
        <v>142</v>
      </c>
      <c r="F1453" s="323" t="str">
        <f t="shared" si="22"/>
        <v>NL_EX_X_2014_1000 NAC_10_2</v>
      </c>
      <c r="G1453" s="684"/>
    </row>
    <row r="1454" spans="1:7" ht="13.8" thickBot="1" x14ac:dyDescent="0.3">
      <c r="A1454" s="372" t="str">
        <f>Cover!$G$25</f>
        <v>NL</v>
      </c>
      <c r="B1454" s="325" t="s">
        <v>221</v>
      </c>
      <c r="C1454" s="323">
        <v>2014</v>
      </c>
      <c r="D1454" s="334" t="s">
        <v>216</v>
      </c>
      <c r="E1454" s="334" t="s">
        <v>143</v>
      </c>
      <c r="F1454" s="323" t="str">
        <f t="shared" si="22"/>
        <v>NL_EX_X_2014_1000 NAC_10_3</v>
      </c>
      <c r="G1454" s="684"/>
    </row>
    <row r="1455" spans="1:7" ht="13.8" thickBot="1" x14ac:dyDescent="0.3">
      <c r="A1455" s="372" t="str">
        <f>Cover!$G$25</f>
        <v>NL</v>
      </c>
      <c r="B1455" s="325" t="s">
        <v>221</v>
      </c>
      <c r="C1455" s="323">
        <v>2014</v>
      </c>
      <c r="D1455" s="334" t="s">
        <v>216</v>
      </c>
      <c r="E1455" s="334" t="s">
        <v>144</v>
      </c>
      <c r="F1455" s="323" t="str">
        <f t="shared" si="22"/>
        <v>NL_EX_X_2014_1000 NAC_10_3_1</v>
      </c>
      <c r="G1455" s="684"/>
    </row>
    <row r="1456" spans="1:7" ht="13.8" thickBot="1" x14ac:dyDescent="0.3">
      <c r="A1456" s="372" t="str">
        <f>Cover!$G$25</f>
        <v>NL</v>
      </c>
      <c r="B1456" s="325" t="s">
        <v>221</v>
      </c>
      <c r="C1456" s="323">
        <v>2014</v>
      </c>
      <c r="D1456" s="334" t="s">
        <v>216</v>
      </c>
      <c r="E1456" s="334" t="s">
        <v>145</v>
      </c>
      <c r="F1456" s="323" t="str">
        <f t="shared" si="22"/>
        <v>NL_EX_X_2014_1000 NAC_10_3_2</v>
      </c>
      <c r="G1456" s="684"/>
    </row>
    <row r="1457" spans="1:7" ht="13.8" thickBot="1" x14ac:dyDescent="0.3">
      <c r="A1457" s="372" t="str">
        <f>Cover!$G$25</f>
        <v>NL</v>
      </c>
      <c r="B1457" s="325" t="s">
        <v>221</v>
      </c>
      <c r="C1457" s="323">
        <v>2014</v>
      </c>
      <c r="D1457" s="334" t="s">
        <v>216</v>
      </c>
      <c r="E1457" s="334" t="s">
        <v>146</v>
      </c>
      <c r="F1457" s="323" t="str">
        <f t="shared" si="22"/>
        <v>NL_EX_X_2014_1000 NAC_10_3_3</v>
      </c>
      <c r="G1457" s="684"/>
    </row>
    <row r="1458" spans="1:7" ht="13.8" thickBot="1" x14ac:dyDescent="0.3">
      <c r="A1458" s="372" t="str">
        <f>Cover!$G$25</f>
        <v>NL</v>
      </c>
      <c r="B1458" s="325" t="s">
        <v>221</v>
      </c>
      <c r="C1458" s="323">
        <v>2014</v>
      </c>
      <c r="D1458" s="325" t="s">
        <v>216</v>
      </c>
      <c r="E1458" s="334" t="s">
        <v>147</v>
      </c>
      <c r="F1458" s="323" t="str">
        <f t="shared" si="22"/>
        <v>NL_EX_X_2014_1000 NAC_10_3_4</v>
      </c>
      <c r="G1458" s="684"/>
    </row>
    <row r="1459" spans="1:7" ht="13.8" thickBot="1" x14ac:dyDescent="0.3">
      <c r="A1459" s="372" t="str">
        <f>Cover!$G$25</f>
        <v>NL</v>
      </c>
      <c r="B1459" s="325" t="s">
        <v>221</v>
      </c>
      <c r="C1459" s="323">
        <v>2014</v>
      </c>
      <c r="D1459" s="325" t="s">
        <v>216</v>
      </c>
      <c r="E1459" s="334" t="s">
        <v>148</v>
      </c>
      <c r="F1459" s="323" t="str">
        <f t="shared" si="22"/>
        <v>NL_EX_X_2014_1000 NAC_10_4</v>
      </c>
      <c r="G1459" s="684"/>
    </row>
    <row r="1460" spans="1:7" ht="13.8" thickBot="1" x14ac:dyDescent="0.3">
      <c r="A1460" s="372" t="str">
        <f>Cover!$G$25</f>
        <v>NL</v>
      </c>
      <c r="B1460" s="325" t="s">
        <v>295</v>
      </c>
      <c r="C1460" s="323">
        <v>2014</v>
      </c>
      <c r="D1460" s="325" t="s">
        <v>293</v>
      </c>
      <c r="E1460" s="334" t="s">
        <v>229</v>
      </c>
      <c r="F1460" s="323" t="str">
        <f t="shared" si="22"/>
        <v>NL_P_2014_1000 m3_EU2_1</v>
      </c>
      <c r="G1460" s="684"/>
    </row>
    <row r="1461" spans="1:7" ht="13.8" thickBot="1" x14ac:dyDescent="0.3">
      <c r="A1461" s="372" t="str">
        <f>Cover!$G$25</f>
        <v>NL</v>
      </c>
      <c r="B1461" s="325" t="s">
        <v>295</v>
      </c>
      <c r="C1461" s="323">
        <v>2014</v>
      </c>
      <c r="D1461" s="325" t="s">
        <v>293</v>
      </c>
      <c r="E1461" s="334" t="s">
        <v>230</v>
      </c>
      <c r="F1461" s="323" t="str">
        <f t="shared" si="22"/>
        <v>NL_P_2014_1000 m3_EU2_1_C</v>
      </c>
      <c r="G1461" s="684"/>
    </row>
    <row r="1462" spans="1:7" ht="13.8" thickBot="1" x14ac:dyDescent="0.3">
      <c r="A1462" s="372" t="str">
        <f>Cover!$G$25</f>
        <v>NL</v>
      </c>
      <c r="B1462" s="325" t="s">
        <v>295</v>
      </c>
      <c r="C1462" s="323">
        <v>2014</v>
      </c>
      <c r="D1462" s="325" t="s">
        <v>293</v>
      </c>
      <c r="E1462" s="334" t="s">
        <v>231</v>
      </c>
      <c r="F1462" s="323" t="str">
        <f t="shared" si="22"/>
        <v>NL_P_2014_1000 m3_EU2_1_NC</v>
      </c>
      <c r="G1462" s="684"/>
    </row>
    <row r="1463" spans="1:7" ht="13.8" thickBot="1" x14ac:dyDescent="0.3">
      <c r="A1463" s="372" t="str">
        <f>Cover!$G$25</f>
        <v>NL</v>
      </c>
      <c r="B1463" s="325" t="s">
        <v>295</v>
      </c>
      <c r="C1463" s="323">
        <v>2014</v>
      </c>
      <c r="D1463" s="325" t="s">
        <v>293</v>
      </c>
      <c r="E1463" s="334" t="s">
        <v>232</v>
      </c>
      <c r="F1463" s="323" t="str">
        <f t="shared" si="22"/>
        <v>NL_P_2014_1000 m3_EU2_1_1</v>
      </c>
      <c r="G1463" s="684"/>
    </row>
    <row r="1464" spans="1:7" ht="13.8" thickBot="1" x14ac:dyDescent="0.3">
      <c r="A1464" s="372" t="str">
        <f>Cover!$G$25</f>
        <v>NL</v>
      </c>
      <c r="B1464" s="325" t="s">
        <v>295</v>
      </c>
      <c r="C1464" s="323">
        <v>2014</v>
      </c>
      <c r="D1464" s="325" t="s">
        <v>293</v>
      </c>
      <c r="E1464" s="334" t="s">
        <v>233</v>
      </c>
      <c r="F1464" s="323" t="str">
        <f t="shared" si="22"/>
        <v>NL_P_2014_1000 m3_EU2_1_1_C</v>
      </c>
      <c r="G1464" s="684"/>
    </row>
    <row r="1465" spans="1:7" ht="13.8" thickBot="1" x14ac:dyDescent="0.3">
      <c r="A1465" s="372" t="str">
        <f>Cover!$G$25</f>
        <v>NL</v>
      </c>
      <c r="B1465" s="325" t="s">
        <v>295</v>
      </c>
      <c r="C1465" s="323">
        <v>2014</v>
      </c>
      <c r="D1465" s="325" t="s">
        <v>293</v>
      </c>
      <c r="E1465" s="334" t="s">
        <v>234</v>
      </c>
      <c r="F1465" s="323" t="str">
        <f t="shared" si="22"/>
        <v>NL_P_2014_1000 m3_EU2_1_1_NC</v>
      </c>
      <c r="G1465" s="684"/>
    </row>
    <row r="1466" spans="1:7" ht="13.8" thickBot="1" x14ac:dyDescent="0.3">
      <c r="A1466" s="372" t="str">
        <f>Cover!$G$25</f>
        <v>NL</v>
      </c>
      <c r="B1466" s="325" t="s">
        <v>295</v>
      </c>
      <c r="C1466" s="323">
        <v>2014</v>
      </c>
      <c r="D1466" s="325" t="s">
        <v>293</v>
      </c>
      <c r="E1466" s="334" t="s">
        <v>235</v>
      </c>
      <c r="F1466" s="323" t="str">
        <f t="shared" si="22"/>
        <v>NL_P_2014_1000 m3_EU2_1_2</v>
      </c>
      <c r="G1466" s="684"/>
    </row>
    <row r="1467" spans="1:7" ht="13.8" thickBot="1" x14ac:dyDescent="0.3">
      <c r="A1467" s="372" t="str">
        <f>Cover!$G$25</f>
        <v>NL</v>
      </c>
      <c r="B1467" s="325" t="s">
        <v>295</v>
      </c>
      <c r="C1467" s="323">
        <v>2014</v>
      </c>
      <c r="D1467" s="325" t="s">
        <v>293</v>
      </c>
      <c r="E1467" s="334" t="s">
        <v>236</v>
      </c>
      <c r="F1467" s="323" t="str">
        <f t="shared" si="22"/>
        <v>NL_P_2014_1000 m3_EU2_1_2_C</v>
      </c>
      <c r="G1467" s="684"/>
    </row>
    <row r="1468" spans="1:7" ht="13.8" thickBot="1" x14ac:dyDescent="0.3">
      <c r="A1468" s="372" t="str">
        <f>Cover!$G$25</f>
        <v>NL</v>
      </c>
      <c r="B1468" s="325" t="s">
        <v>295</v>
      </c>
      <c r="C1468" s="323">
        <v>2014</v>
      </c>
      <c r="D1468" s="325" t="s">
        <v>293</v>
      </c>
      <c r="E1468" s="334" t="s">
        <v>237</v>
      </c>
      <c r="F1468" s="323" t="str">
        <f t="shared" si="22"/>
        <v>NL_P_2014_1000 m3_EU2_1_2_NC</v>
      </c>
      <c r="G1468" s="684"/>
    </row>
    <row r="1469" spans="1:7" ht="13.8" thickBot="1" x14ac:dyDescent="0.3">
      <c r="A1469" s="372" t="str">
        <f>Cover!$G$25</f>
        <v>NL</v>
      </c>
      <c r="B1469" s="325" t="s">
        <v>295</v>
      </c>
      <c r="C1469" s="323">
        <v>2014</v>
      </c>
      <c r="D1469" s="325" t="s">
        <v>293</v>
      </c>
      <c r="E1469" s="334" t="s">
        <v>238</v>
      </c>
      <c r="F1469" s="323" t="str">
        <f t="shared" si="22"/>
        <v>NL_P_2014_1000 m3_EU2_1_3</v>
      </c>
      <c r="G1469" s="684"/>
    </row>
    <row r="1470" spans="1:7" ht="13.8" thickBot="1" x14ac:dyDescent="0.3">
      <c r="A1470" s="372" t="str">
        <f>Cover!$G$25</f>
        <v>NL</v>
      </c>
      <c r="B1470" s="325" t="s">
        <v>295</v>
      </c>
      <c r="C1470" s="323">
        <v>2014</v>
      </c>
      <c r="D1470" s="325" t="s">
        <v>293</v>
      </c>
      <c r="E1470" s="334" t="s">
        <v>239</v>
      </c>
      <c r="F1470" s="323" t="str">
        <f t="shared" si="22"/>
        <v>NL_P_2014_1000 m3_EU2_1_3_C</v>
      </c>
      <c r="G1470" s="684"/>
    </row>
    <row r="1471" spans="1:7" ht="13.8" thickBot="1" x14ac:dyDescent="0.3">
      <c r="A1471" s="372" t="str">
        <f>Cover!$G$25</f>
        <v>NL</v>
      </c>
      <c r="B1471" s="325" t="s">
        <v>295</v>
      </c>
      <c r="C1471" s="323">
        <v>2014</v>
      </c>
      <c r="D1471" s="325" t="s">
        <v>293</v>
      </c>
      <c r="E1471" s="334" t="s">
        <v>240</v>
      </c>
      <c r="F1471" s="323" t="str">
        <f t="shared" si="22"/>
        <v>NL_P_2014_1000 m3_EU2_1_3_NC</v>
      </c>
      <c r="G1471" s="684"/>
    </row>
    <row r="1472" spans="1:7" ht="13.8" thickBot="1" x14ac:dyDescent="0.3">
      <c r="A1472" s="372" t="str">
        <f>Cover!$G$25</f>
        <v>NL</v>
      </c>
      <c r="B1472" s="325" t="s">
        <v>270</v>
      </c>
      <c r="C1472" s="323">
        <v>2014</v>
      </c>
      <c r="D1472" s="325" t="s">
        <v>293</v>
      </c>
      <c r="E1472" s="334" t="s">
        <v>294</v>
      </c>
      <c r="F1472" s="323" t="str">
        <f t="shared" si="22"/>
        <v>NL_P.OB_2014_1000 m3_1</v>
      </c>
      <c r="G1472" s="684"/>
    </row>
    <row r="1473" spans="1:7" ht="13.8" thickBot="1" x14ac:dyDescent="0.3">
      <c r="A1473" s="372" t="str">
        <f>Cover!$G$25</f>
        <v>NL</v>
      </c>
      <c r="B1473" s="325" t="s">
        <v>270</v>
      </c>
      <c r="C1473" s="323">
        <v>2014</v>
      </c>
      <c r="D1473" s="325" t="s">
        <v>293</v>
      </c>
      <c r="E1473" s="334" t="s">
        <v>92</v>
      </c>
      <c r="F1473" s="323" t="str">
        <f t="shared" si="22"/>
        <v>NL_P.OB_2014_1000 m3_1_C</v>
      </c>
      <c r="G1473" s="684"/>
    </row>
    <row r="1474" spans="1:7" ht="13.8" thickBot="1" x14ac:dyDescent="0.3">
      <c r="A1474" s="372" t="str">
        <f>Cover!$G$25</f>
        <v>NL</v>
      </c>
      <c r="B1474" s="325" t="s">
        <v>270</v>
      </c>
      <c r="C1474" s="323">
        <v>2014</v>
      </c>
      <c r="D1474" s="325" t="s">
        <v>293</v>
      </c>
      <c r="E1474" s="334" t="s">
        <v>93</v>
      </c>
      <c r="F1474" s="323" t="str">
        <f t="shared" si="22"/>
        <v>NL_P.OB_2014_1000 m3_1_NC</v>
      </c>
      <c r="G1474" s="684"/>
    </row>
    <row r="1475" spans="1:7" ht="13.8" thickBot="1" x14ac:dyDescent="0.3">
      <c r="A1475" s="372" t="str">
        <f>Cover!$G$25</f>
        <v>NL</v>
      </c>
      <c r="B1475" s="325" t="s">
        <v>270</v>
      </c>
      <c r="C1475" s="323">
        <v>2014</v>
      </c>
      <c r="D1475" s="325" t="s">
        <v>293</v>
      </c>
      <c r="E1475" s="334" t="s">
        <v>94</v>
      </c>
      <c r="F1475" s="323" t="str">
        <f t="shared" ref="F1475:F1538" si="23">CONCATENATE(A1475,"_",B1475,"_",C1475,"_",D1475,"_",E1475)</f>
        <v>NL_P.OB_2014_1000 m3_1_1</v>
      </c>
      <c r="G1475" s="684"/>
    </row>
    <row r="1476" spans="1:7" ht="13.8" thickBot="1" x14ac:dyDescent="0.3">
      <c r="A1476" s="372" t="str">
        <f>Cover!$G$25</f>
        <v>NL</v>
      </c>
      <c r="B1476" s="325" t="s">
        <v>270</v>
      </c>
      <c r="C1476" s="323">
        <v>2014</v>
      </c>
      <c r="D1476" s="325" t="s">
        <v>293</v>
      </c>
      <c r="E1476" s="334" t="s">
        <v>95</v>
      </c>
      <c r="F1476" s="323" t="str">
        <f t="shared" si="23"/>
        <v>NL_P.OB_2014_1000 m3_1_1_C</v>
      </c>
      <c r="G1476" s="684"/>
    </row>
    <row r="1477" spans="1:7" ht="13.8" thickBot="1" x14ac:dyDescent="0.3">
      <c r="A1477" s="372" t="str">
        <f>Cover!$G$25</f>
        <v>NL</v>
      </c>
      <c r="B1477" s="325" t="s">
        <v>270</v>
      </c>
      <c r="C1477" s="323">
        <v>2014</v>
      </c>
      <c r="D1477" s="325" t="s">
        <v>293</v>
      </c>
      <c r="E1477" s="334" t="s">
        <v>96</v>
      </c>
      <c r="F1477" s="323" t="str">
        <f t="shared" si="23"/>
        <v>NL_P.OB_2014_1000 m3_1_1_NC</v>
      </c>
      <c r="G1477" s="684"/>
    </row>
    <row r="1478" spans="1:7" ht="13.8" thickBot="1" x14ac:dyDescent="0.3">
      <c r="A1478" s="372" t="str">
        <f>Cover!$G$25</f>
        <v>NL</v>
      </c>
      <c r="B1478" s="325" t="s">
        <v>270</v>
      </c>
      <c r="C1478" s="323">
        <v>2014</v>
      </c>
      <c r="D1478" s="325" t="s">
        <v>293</v>
      </c>
      <c r="E1478" s="334" t="s">
        <v>97</v>
      </c>
      <c r="F1478" s="323" t="str">
        <f t="shared" si="23"/>
        <v>NL_P.OB_2014_1000 m3_1_2</v>
      </c>
      <c r="G1478" s="684"/>
    </row>
    <row r="1479" spans="1:7" ht="13.8" thickBot="1" x14ac:dyDescent="0.3">
      <c r="A1479" s="372" t="str">
        <f>Cover!$G$25</f>
        <v>NL</v>
      </c>
      <c r="B1479" s="325" t="s">
        <v>270</v>
      </c>
      <c r="C1479" s="323">
        <v>2014</v>
      </c>
      <c r="D1479" s="325" t="s">
        <v>293</v>
      </c>
      <c r="E1479" s="334" t="s">
        <v>98</v>
      </c>
      <c r="F1479" s="323" t="str">
        <f t="shared" si="23"/>
        <v>NL_P.OB_2014_1000 m3_1_2_C</v>
      </c>
      <c r="G1479" s="684"/>
    </row>
    <row r="1480" spans="1:7" ht="13.8" thickBot="1" x14ac:dyDescent="0.3">
      <c r="A1480" s="372" t="str">
        <f>Cover!$G$25</f>
        <v>NL</v>
      </c>
      <c r="B1480" s="325" t="s">
        <v>270</v>
      </c>
      <c r="C1480" s="323">
        <v>2014</v>
      </c>
      <c r="D1480" s="325" t="s">
        <v>293</v>
      </c>
      <c r="E1480" s="334" t="s">
        <v>99</v>
      </c>
      <c r="F1480" s="323" t="str">
        <f t="shared" si="23"/>
        <v>NL_P.OB_2014_1000 m3_1_2_NC</v>
      </c>
      <c r="G1480" s="684"/>
    </row>
    <row r="1481" spans="1:7" ht="13.8" thickBot="1" x14ac:dyDescent="0.3">
      <c r="A1481" s="372" t="str">
        <f>Cover!$G$25</f>
        <v>NL</v>
      </c>
      <c r="B1481" s="325" t="s">
        <v>270</v>
      </c>
      <c r="C1481" s="323">
        <v>2014</v>
      </c>
      <c r="D1481" s="325" t="s">
        <v>293</v>
      </c>
      <c r="E1481" s="334" t="s">
        <v>101</v>
      </c>
      <c r="F1481" s="323" t="str">
        <f t="shared" si="23"/>
        <v>NL_P.OB_2014_1000 m3_1_2_1</v>
      </c>
      <c r="G1481" s="684"/>
    </row>
    <row r="1482" spans="1:7" ht="13.8" thickBot="1" x14ac:dyDescent="0.3">
      <c r="A1482" s="372" t="str">
        <f>Cover!$G$25</f>
        <v>NL</v>
      </c>
      <c r="B1482" s="325" t="s">
        <v>270</v>
      </c>
      <c r="C1482" s="323">
        <v>2014</v>
      </c>
      <c r="D1482" s="325" t="s">
        <v>293</v>
      </c>
      <c r="E1482" s="334" t="s">
        <v>102</v>
      </c>
      <c r="F1482" s="323" t="str">
        <f t="shared" si="23"/>
        <v>NL_P.OB_2014_1000 m3_1_2_1_C</v>
      </c>
      <c r="G1482" s="684"/>
    </row>
    <row r="1483" spans="1:7" ht="13.8" thickBot="1" x14ac:dyDescent="0.3">
      <c r="A1483" s="372" t="str">
        <f>Cover!$G$25</f>
        <v>NL</v>
      </c>
      <c r="B1483" s="332" t="s">
        <v>270</v>
      </c>
      <c r="C1483" s="323">
        <v>2014</v>
      </c>
      <c r="D1483" s="332" t="s">
        <v>293</v>
      </c>
      <c r="E1483" s="342" t="s">
        <v>103</v>
      </c>
      <c r="F1483" s="323" t="str">
        <f t="shared" si="23"/>
        <v>NL_P.OB_2014_1000 m3_1_2_1_NC</v>
      </c>
      <c r="G1483" s="684"/>
    </row>
    <row r="1484" spans="1:7" ht="13.8" thickBot="1" x14ac:dyDescent="0.3">
      <c r="A1484" s="372" t="str">
        <f>Cover!$G$25</f>
        <v>NL</v>
      </c>
      <c r="B1484" s="327" t="s">
        <v>270</v>
      </c>
      <c r="C1484" s="323">
        <v>2014</v>
      </c>
      <c r="D1484" s="327" t="s">
        <v>293</v>
      </c>
      <c r="E1484" s="341" t="s">
        <v>104</v>
      </c>
      <c r="F1484" s="323" t="str">
        <f t="shared" si="23"/>
        <v>NL_P.OB_2014_1000 m3_1_2_2</v>
      </c>
      <c r="G1484" s="684"/>
    </row>
    <row r="1485" spans="1:7" ht="13.8" thickBot="1" x14ac:dyDescent="0.3">
      <c r="A1485" s="372" t="str">
        <f>Cover!$G$25</f>
        <v>NL</v>
      </c>
      <c r="B1485" s="325" t="s">
        <v>270</v>
      </c>
      <c r="C1485" s="323">
        <v>2014</v>
      </c>
      <c r="D1485" s="325" t="s">
        <v>293</v>
      </c>
      <c r="E1485" s="334" t="s">
        <v>105</v>
      </c>
      <c r="F1485" s="323" t="str">
        <f t="shared" si="23"/>
        <v>NL_P.OB_2014_1000 m3_1_2_2_C</v>
      </c>
      <c r="G1485" s="684"/>
    </row>
    <row r="1486" spans="1:7" ht="13.8" thickBot="1" x14ac:dyDescent="0.3">
      <c r="A1486" s="372" t="str">
        <f>Cover!$G$25</f>
        <v>NL</v>
      </c>
      <c r="B1486" s="325" t="s">
        <v>270</v>
      </c>
      <c r="C1486" s="323">
        <v>2014</v>
      </c>
      <c r="D1486" s="325" t="s">
        <v>293</v>
      </c>
      <c r="E1486" s="334" t="s">
        <v>106</v>
      </c>
      <c r="F1486" s="323" t="str">
        <f t="shared" si="23"/>
        <v>NL_P.OB_2014_1000 m3_1_2_2_NC</v>
      </c>
      <c r="G1486" s="684"/>
    </row>
    <row r="1487" spans="1:7" ht="13.8" thickBot="1" x14ac:dyDescent="0.3">
      <c r="A1487" s="372" t="str">
        <f>Cover!$G$25</f>
        <v>NL</v>
      </c>
      <c r="B1487" s="325" t="s">
        <v>270</v>
      </c>
      <c r="C1487" s="323">
        <v>2014</v>
      </c>
      <c r="D1487" s="325" t="s">
        <v>293</v>
      </c>
      <c r="E1487" s="334" t="s">
        <v>107</v>
      </c>
      <c r="F1487" s="323" t="str">
        <f t="shared" si="23"/>
        <v>NL_P.OB_2014_1000 m3_1_2_3</v>
      </c>
      <c r="G1487" s="684"/>
    </row>
    <row r="1488" spans="1:7" ht="13.8" thickBot="1" x14ac:dyDescent="0.3">
      <c r="A1488" s="372" t="str">
        <f>Cover!$G$25</f>
        <v>NL</v>
      </c>
      <c r="B1488" s="325" t="s">
        <v>270</v>
      </c>
      <c r="C1488" s="323">
        <v>2014</v>
      </c>
      <c r="D1488" s="325" t="s">
        <v>293</v>
      </c>
      <c r="E1488" s="334" t="s">
        <v>108</v>
      </c>
      <c r="F1488" s="323" t="str">
        <f t="shared" si="23"/>
        <v>NL_P.OB_2014_1000 m3_1_2_3_C</v>
      </c>
      <c r="G1488" s="684"/>
    </row>
    <row r="1489" spans="1:7" ht="13.8" thickBot="1" x14ac:dyDescent="0.3">
      <c r="A1489" s="372" t="str">
        <f>Cover!$G$25</f>
        <v>NL</v>
      </c>
      <c r="B1489" s="325" t="s">
        <v>270</v>
      </c>
      <c r="C1489" s="323">
        <v>2014</v>
      </c>
      <c r="D1489" s="325" t="s">
        <v>293</v>
      </c>
      <c r="E1489" s="334" t="s">
        <v>109</v>
      </c>
      <c r="F1489" s="323" t="str">
        <f t="shared" si="23"/>
        <v>NL_P.OB_2014_1000 m3_1_2_3_NC</v>
      </c>
      <c r="G1489" s="684"/>
    </row>
    <row r="1490" spans="1:7" ht="13.8" thickBot="1" x14ac:dyDescent="0.3">
      <c r="A1490" s="372" t="str">
        <f>Cover!$G$25</f>
        <v>NL</v>
      </c>
      <c r="B1490" s="325" t="s">
        <v>295</v>
      </c>
      <c r="C1490" s="323">
        <v>2013</v>
      </c>
      <c r="D1490" s="325" t="s">
        <v>293</v>
      </c>
      <c r="E1490" s="334" t="s">
        <v>294</v>
      </c>
      <c r="F1490" s="323" t="str">
        <f t="shared" si="23"/>
        <v>NL_P_2013_1000 m3_1</v>
      </c>
      <c r="G1490" s="684"/>
    </row>
    <row r="1491" spans="1:7" ht="13.8" thickBot="1" x14ac:dyDescent="0.3">
      <c r="A1491" s="372" t="str">
        <f>Cover!$G$25</f>
        <v>NL</v>
      </c>
      <c r="B1491" s="325" t="s">
        <v>295</v>
      </c>
      <c r="C1491" s="323">
        <v>2013</v>
      </c>
      <c r="D1491" s="325" t="s">
        <v>293</v>
      </c>
      <c r="E1491" s="334" t="s">
        <v>92</v>
      </c>
      <c r="F1491" s="323" t="str">
        <f t="shared" si="23"/>
        <v>NL_P_2013_1000 m3_1_C</v>
      </c>
      <c r="G1491" s="684"/>
    </row>
    <row r="1492" spans="1:7" ht="13.8" thickBot="1" x14ac:dyDescent="0.3">
      <c r="A1492" s="372" t="str">
        <f>Cover!$G$25</f>
        <v>NL</v>
      </c>
      <c r="B1492" s="325" t="s">
        <v>295</v>
      </c>
      <c r="C1492" s="323">
        <v>2013</v>
      </c>
      <c r="D1492" s="325" t="s">
        <v>293</v>
      </c>
      <c r="E1492" s="334" t="s">
        <v>93</v>
      </c>
      <c r="F1492" s="323" t="str">
        <f t="shared" si="23"/>
        <v>NL_P_2013_1000 m3_1_NC</v>
      </c>
      <c r="G1492" s="684"/>
    </row>
    <row r="1493" spans="1:7" ht="13.8" thickBot="1" x14ac:dyDescent="0.3">
      <c r="A1493" s="372" t="str">
        <f>Cover!$G$25</f>
        <v>NL</v>
      </c>
      <c r="B1493" s="325" t="s">
        <v>295</v>
      </c>
      <c r="C1493" s="323">
        <v>2013</v>
      </c>
      <c r="D1493" s="325" t="s">
        <v>293</v>
      </c>
      <c r="E1493" s="334" t="s">
        <v>94</v>
      </c>
      <c r="F1493" s="323" t="str">
        <f t="shared" si="23"/>
        <v>NL_P_2013_1000 m3_1_1</v>
      </c>
      <c r="G1493" s="684"/>
    </row>
    <row r="1494" spans="1:7" ht="13.8" thickBot="1" x14ac:dyDescent="0.3">
      <c r="A1494" s="372" t="str">
        <f>Cover!$G$25</f>
        <v>NL</v>
      </c>
      <c r="B1494" s="325" t="s">
        <v>295</v>
      </c>
      <c r="C1494" s="323">
        <v>2013</v>
      </c>
      <c r="D1494" s="325" t="s">
        <v>293</v>
      </c>
      <c r="E1494" s="334" t="s">
        <v>95</v>
      </c>
      <c r="F1494" s="323" t="str">
        <f t="shared" si="23"/>
        <v>NL_P_2013_1000 m3_1_1_C</v>
      </c>
      <c r="G1494" s="684"/>
    </row>
    <row r="1495" spans="1:7" ht="13.8" thickBot="1" x14ac:dyDescent="0.3">
      <c r="A1495" s="372" t="str">
        <f>Cover!$G$25</f>
        <v>NL</v>
      </c>
      <c r="B1495" s="325" t="s">
        <v>295</v>
      </c>
      <c r="C1495" s="323">
        <v>2013</v>
      </c>
      <c r="D1495" s="325" t="s">
        <v>293</v>
      </c>
      <c r="E1495" s="334" t="s">
        <v>96</v>
      </c>
      <c r="F1495" s="323" t="str">
        <f t="shared" si="23"/>
        <v>NL_P_2013_1000 m3_1_1_NC</v>
      </c>
      <c r="G1495" s="684"/>
    </row>
    <row r="1496" spans="1:7" ht="13.8" thickBot="1" x14ac:dyDescent="0.3">
      <c r="A1496" s="372" t="str">
        <f>Cover!$G$25</f>
        <v>NL</v>
      </c>
      <c r="B1496" s="325" t="s">
        <v>295</v>
      </c>
      <c r="C1496" s="323">
        <v>2013</v>
      </c>
      <c r="D1496" s="325" t="s">
        <v>293</v>
      </c>
      <c r="E1496" s="334" t="s">
        <v>97</v>
      </c>
      <c r="F1496" s="323" t="str">
        <f t="shared" si="23"/>
        <v>NL_P_2013_1000 m3_1_2</v>
      </c>
      <c r="G1496" s="684"/>
    </row>
    <row r="1497" spans="1:7" ht="13.8" thickBot="1" x14ac:dyDescent="0.3">
      <c r="A1497" s="372" t="str">
        <f>Cover!$G$25</f>
        <v>NL</v>
      </c>
      <c r="B1497" s="325" t="s">
        <v>295</v>
      </c>
      <c r="C1497" s="323">
        <v>2013</v>
      </c>
      <c r="D1497" s="325" t="s">
        <v>293</v>
      </c>
      <c r="E1497" s="334" t="s">
        <v>98</v>
      </c>
      <c r="F1497" s="323" t="str">
        <f t="shared" si="23"/>
        <v>NL_P_2013_1000 m3_1_2_C</v>
      </c>
      <c r="G1497" s="684"/>
    </row>
    <row r="1498" spans="1:7" ht="13.8" thickBot="1" x14ac:dyDescent="0.3">
      <c r="A1498" s="372" t="str">
        <f>Cover!$G$25</f>
        <v>NL</v>
      </c>
      <c r="B1498" s="325" t="s">
        <v>295</v>
      </c>
      <c r="C1498" s="323">
        <v>2013</v>
      </c>
      <c r="D1498" s="325" t="s">
        <v>293</v>
      </c>
      <c r="E1498" s="334" t="s">
        <v>99</v>
      </c>
      <c r="F1498" s="323" t="str">
        <f t="shared" si="23"/>
        <v>NL_P_2013_1000 m3_1_2_NC</v>
      </c>
      <c r="G1498" s="684"/>
    </row>
    <row r="1499" spans="1:7" ht="13.8" thickBot="1" x14ac:dyDescent="0.3">
      <c r="A1499" s="372" t="str">
        <f>Cover!$G$25</f>
        <v>NL</v>
      </c>
      <c r="B1499" s="325" t="s">
        <v>295</v>
      </c>
      <c r="C1499" s="323">
        <v>2013</v>
      </c>
      <c r="D1499" s="325" t="s">
        <v>293</v>
      </c>
      <c r="E1499" s="334" t="s">
        <v>101</v>
      </c>
      <c r="F1499" s="323" t="str">
        <f t="shared" si="23"/>
        <v>NL_P_2013_1000 m3_1_2_1</v>
      </c>
      <c r="G1499" s="684"/>
    </row>
    <row r="1500" spans="1:7" ht="13.8" thickBot="1" x14ac:dyDescent="0.3">
      <c r="A1500" s="372" t="str">
        <f>Cover!$G$25</f>
        <v>NL</v>
      </c>
      <c r="B1500" s="325" t="s">
        <v>295</v>
      </c>
      <c r="C1500" s="323">
        <v>2013</v>
      </c>
      <c r="D1500" s="325" t="s">
        <v>293</v>
      </c>
      <c r="E1500" s="334" t="s">
        <v>102</v>
      </c>
      <c r="F1500" s="323" t="str">
        <f t="shared" si="23"/>
        <v>NL_P_2013_1000 m3_1_2_1_C</v>
      </c>
      <c r="G1500" s="684"/>
    </row>
    <row r="1501" spans="1:7" ht="13.8" thickBot="1" x14ac:dyDescent="0.3">
      <c r="A1501" s="372" t="str">
        <f>Cover!$G$25</f>
        <v>NL</v>
      </c>
      <c r="B1501" s="325" t="s">
        <v>295</v>
      </c>
      <c r="C1501" s="323">
        <v>2013</v>
      </c>
      <c r="D1501" s="325" t="s">
        <v>293</v>
      </c>
      <c r="E1501" s="334" t="s">
        <v>103</v>
      </c>
      <c r="F1501" s="323" t="str">
        <f t="shared" si="23"/>
        <v>NL_P_2013_1000 m3_1_2_1_NC</v>
      </c>
      <c r="G1501" s="684"/>
    </row>
    <row r="1502" spans="1:7" ht="13.8" thickBot="1" x14ac:dyDescent="0.3">
      <c r="A1502" s="372" t="str">
        <f>Cover!$G$25</f>
        <v>NL</v>
      </c>
      <c r="B1502" s="325" t="s">
        <v>295</v>
      </c>
      <c r="C1502" s="323">
        <v>2013</v>
      </c>
      <c r="D1502" s="325" t="s">
        <v>293</v>
      </c>
      <c r="E1502" s="334" t="s">
        <v>104</v>
      </c>
      <c r="F1502" s="323" t="str">
        <f t="shared" si="23"/>
        <v>NL_P_2013_1000 m3_1_2_2</v>
      </c>
      <c r="G1502" s="684"/>
    </row>
    <row r="1503" spans="1:7" ht="13.8" thickBot="1" x14ac:dyDescent="0.3">
      <c r="A1503" s="372" t="str">
        <f>Cover!$G$25</f>
        <v>NL</v>
      </c>
      <c r="B1503" s="325" t="s">
        <v>295</v>
      </c>
      <c r="C1503" s="323">
        <v>2013</v>
      </c>
      <c r="D1503" s="325" t="s">
        <v>293</v>
      </c>
      <c r="E1503" s="334" t="s">
        <v>105</v>
      </c>
      <c r="F1503" s="323" t="str">
        <f t="shared" si="23"/>
        <v>NL_P_2013_1000 m3_1_2_2_C</v>
      </c>
      <c r="G1503" s="684"/>
    </row>
    <row r="1504" spans="1:7" ht="13.8" thickBot="1" x14ac:dyDescent="0.3">
      <c r="A1504" s="372" t="str">
        <f>Cover!$G$25</f>
        <v>NL</v>
      </c>
      <c r="B1504" s="325" t="s">
        <v>295</v>
      </c>
      <c r="C1504" s="323">
        <v>2013</v>
      </c>
      <c r="D1504" s="325" t="s">
        <v>293</v>
      </c>
      <c r="E1504" s="334" t="s">
        <v>106</v>
      </c>
      <c r="F1504" s="323" t="str">
        <f t="shared" si="23"/>
        <v>NL_P_2013_1000 m3_1_2_2_NC</v>
      </c>
      <c r="G1504" s="684"/>
    </row>
    <row r="1505" spans="1:7" ht="13.8" thickBot="1" x14ac:dyDescent="0.3">
      <c r="A1505" s="372" t="str">
        <f>Cover!$G$25</f>
        <v>NL</v>
      </c>
      <c r="B1505" s="325" t="s">
        <v>295</v>
      </c>
      <c r="C1505" s="323">
        <v>2013</v>
      </c>
      <c r="D1505" s="325" t="s">
        <v>293</v>
      </c>
      <c r="E1505" s="334" t="s">
        <v>107</v>
      </c>
      <c r="F1505" s="323" t="str">
        <f t="shared" si="23"/>
        <v>NL_P_2013_1000 m3_1_2_3</v>
      </c>
      <c r="G1505" s="684"/>
    </row>
    <row r="1506" spans="1:7" ht="13.8" thickBot="1" x14ac:dyDescent="0.3">
      <c r="A1506" s="372" t="str">
        <f>Cover!$G$25</f>
        <v>NL</v>
      </c>
      <c r="B1506" s="325" t="s">
        <v>295</v>
      </c>
      <c r="C1506" s="323">
        <v>2013</v>
      </c>
      <c r="D1506" s="325" t="s">
        <v>293</v>
      </c>
      <c r="E1506" s="334" t="s">
        <v>108</v>
      </c>
      <c r="F1506" s="323" t="str">
        <f t="shared" si="23"/>
        <v>NL_P_2013_1000 m3_1_2_3_C</v>
      </c>
      <c r="G1506" s="684"/>
    </row>
    <row r="1507" spans="1:7" ht="13.8" thickBot="1" x14ac:dyDescent="0.3">
      <c r="A1507" s="372" t="str">
        <f>Cover!$G$25</f>
        <v>NL</v>
      </c>
      <c r="B1507" s="325" t="s">
        <v>295</v>
      </c>
      <c r="C1507" s="323">
        <v>2013</v>
      </c>
      <c r="D1507" s="325" t="s">
        <v>293</v>
      </c>
      <c r="E1507" s="334" t="s">
        <v>109</v>
      </c>
      <c r="F1507" s="323" t="str">
        <f t="shared" si="23"/>
        <v>NL_P_2013_1000 m3_1_2_3_NC</v>
      </c>
      <c r="G1507" s="684"/>
    </row>
    <row r="1508" spans="1:7" ht="13.8" thickBot="1" x14ac:dyDescent="0.3">
      <c r="A1508" s="372" t="str">
        <f>Cover!$G$25</f>
        <v>NL</v>
      </c>
      <c r="B1508" s="325" t="s">
        <v>295</v>
      </c>
      <c r="C1508" s="323">
        <v>2013</v>
      </c>
      <c r="D1508" s="325" t="s">
        <v>362</v>
      </c>
      <c r="E1508" s="334">
        <v>2</v>
      </c>
      <c r="F1508" s="323" t="str">
        <f t="shared" si="23"/>
        <v>NL_P_2013_1000 mt_2</v>
      </c>
      <c r="G1508" s="684"/>
    </row>
    <row r="1509" spans="1:7" ht="13.8" thickBot="1" x14ac:dyDescent="0.3">
      <c r="A1509" s="372" t="str">
        <f>Cover!$G$25</f>
        <v>NL</v>
      </c>
      <c r="B1509" s="325" t="s">
        <v>295</v>
      </c>
      <c r="C1509" s="323">
        <v>2013</v>
      </c>
      <c r="D1509" s="325" t="s">
        <v>293</v>
      </c>
      <c r="E1509" s="334">
        <v>3</v>
      </c>
      <c r="F1509" s="323" t="str">
        <f t="shared" si="23"/>
        <v>NL_P_2013_1000 m3_3</v>
      </c>
      <c r="G1509" s="684"/>
    </row>
    <row r="1510" spans="1:7" ht="13.8" thickBot="1" x14ac:dyDescent="0.3">
      <c r="A1510" s="372" t="str">
        <f>Cover!$G$25</f>
        <v>NL</v>
      </c>
      <c r="B1510" s="325" t="s">
        <v>295</v>
      </c>
      <c r="C1510" s="323">
        <v>2013</v>
      </c>
      <c r="D1510" s="325" t="s">
        <v>293</v>
      </c>
      <c r="E1510" s="334" t="s">
        <v>381</v>
      </c>
      <c r="F1510" s="323" t="str">
        <f t="shared" si="23"/>
        <v>NL_P_2013_1000 m3_3_1</v>
      </c>
      <c r="G1510" s="684"/>
    </row>
    <row r="1511" spans="1:7" ht="13.8" thickBot="1" x14ac:dyDescent="0.3">
      <c r="A1511" s="372" t="str">
        <f>Cover!$G$25</f>
        <v>NL</v>
      </c>
      <c r="B1511" s="325" t="s">
        <v>295</v>
      </c>
      <c r="C1511" s="323">
        <v>2013</v>
      </c>
      <c r="D1511" s="325" t="s">
        <v>293</v>
      </c>
      <c r="E1511" s="334" t="s">
        <v>382</v>
      </c>
      <c r="F1511" s="323" t="str">
        <f t="shared" si="23"/>
        <v>NL_P_2013_1000 m3_3_2</v>
      </c>
      <c r="G1511" s="684"/>
    </row>
    <row r="1512" spans="1:7" ht="13.8" thickBot="1" x14ac:dyDescent="0.3">
      <c r="A1512" s="372" t="str">
        <f>Cover!$G$25</f>
        <v>NL</v>
      </c>
      <c r="B1512" s="325" t="s">
        <v>295</v>
      </c>
      <c r="C1512" s="323">
        <v>2013</v>
      </c>
      <c r="D1512" s="325" t="s">
        <v>362</v>
      </c>
      <c r="E1512" s="334">
        <v>4</v>
      </c>
      <c r="F1512" s="323" t="str">
        <f t="shared" si="23"/>
        <v>NL_P_2013_1000 mt_4</v>
      </c>
      <c r="G1512" s="684"/>
    </row>
    <row r="1513" spans="1:7" ht="13.8" thickBot="1" x14ac:dyDescent="0.3">
      <c r="A1513" s="372" t="str">
        <f>Cover!$G$25</f>
        <v>NL</v>
      </c>
      <c r="B1513" s="325" t="s">
        <v>295</v>
      </c>
      <c r="C1513" s="323">
        <v>2013</v>
      </c>
      <c r="D1513" s="325" t="s">
        <v>362</v>
      </c>
      <c r="E1513" s="334" t="s">
        <v>383</v>
      </c>
      <c r="F1513" s="323" t="str">
        <f t="shared" si="23"/>
        <v>NL_P_2013_1000 mt_4_1</v>
      </c>
      <c r="G1513" s="684"/>
    </row>
    <row r="1514" spans="1:7" ht="13.8" thickBot="1" x14ac:dyDescent="0.3">
      <c r="A1514" s="372" t="str">
        <f>Cover!$G$25</f>
        <v>NL</v>
      </c>
      <c r="B1514" s="325" t="s">
        <v>295</v>
      </c>
      <c r="C1514" s="323">
        <v>2013</v>
      </c>
      <c r="D1514" s="325" t="s">
        <v>362</v>
      </c>
      <c r="E1514" s="334" t="s">
        <v>384</v>
      </c>
      <c r="F1514" s="323" t="str">
        <f t="shared" si="23"/>
        <v>NL_P_2013_1000 mt_4_2</v>
      </c>
      <c r="G1514" s="684"/>
    </row>
    <row r="1515" spans="1:7" ht="13.8" thickBot="1" x14ac:dyDescent="0.3">
      <c r="A1515" s="372" t="str">
        <f>Cover!$G$25</f>
        <v>NL</v>
      </c>
      <c r="B1515" s="325" t="s">
        <v>295</v>
      </c>
      <c r="C1515" s="323">
        <v>2013</v>
      </c>
      <c r="D1515" s="325" t="s">
        <v>293</v>
      </c>
      <c r="E1515" s="334">
        <v>5</v>
      </c>
      <c r="F1515" s="323" t="str">
        <f t="shared" si="23"/>
        <v>NL_P_2013_1000 m3_5</v>
      </c>
      <c r="G1515" s="684"/>
    </row>
    <row r="1516" spans="1:7" ht="13.8" thickBot="1" x14ac:dyDescent="0.3">
      <c r="A1516" s="372" t="str">
        <f>Cover!$G$25</f>
        <v>NL</v>
      </c>
      <c r="B1516" s="325" t="s">
        <v>295</v>
      </c>
      <c r="C1516" s="323">
        <v>2013</v>
      </c>
      <c r="D1516" s="325" t="s">
        <v>293</v>
      </c>
      <c r="E1516" s="334" t="s">
        <v>110</v>
      </c>
      <c r="F1516" s="323" t="str">
        <f t="shared" si="23"/>
        <v>NL_P_2013_1000 m3_5_C</v>
      </c>
      <c r="G1516" s="684"/>
    </row>
    <row r="1517" spans="1:7" ht="13.8" thickBot="1" x14ac:dyDescent="0.3">
      <c r="A1517" s="372" t="str">
        <f>Cover!$G$25</f>
        <v>NL</v>
      </c>
      <c r="B1517" s="325" t="s">
        <v>295</v>
      </c>
      <c r="C1517" s="323">
        <v>2013</v>
      </c>
      <c r="D1517" s="325" t="s">
        <v>293</v>
      </c>
      <c r="E1517" s="334" t="s">
        <v>111</v>
      </c>
      <c r="F1517" s="323" t="str">
        <f t="shared" si="23"/>
        <v>NL_P_2013_1000 m3_5_NC</v>
      </c>
      <c r="G1517" s="684"/>
    </row>
    <row r="1518" spans="1:7" ht="13.8" thickBot="1" x14ac:dyDescent="0.3">
      <c r="A1518" s="372" t="str">
        <f>Cover!$G$25</f>
        <v>NL</v>
      </c>
      <c r="B1518" s="325" t="s">
        <v>295</v>
      </c>
      <c r="C1518" s="323">
        <v>2013</v>
      </c>
      <c r="D1518" s="325" t="s">
        <v>293</v>
      </c>
      <c r="E1518" s="334" t="s">
        <v>112</v>
      </c>
      <c r="F1518" s="323" t="str">
        <f t="shared" si="23"/>
        <v>NL_P_2013_1000 m3_5_NC_T</v>
      </c>
      <c r="G1518" s="684"/>
    </row>
    <row r="1519" spans="1:7" ht="13.8" thickBot="1" x14ac:dyDescent="0.3">
      <c r="A1519" s="372" t="str">
        <f>Cover!$G$25</f>
        <v>NL</v>
      </c>
      <c r="B1519" s="325" t="s">
        <v>295</v>
      </c>
      <c r="C1519" s="323">
        <v>2013</v>
      </c>
      <c r="D1519" s="325" t="s">
        <v>293</v>
      </c>
      <c r="E1519" s="334">
        <v>6</v>
      </c>
      <c r="F1519" s="323" t="str">
        <f t="shared" si="23"/>
        <v>NL_P_2013_1000 m3_6</v>
      </c>
      <c r="G1519" s="684"/>
    </row>
    <row r="1520" spans="1:7" ht="13.8" thickBot="1" x14ac:dyDescent="0.3">
      <c r="A1520" s="372" t="str">
        <f>Cover!$G$25</f>
        <v>NL</v>
      </c>
      <c r="B1520" s="325" t="s">
        <v>295</v>
      </c>
      <c r="C1520" s="323">
        <v>2013</v>
      </c>
      <c r="D1520" s="325" t="s">
        <v>293</v>
      </c>
      <c r="E1520" s="334" t="s">
        <v>113</v>
      </c>
      <c r="F1520" s="323" t="str">
        <f t="shared" si="23"/>
        <v>NL_P_2013_1000 m3_6_1</v>
      </c>
      <c r="G1520" s="684"/>
    </row>
    <row r="1521" spans="1:7" ht="13.8" thickBot="1" x14ac:dyDescent="0.3">
      <c r="A1521" s="372" t="str">
        <f>Cover!$G$25</f>
        <v>NL</v>
      </c>
      <c r="B1521" s="325" t="s">
        <v>295</v>
      </c>
      <c r="C1521" s="323">
        <v>2013</v>
      </c>
      <c r="D1521" s="325" t="s">
        <v>293</v>
      </c>
      <c r="E1521" s="334" t="s">
        <v>114</v>
      </c>
      <c r="F1521" s="323" t="str">
        <f t="shared" si="23"/>
        <v>NL_P_2013_1000 m3_6_1_C</v>
      </c>
      <c r="G1521" s="684"/>
    </row>
    <row r="1522" spans="1:7" ht="13.8" thickBot="1" x14ac:dyDescent="0.3">
      <c r="A1522" s="372" t="str">
        <f>Cover!$G$25</f>
        <v>NL</v>
      </c>
      <c r="B1522" s="325" t="s">
        <v>295</v>
      </c>
      <c r="C1522" s="323">
        <v>2013</v>
      </c>
      <c r="D1522" s="325" t="s">
        <v>293</v>
      </c>
      <c r="E1522" s="334" t="s">
        <v>115</v>
      </c>
      <c r="F1522" s="323" t="str">
        <f t="shared" si="23"/>
        <v>NL_P_2013_1000 m3_6_1_NC</v>
      </c>
      <c r="G1522" s="684"/>
    </row>
    <row r="1523" spans="1:7" ht="13.8" thickBot="1" x14ac:dyDescent="0.3">
      <c r="A1523" s="372" t="str">
        <f>Cover!$G$25</f>
        <v>NL</v>
      </c>
      <c r="B1523" s="325" t="s">
        <v>295</v>
      </c>
      <c r="C1523" s="323">
        <v>2013</v>
      </c>
      <c r="D1523" s="325" t="s">
        <v>293</v>
      </c>
      <c r="E1523" s="334" t="s">
        <v>116</v>
      </c>
      <c r="F1523" s="323" t="str">
        <f t="shared" si="23"/>
        <v>NL_P_2013_1000 m3_6_1_NC_T</v>
      </c>
      <c r="G1523" s="684"/>
    </row>
    <row r="1524" spans="1:7" ht="13.8" thickBot="1" x14ac:dyDescent="0.3">
      <c r="A1524" s="372" t="str">
        <f>Cover!$G$25</f>
        <v>NL</v>
      </c>
      <c r="B1524" s="325" t="s">
        <v>295</v>
      </c>
      <c r="C1524" s="323">
        <v>2013</v>
      </c>
      <c r="D1524" s="325" t="s">
        <v>293</v>
      </c>
      <c r="E1524" s="334" t="s">
        <v>117</v>
      </c>
      <c r="F1524" s="323" t="str">
        <f t="shared" si="23"/>
        <v>NL_P_2013_1000 m3_6_2</v>
      </c>
      <c r="G1524" s="684"/>
    </row>
    <row r="1525" spans="1:7" ht="13.8" thickBot="1" x14ac:dyDescent="0.3">
      <c r="A1525" s="372" t="str">
        <f>Cover!$G$25</f>
        <v>NL</v>
      </c>
      <c r="B1525" s="325" t="s">
        <v>295</v>
      </c>
      <c r="C1525" s="323">
        <v>2013</v>
      </c>
      <c r="D1525" s="325" t="s">
        <v>293</v>
      </c>
      <c r="E1525" s="334" t="s">
        <v>118</v>
      </c>
      <c r="F1525" s="323" t="str">
        <f t="shared" si="23"/>
        <v>NL_P_2013_1000 m3_6_2_C</v>
      </c>
      <c r="G1525" s="684"/>
    </row>
    <row r="1526" spans="1:7" ht="13.8" thickBot="1" x14ac:dyDescent="0.3">
      <c r="A1526" s="372" t="str">
        <f>Cover!$G$25</f>
        <v>NL</v>
      </c>
      <c r="B1526" s="325" t="s">
        <v>295</v>
      </c>
      <c r="C1526" s="323">
        <v>2013</v>
      </c>
      <c r="D1526" s="325" t="s">
        <v>293</v>
      </c>
      <c r="E1526" s="334" t="s">
        <v>119</v>
      </c>
      <c r="F1526" s="323" t="str">
        <f t="shared" si="23"/>
        <v>NL_P_2013_1000 m3_6_2_NC</v>
      </c>
      <c r="G1526" s="684"/>
    </row>
    <row r="1527" spans="1:7" ht="13.8" thickBot="1" x14ac:dyDescent="0.3">
      <c r="A1527" s="372" t="str">
        <f>Cover!$G$25</f>
        <v>NL</v>
      </c>
      <c r="B1527" s="325" t="s">
        <v>295</v>
      </c>
      <c r="C1527" s="323">
        <v>2013</v>
      </c>
      <c r="D1527" s="325" t="s">
        <v>293</v>
      </c>
      <c r="E1527" s="334" t="s">
        <v>120</v>
      </c>
      <c r="F1527" s="323" t="str">
        <f t="shared" si="23"/>
        <v>NL_P_2013_1000 m3_6_2_NC_T</v>
      </c>
      <c r="G1527" s="684"/>
    </row>
    <row r="1528" spans="1:7" ht="13.8" thickBot="1" x14ac:dyDescent="0.3">
      <c r="A1528" s="372" t="str">
        <f>Cover!$G$25</f>
        <v>NL</v>
      </c>
      <c r="B1528" s="325" t="s">
        <v>295</v>
      </c>
      <c r="C1528" s="323">
        <v>2013</v>
      </c>
      <c r="D1528" s="325" t="s">
        <v>293</v>
      </c>
      <c r="E1528" s="334" t="s">
        <v>121</v>
      </c>
      <c r="F1528" s="323" t="str">
        <f t="shared" si="23"/>
        <v>NL_P_2013_1000 m3_6_3</v>
      </c>
      <c r="G1528" s="684"/>
    </row>
    <row r="1529" spans="1:7" ht="13.8" thickBot="1" x14ac:dyDescent="0.3">
      <c r="A1529" s="372" t="str">
        <f>Cover!$G$25</f>
        <v>NL</v>
      </c>
      <c r="B1529" s="325" t="s">
        <v>295</v>
      </c>
      <c r="C1529" s="323">
        <v>2013</v>
      </c>
      <c r="D1529" s="325" t="s">
        <v>293</v>
      </c>
      <c r="E1529" s="334" t="s">
        <v>122</v>
      </c>
      <c r="F1529" s="323" t="str">
        <f t="shared" si="23"/>
        <v>NL_P_2013_1000 m3_6_3_1</v>
      </c>
      <c r="G1529" s="684"/>
    </row>
    <row r="1530" spans="1:7" ht="13.8" thickBot="1" x14ac:dyDescent="0.3">
      <c r="A1530" s="372" t="str">
        <f>Cover!$G$25</f>
        <v>NL</v>
      </c>
      <c r="B1530" s="325" t="s">
        <v>295</v>
      </c>
      <c r="C1530" s="323">
        <v>2013</v>
      </c>
      <c r="D1530" s="325" t="s">
        <v>293</v>
      </c>
      <c r="E1530" s="334" t="s">
        <v>123</v>
      </c>
      <c r="F1530" s="323" t="str">
        <f t="shared" si="23"/>
        <v>NL_P_2013_1000 m3_6_4</v>
      </c>
      <c r="G1530" s="684"/>
    </row>
    <row r="1531" spans="1:7" ht="13.8" thickBot="1" x14ac:dyDescent="0.3">
      <c r="A1531" s="372" t="str">
        <f>Cover!$G$25</f>
        <v>NL</v>
      </c>
      <c r="B1531" s="325" t="s">
        <v>295</v>
      </c>
      <c r="C1531" s="323">
        <v>2013</v>
      </c>
      <c r="D1531" s="325" t="s">
        <v>293</v>
      </c>
      <c r="E1531" s="334" t="s">
        <v>124</v>
      </c>
      <c r="F1531" s="323" t="str">
        <f t="shared" si="23"/>
        <v>NL_P_2013_1000 m3_6_4_1</v>
      </c>
      <c r="G1531" s="684"/>
    </row>
    <row r="1532" spans="1:7" ht="13.8" thickBot="1" x14ac:dyDescent="0.3">
      <c r="A1532" s="372" t="str">
        <f>Cover!$G$25</f>
        <v>NL</v>
      </c>
      <c r="B1532" s="325" t="s">
        <v>295</v>
      </c>
      <c r="C1532" s="323">
        <v>2013</v>
      </c>
      <c r="D1532" s="325" t="s">
        <v>293</v>
      </c>
      <c r="E1532" s="334" t="s">
        <v>125</v>
      </c>
      <c r="F1532" s="323" t="str">
        <f t="shared" si="23"/>
        <v>NL_P_2013_1000 m3_6_4_2</v>
      </c>
      <c r="G1532" s="684"/>
    </row>
    <row r="1533" spans="1:7" ht="13.8" thickBot="1" x14ac:dyDescent="0.3">
      <c r="A1533" s="372" t="str">
        <f>Cover!$G$25</f>
        <v>NL</v>
      </c>
      <c r="B1533" s="325" t="s">
        <v>295</v>
      </c>
      <c r="C1533" s="323">
        <v>2013</v>
      </c>
      <c r="D1533" s="325" t="s">
        <v>293</v>
      </c>
      <c r="E1533" s="334" t="s">
        <v>126</v>
      </c>
      <c r="F1533" s="323" t="str">
        <f t="shared" si="23"/>
        <v>NL_P_2013_1000 m3_6_4_3</v>
      </c>
      <c r="G1533" s="684"/>
    </row>
    <row r="1534" spans="1:7" ht="13.8" thickBot="1" x14ac:dyDescent="0.3">
      <c r="A1534" s="372" t="str">
        <f>Cover!$G$25</f>
        <v>NL</v>
      </c>
      <c r="B1534" s="325" t="s">
        <v>295</v>
      </c>
      <c r="C1534" s="323">
        <v>2013</v>
      </c>
      <c r="D1534" s="325" t="s">
        <v>362</v>
      </c>
      <c r="E1534" s="334">
        <v>7</v>
      </c>
      <c r="F1534" s="323" t="str">
        <f t="shared" si="23"/>
        <v>NL_P_2013_1000 mt_7</v>
      </c>
      <c r="G1534" s="684"/>
    </row>
    <row r="1535" spans="1:7" ht="13.8" thickBot="1" x14ac:dyDescent="0.3">
      <c r="A1535" s="372" t="str">
        <f>Cover!$G$25</f>
        <v>NL</v>
      </c>
      <c r="B1535" s="325" t="s">
        <v>295</v>
      </c>
      <c r="C1535" s="323">
        <v>2013</v>
      </c>
      <c r="D1535" s="325" t="s">
        <v>362</v>
      </c>
      <c r="E1535" s="334" t="s">
        <v>127</v>
      </c>
      <c r="F1535" s="323" t="str">
        <f t="shared" si="23"/>
        <v>NL_P_2013_1000 mt_7_1</v>
      </c>
      <c r="G1535" s="684"/>
    </row>
    <row r="1536" spans="1:7" ht="13.8" thickBot="1" x14ac:dyDescent="0.3">
      <c r="A1536" s="372" t="str">
        <f>Cover!$G$25</f>
        <v>NL</v>
      </c>
      <c r="B1536" s="325" t="s">
        <v>295</v>
      </c>
      <c r="C1536" s="323">
        <v>2013</v>
      </c>
      <c r="D1536" s="325" t="s">
        <v>362</v>
      </c>
      <c r="E1536" s="334" t="s">
        <v>128</v>
      </c>
      <c r="F1536" s="323" t="str">
        <f t="shared" si="23"/>
        <v>NL_P_2013_1000 mt_7_2</v>
      </c>
      <c r="G1536" s="684"/>
    </row>
    <row r="1537" spans="1:7" ht="13.8" thickBot="1" x14ac:dyDescent="0.3">
      <c r="A1537" s="372" t="str">
        <f>Cover!$G$25</f>
        <v>NL</v>
      </c>
      <c r="B1537" s="343" t="s">
        <v>295</v>
      </c>
      <c r="C1537" s="323">
        <v>2013</v>
      </c>
      <c r="D1537" s="343" t="s">
        <v>362</v>
      </c>
      <c r="E1537" s="347" t="s">
        <v>129</v>
      </c>
      <c r="F1537" s="323" t="str">
        <f t="shared" si="23"/>
        <v>NL_P_2013_1000 mt_7_3</v>
      </c>
      <c r="G1537" s="684"/>
    </row>
    <row r="1538" spans="1:7" ht="13.8" thickBot="1" x14ac:dyDescent="0.3">
      <c r="A1538" s="372" t="str">
        <f>Cover!$G$25</f>
        <v>NL</v>
      </c>
      <c r="B1538" s="327" t="s">
        <v>295</v>
      </c>
      <c r="C1538" s="323">
        <v>2013</v>
      </c>
      <c r="D1538" s="327" t="s">
        <v>362</v>
      </c>
      <c r="E1538" s="341" t="s">
        <v>130</v>
      </c>
      <c r="F1538" s="323" t="str">
        <f t="shared" si="23"/>
        <v>NL_P_2013_1000 mt_7_3_1</v>
      </c>
      <c r="G1538" s="684"/>
    </row>
    <row r="1539" spans="1:7" ht="13.8" thickBot="1" x14ac:dyDescent="0.3">
      <c r="A1539" s="372" t="str">
        <f>Cover!$G$25</f>
        <v>NL</v>
      </c>
      <c r="B1539" s="325" t="s">
        <v>295</v>
      </c>
      <c r="C1539" s="323">
        <v>2013</v>
      </c>
      <c r="D1539" s="325" t="s">
        <v>362</v>
      </c>
      <c r="E1539" s="334" t="s">
        <v>131</v>
      </c>
      <c r="F1539" s="323" t="str">
        <f t="shared" ref="F1539:F1602" si="24">CONCATENATE(A1539,"_",B1539,"_",C1539,"_",D1539,"_",E1539)</f>
        <v>NL_P_2013_1000 mt_7_3_2</v>
      </c>
      <c r="G1539" s="684"/>
    </row>
    <row r="1540" spans="1:7" ht="13.8" thickBot="1" x14ac:dyDescent="0.3">
      <c r="A1540" s="372" t="str">
        <f>Cover!$G$25</f>
        <v>NL</v>
      </c>
      <c r="B1540" s="325" t="s">
        <v>295</v>
      </c>
      <c r="C1540" s="323">
        <v>2013</v>
      </c>
      <c r="D1540" s="325" t="s">
        <v>362</v>
      </c>
      <c r="E1540" s="334" t="s">
        <v>132</v>
      </c>
      <c r="F1540" s="323" t="str">
        <f t="shared" si="24"/>
        <v>NL_P_2013_1000 mt_7_3_3</v>
      </c>
      <c r="G1540" s="684"/>
    </row>
    <row r="1541" spans="1:7" ht="13.8" thickBot="1" x14ac:dyDescent="0.3">
      <c r="A1541" s="372" t="str">
        <f>Cover!$G$25</f>
        <v>NL</v>
      </c>
      <c r="B1541" s="325" t="s">
        <v>295</v>
      </c>
      <c r="C1541" s="323">
        <v>2013</v>
      </c>
      <c r="D1541" s="325" t="s">
        <v>362</v>
      </c>
      <c r="E1541" s="334" t="s">
        <v>133</v>
      </c>
      <c r="F1541" s="323" t="str">
        <f t="shared" si="24"/>
        <v>NL_P_2013_1000 mt_7_3_4</v>
      </c>
      <c r="G1541" s="684"/>
    </row>
    <row r="1542" spans="1:7" ht="13.8" thickBot="1" x14ac:dyDescent="0.3">
      <c r="A1542" s="372" t="str">
        <f>Cover!$G$25</f>
        <v>NL</v>
      </c>
      <c r="B1542" s="325" t="s">
        <v>295</v>
      </c>
      <c r="C1542" s="323">
        <v>2013</v>
      </c>
      <c r="D1542" s="325" t="s">
        <v>362</v>
      </c>
      <c r="E1542" s="334" t="s">
        <v>134</v>
      </c>
      <c r="F1542" s="323" t="str">
        <f t="shared" si="24"/>
        <v>NL_P_2013_1000 mt_7_4</v>
      </c>
      <c r="G1542" s="684"/>
    </row>
    <row r="1543" spans="1:7" ht="13.8" thickBot="1" x14ac:dyDescent="0.3">
      <c r="A1543" s="372" t="str">
        <f>Cover!$G$25</f>
        <v>NL</v>
      </c>
      <c r="B1543" s="325" t="s">
        <v>295</v>
      </c>
      <c r="C1543" s="323">
        <v>2013</v>
      </c>
      <c r="D1543" s="325" t="s">
        <v>362</v>
      </c>
      <c r="E1543" s="334">
        <v>8</v>
      </c>
      <c r="F1543" s="323" t="str">
        <f t="shared" si="24"/>
        <v>NL_P_2013_1000 mt_8</v>
      </c>
      <c r="G1543" s="684"/>
    </row>
    <row r="1544" spans="1:7" ht="13.8" thickBot="1" x14ac:dyDescent="0.3">
      <c r="A1544" s="372" t="str">
        <f>Cover!$G$25</f>
        <v>NL</v>
      </c>
      <c r="B1544" s="325" t="s">
        <v>295</v>
      </c>
      <c r="C1544" s="323">
        <v>2013</v>
      </c>
      <c r="D1544" s="325" t="s">
        <v>362</v>
      </c>
      <c r="E1544" s="334" t="s">
        <v>135</v>
      </c>
      <c r="F1544" s="323" t="str">
        <f t="shared" si="24"/>
        <v>NL_P_2013_1000 mt_8_1</v>
      </c>
      <c r="G1544" s="684"/>
    </row>
    <row r="1545" spans="1:7" ht="13.8" thickBot="1" x14ac:dyDescent="0.3">
      <c r="A1545" s="372" t="str">
        <f>Cover!$G$25</f>
        <v>NL</v>
      </c>
      <c r="B1545" s="325" t="s">
        <v>295</v>
      </c>
      <c r="C1545" s="323">
        <v>2013</v>
      </c>
      <c r="D1545" s="325" t="s">
        <v>362</v>
      </c>
      <c r="E1545" s="334" t="s">
        <v>136</v>
      </c>
      <c r="F1545" s="323" t="str">
        <f t="shared" si="24"/>
        <v>NL_P_2013_1000 mt_8_2</v>
      </c>
      <c r="G1545" s="684"/>
    </row>
    <row r="1546" spans="1:7" ht="13.8" thickBot="1" x14ac:dyDescent="0.3">
      <c r="A1546" s="372" t="str">
        <f>Cover!$G$25</f>
        <v>NL</v>
      </c>
      <c r="B1546" s="325" t="s">
        <v>295</v>
      </c>
      <c r="C1546" s="323">
        <v>2013</v>
      </c>
      <c r="D1546" s="325" t="s">
        <v>362</v>
      </c>
      <c r="E1546" s="334">
        <v>9</v>
      </c>
      <c r="F1546" s="323" t="str">
        <f t="shared" si="24"/>
        <v>NL_P_2013_1000 mt_9</v>
      </c>
      <c r="G1546" s="684"/>
    </row>
    <row r="1547" spans="1:7" ht="13.8" thickBot="1" x14ac:dyDescent="0.3">
      <c r="A1547" s="372" t="str">
        <f>Cover!$G$25</f>
        <v>NL</v>
      </c>
      <c r="B1547" s="325" t="s">
        <v>295</v>
      </c>
      <c r="C1547" s="323">
        <v>2013</v>
      </c>
      <c r="D1547" s="325" t="s">
        <v>362</v>
      </c>
      <c r="E1547" s="334">
        <v>10</v>
      </c>
      <c r="F1547" s="323" t="str">
        <f t="shared" si="24"/>
        <v>NL_P_2013_1000 mt_10</v>
      </c>
      <c r="G1547" s="684"/>
    </row>
    <row r="1548" spans="1:7" ht="13.8" thickBot="1" x14ac:dyDescent="0.3">
      <c r="A1548" s="372" t="str">
        <f>Cover!$G$25</f>
        <v>NL</v>
      </c>
      <c r="B1548" s="325" t="s">
        <v>295</v>
      </c>
      <c r="C1548" s="323">
        <v>2013</v>
      </c>
      <c r="D1548" s="325" t="s">
        <v>362</v>
      </c>
      <c r="E1548" s="334" t="s">
        <v>137</v>
      </c>
      <c r="F1548" s="323" t="str">
        <f t="shared" si="24"/>
        <v>NL_P_2013_1000 mt_10_1</v>
      </c>
      <c r="G1548" s="684"/>
    </row>
    <row r="1549" spans="1:7" ht="13.8" thickBot="1" x14ac:dyDescent="0.3">
      <c r="A1549" s="372" t="str">
        <f>Cover!$G$25</f>
        <v>NL</v>
      </c>
      <c r="B1549" s="325" t="s">
        <v>295</v>
      </c>
      <c r="C1549" s="323">
        <v>2013</v>
      </c>
      <c r="D1549" s="325" t="s">
        <v>362</v>
      </c>
      <c r="E1549" s="334" t="s">
        <v>138</v>
      </c>
      <c r="F1549" s="323" t="str">
        <f t="shared" si="24"/>
        <v>NL_P_2013_1000 mt_10_1_1</v>
      </c>
      <c r="G1549" s="684"/>
    </row>
    <row r="1550" spans="1:7" ht="13.8" thickBot="1" x14ac:dyDescent="0.3">
      <c r="A1550" s="372" t="str">
        <f>Cover!$G$25</f>
        <v>NL</v>
      </c>
      <c r="B1550" s="325" t="s">
        <v>295</v>
      </c>
      <c r="C1550" s="323">
        <v>2013</v>
      </c>
      <c r="D1550" s="325" t="s">
        <v>362</v>
      </c>
      <c r="E1550" s="334" t="s">
        <v>139</v>
      </c>
      <c r="F1550" s="323" t="str">
        <f t="shared" si="24"/>
        <v>NL_P_2013_1000 mt_10_1_2</v>
      </c>
      <c r="G1550" s="684"/>
    </row>
    <row r="1551" spans="1:7" ht="13.8" thickBot="1" x14ac:dyDescent="0.3">
      <c r="A1551" s="372" t="str">
        <f>Cover!$G$25</f>
        <v>NL</v>
      </c>
      <c r="B1551" s="325" t="s">
        <v>295</v>
      </c>
      <c r="C1551" s="323">
        <v>2013</v>
      </c>
      <c r="D1551" s="325" t="s">
        <v>362</v>
      </c>
      <c r="E1551" s="334" t="s">
        <v>140</v>
      </c>
      <c r="F1551" s="323" t="str">
        <f t="shared" si="24"/>
        <v>NL_P_2013_1000 mt_10_1_3</v>
      </c>
      <c r="G1551" s="684"/>
    </row>
    <row r="1552" spans="1:7" ht="13.8" thickBot="1" x14ac:dyDescent="0.3">
      <c r="A1552" s="372" t="str">
        <f>Cover!$G$25</f>
        <v>NL</v>
      </c>
      <c r="B1552" s="325" t="s">
        <v>295</v>
      </c>
      <c r="C1552" s="323">
        <v>2013</v>
      </c>
      <c r="D1552" s="325" t="s">
        <v>362</v>
      </c>
      <c r="E1552" s="334" t="s">
        <v>141</v>
      </c>
      <c r="F1552" s="323" t="str">
        <f t="shared" si="24"/>
        <v>NL_P_2013_1000 mt_10_1_4</v>
      </c>
      <c r="G1552" s="684"/>
    </row>
    <row r="1553" spans="1:7" ht="13.8" thickBot="1" x14ac:dyDescent="0.3">
      <c r="A1553" s="372" t="str">
        <f>Cover!$G$25</f>
        <v>NL</v>
      </c>
      <c r="B1553" s="325" t="s">
        <v>295</v>
      </c>
      <c r="C1553" s="323">
        <v>2013</v>
      </c>
      <c r="D1553" s="325" t="s">
        <v>362</v>
      </c>
      <c r="E1553" s="334" t="s">
        <v>142</v>
      </c>
      <c r="F1553" s="323" t="str">
        <f t="shared" si="24"/>
        <v>NL_P_2013_1000 mt_10_2</v>
      </c>
      <c r="G1553" s="684"/>
    </row>
    <row r="1554" spans="1:7" ht="13.8" thickBot="1" x14ac:dyDescent="0.3">
      <c r="A1554" s="372" t="str">
        <f>Cover!$G$25</f>
        <v>NL</v>
      </c>
      <c r="B1554" s="325" t="s">
        <v>295</v>
      </c>
      <c r="C1554" s="323">
        <v>2013</v>
      </c>
      <c r="D1554" s="325" t="s">
        <v>362</v>
      </c>
      <c r="E1554" s="334" t="s">
        <v>143</v>
      </c>
      <c r="F1554" s="323" t="str">
        <f t="shared" si="24"/>
        <v>NL_P_2013_1000 mt_10_3</v>
      </c>
      <c r="G1554" s="684"/>
    </row>
    <row r="1555" spans="1:7" ht="13.8" thickBot="1" x14ac:dyDescent="0.3">
      <c r="A1555" s="372" t="str">
        <f>Cover!$G$25</f>
        <v>NL</v>
      </c>
      <c r="B1555" s="325" t="s">
        <v>295</v>
      </c>
      <c r="C1555" s="323">
        <v>2013</v>
      </c>
      <c r="D1555" s="325" t="s">
        <v>362</v>
      </c>
      <c r="E1555" s="334" t="s">
        <v>144</v>
      </c>
      <c r="F1555" s="323" t="str">
        <f t="shared" si="24"/>
        <v>NL_P_2013_1000 mt_10_3_1</v>
      </c>
      <c r="G1555" s="684"/>
    </row>
    <row r="1556" spans="1:7" ht="13.8" thickBot="1" x14ac:dyDescent="0.3">
      <c r="A1556" s="372" t="str">
        <f>Cover!$G$25</f>
        <v>NL</v>
      </c>
      <c r="B1556" s="325" t="s">
        <v>295</v>
      </c>
      <c r="C1556" s="323">
        <v>2013</v>
      </c>
      <c r="D1556" s="325" t="s">
        <v>362</v>
      </c>
      <c r="E1556" s="334" t="s">
        <v>145</v>
      </c>
      <c r="F1556" s="323" t="str">
        <f t="shared" si="24"/>
        <v>NL_P_2013_1000 mt_10_3_2</v>
      </c>
      <c r="G1556" s="684"/>
    </row>
    <row r="1557" spans="1:7" ht="13.8" thickBot="1" x14ac:dyDescent="0.3">
      <c r="A1557" s="372" t="str">
        <f>Cover!$G$25</f>
        <v>NL</v>
      </c>
      <c r="B1557" s="325" t="s">
        <v>295</v>
      </c>
      <c r="C1557" s="323">
        <v>2013</v>
      </c>
      <c r="D1557" s="325" t="s">
        <v>362</v>
      </c>
      <c r="E1557" s="334" t="s">
        <v>146</v>
      </c>
      <c r="F1557" s="323" t="str">
        <f t="shared" si="24"/>
        <v>NL_P_2013_1000 mt_10_3_3</v>
      </c>
      <c r="G1557" s="684"/>
    </row>
    <row r="1558" spans="1:7" ht="13.8" thickBot="1" x14ac:dyDescent="0.3">
      <c r="A1558" s="372" t="str">
        <f>Cover!$G$25</f>
        <v>NL</v>
      </c>
      <c r="B1558" s="325" t="s">
        <v>295</v>
      </c>
      <c r="C1558" s="323">
        <v>2013</v>
      </c>
      <c r="D1558" s="325" t="s">
        <v>362</v>
      </c>
      <c r="E1558" s="334" t="s">
        <v>147</v>
      </c>
      <c r="F1558" s="323" t="str">
        <f t="shared" si="24"/>
        <v>NL_P_2013_1000 mt_10_3_4</v>
      </c>
      <c r="G1558" s="684"/>
    </row>
    <row r="1559" spans="1:7" ht="13.8" thickBot="1" x14ac:dyDescent="0.3">
      <c r="A1559" s="372" t="str">
        <f>Cover!$G$25</f>
        <v>NL</v>
      </c>
      <c r="B1559" s="325" t="s">
        <v>295</v>
      </c>
      <c r="C1559" s="323">
        <v>2013</v>
      </c>
      <c r="D1559" s="325" t="s">
        <v>362</v>
      </c>
      <c r="E1559" s="334" t="s">
        <v>148</v>
      </c>
      <c r="F1559" s="323" t="str">
        <f t="shared" si="24"/>
        <v>NL_P_2013_1000 mt_10_4</v>
      </c>
      <c r="G1559" s="684"/>
    </row>
    <row r="1560" spans="1:7" ht="13.8" thickBot="1" x14ac:dyDescent="0.3">
      <c r="A1560" s="372" t="str">
        <f>Cover!$G$25</f>
        <v>NL</v>
      </c>
      <c r="B1560" s="325" t="s">
        <v>292</v>
      </c>
      <c r="C1560" s="323">
        <v>2013</v>
      </c>
      <c r="D1560" s="325" t="s">
        <v>293</v>
      </c>
      <c r="E1560" s="334">
        <v>1</v>
      </c>
      <c r="F1560" s="323" t="str">
        <f t="shared" si="24"/>
        <v>NL_M_2013_1000 m3_1</v>
      </c>
      <c r="G1560" s="684"/>
    </row>
    <row r="1561" spans="1:7" ht="13.8" thickBot="1" x14ac:dyDescent="0.3">
      <c r="A1561" s="372" t="str">
        <f>Cover!$G$25</f>
        <v>NL</v>
      </c>
      <c r="B1561" s="325" t="s">
        <v>292</v>
      </c>
      <c r="C1561" s="323">
        <v>2013</v>
      </c>
      <c r="D1561" s="325" t="s">
        <v>293</v>
      </c>
      <c r="E1561" s="334" t="s">
        <v>94</v>
      </c>
      <c r="F1561" s="323" t="str">
        <f t="shared" si="24"/>
        <v>NL_M_2013_1000 m3_1_1</v>
      </c>
      <c r="G1561" s="684"/>
    </row>
    <row r="1562" spans="1:7" ht="13.8" thickBot="1" x14ac:dyDescent="0.3">
      <c r="A1562" s="372" t="str">
        <f>Cover!$G$25</f>
        <v>NL</v>
      </c>
      <c r="B1562" s="325" t="s">
        <v>292</v>
      </c>
      <c r="C1562" s="323">
        <v>2013</v>
      </c>
      <c r="D1562" s="325" t="s">
        <v>293</v>
      </c>
      <c r="E1562" s="334" t="s">
        <v>97</v>
      </c>
      <c r="F1562" s="323" t="str">
        <f t="shared" si="24"/>
        <v>NL_M_2013_1000 m3_1_2</v>
      </c>
      <c r="G1562" s="684"/>
    </row>
    <row r="1563" spans="1:7" ht="13.8" thickBot="1" x14ac:dyDescent="0.3">
      <c r="A1563" s="372" t="str">
        <f>Cover!$G$25</f>
        <v>NL</v>
      </c>
      <c r="B1563" s="325" t="s">
        <v>292</v>
      </c>
      <c r="C1563" s="323">
        <v>2013</v>
      </c>
      <c r="D1563" s="325" t="s">
        <v>293</v>
      </c>
      <c r="E1563" s="334" t="s">
        <v>98</v>
      </c>
      <c r="F1563" s="323" t="str">
        <f t="shared" si="24"/>
        <v>NL_M_2013_1000 m3_1_2_C</v>
      </c>
      <c r="G1563" s="684"/>
    </row>
    <row r="1564" spans="1:7" ht="13.8" thickBot="1" x14ac:dyDescent="0.3">
      <c r="A1564" s="372" t="str">
        <f>Cover!$G$25</f>
        <v>NL</v>
      </c>
      <c r="B1564" s="325" t="s">
        <v>292</v>
      </c>
      <c r="C1564" s="323">
        <v>2013</v>
      </c>
      <c r="D1564" s="325" t="s">
        <v>293</v>
      </c>
      <c r="E1564" s="334" t="s">
        <v>99</v>
      </c>
      <c r="F1564" s="323" t="str">
        <f t="shared" si="24"/>
        <v>NL_M_2013_1000 m3_1_2_NC</v>
      </c>
      <c r="G1564" s="684"/>
    </row>
    <row r="1565" spans="1:7" ht="13.8" thickBot="1" x14ac:dyDescent="0.3">
      <c r="A1565" s="372" t="str">
        <f>Cover!$G$25</f>
        <v>NL</v>
      </c>
      <c r="B1565" s="325" t="s">
        <v>292</v>
      </c>
      <c r="C1565" s="323">
        <v>2013</v>
      </c>
      <c r="D1565" s="325" t="s">
        <v>293</v>
      </c>
      <c r="E1565" s="334" t="s">
        <v>100</v>
      </c>
      <c r="F1565" s="323" t="str">
        <f t="shared" si="24"/>
        <v>NL_M_2013_1000 m3_1_2_NC_T</v>
      </c>
      <c r="G1565" s="684"/>
    </row>
    <row r="1566" spans="1:7" ht="13.8" thickBot="1" x14ac:dyDescent="0.3">
      <c r="A1566" s="372" t="str">
        <f>Cover!$G$25</f>
        <v>NL</v>
      </c>
      <c r="B1566" s="325" t="s">
        <v>292</v>
      </c>
      <c r="C1566" s="323">
        <v>2013</v>
      </c>
      <c r="D1566" s="325" t="s">
        <v>362</v>
      </c>
      <c r="E1566" s="334">
        <v>2</v>
      </c>
      <c r="F1566" s="323" t="str">
        <f t="shared" si="24"/>
        <v>NL_M_2013_1000 mt_2</v>
      </c>
      <c r="G1566" s="684"/>
    </row>
    <row r="1567" spans="1:7" ht="13.8" thickBot="1" x14ac:dyDescent="0.3">
      <c r="A1567" s="372" t="str">
        <f>Cover!$G$25</f>
        <v>NL</v>
      </c>
      <c r="B1567" s="325" t="s">
        <v>292</v>
      </c>
      <c r="C1567" s="323">
        <v>2013</v>
      </c>
      <c r="D1567" s="325" t="s">
        <v>293</v>
      </c>
      <c r="E1567" s="334">
        <v>3</v>
      </c>
      <c r="F1567" s="323" t="str">
        <f t="shared" si="24"/>
        <v>NL_M_2013_1000 m3_3</v>
      </c>
      <c r="G1567" s="684"/>
    </row>
    <row r="1568" spans="1:7" ht="13.8" thickBot="1" x14ac:dyDescent="0.3">
      <c r="A1568" s="372" t="str">
        <f>Cover!$G$25</f>
        <v>NL</v>
      </c>
      <c r="B1568" s="325" t="s">
        <v>292</v>
      </c>
      <c r="C1568" s="323">
        <v>2013</v>
      </c>
      <c r="D1568" s="325" t="s">
        <v>293</v>
      </c>
      <c r="E1568" s="334" t="s">
        <v>381</v>
      </c>
      <c r="F1568" s="323" t="str">
        <f t="shared" si="24"/>
        <v>NL_M_2013_1000 m3_3_1</v>
      </c>
      <c r="G1568" s="684"/>
    </row>
    <row r="1569" spans="1:7" ht="13.8" thickBot="1" x14ac:dyDescent="0.3">
      <c r="A1569" s="372" t="str">
        <f>Cover!$G$25</f>
        <v>NL</v>
      </c>
      <c r="B1569" s="325" t="s">
        <v>292</v>
      </c>
      <c r="C1569" s="323">
        <v>2013</v>
      </c>
      <c r="D1569" s="325" t="s">
        <v>293</v>
      </c>
      <c r="E1569" s="334" t="s">
        <v>382</v>
      </c>
      <c r="F1569" s="323" t="str">
        <f t="shared" si="24"/>
        <v>NL_M_2013_1000 m3_3_2</v>
      </c>
      <c r="G1569" s="684"/>
    </row>
    <row r="1570" spans="1:7" ht="13.8" thickBot="1" x14ac:dyDescent="0.3">
      <c r="A1570" s="372" t="str">
        <f>Cover!$G$25</f>
        <v>NL</v>
      </c>
      <c r="B1570" s="325" t="s">
        <v>292</v>
      </c>
      <c r="C1570" s="323">
        <v>2013</v>
      </c>
      <c r="D1570" s="325" t="s">
        <v>362</v>
      </c>
      <c r="E1570" s="334">
        <v>4</v>
      </c>
      <c r="F1570" s="323" t="str">
        <f t="shared" si="24"/>
        <v>NL_M_2013_1000 mt_4</v>
      </c>
      <c r="G1570" s="684"/>
    </row>
    <row r="1571" spans="1:7" ht="13.8" thickBot="1" x14ac:dyDescent="0.3">
      <c r="A1571" s="372" t="str">
        <f>Cover!$G$25</f>
        <v>NL</v>
      </c>
      <c r="B1571" s="325" t="s">
        <v>292</v>
      </c>
      <c r="C1571" s="323">
        <v>2013</v>
      </c>
      <c r="D1571" s="325" t="s">
        <v>362</v>
      </c>
      <c r="E1571" s="334" t="s">
        <v>383</v>
      </c>
      <c r="F1571" s="323" t="str">
        <f t="shared" si="24"/>
        <v>NL_M_2013_1000 mt_4_1</v>
      </c>
      <c r="G1571" s="684"/>
    </row>
    <row r="1572" spans="1:7" ht="13.8" thickBot="1" x14ac:dyDescent="0.3">
      <c r="A1572" s="372" t="str">
        <f>Cover!$G$25</f>
        <v>NL</v>
      </c>
      <c r="B1572" s="325" t="s">
        <v>292</v>
      </c>
      <c r="C1572" s="323">
        <v>2013</v>
      </c>
      <c r="D1572" s="325" t="s">
        <v>362</v>
      </c>
      <c r="E1572" s="334" t="s">
        <v>384</v>
      </c>
      <c r="F1572" s="323" t="str">
        <f t="shared" si="24"/>
        <v>NL_M_2013_1000 mt_4_2</v>
      </c>
      <c r="G1572" s="684"/>
    </row>
    <row r="1573" spans="1:7" ht="13.8" thickBot="1" x14ac:dyDescent="0.3">
      <c r="A1573" s="372" t="str">
        <f>Cover!$G$25</f>
        <v>NL</v>
      </c>
      <c r="B1573" s="325" t="s">
        <v>292</v>
      </c>
      <c r="C1573" s="323">
        <v>2013</v>
      </c>
      <c r="D1573" s="325" t="s">
        <v>293</v>
      </c>
      <c r="E1573" s="334">
        <v>5</v>
      </c>
      <c r="F1573" s="323" t="str">
        <f t="shared" si="24"/>
        <v>NL_M_2013_1000 m3_5</v>
      </c>
      <c r="G1573" s="684"/>
    </row>
    <row r="1574" spans="1:7" ht="13.8" thickBot="1" x14ac:dyDescent="0.3">
      <c r="A1574" s="372" t="str">
        <f>Cover!$G$25</f>
        <v>NL</v>
      </c>
      <c r="B1574" s="325" t="s">
        <v>292</v>
      </c>
      <c r="C1574" s="323">
        <v>2013</v>
      </c>
      <c r="D1574" s="325" t="s">
        <v>293</v>
      </c>
      <c r="E1574" s="334" t="s">
        <v>110</v>
      </c>
      <c r="F1574" s="323" t="str">
        <f t="shared" si="24"/>
        <v>NL_M_2013_1000 m3_5_C</v>
      </c>
      <c r="G1574" s="684"/>
    </row>
    <row r="1575" spans="1:7" ht="13.8" thickBot="1" x14ac:dyDescent="0.3">
      <c r="A1575" s="372" t="str">
        <f>Cover!$G$25</f>
        <v>NL</v>
      </c>
      <c r="B1575" s="325" t="s">
        <v>292</v>
      </c>
      <c r="C1575" s="323">
        <v>2013</v>
      </c>
      <c r="D1575" s="325" t="s">
        <v>293</v>
      </c>
      <c r="E1575" s="334" t="s">
        <v>111</v>
      </c>
      <c r="F1575" s="323" t="str">
        <f t="shared" si="24"/>
        <v>NL_M_2013_1000 m3_5_NC</v>
      </c>
      <c r="G1575" s="684"/>
    </row>
    <row r="1576" spans="1:7" ht="13.8" thickBot="1" x14ac:dyDescent="0.3">
      <c r="A1576" s="372" t="str">
        <f>Cover!$G$25</f>
        <v>NL</v>
      </c>
      <c r="B1576" s="325" t="s">
        <v>292</v>
      </c>
      <c r="C1576" s="323">
        <v>2013</v>
      </c>
      <c r="D1576" s="325" t="s">
        <v>293</v>
      </c>
      <c r="E1576" s="334" t="s">
        <v>112</v>
      </c>
      <c r="F1576" s="323" t="str">
        <f t="shared" si="24"/>
        <v>NL_M_2013_1000 m3_5_NC_T</v>
      </c>
      <c r="G1576" s="684"/>
    </row>
    <row r="1577" spans="1:7" ht="13.8" thickBot="1" x14ac:dyDescent="0.3">
      <c r="A1577" s="372" t="str">
        <f>Cover!$G$25</f>
        <v>NL</v>
      </c>
      <c r="B1577" s="325" t="s">
        <v>292</v>
      </c>
      <c r="C1577" s="323">
        <v>2013</v>
      </c>
      <c r="D1577" s="325" t="s">
        <v>293</v>
      </c>
      <c r="E1577" s="334">
        <v>6</v>
      </c>
      <c r="F1577" s="323" t="str">
        <f t="shared" si="24"/>
        <v>NL_M_2013_1000 m3_6</v>
      </c>
      <c r="G1577" s="684"/>
    </row>
    <row r="1578" spans="1:7" ht="13.8" thickBot="1" x14ac:dyDescent="0.3">
      <c r="A1578" s="372" t="str">
        <f>Cover!$G$25</f>
        <v>NL</v>
      </c>
      <c r="B1578" s="325" t="s">
        <v>292</v>
      </c>
      <c r="C1578" s="323">
        <v>2013</v>
      </c>
      <c r="D1578" s="325" t="s">
        <v>293</v>
      </c>
      <c r="E1578" s="334" t="s">
        <v>113</v>
      </c>
      <c r="F1578" s="323" t="str">
        <f t="shared" si="24"/>
        <v>NL_M_2013_1000 m3_6_1</v>
      </c>
      <c r="G1578" s="684"/>
    </row>
    <row r="1579" spans="1:7" ht="13.8" thickBot="1" x14ac:dyDescent="0.3">
      <c r="A1579" s="372" t="str">
        <f>Cover!$G$25</f>
        <v>NL</v>
      </c>
      <c r="B1579" s="325" t="s">
        <v>292</v>
      </c>
      <c r="C1579" s="323">
        <v>2013</v>
      </c>
      <c r="D1579" s="325" t="s">
        <v>293</v>
      </c>
      <c r="E1579" s="334" t="s">
        <v>114</v>
      </c>
      <c r="F1579" s="323" t="str">
        <f t="shared" si="24"/>
        <v>NL_M_2013_1000 m3_6_1_C</v>
      </c>
      <c r="G1579" s="684"/>
    </row>
    <row r="1580" spans="1:7" ht="13.8" thickBot="1" x14ac:dyDescent="0.3">
      <c r="A1580" s="372" t="str">
        <f>Cover!$G$25</f>
        <v>NL</v>
      </c>
      <c r="B1580" s="325" t="s">
        <v>292</v>
      </c>
      <c r="C1580" s="323">
        <v>2013</v>
      </c>
      <c r="D1580" s="325" t="s">
        <v>293</v>
      </c>
      <c r="E1580" s="334" t="s">
        <v>115</v>
      </c>
      <c r="F1580" s="323" t="str">
        <f t="shared" si="24"/>
        <v>NL_M_2013_1000 m3_6_1_NC</v>
      </c>
      <c r="G1580" s="684"/>
    </row>
    <row r="1581" spans="1:7" ht="13.8" thickBot="1" x14ac:dyDescent="0.3">
      <c r="A1581" s="372" t="str">
        <f>Cover!$G$25</f>
        <v>NL</v>
      </c>
      <c r="B1581" s="325" t="s">
        <v>292</v>
      </c>
      <c r="C1581" s="323">
        <v>2013</v>
      </c>
      <c r="D1581" s="325" t="s">
        <v>293</v>
      </c>
      <c r="E1581" s="334" t="s">
        <v>116</v>
      </c>
      <c r="F1581" s="323" t="str">
        <f t="shared" si="24"/>
        <v>NL_M_2013_1000 m3_6_1_NC_T</v>
      </c>
      <c r="G1581" s="684"/>
    </row>
    <row r="1582" spans="1:7" ht="13.8" thickBot="1" x14ac:dyDescent="0.3">
      <c r="A1582" s="372" t="str">
        <f>Cover!$G$25</f>
        <v>NL</v>
      </c>
      <c r="B1582" s="325" t="s">
        <v>292</v>
      </c>
      <c r="C1582" s="323">
        <v>2013</v>
      </c>
      <c r="D1582" s="325" t="s">
        <v>293</v>
      </c>
      <c r="E1582" s="334" t="s">
        <v>117</v>
      </c>
      <c r="F1582" s="323" t="str">
        <f t="shared" si="24"/>
        <v>NL_M_2013_1000 m3_6_2</v>
      </c>
      <c r="G1582" s="684"/>
    </row>
    <row r="1583" spans="1:7" ht="13.8" thickBot="1" x14ac:dyDescent="0.3">
      <c r="A1583" s="372" t="str">
        <f>Cover!$G$25</f>
        <v>NL</v>
      </c>
      <c r="B1583" s="325" t="s">
        <v>292</v>
      </c>
      <c r="C1583" s="323">
        <v>2013</v>
      </c>
      <c r="D1583" s="325" t="s">
        <v>293</v>
      </c>
      <c r="E1583" s="334" t="s">
        <v>118</v>
      </c>
      <c r="F1583" s="323" t="str">
        <f t="shared" si="24"/>
        <v>NL_M_2013_1000 m3_6_2_C</v>
      </c>
      <c r="G1583" s="684"/>
    </row>
    <row r="1584" spans="1:7" ht="13.8" thickBot="1" x14ac:dyDescent="0.3">
      <c r="A1584" s="372" t="str">
        <f>Cover!$G$25</f>
        <v>NL</v>
      </c>
      <c r="B1584" s="325" t="s">
        <v>292</v>
      </c>
      <c r="C1584" s="323">
        <v>2013</v>
      </c>
      <c r="D1584" s="325" t="s">
        <v>293</v>
      </c>
      <c r="E1584" s="334" t="s">
        <v>119</v>
      </c>
      <c r="F1584" s="323" t="str">
        <f t="shared" si="24"/>
        <v>NL_M_2013_1000 m3_6_2_NC</v>
      </c>
      <c r="G1584" s="684"/>
    </row>
    <row r="1585" spans="1:7" ht="13.8" thickBot="1" x14ac:dyDescent="0.3">
      <c r="A1585" s="372" t="str">
        <f>Cover!$G$25</f>
        <v>NL</v>
      </c>
      <c r="B1585" s="325" t="s">
        <v>292</v>
      </c>
      <c r="C1585" s="323">
        <v>2013</v>
      </c>
      <c r="D1585" s="325" t="s">
        <v>293</v>
      </c>
      <c r="E1585" s="334" t="s">
        <v>120</v>
      </c>
      <c r="F1585" s="323" t="str">
        <f t="shared" si="24"/>
        <v>NL_M_2013_1000 m3_6_2_NC_T</v>
      </c>
      <c r="G1585" s="684"/>
    </row>
    <row r="1586" spans="1:7" ht="13.8" thickBot="1" x14ac:dyDescent="0.3">
      <c r="A1586" s="372" t="str">
        <f>Cover!$G$25</f>
        <v>NL</v>
      </c>
      <c r="B1586" s="325" t="s">
        <v>292</v>
      </c>
      <c r="C1586" s="323">
        <v>2013</v>
      </c>
      <c r="D1586" s="325" t="s">
        <v>293</v>
      </c>
      <c r="E1586" s="334" t="s">
        <v>121</v>
      </c>
      <c r="F1586" s="323" t="str">
        <f t="shared" si="24"/>
        <v>NL_M_2013_1000 m3_6_3</v>
      </c>
      <c r="G1586" s="684"/>
    </row>
    <row r="1587" spans="1:7" ht="13.8" thickBot="1" x14ac:dyDescent="0.3">
      <c r="A1587" s="372" t="str">
        <f>Cover!$G$25</f>
        <v>NL</v>
      </c>
      <c r="B1587" s="325" t="s">
        <v>292</v>
      </c>
      <c r="C1587" s="323">
        <v>2013</v>
      </c>
      <c r="D1587" s="325" t="s">
        <v>293</v>
      </c>
      <c r="E1587" s="334" t="s">
        <v>122</v>
      </c>
      <c r="F1587" s="323" t="str">
        <f t="shared" si="24"/>
        <v>NL_M_2013_1000 m3_6_3_1</v>
      </c>
      <c r="G1587" s="684"/>
    </row>
    <row r="1588" spans="1:7" ht="13.8" thickBot="1" x14ac:dyDescent="0.3">
      <c r="A1588" s="372" t="str">
        <f>Cover!$G$25</f>
        <v>NL</v>
      </c>
      <c r="B1588" s="325" t="s">
        <v>292</v>
      </c>
      <c r="C1588" s="323">
        <v>2013</v>
      </c>
      <c r="D1588" s="325" t="s">
        <v>293</v>
      </c>
      <c r="E1588" s="334" t="s">
        <v>123</v>
      </c>
      <c r="F1588" s="323" t="str">
        <f t="shared" si="24"/>
        <v>NL_M_2013_1000 m3_6_4</v>
      </c>
      <c r="G1588" s="684"/>
    </row>
    <row r="1589" spans="1:7" ht="13.8" thickBot="1" x14ac:dyDescent="0.3">
      <c r="A1589" s="372" t="str">
        <f>Cover!$G$25</f>
        <v>NL</v>
      </c>
      <c r="B1589" s="325" t="s">
        <v>292</v>
      </c>
      <c r="C1589" s="323">
        <v>2013</v>
      </c>
      <c r="D1589" s="325" t="s">
        <v>293</v>
      </c>
      <c r="E1589" s="334" t="s">
        <v>124</v>
      </c>
      <c r="F1589" s="323" t="str">
        <f t="shared" si="24"/>
        <v>NL_M_2013_1000 m3_6_4_1</v>
      </c>
      <c r="G1589" s="684"/>
    </row>
    <row r="1590" spans="1:7" ht="13.8" thickBot="1" x14ac:dyDescent="0.3">
      <c r="A1590" s="372" t="str">
        <f>Cover!$G$25</f>
        <v>NL</v>
      </c>
      <c r="B1590" s="325" t="s">
        <v>292</v>
      </c>
      <c r="C1590" s="323">
        <v>2013</v>
      </c>
      <c r="D1590" s="325" t="s">
        <v>293</v>
      </c>
      <c r="E1590" s="334" t="s">
        <v>125</v>
      </c>
      <c r="F1590" s="323" t="str">
        <f t="shared" si="24"/>
        <v>NL_M_2013_1000 m3_6_4_2</v>
      </c>
      <c r="G1590" s="684"/>
    </row>
    <row r="1591" spans="1:7" ht="13.8" thickBot="1" x14ac:dyDescent="0.3">
      <c r="A1591" s="372" t="str">
        <f>Cover!$G$25</f>
        <v>NL</v>
      </c>
      <c r="B1591" s="332" t="s">
        <v>292</v>
      </c>
      <c r="C1591" s="323">
        <v>2013</v>
      </c>
      <c r="D1591" s="332" t="s">
        <v>293</v>
      </c>
      <c r="E1591" s="342" t="s">
        <v>126</v>
      </c>
      <c r="F1591" s="323" t="str">
        <f t="shared" si="24"/>
        <v>NL_M_2013_1000 m3_6_4_3</v>
      </c>
      <c r="G1591" s="684"/>
    </row>
    <row r="1592" spans="1:7" ht="13.8" thickBot="1" x14ac:dyDescent="0.3">
      <c r="A1592" s="372" t="str">
        <f>Cover!$G$25</f>
        <v>NL</v>
      </c>
      <c r="B1592" s="335" t="s">
        <v>292</v>
      </c>
      <c r="C1592" s="323">
        <v>2013</v>
      </c>
      <c r="D1592" s="335" t="s">
        <v>362</v>
      </c>
      <c r="E1592" s="336">
        <v>7</v>
      </c>
      <c r="F1592" s="323" t="str">
        <f t="shared" si="24"/>
        <v>NL_M_2013_1000 mt_7</v>
      </c>
      <c r="G1592" s="684"/>
    </row>
    <row r="1593" spans="1:7" ht="13.8" thickBot="1" x14ac:dyDescent="0.3">
      <c r="A1593" s="372" t="str">
        <f>Cover!$G$25</f>
        <v>NL</v>
      </c>
      <c r="B1593" s="325" t="s">
        <v>292</v>
      </c>
      <c r="C1593" s="323">
        <v>2013</v>
      </c>
      <c r="D1593" s="325" t="s">
        <v>362</v>
      </c>
      <c r="E1593" s="334" t="s">
        <v>127</v>
      </c>
      <c r="F1593" s="323" t="str">
        <f t="shared" si="24"/>
        <v>NL_M_2013_1000 mt_7_1</v>
      </c>
      <c r="G1593" s="684"/>
    </row>
    <row r="1594" spans="1:7" ht="13.8" thickBot="1" x14ac:dyDescent="0.3">
      <c r="A1594" s="372" t="str">
        <f>Cover!$G$25</f>
        <v>NL</v>
      </c>
      <c r="B1594" s="325" t="s">
        <v>292</v>
      </c>
      <c r="C1594" s="323">
        <v>2013</v>
      </c>
      <c r="D1594" s="325" t="s">
        <v>362</v>
      </c>
      <c r="E1594" s="334" t="s">
        <v>128</v>
      </c>
      <c r="F1594" s="323" t="str">
        <f t="shared" si="24"/>
        <v>NL_M_2013_1000 mt_7_2</v>
      </c>
      <c r="G1594" s="684"/>
    </row>
    <row r="1595" spans="1:7" ht="13.8" thickBot="1" x14ac:dyDescent="0.3">
      <c r="A1595" s="372" t="str">
        <f>Cover!$G$25</f>
        <v>NL</v>
      </c>
      <c r="B1595" s="325" t="s">
        <v>292</v>
      </c>
      <c r="C1595" s="323">
        <v>2013</v>
      </c>
      <c r="D1595" s="325" t="s">
        <v>362</v>
      </c>
      <c r="E1595" s="334" t="s">
        <v>129</v>
      </c>
      <c r="F1595" s="323" t="str">
        <f t="shared" si="24"/>
        <v>NL_M_2013_1000 mt_7_3</v>
      </c>
      <c r="G1595" s="684"/>
    </row>
    <row r="1596" spans="1:7" ht="13.8" thickBot="1" x14ac:dyDescent="0.3">
      <c r="A1596" s="372" t="str">
        <f>Cover!$G$25</f>
        <v>NL</v>
      </c>
      <c r="B1596" s="325" t="s">
        <v>292</v>
      </c>
      <c r="C1596" s="323">
        <v>2013</v>
      </c>
      <c r="D1596" s="325" t="s">
        <v>362</v>
      </c>
      <c r="E1596" s="334" t="s">
        <v>130</v>
      </c>
      <c r="F1596" s="323" t="str">
        <f t="shared" si="24"/>
        <v>NL_M_2013_1000 mt_7_3_1</v>
      </c>
      <c r="G1596" s="684"/>
    </row>
    <row r="1597" spans="1:7" ht="13.8" thickBot="1" x14ac:dyDescent="0.3">
      <c r="A1597" s="372" t="str">
        <f>Cover!$G$25</f>
        <v>NL</v>
      </c>
      <c r="B1597" s="325" t="s">
        <v>292</v>
      </c>
      <c r="C1597" s="323">
        <v>2013</v>
      </c>
      <c r="D1597" s="325" t="s">
        <v>362</v>
      </c>
      <c r="E1597" s="334" t="s">
        <v>131</v>
      </c>
      <c r="F1597" s="323" t="str">
        <f t="shared" si="24"/>
        <v>NL_M_2013_1000 mt_7_3_2</v>
      </c>
      <c r="G1597" s="684"/>
    </row>
    <row r="1598" spans="1:7" ht="13.8" thickBot="1" x14ac:dyDescent="0.3">
      <c r="A1598" s="372" t="str">
        <f>Cover!$G$25</f>
        <v>NL</v>
      </c>
      <c r="B1598" s="325" t="s">
        <v>292</v>
      </c>
      <c r="C1598" s="323">
        <v>2013</v>
      </c>
      <c r="D1598" s="325" t="s">
        <v>362</v>
      </c>
      <c r="E1598" s="334" t="s">
        <v>132</v>
      </c>
      <c r="F1598" s="323" t="str">
        <f t="shared" si="24"/>
        <v>NL_M_2013_1000 mt_7_3_3</v>
      </c>
      <c r="G1598" s="684"/>
    </row>
    <row r="1599" spans="1:7" ht="13.8" thickBot="1" x14ac:dyDescent="0.3">
      <c r="A1599" s="372" t="str">
        <f>Cover!$G$25</f>
        <v>NL</v>
      </c>
      <c r="B1599" s="325" t="s">
        <v>292</v>
      </c>
      <c r="C1599" s="323">
        <v>2013</v>
      </c>
      <c r="D1599" s="325" t="s">
        <v>362</v>
      </c>
      <c r="E1599" s="334" t="s">
        <v>133</v>
      </c>
      <c r="F1599" s="323" t="str">
        <f t="shared" si="24"/>
        <v>NL_M_2013_1000 mt_7_3_4</v>
      </c>
      <c r="G1599" s="684"/>
    </row>
    <row r="1600" spans="1:7" ht="13.8" thickBot="1" x14ac:dyDescent="0.3">
      <c r="A1600" s="372" t="str">
        <f>Cover!$G$25</f>
        <v>NL</v>
      </c>
      <c r="B1600" s="325" t="s">
        <v>292</v>
      </c>
      <c r="C1600" s="323">
        <v>2013</v>
      </c>
      <c r="D1600" s="325" t="s">
        <v>362</v>
      </c>
      <c r="E1600" s="334" t="s">
        <v>134</v>
      </c>
      <c r="F1600" s="323" t="str">
        <f t="shared" si="24"/>
        <v>NL_M_2013_1000 mt_7_4</v>
      </c>
      <c r="G1600" s="684"/>
    </row>
    <row r="1601" spans="1:7" ht="13.8" thickBot="1" x14ac:dyDescent="0.3">
      <c r="A1601" s="372" t="str">
        <f>Cover!$G$25</f>
        <v>NL</v>
      </c>
      <c r="B1601" s="325" t="s">
        <v>292</v>
      </c>
      <c r="C1601" s="323">
        <v>2013</v>
      </c>
      <c r="D1601" s="325" t="s">
        <v>362</v>
      </c>
      <c r="E1601" s="334">
        <v>8</v>
      </c>
      <c r="F1601" s="323" t="str">
        <f t="shared" si="24"/>
        <v>NL_M_2013_1000 mt_8</v>
      </c>
      <c r="G1601" s="684"/>
    </row>
    <row r="1602" spans="1:7" ht="13.8" thickBot="1" x14ac:dyDescent="0.3">
      <c r="A1602" s="372" t="str">
        <f>Cover!$G$25</f>
        <v>NL</v>
      </c>
      <c r="B1602" s="325" t="s">
        <v>292</v>
      </c>
      <c r="C1602" s="323">
        <v>2013</v>
      </c>
      <c r="D1602" s="325" t="s">
        <v>362</v>
      </c>
      <c r="E1602" s="334" t="s">
        <v>135</v>
      </c>
      <c r="F1602" s="323" t="str">
        <f t="shared" si="24"/>
        <v>NL_M_2013_1000 mt_8_1</v>
      </c>
      <c r="G1602" s="684"/>
    </row>
    <row r="1603" spans="1:7" ht="13.8" thickBot="1" x14ac:dyDescent="0.3">
      <c r="A1603" s="372" t="str">
        <f>Cover!$G$25</f>
        <v>NL</v>
      </c>
      <c r="B1603" s="325" t="s">
        <v>292</v>
      </c>
      <c r="C1603" s="323">
        <v>2013</v>
      </c>
      <c r="D1603" s="325" t="s">
        <v>362</v>
      </c>
      <c r="E1603" s="334" t="s">
        <v>136</v>
      </c>
      <c r="F1603" s="323" t="str">
        <f t="shared" ref="F1603:F1666" si="25">CONCATENATE(A1603,"_",B1603,"_",C1603,"_",D1603,"_",E1603)</f>
        <v>NL_M_2013_1000 mt_8_2</v>
      </c>
      <c r="G1603" s="684"/>
    </row>
    <row r="1604" spans="1:7" ht="13.8" thickBot="1" x14ac:dyDescent="0.3">
      <c r="A1604" s="372" t="str">
        <f>Cover!$G$25</f>
        <v>NL</v>
      </c>
      <c r="B1604" s="325" t="s">
        <v>292</v>
      </c>
      <c r="C1604" s="323">
        <v>2013</v>
      </c>
      <c r="D1604" s="325" t="s">
        <v>362</v>
      </c>
      <c r="E1604" s="334">
        <v>9</v>
      </c>
      <c r="F1604" s="323" t="str">
        <f t="shared" si="25"/>
        <v>NL_M_2013_1000 mt_9</v>
      </c>
      <c r="G1604" s="684"/>
    </row>
    <row r="1605" spans="1:7" ht="13.8" thickBot="1" x14ac:dyDescent="0.3">
      <c r="A1605" s="372" t="str">
        <f>Cover!$G$25</f>
        <v>NL</v>
      </c>
      <c r="B1605" s="325" t="s">
        <v>292</v>
      </c>
      <c r="C1605" s="323">
        <v>2013</v>
      </c>
      <c r="D1605" s="325" t="s">
        <v>362</v>
      </c>
      <c r="E1605" s="334">
        <v>10</v>
      </c>
      <c r="F1605" s="323" t="str">
        <f t="shared" si="25"/>
        <v>NL_M_2013_1000 mt_10</v>
      </c>
      <c r="G1605" s="684"/>
    </row>
    <row r="1606" spans="1:7" ht="13.8" thickBot="1" x14ac:dyDescent="0.3">
      <c r="A1606" s="372" t="str">
        <f>Cover!$G$25</f>
        <v>NL</v>
      </c>
      <c r="B1606" s="325" t="s">
        <v>292</v>
      </c>
      <c r="C1606" s="323">
        <v>2013</v>
      </c>
      <c r="D1606" s="325" t="s">
        <v>362</v>
      </c>
      <c r="E1606" s="334" t="s">
        <v>137</v>
      </c>
      <c r="F1606" s="323" t="str">
        <f t="shared" si="25"/>
        <v>NL_M_2013_1000 mt_10_1</v>
      </c>
      <c r="G1606" s="684"/>
    </row>
    <row r="1607" spans="1:7" ht="13.8" thickBot="1" x14ac:dyDescent="0.3">
      <c r="A1607" s="372" t="str">
        <f>Cover!$G$25</f>
        <v>NL</v>
      </c>
      <c r="B1607" s="325" t="s">
        <v>292</v>
      </c>
      <c r="C1607" s="323">
        <v>2013</v>
      </c>
      <c r="D1607" s="325" t="s">
        <v>362</v>
      </c>
      <c r="E1607" s="334" t="s">
        <v>138</v>
      </c>
      <c r="F1607" s="323" t="str">
        <f t="shared" si="25"/>
        <v>NL_M_2013_1000 mt_10_1_1</v>
      </c>
      <c r="G1607" s="684"/>
    </row>
    <row r="1608" spans="1:7" ht="13.8" thickBot="1" x14ac:dyDescent="0.3">
      <c r="A1608" s="372" t="str">
        <f>Cover!$G$25</f>
        <v>NL</v>
      </c>
      <c r="B1608" s="325" t="s">
        <v>292</v>
      </c>
      <c r="C1608" s="323">
        <v>2013</v>
      </c>
      <c r="D1608" s="325" t="s">
        <v>362</v>
      </c>
      <c r="E1608" s="334" t="s">
        <v>139</v>
      </c>
      <c r="F1608" s="323" t="str">
        <f t="shared" si="25"/>
        <v>NL_M_2013_1000 mt_10_1_2</v>
      </c>
      <c r="G1608" s="684"/>
    </row>
    <row r="1609" spans="1:7" ht="13.8" thickBot="1" x14ac:dyDescent="0.3">
      <c r="A1609" s="372" t="str">
        <f>Cover!$G$25</f>
        <v>NL</v>
      </c>
      <c r="B1609" s="325" t="s">
        <v>292</v>
      </c>
      <c r="C1609" s="323">
        <v>2013</v>
      </c>
      <c r="D1609" s="325" t="s">
        <v>362</v>
      </c>
      <c r="E1609" s="334" t="s">
        <v>140</v>
      </c>
      <c r="F1609" s="323" t="str">
        <f t="shared" si="25"/>
        <v>NL_M_2013_1000 mt_10_1_3</v>
      </c>
      <c r="G1609" s="684"/>
    </row>
    <row r="1610" spans="1:7" ht="13.8" thickBot="1" x14ac:dyDescent="0.3">
      <c r="A1610" s="372" t="str">
        <f>Cover!$G$25</f>
        <v>NL</v>
      </c>
      <c r="B1610" s="325" t="s">
        <v>292</v>
      </c>
      <c r="C1610" s="323">
        <v>2013</v>
      </c>
      <c r="D1610" s="325" t="s">
        <v>362</v>
      </c>
      <c r="E1610" s="334" t="s">
        <v>141</v>
      </c>
      <c r="F1610" s="323" t="str">
        <f t="shared" si="25"/>
        <v>NL_M_2013_1000 mt_10_1_4</v>
      </c>
      <c r="G1610" s="684"/>
    </row>
    <row r="1611" spans="1:7" ht="13.8" thickBot="1" x14ac:dyDescent="0.3">
      <c r="A1611" s="372" t="str">
        <f>Cover!$G$25</f>
        <v>NL</v>
      </c>
      <c r="B1611" s="325" t="s">
        <v>292</v>
      </c>
      <c r="C1611" s="323">
        <v>2013</v>
      </c>
      <c r="D1611" s="325" t="s">
        <v>362</v>
      </c>
      <c r="E1611" s="334" t="s">
        <v>142</v>
      </c>
      <c r="F1611" s="323" t="str">
        <f t="shared" si="25"/>
        <v>NL_M_2013_1000 mt_10_2</v>
      </c>
      <c r="G1611" s="684"/>
    </row>
    <row r="1612" spans="1:7" ht="13.8" thickBot="1" x14ac:dyDescent="0.3">
      <c r="A1612" s="372" t="str">
        <f>Cover!$G$25</f>
        <v>NL</v>
      </c>
      <c r="B1612" s="325" t="s">
        <v>292</v>
      </c>
      <c r="C1612" s="323">
        <v>2013</v>
      </c>
      <c r="D1612" s="325" t="s">
        <v>362</v>
      </c>
      <c r="E1612" s="334" t="s">
        <v>143</v>
      </c>
      <c r="F1612" s="323" t="str">
        <f t="shared" si="25"/>
        <v>NL_M_2013_1000 mt_10_3</v>
      </c>
      <c r="G1612" s="684"/>
    </row>
    <row r="1613" spans="1:7" ht="13.8" thickBot="1" x14ac:dyDescent="0.3">
      <c r="A1613" s="372" t="str">
        <f>Cover!$G$25</f>
        <v>NL</v>
      </c>
      <c r="B1613" s="325" t="s">
        <v>292</v>
      </c>
      <c r="C1613" s="323">
        <v>2013</v>
      </c>
      <c r="D1613" s="325" t="s">
        <v>362</v>
      </c>
      <c r="E1613" s="334" t="s">
        <v>144</v>
      </c>
      <c r="F1613" s="323" t="str">
        <f t="shared" si="25"/>
        <v>NL_M_2013_1000 mt_10_3_1</v>
      </c>
      <c r="G1613" s="684"/>
    </row>
    <row r="1614" spans="1:7" ht="13.8" thickBot="1" x14ac:dyDescent="0.3">
      <c r="A1614" s="372" t="str">
        <f>Cover!$G$25</f>
        <v>NL</v>
      </c>
      <c r="B1614" s="325" t="s">
        <v>292</v>
      </c>
      <c r="C1614" s="323">
        <v>2013</v>
      </c>
      <c r="D1614" s="325" t="s">
        <v>362</v>
      </c>
      <c r="E1614" s="334" t="s">
        <v>145</v>
      </c>
      <c r="F1614" s="323" t="str">
        <f t="shared" si="25"/>
        <v>NL_M_2013_1000 mt_10_3_2</v>
      </c>
      <c r="G1614" s="684"/>
    </row>
    <row r="1615" spans="1:7" ht="13.8" thickBot="1" x14ac:dyDescent="0.3">
      <c r="A1615" s="372" t="str">
        <f>Cover!$G$25</f>
        <v>NL</v>
      </c>
      <c r="B1615" s="325" t="s">
        <v>292</v>
      </c>
      <c r="C1615" s="323">
        <v>2013</v>
      </c>
      <c r="D1615" s="325" t="s">
        <v>362</v>
      </c>
      <c r="E1615" s="334" t="s">
        <v>146</v>
      </c>
      <c r="F1615" s="323" t="str">
        <f t="shared" si="25"/>
        <v>NL_M_2013_1000 mt_10_3_3</v>
      </c>
      <c r="G1615" s="684"/>
    </row>
    <row r="1616" spans="1:7" ht="13.8" thickBot="1" x14ac:dyDescent="0.3">
      <c r="A1616" s="372" t="str">
        <f>Cover!$G$25</f>
        <v>NL</v>
      </c>
      <c r="B1616" s="325" t="s">
        <v>292</v>
      </c>
      <c r="C1616" s="323">
        <v>2013</v>
      </c>
      <c r="D1616" s="325" t="s">
        <v>362</v>
      </c>
      <c r="E1616" s="334" t="s">
        <v>147</v>
      </c>
      <c r="F1616" s="323" t="str">
        <f t="shared" si="25"/>
        <v>NL_M_2013_1000 mt_10_3_4</v>
      </c>
      <c r="G1616" s="684"/>
    </row>
    <row r="1617" spans="1:7" ht="13.8" thickBot="1" x14ac:dyDescent="0.3">
      <c r="A1617" s="372" t="str">
        <f>Cover!$G$25</f>
        <v>NL</v>
      </c>
      <c r="B1617" s="325" t="s">
        <v>292</v>
      </c>
      <c r="C1617" s="323">
        <v>2013</v>
      </c>
      <c r="D1617" s="325" t="s">
        <v>362</v>
      </c>
      <c r="E1617" s="334" t="s">
        <v>148</v>
      </c>
      <c r="F1617" s="323" t="str">
        <f t="shared" si="25"/>
        <v>NL_M_2013_1000 mt_10_4</v>
      </c>
      <c r="G1617" s="684"/>
    </row>
    <row r="1618" spans="1:7" ht="13.8" thickBot="1" x14ac:dyDescent="0.3">
      <c r="A1618" s="372" t="str">
        <f>Cover!$G$25</f>
        <v>NL</v>
      </c>
      <c r="B1618" s="325" t="s">
        <v>292</v>
      </c>
      <c r="C1618" s="323">
        <v>2013</v>
      </c>
      <c r="D1618" s="325" t="s">
        <v>216</v>
      </c>
      <c r="E1618" s="334">
        <v>1</v>
      </c>
      <c r="F1618" s="323" t="str">
        <f t="shared" si="25"/>
        <v>NL_M_2013_1000 NAC_1</v>
      </c>
      <c r="G1618" s="684"/>
    </row>
    <row r="1619" spans="1:7" ht="13.8" thickBot="1" x14ac:dyDescent="0.3">
      <c r="A1619" s="372" t="str">
        <f>Cover!$G$25</f>
        <v>NL</v>
      </c>
      <c r="B1619" s="325" t="s">
        <v>292</v>
      </c>
      <c r="C1619" s="323">
        <v>2013</v>
      </c>
      <c r="D1619" s="325" t="s">
        <v>216</v>
      </c>
      <c r="E1619" s="334" t="s">
        <v>94</v>
      </c>
      <c r="F1619" s="323" t="str">
        <f t="shared" si="25"/>
        <v>NL_M_2013_1000 NAC_1_1</v>
      </c>
      <c r="G1619" s="684"/>
    </row>
    <row r="1620" spans="1:7" ht="13.8" thickBot="1" x14ac:dyDescent="0.3">
      <c r="A1620" s="372" t="str">
        <f>Cover!$G$25</f>
        <v>NL</v>
      </c>
      <c r="B1620" s="325" t="s">
        <v>292</v>
      </c>
      <c r="C1620" s="323">
        <v>2013</v>
      </c>
      <c r="D1620" s="325" t="s">
        <v>216</v>
      </c>
      <c r="E1620" s="334" t="s">
        <v>97</v>
      </c>
      <c r="F1620" s="323" t="str">
        <f t="shared" si="25"/>
        <v>NL_M_2013_1000 NAC_1_2</v>
      </c>
      <c r="G1620" s="684"/>
    </row>
    <row r="1621" spans="1:7" ht="13.8" thickBot="1" x14ac:dyDescent="0.3">
      <c r="A1621" s="372" t="str">
        <f>Cover!$G$25</f>
        <v>NL</v>
      </c>
      <c r="B1621" s="325" t="s">
        <v>292</v>
      </c>
      <c r="C1621" s="323">
        <v>2013</v>
      </c>
      <c r="D1621" s="325" t="s">
        <v>216</v>
      </c>
      <c r="E1621" s="334" t="s">
        <v>98</v>
      </c>
      <c r="F1621" s="323" t="str">
        <f t="shared" si="25"/>
        <v>NL_M_2013_1000 NAC_1_2_C</v>
      </c>
      <c r="G1621" s="684"/>
    </row>
    <row r="1622" spans="1:7" ht="13.8" thickBot="1" x14ac:dyDescent="0.3">
      <c r="A1622" s="372" t="str">
        <f>Cover!$G$25</f>
        <v>NL</v>
      </c>
      <c r="B1622" s="325" t="s">
        <v>292</v>
      </c>
      <c r="C1622" s="323">
        <v>2013</v>
      </c>
      <c r="D1622" s="325" t="s">
        <v>216</v>
      </c>
      <c r="E1622" s="334" t="s">
        <v>99</v>
      </c>
      <c r="F1622" s="323" t="str">
        <f t="shared" si="25"/>
        <v>NL_M_2013_1000 NAC_1_2_NC</v>
      </c>
      <c r="G1622" s="684"/>
    </row>
    <row r="1623" spans="1:7" ht="13.8" thickBot="1" x14ac:dyDescent="0.3">
      <c r="A1623" s="372" t="str">
        <f>Cover!$G$25</f>
        <v>NL</v>
      </c>
      <c r="B1623" s="325" t="s">
        <v>292</v>
      </c>
      <c r="C1623" s="323">
        <v>2013</v>
      </c>
      <c r="D1623" s="325" t="s">
        <v>216</v>
      </c>
      <c r="E1623" s="334" t="s">
        <v>100</v>
      </c>
      <c r="F1623" s="323" t="str">
        <f t="shared" si="25"/>
        <v>NL_M_2013_1000 NAC_1_2_NC_T</v>
      </c>
      <c r="G1623" s="684"/>
    </row>
    <row r="1624" spans="1:7" ht="13.8" thickBot="1" x14ac:dyDescent="0.3">
      <c r="A1624" s="372" t="str">
        <f>Cover!$G$25</f>
        <v>NL</v>
      </c>
      <c r="B1624" s="325" t="s">
        <v>292</v>
      </c>
      <c r="C1624" s="323">
        <v>2013</v>
      </c>
      <c r="D1624" s="325" t="s">
        <v>216</v>
      </c>
      <c r="E1624" s="334">
        <v>2</v>
      </c>
      <c r="F1624" s="323" t="str">
        <f t="shared" si="25"/>
        <v>NL_M_2013_1000 NAC_2</v>
      </c>
      <c r="G1624" s="684"/>
    </row>
    <row r="1625" spans="1:7" ht="13.8" thickBot="1" x14ac:dyDescent="0.3">
      <c r="A1625" s="372" t="str">
        <f>Cover!$G$25</f>
        <v>NL</v>
      </c>
      <c r="B1625" s="325" t="s">
        <v>292</v>
      </c>
      <c r="C1625" s="323">
        <v>2013</v>
      </c>
      <c r="D1625" s="325" t="s">
        <v>216</v>
      </c>
      <c r="E1625" s="334">
        <v>3</v>
      </c>
      <c r="F1625" s="323" t="str">
        <f t="shared" si="25"/>
        <v>NL_M_2013_1000 NAC_3</v>
      </c>
      <c r="G1625" s="684"/>
    </row>
    <row r="1626" spans="1:7" ht="13.8" thickBot="1" x14ac:dyDescent="0.3">
      <c r="A1626" s="372" t="str">
        <f>Cover!$G$25</f>
        <v>NL</v>
      </c>
      <c r="B1626" s="325" t="s">
        <v>292</v>
      </c>
      <c r="C1626" s="323">
        <v>2013</v>
      </c>
      <c r="D1626" s="325" t="s">
        <v>216</v>
      </c>
      <c r="E1626" s="334" t="s">
        <v>381</v>
      </c>
      <c r="F1626" s="323" t="str">
        <f t="shared" si="25"/>
        <v>NL_M_2013_1000 NAC_3_1</v>
      </c>
      <c r="G1626" s="684"/>
    </row>
    <row r="1627" spans="1:7" ht="13.8" thickBot="1" x14ac:dyDescent="0.3">
      <c r="A1627" s="372" t="str">
        <f>Cover!$G$25</f>
        <v>NL</v>
      </c>
      <c r="B1627" s="325" t="s">
        <v>292</v>
      </c>
      <c r="C1627" s="323">
        <v>2013</v>
      </c>
      <c r="D1627" s="325" t="s">
        <v>216</v>
      </c>
      <c r="E1627" s="334" t="s">
        <v>382</v>
      </c>
      <c r="F1627" s="323" t="str">
        <f t="shared" si="25"/>
        <v>NL_M_2013_1000 NAC_3_2</v>
      </c>
      <c r="G1627" s="684"/>
    </row>
    <row r="1628" spans="1:7" ht="13.8" thickBot="1" x14ac:dyDescent="0.3">
      <c r="A1628" s="372" t="str">
        <f>Cover!$G$25</f>
        <v>NL</v>
      </c>
      <c r="B1628" s="325" t="s">
        <v>292</v>
      </c>
      <c r="C1628" s="323">
        <v>2013</v>
      </c>
      <c r="D1628" s="325" t="s">
        <v>216</v>
      </c>
      <c r="E1628" s="334">
        <v>4</v>
      </c>
      <c r="F1628" s="323" t="str">
        <f t="shared" si="25"/>
        <v>NL_M_2013_1000 NAC_4</v>
      </c>
      <c r="G1628" s="684"/>
    </row>
    <row r="1629" spans="1:7" ht="13.8" thickBot="1" x14ac:dyDescent="0.3">
      <c r="A1629" s="372" t="str">
        <f>Cover!$G$25</f>
        <v>NL</v>
      </c>
      <c r="B1629" s="325" t="s">
        <v>292</v>
      </c>
      <c r="C1629" s="323">
        <v>2013</v>
      </c>
      <c r="D1629" s="325" t="s">
        <v>216</v>
      </c>
      <c r="E1629" s="334" t="s">
        <v>383</v>
      </c>
      <c r="F1629" s="323" t="str">
        <f t="shared" si="25"/>
        <v>NL_M_2013_1000 NAC_4_1</v>
      </c>
      <c r="G1629" s="684"/>
    </row>
    <row r="1630" spans="1:7" ht="13.8" thickBot="1" x14ac:dyDescent="0.3">
      <c r="A1630" s="372" t="str">
        <f>Cover!$G$25</f>
        <v>NL</v>
      </c>
      <c r="B1630" s="325" t="s">
        <v>292</v>
      </c>
      <c r="C1630" s="323">
        <v>2013</v>
      </c>
      <c r="D1630" s="325" t="s">
        <v>216</v>
      </c>
      <c r="E1630" s="334" t="s">
        <v>384</v>
      </c>
      <c r="F1630" s="323" t="str">
        <f t="shared" si="25"/>
        <v>NL_M_2013_1000 NAC_4_2</v>
      </c>
      <c r="G1630" s="684"/>
    </row>
    <row r="1631" spans="1:7" ht="13.8" thickBot="1" x14ac:dyDescent="0.3">
      <c r="A1631" s="372" t="str">
        <f>Cover!$G$25</f>
        <v>NL</v>
      </c>
      <c r="B1631" s="325" t="s">
        <v>292</v>
      </c>
      <c r="C1631" s="323">
        <v>2013</v>
      </c>
      <c r="D1631" s="325" t="s">
        <v>216</v>
      </c>
      <c r="E1631" s="334">
        <v>5</v>
      </c>
      <c r="F1631" s="323" t="str">
        <f t="shared" si="25"/>
        <v>NL_M_2013_1000 NAC_5</v>
      </c>
      <c r="G1631" s="684"/>
    </row>
    <row r="1632" spans="1:7" ht="13.8" thickBot="1" x14ac:dyDescent="0.3">
      <c r="A1632" s="372" t="str">
        <f>Cover!$G$25</f>
        <v>NL</v>
      </c>
      <c r="B1632" s="325" t="s">
        <v>292</v>
      </c>
      <c r="C1632" s="323">
        <v>2013</v>
      </c>
      <c r="D1632" s="325" t="s">
        <v>216</v>
      </c>
      <c r="E1632" s="334" t="s">
        <v>110</v>
      </c>
      <c r="F1632" s="323" t="str">
        <f t="shared" si="25"/>
        <v>NL_M_2013_1000 NAC_5_C</v>
      </c>
      <c r="G1632" s="684"/>
    </row>
    <row r="1633" spans="1:7" ht="13.8" thickBot="1" x14ac:dyDescent="0.3">
      <c r="A1633" s="372" t="str">
        <f>Cover!$G$25</f>
        <v>NL</v>
      </c>
      <c r="B1633" s="325" t="s">
        <v>292</v>
      </c>
      <c r="C1633" s="323">
        <v>2013</v>
      </c>
      <c r="D1633" s="325" t="s">
        <v>216</v>
      </c>
      <c r="E1633" s="334" t="s">
        <v>111</v>
      </c>
      <c r="F1633" s="323" t="str">
        <f t="shared" si="25"/>
        <v>NL_M_2013_1000 NAC_5_NC</v>
      </c>
      <c r="G1633" s="684"/>
    </row>
    <row r="1634" spans="1:7" ht="13.8" thickBot="1" x14ac:dyDescent="0.3">
      <c r="A1634" s="372" t="str">
        <f>Cover!$G$25</f>
        <v>NL</v>
      </c>
      <c r="B1634" s="325" t="s">
        <v>292</v>
      </c>
      <c r="C1634" s="323">
        <v>2013</v>
      </c>
      <c r="D1634" s="325" t="s">
        <v>216</v>
      </c>
      <c r="E1634" s="334" t="s">
        <v>112</v>
      </c>
      <c r="F1634" s="323" t="str">
        <f t="shared" si="25"/>
        <v>NL_M_2013_1000 NAC_5_NC_T</v>
      </c>
      <c r="G1634" s="684"/>
    </row>
    <row r="1635" spans="1:7" ht="13.8" thickBot="1" x14ac:dyDescent="0.3">
      <c r="A1635" s="372" t="str">
        <f>Cover!$G$25</f>
        <v>NL</v>
      </c>
      <c r="B1635" s="325" t="s">
        <v>292</v>
      </c>
      <c r="C1635" s="323">
        <v>2013</v>
      </c>
      <c r="D1635" s="325" t="s">
        <v>216</v>
      </c>
      <c r="E1635" s="334">
        <v>6</v>
      </c>
      <c r="F1635" s="323" t="str">
        <f t="shared" si="25"/>
        <v>NL_M_2013_1000 NAC_6</v>
      </c>
      <c r="G1635" s="684"/>
    </row>
    <row r="1636" spans="1:7" ht="13.8" thickBot="1" x14ac:dyDescent="0.3">
      <c r="A1636" s="372" t="str">
        <f>Cover!$G$25</f>
        <v>NL</v>
      </c>
      <c r="B1636" s="325" t="s">
        <v>292</v>
      </c>
      <c r="C1636" s="323">
        <v>2013</v>
      </c>
      <c r="D1636" s="325" t="s">
        <v>216</v>
      </c>
      <c r="E1636" s="334" t="s">
        <v>113</v>
      </c>
      <c r="F1636" s="323" t="str">
        <f t="shared" si="25"/>
        <v>NL_M_2013_1000 NAC_6_1</v>
      </c>
      <c r="G1636" s="684"/>
    </row>
    <row r="1637" spans="1:7" ht="13.8" thickBot="1" x14ac:dyDescent="0.3">
      <c r="A1637" s="372" t="str">
        <f>Cover!$G$25</f>
        <v>NL</v>
      </c>
      <c r="B1637" s="325" t="s">
        <v>292</v>
      </c>
      <c r="C1637" s="323">
        <v>2013</v>
      </c>
      <c r="D1637" s="325" t="s">
        <v>216</v>
      </c>
      <c r="E1637" s="334" t="s">
        <v>114</v>
      </c>
      <c r="F1637" s="323" t="str">
        <f t="shared" si="25"/>
        <v>NL_M_2013_1000 NAC_6_1_C</v>
      </c>
      <c r="G1637" s="684"/>
    </row>
    <row r="1638" spans="1:7" ht="13.8" thickBot="1" x14ac:dyDescent="0.3">
      <c r="A1638" s="372" t="str">
        <f>Cover!$G$25</f>
        <v>NL</v>
      </c>
      <c r="B1638" s="325" t="s">
        <v>292</v>
      </c>
      <c r="C1638" s="323">
        <v>2013</v>
      </c>
      <c r="D1638" s="325" t="s">
        <v>216</v>
      </c>
      <c r="E1638" s="334" t="s">
        <v>115</v>
      </c>
      <c r="F1638" s="323" t="str">
        <f t="shared" si="25"/>
        <v>NL_M_2013_1000 NAC_6_1_NC</v>
      </c>
      <c r="G1638" s="684"/>
    </row>
    <row r="1639" spans="1:7" ht="13.8" thickBot="1" x14ac:dyDescent="0.3">
      <c r="A1639" s="372" t="str">
        <f>Cover!$G$25</f>
        <v>NL</v>
      </c>
      <c r="B1639" s="325" t="s">
        <v>292</v>
      </c>
      <c r="C1639" s="323">
        <v>2013</v>
      </c>
      <c r="D1639" s="325" t="s">
        <v>216</v>
      </c>
      <c r="E1639" s="334" t="s">
        <v>116</v>
      </c>
      <c r="F1639" s="323" t="str">
        <f t="shared" si="25"/>
        <v>NL_M_2013_1000 NAC_6_1_NC_T</v>
      </c>
      <c r="G1639" s="684"/>
    </row>
    <row r="1640" spans="1:7" ht="13.8" thickBot="1" x14ac:dyDescent="0.3">
      <c r="A1640" s="372" t="str">
        <f>Cover!$G$25</f>
        <v>NL</v>
      </c>
      <c r="B1640" s="325" t="s">
        <v>292</v>
      </c>
      <c r="C1640" s="323">
        <v>2013</v>
      </c>
      <c r="D1640" s="325" t="s">
        <v>216</v>
      </c>
      <c r="E1640" s="334" t="s">
        <v>117</v>
      </c>
      <c r="F1640" s="323" t="str">
        <f t="shared" si="25"/>
        <v>NL_M_2013_1000 NAC_6_2</v>
      </c>
      <c r="G1640" s="684"/>
    </row>
    <row r="1641" spans="1:7" ht="13.8" thickBot="1" x14ac:dyDescent="0.3">
      <c r="A1641" s="372" t="str">
        <f>Cover!$G$25</f>
        <v>NL</v>
      </c>
      <c r="B1641" s="325" t="s">
        <v>292</v>
      </c>
      <c r="C1641" s="323">
        <v>2013</v>
      </c>
      <c r="D1641" s="325" t="s">
        <v>216</v>
      </c>
      <c r="E1641" s="334" t="s">
        <v>118</v>
      </c>
      <c r="F1641" s="323" t="str">
        <f t="shared" si="25"/>
        <v>NL_M_2013_1000 NAC_6_2_C</v>
      </c>
      <c r="G1641" s="684"/>
    </row>
    <row r="1642" spans="1:7" ht="13.8" thickBot="1" x14ac:dyDescent="0.3">
      <c r="A1642" s="372" t="str">
        <f>Cover!$G$25</f>
        <v>NL</v>
      </c>
      <c r="B1642" s="325" t="s">
        <v>292</v>
      </c>
      <c r="C1642" s="323">
        <v>2013</v>
      </c>
      <c r="D1642" s="325" t="s">
        <v>216</v>
      </c>
      <c r="E1642" s="334" t="s">
        <v>119</v>
      </c>
      <c r="F1642" s="323" t="str">
        <f t="shared" si="25"/>
        <v>NL_M_2013_1000 NAC_6_2_NC</v>
      </c>
      <c r="G1642" s="684"/>
    </row>
    <row r="1643" spans="1:7" ht="13.8" thickBot="1" x14ac:dyDescent="0.3">
      <c r="A1643" s="372" t="str">
        <f>Cover!$G$25</f>
        <v>NL</v>
      </c>
      <c r="B1643" s="325" t="s">
        <v>292</v>
      </c>
      <c r="C1643" s="323">
        <v>2013</v>
      </c>
      <c r="D1643" s="325" t="s">
        <v>216</v>
      </c>
      <c r="E1643" s="334" t="s">
        <v>120</v>
      </c>
      <c r="F1643" s="323" t="str">
        <f t="shared" si="25"/>
        <v>NL_M_2013_1000 NAC_6_2_NC_T</v>
      </c>
      <c r="G1643" s="684"/>
    </row>
    <row r="1644" spans="1:7" ht="13.8" thickBot="1" x14ac:dyDescent="0.3">
      <c r="A1644" s="372" t="str">
        <f>Cover!$G$25</f>
        <v>NL</v>
      </c>
      <c r="B1644" s="325" t="s">
        <v>292</v>
      </c>
      <c r="C1644" s="323">
        <v>2013</v>
      </c>
      <c r="D1644" s="325" t="s">
        <v>216</v>
      </c>
      <c r="E1644" s="334" t="s">
        <v>121</v>
      </c>
      <c r="F1644" s="323" t="str">
        <f t="shared" si="25"/>
        <v>NL_M_2013_1000 NAC_6_3</v>
      </c>
      <c r="G1644" s="684"/>
    </row>
    <row r="1645" spans="1:7" ht="13.8" thickBot="1" x14ac:dyDescent="0.3">
      <c r="A1645" s="372" t="str">
        <f>Cover!$G$25</f>
        <v>NL</v>
      </c>
      <c r="B1645" s="343" t="s">
        <v>292</v>
      </c>
      <c r="C1645" s="323">
        <v>2013</v>
      </c>
      <c r="D1645" s="343" t="s">
        <v>216</v>
      </c>
      <c r="E1645" s="347" t="s">
        <v>122</v>
      </c>
      <c r="F1645" s="323" t="str">
        <f t="shared" si="25"/>
        <v>NL_M_2013_1000 NAC_6_3_1</v>
      </c>
      <c r="G1645" s="684"/>
    </row>
    <row r="1646" spans="1:7" ht="13.8" thickBot="1" x14ac:dyDescent="0.3">
      <c r="A1646" s="372" t="str">
        <f>Cover!$G$25</f>
        <v>NL</v>
      </c>
      <c r="B1646" s="327" t="s">
        <v>292</v>
      </c>
      <c r="C1646" s="323">
        <v>2013</v>
      </c>
      <c r="D1646" s="327" t="s">
        <v>216</v>
      </c>
      <c r="E1646" s="341" t="s">
        <v>123</v>
      </c>
      <c r="F1646" s="323" t="str">
        <f t="shared" si="25"/>
        <v>NL_M_2013_1000 NAC_6_4</v>
      </c>
      <c r="G1646" s="684"/>
    </row>
    <row r="1647" spans="1:7" ht="13.8" thickBot="1" x14ac:dyDescent="0.3">
      <c r="A1647" s="372" t="str">
        <f>Cover!$G$25</f>
        <v>NL</v>
      </c>
      <c r="B1647" s="325" t="s">
        <v>292</v>
      </c>
      <c r="C1647" s="323">
        <v>2013</v>
      </c>
      <c r="D1647" s="325" t="s">
        <v>216</v>
      </c>
      <c r="E1647" s="334" t="s">
        <v>124</v>
      </c>
      <c r="F1647" s="323" t="str">
        <f t="shared" si="25"/>
        <v>NL_M_2013_1000 NAC_6_4_1</v>
      </c>
      <c r="G1647" s="684"/>
    </row>
    <row r="1648" spans="1:7" ht="13.8" thickBot="1" x14ac:dyDescent="0.3">
      <c r="A1648" s="372" t="str">
        <f>Cover!$G$25</f>
        <v>NL</v>
      </c>
      <c r="B1648" s="325" t="s">
        <v>292</v>
      </c>
      <c r="C1648" s="323">
        <v>2013</v>
      </c>
      <c r="D1648" s="325" t="s">
        <v>216</v>
      </c>
      <c r="E1648" s="334" t="s">
        <v>125</v>
      </c>
      <c r="F1648" s="323" t="str">
        <f t="shared" si="25"/>
        <v>NL_M_2013_1000 NAC_6_4_2</v>
      </c>
      <c r="G1648" s="684"/>
    </row>
    <row r="1649" spans="1:7" ht="13.8" thickBot="1" x14ac:dyDescent="0.3">
      <c r="A1649" s="372" t="str">
        <f>Cover!$G$25</f>
        <v>NL</v>
      </c>
      <c r="B1649" s="325" t="s">
        <v>292</v>
      </c>
      <c r="C1649" s="323">
        <v>2013</v>
      </c>
      <c r="D1649" s="325" t="s">
        <v>216</v>
      </c>
      <c r="E1649" s="334" t="s">
        <v>126</v>
      </c>
      <c r="F1649" s="323" t="str">
        <f t="shared" si="25"/>
        <v>NL_M_2013_1000 NAC_6_4_3</v>
      </c>
      <c r="G1649" s="684"/>
    </row>
    <row r="1650" spans="1:7" ht="13.8" thickBot="1" x14ac:dyDescent="0.3">
      <c r="A1650" s="372" t="str">
        <f>Cover!$G$25</f>
        <v>NL</v>
      </c>
      <c r="B1650" s="325" t="s">
        <v>292</v>
      </c>
      <c r="C1650" s="323">
        <v>2013</v>
      </c>
      <c r="D1650" s="325" t="s">
        <v>216</v>
      </c>
      <c r="E1650" s="334">
        <v>7</v>
      </c>
      <c r="F1650" s="323" t="str">
        <f t="shared" si="25"/>
        <v>NL_M_2013_1000 NAC_7</v>
      </c>
      <c r="G1650" s="684"/>
    </row>
    <row r="1651" spans="1:7" ht="13.8" thickBot="1" x14ac:dyDescent="0.3">
      <c r="A1651" s="372" t="str">
        <f>Cover!$G$25</f>
        <v>NL</v>
      </c>
      <c r="B1651" s="325" t="s">
        <v>292</v>
      </c>
      <c r="C1651" s="323">
        <v>2013</v>
      </c>
      <c r="D1651" s="325" t="s">
        <v>216</v>
      </c>
      <c r="E1651" s="334" t="s">
        <v>127</v>
      </c>
      <c r="F1651" s="323" t="str">
        <f t="shared" si="25"/>
        <v>NL_M_2013_1000 NAC_7_1</v>
      </c>
      <c r="G1651" s="684"/>
    </row>
    <row r="1652" spans="1:7" ht="13.8" thickBot="1" x14ac:dyDescent="0.3">
      <c r="A1652" s="372" t="str">
        <f>Cover!$G$25</f>
        <v>NL</v>
      </c>
      <c r="B1652" s="325" t="s">
        <v>292</v>
      </c>
      <c r="C1652" s="323">
        <v>2013</v>
      </c>
      <c r="D1652" s="325" t="s">
        <v>216</v>
      </c>
      <c r="E1652" s="334" t="s">
        <v>128</v>
      </c>
      <c r="F1652" s="323" t="str">
        <f t="shared" si="25"/>
        <v>NL_M_2013_1000 NAC_7_2</v>
      </c>
      <c r="G1652" s="684"/>
    </row>
    <row r="1653" spans="1:7" ht="13.8" thickBot="1" x14ac:dyDescent="0.3">
      <c r="A1653" s="372" t="str">
        <f>Cover!$G$25</f>
        <v>NL</v>
      </c>
      <c r="B1653" s="325" t="s">
        <v>292</v>
      </c>
      <c r="C1653" s="323">
        <v>2013</v>
      </c>
      <c r="D1653" s="325" t="s">
        <v>216</v>
      </c>
      <c r="E1653" s="334" t="s">
        <v>129</v>
      </c>
      <c r="F1653" s="323" t="str">
        <f t="shared" si="25"/>
        <v>NL_M_2013_1000 NAC_7_3</v>
      </c>
      <c r="G1653" s="684"/>
    </row>
    <row r="1654" spans="1:7" ht="13.8" thickBot="1" x14ac:dyDescent="0.3">
      <c r="A1654" s="372" t="str">
        <f>Cover!$G$25</f>
        <v>NL</v>
      </c>
      <c r="B1654" s="325" t="s">
        <v>292</v>
      </c>
      <c r="C1654" s="323">
        <v>2013</v>
      </c>
      <c r="D1654" s="325" t="s">
        <v>216</v>
      </c>
      <c r="E1654" s="334" t="s">
        <v>130</v>
      </c>
      <c r="F1654" s="323" t="str">
        <f t="shared" si="25"/>
        <v>NL_M_2013_1000 NAC_7_3_1</v>
      </c>
      <c r="G1654" s="684"/>
    </row>
    <row r="1655" spans="1:7" ht="13.8" thickBot="1" x14ac:dyDescent="0.3">
      <c r="A1655" s="372" t="str">
        <f>Cover!$G$25</f>
        <v>NL</v>
      </c>
      <c r="B1655" s="325" t="s">
        <v>292</v>
      </c>
      <c r="C1655" s="323">
        <v>2013</v>
      </c>
      <c r="D1655" s="325" t="s">
        <v>216</v>
      </c>
      <c r="E1655" s="334" t="s">
        <v>131</v>
      </c>
      <c r="F1655" s="323" t="str">
        <f t="shared" si="25"/>
        <v>NL_M_2013_1000 NAC_7_3_2</v>
      </c>
      <c r="G1655" s="684"/>
    </row>
    <row r="1656" spans="1:7" ht="13.8" thickBot="1" x14ac:dyDescent="0.3">
      <c r="A1656" s="372" t="str">
        <f>Cover!$G$25</f>
        <v>NL</v>
      </c>
      <c r="B1656" s="325" t="s">
        <v>292</v>
      </c>
      <c r="C1656" s="323">
        <v>2013</v>
      </c>
      <c r="D1656" s="325" t="s">
        <v>216</v>
      </c>
      <c r="E1656" s="334" t="s">
        <v>132</v>
      </c>
      <c r="F1656" s="323" t="str">
        <f t="shared" si="25"/>
        <v>NL_M_2013_1000 NAC_7_3_3</v>
      </c>
      <c r="G1656" s="684"/>
    </row>
    <row r="1657" spans="1:7" ht="13.8" thickBot="1" x14ac:dyDescent="0.3">
      <c r="A1657" s="372" t="str">
        <f>Cover!$G$25</f>
        <v>NL</v>
      </c>
      <c r="B1657" s="325" t="s">
        <v>292</v>
      </c>
      <c r="C1657" s="323">
        <v>2013</v>
      </c>
      <c r="D1657" s="325" t="s">
        <v>216</v>
      </c>
      <c r="E1657" s="334" t="s">
        <v>133</v>
      </c>
      <c r="F1657" s="323" t="str">
        <f t="shared" si="25"/>
        <v>NL_M_2013_1000 NAC_7_3_4</v>
      </c>
      <c r="G1657" s="684"/>
    </row>
    <row r="1658" spans="1:7" ht="13.8" thickBot="1" x14ac:dyDescent="0.3">
      <c r="A1658" s="372" t="str">
        <f>Cover!$G$25</f>
        <v>NL</v>
      </c>
      <c r="B1658" s="325" t="s">
        <v>292</v>
      </c>
      <c r="C1658" s="323">
        <v>2013</v>
      </c>
      <c r="D1658" s="325" t="s">
        <v>216</v>
      </c>
      <c r="E1658" s="334" t="s">
        <v>134</v>
      </c>
      <c r="F1658" s="323" t="str">
        <f t="shared" si="25"/>
        <v>NL_M_2013_1000 NAC_7_4</v>
      </c>
      <c r="G1658" s="684"/>
    </row>
    <row r="1659" spans="1:7" ht="13.8" thickBot="1" x14ac:dyDescent="0.3">
      <c r="A1659" s="372" t="str">
        <f>Cover!$G$25</f>
        <v>NL</v>
      </c>
      <c r="B1659" s="325" t="s">
        <v>292</v>
      </c>
      <c r="C1659" s="323">
        <v>2013</v>
      </c>
      <c r="D1659" s="325" t="s">
        <v>216</v>
      </c>
      <c r="E1659" s="334">
        <v>8</v>
      </c>
      <c r="F1659" s="323" t="str">
        <f t="shared" si="25"/>
        <v>NL_M_2013_1000 NAC_8</v>
      </c>
      <c r="G1659" s="684"/>
    </row>
    <row r="1660" spans="1:7" ht="13.8" thickBot="1" x14ac:dyDescent="0.3">
      <c r="A1660" s="372" t="str">
        <f>Cover!$G$25</f>
        <v>NL</v>
      </c>
      <c r="B1660" s="325" t="s">
        <v>292</v>
      </c>
      <c r="C1660" s="323">
        <v>2013</v>
      </c>
      <c r="D1660" s="325" t="s">
        <v>216</v>
      </c>
      <c r="E1660" s="334" t="s">
        <v>135</v>
      </c>
      <c r="F1660" s="323" t="str">
        <f t="shared" si="25"/>
        <v>NL_M_2013_1000 NAC_8_1</v>
      </c>
      <c r="G1660" s="684"/>
    </row>
    <row r="1661" spans="1:7" ht="13.8" thickBot="1" x14ac:dyDescent="0.3">
      <c r="A1661" s="372" t="str">
        <f>Cover!$G$25</f>
        <v>NL</v>
      </c>
      <c r="B1661" s="325" t="s">
        <v>292</v>
      </c>
      <c r="C1661" s="323">
        <v>2013</v>
      </c>
      <c r="D1661" s="325" t="s">
        <v>216</v>
      </c>
      <c r="E1661" s="334" t="s">
        <v>136</v>
      </c>
      <c r="F1661" s="323" t="str">
        <f t="shared" si="25"/>
        <v>NL_M_2013_1000 NAC_8_2</v>
      </c>
      <c r="G1661" s="684"/>
    </row>
    <row r="1662" spans="1:7" ht="13.8" thickBot="1" x14ac:dyDescent="0.3">
      <c r="A1662" s="372" t="str">
        <f>Cover!$G$25</f>
        <v>NL</v>
      </c>
      <c r="B1662" s="325" t="s">
        <v>292</v>
      </c>
      <c r="C1662" s="323">
        <v>2013</v>
      </c>
      <c r="D1662" s="325" t="s">
        <v>216</v>
      </c>
      <c r="E1662" s="334">
        <v>9</v>
      </c>
      <c r="F1662" s="323" t="str">
        <f t="shared" si="25"/>
        <v>NL_M_2013_1000 NAC_9</v>
      </c>
      <c r="G1662" s="684"/>
    </row>
    <row r="1663" spans="1:7" ht="13.8" thickBot="1" x14ac:dyDescent="0.3">
      <c r="A1663" s="372" t="str">
        <f>Cover!$G$25</f>
        <v>NL</v>
      </c>
      <c r="B1663" s="325" t="s">
        <v>292</v>
      </c>
      <c r="C1663" s="323">
        <v>2013</v>
      </c>
      <c r="D1663" s="325" t="s">
        <v>216</v>
      </c>
      <c r="E1663" s="334">
        <v>10</v>
      </c>
      <c r="F1663" s="323" t="str">
        <f t="shared" si="25"/>
        <v>NL_M_2013_1000 NAC_10</v>
      </c>
      <c r="G1663" s="684"/>
    </row>
    <row r="1664" spans="1:7" ht="13.8" thickBot="1" x14ac:dyDescent="0.3">
      <c r="A1664" s="372" t="str">
        <f>Cover!$G$25</f>
        <v>NL</v>
      </c>
      <c r="B1664" s="325" t="s">
        <v>292</v>
      </c>
      <c r="C1664" s="323">
        <v>2013</v>
      </c>
      <c r="D1664" s="325" t="s">
        <v>216</v>
      </c>
      <c r="E1664" s="334" t="s">
        <v>137</v>
      </c>
      <c r="F1664" s="323" t="str">
        <f t="shared" si="25"/>
        <v>NL_M_2013_1000 NAC_10_1</v>
      </c>
      <c r="G1664" s="684"/>
    </row>
    <row r="1665" spans="1:7" ht="13.8" thickBot="1" x14ac:dyDescent="0.3">
      <c r="A1665" s="372" t="str">
        <f>Cover!$G$25</f>
        <v>NL</v>
      </c>
      <c r="B1665" s="325" t="s">
        <v>292</v>
      </c>
      <c r="C1665" s="323">
        <v>2013</v>
      </c>
      <c r="D1665" s="325" t="s">
        <v>216</v>
      </c>
      <c r="E1665" s="334" t="s">
        <v>138</v>
      </c>
      <c r="F1665" s="323" t="str">
        <f t="shared" si="25"/>
        <v>NL_M_2013_1000 NAC_10_1_1</v>
      </c>
      <c r="G1665" s="684"/>
    </row>
    <row r="1666" spans="1:7" ht="13.8" thickBot="1" x14ac:dyDescent="0.3">
      <c r="A1666" s="372" t="str">
        <f>Cover!$G$25</f>
        <v>NL</v>
      </c>
      <c r="B1666" s="325" t="s">
        <v>292</v>
      </c>
      <c r="C1666" s="323">
        <v>2013</v>
      </c>
      <c r="D1666" s="325" t="s">
        <v>216</v>
      </c>
      <c r="E1666" s="334" t="s">
        <v>139</v>
      </c>
      <c r="F1666" s="323" t="str">
        <f t="shared" si="25"/>
        <v>NL_M_2013_1000 NAC_10_1_2</v>
      </c>
      <c r="G1666" s="684"/>
    </row>
    <row r="1667" spans="1:7" ht="13.8" thickBot="1" x14ac:dyDescent="0.3">
      <c r="A1667" s="372" t="str">
        <f>Cover!$G$25</f>
        <v>NL</v>
      </c>
      <c r="B1667" s="325" t="s">
        <v>292</v>
      </c>
      <c r="C1667" s="323">
        <v>2013</v>
      </c>
      <c r="D1667" s="325" t="s">
        <v>216</v>
      </c>
      <c r="E1667" s="334" t="s">
        <v>140</v>
      </c>
      <c r="F1667" s="323" t="str">
        <f t="shared" ref="F1667:F1730" si="26">CONCATENATE(A1667,"_",B1667,"_",C1667,"_",D1667,"_",E1667)</f>
        <v>NL_M_2013_1000 NAC_10_1_3</v>
      </c>
      <c r="G1667" s="684"/>
    </row>
    <row r="1668" spans="1:7" ht="13.8" thickBot="1" x14ac:dyDescent="0.3">
      <c r="A1668" s="372" t="str">
        <f>Cover!$G$25</f>
        <v>NL</v>
      </c>
      <c r="B1668" s="325" t="s">
        <v>292</v>
      </c>
      <c r="C1668" s="323">
        <v>2013</v>
      </c>
      <c r="D1668" s="325" t="s">
        <v>216</v>
      </c>
      <c r="E1668" s="334" t="s">
        <v>141</v>
      </c>
      <c r="F1668" s="323" t="str">
        <f t="shared" si="26"/>
        <v>NL_M_2013_1000 NAC_10_1_4</v>
      </c>
      <c r="G1668" s="684"/>
    </row>
    <row r="1669" spans="1:7" ht="13.8" thickBot="1" x14ac:dyDescent="0.3">
      <c r="A1669" s="372" t="str">
        <f>Cover!$G$25</f>
        <v>NL</v>
      </c>
      <c r="B1669" s="325" t="s">
        <v>292</v>
      </c>
      <c r="C1669" s="323">
        <v>2013</v>
      </c>
      <c r="D1669" s="325" t="s">
        <v>216</v>
      </c>
      <c r="E1669" s="334" t="s">
        <v>142</v>
      </c>
      <c r="F1669" s="323" t="str">
        <f t="shared" si="26"/>
        <v>NL_M_2013_1000 NAC_10_2</v>
      </c>
      <c r="G1669" s="684"/>
    </row>
    <row r="1670" spans="1:7" ht="13.8" thickBot="1" x14ac:dyDescent="0.3">
      <c r="A1670" s="372" t="str">
        <f>Cover!$G$25</f>
        <v>NL</v>
      </c>
      <c r="B1670" s="325" t="s">
        <v>292</v>
      </c>
      <c r="C1670" s="323">
        <v>2013</v>
      </c>
      <c r="D1670" s="325" t="s">
        <v>216</v>
      </c>
      <c r="E1670" s="334" t="s">
        <v>143</v>
      </c>
      <c r="F1670" s="323" t="str">
        <f t="shared" si="26"/>
        <v>NL_M_2013_1000 NAC_10_3</v>
      </c>
      <c r="G1670" s="684"/>
    </row>
    <row r="1671" spans="1:7" ht="13.8" thickBot="1" x14ac:dyDescent="0.3">
      <c r="A1671" s="372" t="str">
        <f>Cover!$G$25</f>
        <v>NL</v>
      </c>
      <c r="B1671" s="325" t="s">
        <v>292</v>
      </c>
      <c r="C1671" s="323">
        <v>2013</v>
      </c>
      <c r="D1671" s="325" t="s">
        <v>216</v>
      </c>
      <c r="E1671" s="334" t="s">
        <v>144</v>
      </c>
      <c r="F1671" s="323" t="str">
        <f t="shared" si="26"/>
        <v>NL_M_2013_1000 NAC_10_3_1</v>
      </c>
      <c r="G1671" s="684"/>
    </row>
    <row r="1672" spans="1:7" ht="13.8" thickBot="1" x14ac:dyDescent="0.3">
      <c r="A1672" s="372" t="str">
        <f>Cover!$G$25</f>
        <v>NL</v>
      </c>
      <c r="B1672" s="325" t="s">
        <v>292</v>
      </c>
      <c r="C1672" s="323">
        <v>2013</v>
      </c>
      <c r="D1672" s="325" t="s">
        <v>216</v>
      </c>
      <c r="E1672" s="334" t="s">
        <v>145</v>
      </c>
      <c r="F1672" s="323" t="str">
        <f t="shared" si="26"/>
        <v>NL_M_2013_1000 NAC_10_3_2</v>
      </c>
      <c r="G1672" s="684"/>
    </row>
    <row r="1673" spans="1:7" ht="13.8" thickBot="1" x14ac:dyDescent="0.3">
      <c r="A1673" s="372" t="str">
        <f>Cover!$G$25</f>
        <v>NL</v>
      </c>
      <c r="B1673" s="325" t="s">
        <v>292</v>
      </c>
      <c r="C1673" s="323">
        <v>2013</v>
      </c>
      <c r="D1673" s="325" t="s">
        <v>216</v>
      </c>
      <c r="E1673" s="334" t="s">
        <v>146</v>
      </c>
      <c r="F1673" s="323" t="str">
        <f t="shared" si="26"/>
        <v>NL_M_2013_1000 NAC_10_3_3</v>
      </c>
      <c r="G1673" s="684"/>
    </row>
    <row r="1674" spans="1:7" ht="13.8" thickBot="1" x14ac:dyDescent="0.3">
      <c r="A1674" s="372" t="str">
        <f>Cover!$G$25</f>
        <v>NL</v>
      </c>
      <c r="B1674" s="325" t="s">
        <v>292</v>
      </c>
      <c r="C1674" s="323">
        <v>2013</v>
      </c>
      <c r="D1674" s="325" t="s">
        <v>216</v>
      </c>
      <c r="E1674" s="334" t="s">
        <v>147</v>
      </c>
      <c r="F1674" s="323" t="str">
        <f t="shared" si="26"/>
        <v>NL_M_2013_1000 NAC_10_3_4</v>
      </c>
      <c r="G1674" s="684"/>
    </row>
    <row r="1675" spans="1:7" ht="13.8" thickBot="1" x14ac:dyDescent="0.3">
      <c r="A1675" s="372" t="str">
        <f>Cover!$G$25</f>
        <v>NL</v>
      </c>
      <c r="B1675" s="325" t="s">
        <v>292</v>
      </c>
      <c r="C1675" s="323">
        <v>2013</v>
      </c>
      <c r="D1675" s="325" t="s">
        <v>216</v>
      </c>
      <c r="E1675" s="334" t="s">
        <v>148</v>
      </c>
      <c r="F1675" s="323" t="str">
        <f t="shared" si="26"/>
        <v>NL_M_2013_1000 NAC_10_4</v>
      </c>
      <c r="G1675" s="684"/>
    </row>
    <row r="1676" spans="1:7" ht="13.8" thickBot="1" x14ac:dyDescent="0.3">
      <c r="A1676" s="372" t="str">
        <f>Cover!$G$25</f>
        <v>NL</v>
      </c>
      <c r="B1676" s="325" t="s">
        <v>296</v>
      </c>
      <c r="C1676" s="323">
        <v>2013</v>
      </c>
      <c r="D1676" s="325" t="s">
        <v>293</v>
      </c>
      <c r="E1676" s="334">
        <v>1</v>
      </c>
      <c r="F1676" s="323" t="str">
        <f t="shared" si="26"/>
        <v>NL_X_2013_1000 m3_1</v>
      </c>
      <c r="G1676" s="684"/>
    </row>
    <row r="1677" spans="1:7" ht="13.8" thickBot="1" x14ac:dyDescent="0.3">
      <c r="A1677" s="372" t="str">
        <f>Cover!$G$25</f>
        <v>NL</v>
      </c>
      <c r="B1677" s="325" t="s">
        <v>296</v>
      </c>
      <c r="C1677" s="323">
        <v>2013</v>
      </c>
      <c r="D1677" s="325" t="s">
        <v>293</v>
      </c>
      <c r="E1677" s="334" t="s">
        <v>94</v>
      </c>
      <c r="F1677" s="323" t="str">
        <f t="shared" si="26"/>
        <v>NL_X_2013_1000 m3_1_1</v>
      </c>
      <c r="G1677" s="684"/>
    </row>
    <row r="1678" spans="1:7" ht="13.8" thickBot="1" x14ac:dyDescent="0.3">
      <c r="A1678" s="372" t="str">
        <f>Cover!$G$25</f>
        <v>NL</v>
      </c>
      <c r="B1678" s="325" t="s">
        <v>296</v>
      </c>
      <c r="C1678" s="323">
        <v>2013</v>
      </c>
      <c r="D1678" s="325" t="s">
        <v>293</v>
      </c>
      <c r="E1678" s="334" t="s">
        <v>97</v>
      </c>
      <c r="F1678" s="323" t="str">
        <f t="shared" si="26"/>
        <v>NL_X_2013_1000 m3_1_2</v>
      </c>
      <c r="G1678" s="684"/>
    </row>
    <row r="1679" spans="1:7" ht="13.8" thickBot="1" x14ac:dyDescent="0.3">
      <c r="A1679" s="372" t="str">
        <f>Cover!$G$25</f>
        <v>NL</v>
      </c>
      <c r="B1679" s="325" t="s">
        <v>296</v>
      </c>
      <c r="C1679" s="323">
        <v>2013</v>
      </c>
      <c r="D1679" s="325" t="s">
        <v>293</v>
      </c>
      <c r="E1679" s="334" t="s">
        <v>98</v>
      </c>
      <c r="F1679" s="323" t="str">
        <f t="shared" si="26"/>
        <v>NL_X_2013_1000 m3_1_2_C</v>
      </c>
      <c r="G1679" s="684"/>
    </row>
    <row r="1680" spans="1:7" ht="13.8" thickBot="1" x14ac:dyDescent="0.3">
      <c r="A1680" s="372" t="str">
        <f>Cover!$G$25</f>
        <v>NL</v>
      </c>
      <c r="B1680" s="325" t="s">
        <v>296</v>
      </c>
      <c r="C1680" s="323">
        <v>2013</v>
      </c>
      <c r="D1680" s="325" t="s">
        <v>293</v>
      </c>
      <c r="E1680" s="334" t="s">
        <v>99</v>
      </c>
      <c r="F1680" s="323" t="str">
        <f t="shared" si="26"/>
        <v>NL_X_2013_1000 m3_1_2_NC</v>
      </c>
      <c r="G1680" s="684"/>
    </row>
    <row r="1681" spans="1:7" ht="13.8" thickBot="1" x14ac:dyDescent="0.3">
      <c r="A1681" s="372" t="str">
        <f>Cover!$G$25</f>
        <v>NL</v>
      </c>
      <c r="B1681" s="325" t="s">
        <v>296</v>
      </c>
      <c r="C1681" s="323">
        <v>2013</v>
      </c>
      <c r="D1681" s="325" t="s">
        <v>293</v>
      </c>
      <c r="E1681" s="334" t="s">
        <v>100</v>
      </c>
      <c r="F1681" s="323" t="str">
        <f t="shared" si="26"/>
        <v>NL_X_2013_1000 m3_1_2_NC_T</v>
      </c>
      <c r="G1681" s="684"/>
    </row>
    <row r="1682" spans="1:7" ht="13.8" thickBot="1" x14ac:dyDescent="0.3">
      <c r="A1682" s="372" t="str">
        <f>Cover!$G$25</f>
        <v>NL</v>
      </c>
      <c r="B1682" s="325" t="s">
        <v>296</v>
      </c>
      <c r="C1682" s="323">
        <v>2013</v>
      </c>
      <c r="D1682" s="325" t="s">
        <v>362</v>
      </c>
      <c r="E1682" s="334">
        <v>2</v>
      </c>
      <c r="F1682" s="323" t="str">
        <f t="shared" si="26"/>
        <v>NL_X_2013_1000 mt_2</v>
      </c>
      <c r="G1682" s="684"/>
    </row>
    <row r="1683" spans="1:7" ht="13.8" thickBot="1" x14ac:dyDescent="0.3">
      <c r="A1683" s="372" t="str">
        <f>Cover!$G$25</f>
        <v>NL</v>
      </c>
      <c r="B1683" s="325" t="s">
        <v>296</v>
      </c>
      <c r="C1683" s="323">
        <v>2013</v>
      </c>
      <c r="D1683" s="325" t="s">
        <v>293</v>
      </c>
      <c r="E1683" s="334">
        <v>3</v>
      </c>
      <c r="F1683" s="323" t="str">
        <f t="shared" si="26"/>
        <v>NL_X_2013_1000 m3_3</v>
      </c>
      <c r="G1683" s="684"/>
    </row>
    <row r="1684" spans="1:7" ht="13.8" thickBot="1" x14ac:dyDescent="0.3">
      <c r="A1684" s="372" t="str">
        <f>Cover!$G$25</f>
        <v>NL</v>
      </c>
      <c r="B1684" s="325" t="s">
        <v>296</v>
      </c>
      <c r="C1684" s="323">
        <v>2013</v>
      </c>
      <c r="D1684" s="325" t="s">
        <v>293</v>
      </c>
      <c r="E1684" s="334" t="s">
        <v>381</v>
      </c>
      <c r="F1684" s="323" t="str">
        <f t="shared" si="26"/>
        <v>NL_X_2013_1000 m3_3_1</v>
      </c>
      <c r="G1684" s="684"/>
    </row>
    <row r="1685" spans="1:7" ht="13.8" thickBot="1" x14ac:dyDescent="0.3">
      <c r="A1685" s="372" t="str">
        <f>Cover!$G$25</f>
        <v>NL</v>
      </c>
      <c r="B1685" s="325" t="s">
        <v>296</v>
      </c>
      <c r="C1685" s="323">
        <v>2013</v>
      </c>
      <c r="D1685" s="325" t="s">
        <v>293</v>
      </c>
      <c r="E1685" s="334" t="s">
        <v>382</v>
      </c>
      <c r="F1685" s="323" t="str">
        <f t="shared" si="26"/>
        <v>NL_X_2013_1000 m3_3_2</v>
      </c>
      <c r="G1685" s="684"/>
    </row>
    <row r="1686" spans="1:7" ht="13.8" thickBot="1" x14ac:dyDescent="0.3">
      <c r="A1686" s="372" t="str">
        <f>Cover!$G$25</f>
        <v>NL</v>
      </c>
      <c r="B1686" s="325" t="s">
        <v>296</v>
      </c>
      <c r="C1686" s="323">
        <v>2013</v>
      </c>
      <c r="D1686" s="325" t="s">
        <v>362</v>
      </c>
      <c r="E1686" s="334">
        <v>4</v>
      </c>
      <c r="F1686" s="323" t="str">
        <f t="shared" si="26"/>
        <v>NL_X_2013_1000 mt_4</v>
      </c>
      <c r="G1686" s="684"/>
    </row>
    <row r="1687" spans="1:7" ht="13.8" thickBot="1" x14ac:dyDescent="0.3">
      <c r="A1687" s="372" t="str">
        <f>Cover!$G$25</f>
        <v>NL</v>
      </c>
      <c r="B1687" s="325" t="s">
        <v>296</v>
      </c>
      <c r="C1687" s="323">
        <v>2013</v>
      </c>
      <c r="D1687" s="325" t="s">
        <v>362</v>
      </c>
      <c r="E1687" s="334" t="s">
        <v>383</v>
      </c>
      <c r="F1687" s="323" t="str">
        <f t="shared" si="26"/>
        <v>NL_X_2013_1000 mt_4_1</v>
      </c>
      <c r="G1687" s="684"/>
    </row>
    <row r="1688" spans="1:7" ht="13.8" thickBot="1" x14ac:dyDescent="0.3">
      <c r="A1688" s="372" t="str">
        <f>Cover!$G$25</f>
        <v>NL</v>
      </c>
      <c r="B1688" s="325" t="s">
        <v>296</v>
      </c>
      <c r="C1688" s="323">
        <v>2013</v>
      </c>
      <c r="D1688" s="325" t="s">
        <v>362</v>
      </c>
      <c r="E1688" s="334" t="s">
        <v>384</v>
      </c>
      <c r="F1688" s="323" t="str">
        <f t="shared" si="26"/>
        <v>NL_X_2013_1000 mt_4_2</v>
      </c>
      <c r="G1688" s="684"/>
    </row>
    <row r="1689" spans="1:7" ht="13.8" thickBot="1" x14ac:dyDescent="0.3">
      <c r="A1689" s="372" t="str">
        <f>Cover!$G$25</f>
        <v>NL</v>
      </c>
      <c r="B1689" s="325" t="s">
        <v>296</v>
      </c>
      <c r="C1689" s="323">
        <v>2013</v>
      </c>
      <c r="D1689" s="325" t="s">
        <v>293</v>
      </c>
      <c r="E1689" s="334">
        <v>5</v>
      </c>
      <c r="F1689" s="323" t="str">
        <f t="shared" si="26"/>
        <v>NL_X_2013_1000 m3_5</v>
      </c>
      <c r="G1689" s="684"/>
    </row>
    <row r="1690" spans="1:7" ht="13.8" thickBot="1" x14ac:dyDescent="0.3">
      <c r="A1690" s="372" t="str">
        <f>Cover!$G$25</f>
        <v>NL</v>
      </c>
      <c r="B1690" s="325" t="s">
        <v>296</v>
      </c>
      <c r="C1690" s="323">
        <v>2013</v>
      </c>
      <c r="D1690" s="325" t="s">
        <v>293</v>
      </c>
      <c r="E1690" s="334" t="s">
        <v>110</v>
      </c>
      <c r="F1690" s="323" t="str">
        <f t="shared" si="26"/>
        <v>NL_X_2013_1000 m3_5_C</v>
      </c>
      <c r="G1690" s="684"/>
    </row>
    <row r="1691" spans="1:7" ht="13.8" thickBot="1" x14ac:dyDescent="0.3">
      <c r="A1691" s="372" t="str">
        <f>Cover!$G$25</f>
        <v>NL</v>
      </c>
      <c r="B1691" s="325" t="s">
        <v>296</v>
      </c>
      <c r="C1691" s="323">
        <v>2013</v>
      </c>
      <c r="D1691" s="325" t="s">
        <v>293</v>
      </c>
      <c r="E1691" s="334" t="s">
        <v>111</v>
      </c>
      <c r="F1691" s="323" t="str">
        <f t="shared" si="26"/>
        <v>NL_X_2013_1000 m3_5_NC</v>
      </c>
      <c r="G1691" s="684"/>
    </row>
    <row r="1692" spans="1:7" ht="13.8" thickBot="1" x14ac:dyDescent="0.3">
      <c r="A1692" s="372" t="str">
        <f>Cover!$G$25</f>
        <v>NL</v>
      </c>
      <c r="B1692" s="325" t="s">
        <v>296</v>
      </c>
      <c r="C1692" s="323">
        <v>2013</v>
      </c>
      <c r="D1692" s="325" t="s">
        <v>293</v>
      </c>
      <c r="E1692" s="334" t="s">
        <v>112</v>
      </c>
      <c r="F1692" s="323" t="str">
        <f t="shared" si="26"/>
        <v>NL_X_2013_1000 m3_5_NC_T</v>
      </c>
      <c r="G1692" s="684"/>
    </row>
    <row r="1693" spans="1:7" ht="13.8" thickBot="1" x14ac:dyDescent="0.3">
      <c r="A1693" s="372" t="str">
        <f>Cover!$G$25</f>
        <v>NL</v>
      </c>
      <c r="B1693" s="325" t="s">
        <v>296</v>
      </c>
      <c r="C1693" s="323">
        <v>2013</v>
      </c>
      <c r="D1693" s="325" t="s">
        <v>293</v>
      </c>
      <c r="E1693" s="334">
        <v>6</v>
      </c>
      <c r="F1693" s="323" t="str">
        <f t="shared" si="26"/>
        <v>NL_X_2013_1000 m3_6</v>
      </c>
      <c r="G1693" s="684"/>
    </row>
    <row r="1694" spans="1:7" ht="13.8" thickBot="1" x14ac:dyDescent="0.3">
      <c r="A1694" s="372" t="str">
        <f>Cover!$G$25</f>
        <v>NL</v>
      </c>
      <c r="B1694" s="325" t="s">
        <v>296</v>
      </c>
      <c r="C1694" s="323">
        <v>2013</v>
      </c>
      <c r="D1694" s="325" t="s">
        <v>293</v>
      </c>
      <c r="E1694" s="334" t="s">
        <v>113</v>
      </c>
      <c r="F1694" s="323" t="str">
        <f t="shared" si="26"/>
        <v>NL_X_2013_1000 m3_6_1</v>
      </c>
      <c r="G1694" s="684"/>
    </row>
    <row r="1695" spans="1:7" ht="13.8" thickBot="1" x14ac:dyDescent="0.3">
      <c r="A1695" s="372" t="str">
        <f>Cover!$G$25</f>
        <v>NL</v>
      </c>
      <c r="B1695" s="325" t="s">
        <v>296</v>
      </c>
      <c r="C1695" s="323">
        <v>2013</v>
      </c>
      <c r="D1695" s="325" t="s">
        <v>293</v>
      </c>
      <c r="E1695" s="334" t="s">
        <v>114</v>
      </c>
      <c r="F1695" s="323" t="str">
        <f t="shared" si="26"/>
        <v>NL_X_2013_1000 m3_6_1_C</v>
      </c>
      <c r="G1695" s="684"/>
    </row>
    <row r="1696" spans="1:7" ht="13.8" thickBot="1" x14ac:dyDescent="0.3">
      <c r="A1696" s="372" t="str">
        <f>Cover!$G$25</f>
        <v>NL</v>
      </c>
      <c r="B1696" s="325" t="s">
        <v>296</v>
      </c>
      <c r="C1696" s="323">
        <v>2013</v>
      </c>
      <c r="D1696" s="325" t="s">
        <v>293</v>
      </c>
      <c r="E1696" s="334" t="s">
        <v>115</v>
      </c>
      <c r="F1696" s="323" t="str">
        <f t="shared" si="26"/>
        <v>NL_X_2013_1000 m3_6_1_NC</v>
      </c>
      <c r="G1696" s="684"/>
    </row>
    <row r="1697" spans="1:7" ht="13.8" thickBot="1" x14ac:dyDescent="0.3">
      <c r="A1697" s="372" t="str">
        <f>Cover!$G$25</f>
        <v>NL</v>
      </c>
      <c r="B1697" s="325" t="s">
        <v>296</v>
      </c>
      <c r="C1697" s="323">
        <v>2013</v>
      </c>
      <c r="D1697" s="325" t="s">
        <v>293</v>
      </c>
      <c r="E1697" s="334" t="s">
        <v>116</v>
      </c>
      <c r="F1697" s="323" t="str">
        <f t="shared" si="26"/>
        <v>NL_X_2013_1000 m3_6_1_NC_T</v>
      </c>
      <c r="G1697" s="684"/>
    </row>
    <row r="1698" spans="1:7" ht="13.8" thickBot="1" x14ac:dyDescent="0.3">
      <c r="A1698" s="372" t="str">
        <f>Cover!$G$25</f>
        <v>NL</v>
      </c>
      <c r="B1698" s="325" t="s">
        <v>296</v>
      </c>
      <c r="C1698" s="323">
        <v>2013</v>
      </c>
      <c r="D1698" s="325" t="s">
        <v>293</v>
      </c>
      <c r="E1698" s="334" t="s">
        <v>117</v>
      </c>
      <c r="F1698" s="323" t="str">
        <f t="shared" si="26"/>
        <v>NL_X_2013_1000 m3_6_2</v>
      </c>
      <c r="G1698" s="684"/>
    </row>
    <row r="1699" spans="1:7" ht="13.8" thickBot="1" x14ac:dyDescent="0.3">
      <c r="A1699" s="372" t="str">
        <f>Cover!$G$25</f>
        <v>NL</v>
      </c>
      <c r="B1699" s="332" t="s">
        <v>296</v>
      </c>
      <c r="C1699" s="323">
        <v>2013</v>
      </c>
      <c r="D1699" s="332" t="s">
        <v>293</v>
      </c>
      <c r="E1699" s="342" t="s">
        <v>118</v>
      </c>
      <c r="F1699" s="323" t="str">
        <f t="shared" si="26"/>
        <v>NL_X_2013_1000 m3_6_2_C</v>
      </c>
      <c r="G1699" s="684"/>
    </row>
    <row r="1700" spans="1:7" ht="13.8" thickBot="1" x14ac:dyDescent="0.3">
      <c r="A1700" s="372" t="str">
        <f>Cover!$G$25</f>
        <v>NL</v>
      </c>
      <c r="B1700" s="327" t="s">
        <v>296</v>
      </c>
      <c r="C1700" s="323">
        <v>2013</v>
      </c>
      <c r="D1700" s="327" t="s">
        <v>293</v>
      </c>
      <c r="E1700" s="341" t="s">
        <v>119</v>
      </c>
      <c r="F1700" s="323" t="str">
        <f t="shared" si="26"/>
        <v>NL_X_2013_1000 m3_6_2_NC</v>
      </c>
      <c r="G1700" s="684"/>
    </row>
    <row r="1701" spans="1:7" ht="13.8" thickBot="1" x14ac:dyDescent="0.3">
      <c r="A1701" s="372" t="str">
        <f>Cover!$G$25</f>
        <v>NL</v>
      </c>
      <c r="B1701" s="335" t="s">
        <v>296</v>
      </c>
      <c r="C1701" s="323">
        <v>2013</v>
      </c>
      <c r="D1701" s="325" t="s">
        <v>293</v>
      </c>
      <c r="E1701" s="334" t="s">
        <v>120</v>
      </c>
      <c r="F1701" s="323" t="str">
        <f t="shared" si="26"/>
        <v>NL_X_2013_1000 m3_6_2_NC_T</v>
      </c>
      <c r="G1701" s="684"/>
    </row>
    <row r="1702" spans="1:7" ht="13.8" thickBot="1" x14ac:dyDescent="0.3">
      <c r="A1702" s="372" t="str">
        <f>Cover!$G$25</f>
        <v>NL</v>
      </c>
      <c r="B1702" s="335" t="s">
        <v>296</v>
      </c>
      <c r="C1702" s="323">
        <v>2013</v>
      </c>
      <c r="D1702" s="325" t="s">
        <v>293</v>
      </c>
      <c r="E1702" s="334" t="s">
        <v>121</v>
      </c>
      <c r="F1702" s="323" t="str">
        <f t="shared" si="26"/>
        <v>NL_X_2013_1000 m3_6_3</v>
      </c>
      <c r="G1702" s="684"/>
    </row>
    <row r="1703" spans="1:7" ht="13.8" thickBot="1" x14ac:dyDescent="0.3">
      <c r="A1703" s="372" t="str">
        <f>Cover!$G$25</f>
        <v>NL</v>
      </c>
      <c r="B1703" s="335" t="s">
        <v>296</v>
      </c>
      <c r="C1703" s="323">
        <v>2013</v>
      </c>
      <c r="D1703" s="325" t="s">
        <v>293</v>
      </c>
      <c r="E1703" s="334" t="s">
        <v>122</v>
      </c>
      <c r="F1703" s="323" t="str">
        <f t="shared" si="26"/>
        <v>NL_X_2013_1000 m3_6_3_1</v>
      </c>
      <c r="G1703" s="684"/>
    </row>
    <row r="1704" spans="1:7" ht="13.8" thickBot="1" x14ac:dyDescent="0.3">
      <c r="A1704" s="372" t="str">
        <f>Cover!$G$25</f>
        <v>NL</v>
      </c>
      <c r="B1704" s="335" t="s">
        <v>296</v>
      </c>
      <c r="C1704" s="323">
        <v>2013</v>
      </c>
      <c r="D1704" s="325" t="s">
        <v>293</v>
      </c>
      <c r="E1704" s="334" t="s">
        <v>123</v>
      </c>
      <c r="F1704" s="323" t="str">
        <f t="shared" si="26"/>
        <v>NL_X_2013_1000 m3_6_4</v>
      </c>
      <c r="G1704" s="684"/>
    </row>
    <row r="1705" spans="1:7" ht="13.8" thickBot="1" x14ac:dyDescent="0.3">
      <c r="A1705" s="372" t="str">
        <f>Cover!$G$25</f>
        <v>NL</v>
      </c>
      <c r="B1705" s="335" t="s">
        <v>296</v>
      </c>
      <c r="C1705" s="323">
        <v>2013</v>
      </c>
      <c r="D1705" s="325" t="s">
        <v>293</v>
      </c>
      <c r="E1705" s="334" t="s">
        <v>124</v>
      </c>
      <c r="F1705" s="323" t="str">
        <f t="shared" si="26"/>
        <v>NL_X_2013_1000 m3_6_4_1</v>
      </c>
      <c r="G1705" s="684"/>
    </row>
    <row r="1706" spans="1:7" ht="13.8" thickBot="1" x14ac:dyDescent="0.3">
      <c r="A1706" s="372" t="str">
        <f>Cover!$G$25</f>
        <v>NL</v>
      </c>
      <c r="B1706" s="335" t="s">
        <v>296</v>
      </c>
      <c r="C1706" s="323">
        <v>2013</v>
      </c>
      <c r="D1706" s="325" t="s">
        <v>293</v>
      </c>
      <c r="E1706" s="334" t="s">
        <v>125</v>
      </c>
      <c r="F1706" s="323" t="str">
        <f t="shared" si="26"/>
        <v>NL_X_2013_1000 m3_6_4_2</v>
      </c>
      <c r="G1706" s="684"/>
    </row>
    <row r="1707" spans="1:7" ht="13.8" thickBot="1" x14ac:dyDescent="0.3">
      <c r="A1707" s="372" t="str">
        <f>Cover!$G$25</f>
        <v>NL</v>
      </c>
      <c r="B1707" s="335" t="s">
        <v>296</v>
      </c>
      <c r="C1707" s="323">
        <v>2013</v>
      </c>
      <c r="D1707" s="325" t="s">
        <v>293</v>
      </c>
      <c r="E1707" s="334" t="s">
        <v>126</v>
      </c>
      <c r="F1707" s="323" t="str">
        <f t="shared" si="26"/>
        <v>NL_X_2013_1000 m3_6_4_3</v>
      </c>
      <c r="G1707" s="684"/>
    </row>
    <row r="1708" spans="1:7" ht="13.8" thickBot="1" x14ac:dyDescent="0.3">
      <c r="A1708" s="372" t="str">
        <f>Cover!$G$25</f>
        <v>NL</v>
      </c>
      <c r="B1708" s="335" t="s">
        <v>296</v>
      </c>
      <c r="C1708" s="323">
        <v>2013</v>
      </c>
      <c r="D1708" s="325" t="s">
        <v>362</v>
      </c>
      <c r="E1708" s="334">
        <v>7</v>
      </c>
      <c r="F1708" s="323" t="str">
        <f t="shared" si="26"/>
        <v>NL_X_2013_1000 mt_7</v>
      </c>
      <c r="G1708" s="684"/>
    </row>
    <row r="1709" spans="1:7" ht="13.8" thickBot="1" x14ac:dyDescent="0.3">
      <c r="A1709" s="372" t="str">
        <f>Cover!$G$25</f>
        <v>NL</v>
      </c>
      <c r="B1709" s="335" t="s">
        <v>296</v>
      </c>
      <c r="C1709" s="323">
        <v>2013</v>
      </c>
      <c r="D1709" s="325" t="s">
        <v>362</v>
      </c>
      <c r="E1709" s="334" t="s">
        <v>127</v>
      </c>
      <c r="F1709" s="323" t="str">
        <f t="shared" si="26"/>
        <v>NL_X_2013_1000 mt_7_1</v>
      </c>
      <c r="G1709" s="684"/>
    </row>
    <row r="1710" spans="1:7" ht="13.8" thickBot="1" x14ac:dyDescent="0.3">
      <c r="A1710" s="372" t="str">
        <f>Cover!$G$25</f>
        <v>NL</v>
      </c>
      <c r="B1710" s="335" t="s">
        <v>296</v>
      </c>
      <c r="C1710" s="323">
        <v>2013</v>
      </c>
      <c r="D1710" s="325" t="s">
        <v>362</v>
      </c>
      <c r="E1710" s="334" t="s">
        <v>128</v>
      </c>
      <c r="F1710" s="323" t="str">
        <f t="shared" si="26"/>
        <v>NL_X_2013_1000 mt_7_2</v>
      </c>
      <c r="G1710" s="684"/>
    </row>
    <row r="1711" spans="1:7" ht="13.8" thickBot="1" x14ac:dyDescent="0.3">
      <c r="A1711" s="372" t="str">
        <f>Cover!$G$25</f>
        <v>NL</v>
      </c>
      <c r="B1711" s="335" t="s">
        <v>296</v>
      </c>
      <c r="C1711" s="323">
        <v>2013</v>
      </c>
      <c r="D1711" s="325" t="s">
        <v>362</v>
      </c>
      <c r="E1711" s="334" t="s">
        <v>129</v>
      </c>
      <c r="F1711" s="323" t="str">
        <f t="shared" si="26"/>
        <v>NL_X_2013_1000 mt_7_3</v>
      </c>
      <c r="G1711" s="684"/>
    </row>
    <row r="1712" spans="1:7" ht="13.8" thickBot="1" x14ac:dyDescent="0.3">
      <c r="A1712" s="372" t="str">
        <f>Cover!$G$25</f>
        <v>NL</v>
      </c>
      <c r="B1712" s="335" t="s">
        <v>296</v>
      </c>
      <c r="C1712" s="323">
        <v>2013</v>
      </c>
      <c r="D1712" s="325" t="s">
        <v>362</v>
      </c>
      <c r="E1712" s="334" t="s">
        <v>130</v>
      </c>
      <c r="F1712" s="323" t="str">
        <f t="shared" si="26"/>
        <v>NL_X_2013_1000 mt_7_3_1</v>
      </c>
      <c r="G1712" s="684"/>
    </row>
    <row r="1713" spans="1:7" ht="13.8" thickBot="1" x14ac:dyDescent="0.3">
      <c r="A1713" s="372" t="str">
        <f>Cover!$G$25</f>
        <v>NL</v>
      </c>
      <c r="B1713" s="335" t="s">
        <v>296</v>
      </c>
      <c r="C1713" s="323">
        <v>2013</v>
      </c>
      <c r="D1713" s="325" t="s">
        <v>362</v>
      </c>
      <c r="E1713" s="334" t="s">
        <v>131</v>
      </c>
      <c r="F1713" s="323" t="str">
        <f t="shared" si="26"/>
        <v>NL_X_2013_1000 mt_7_3_2</v>
      </c>
      <c r="G1713" s="684"/>
    </row>
    <row r="1714" spans="1:7" ht="13.8" thickBot="1" x14ac:dyDescent="0.3">
      <c r="A1714" s="372" t="str">
        <f>Cover!$G$25</f>
        <v>NL</v>
      </c>
      <c r="B1714" s="335" t="s">
        <v>296</v>
      </c>
      <c r="C1714" s="323">
        <v>2013</v>
      </c>
      <c r="D1714" s="325" t="s">
        <v>362</v>
      </c>
      <c r="E1714" s="334" t="s">
        <v>132</v>
      </c>
      <c r="F1714" s="323" t="str">
        <f t="shared" si="26"/>
        <v>NL_X_2013_1000 mt_7_3_3</v>
      </c>
      <c r="G1714" s="684"/>
    </row>
    <row r="1715" spans="1:7" ht="13.8" thickBot="1" x14ac:dyDescent="0.3">
      <c r="A1715" s="372" t="str">
        <f>Cover!$G$25</f>
        <v>NL</v>
      </c>
      <c r="B1715" s="335" t="s">
        <v>296</v>
      </c>
      <c r="C1715" s="323">
        <v>2013</v>
      </c>
      <c r="D1715" s="325" t="s">
        <v>362</v>
      </c>
      <c r="E1715" s="334" t="s">
        <v>133</v>
      </c>
      <c r="F1715" s="323" t="str">
        <f t="shared" si="26"/>
        <v>NL_X_2013_1000 mt_7_3_4</v>
      </c>
      <c r="G1715" s="684"/>
    </row>
    <row r="1716" spans="1:7" ht="13.8" thickBot="1" x14ac:dyDescent="0.3">
      <c r="A1716" s="372" t="str">
        <f>Cover!$G$25</f>
        <v>NL</v>
      </c>
      <c r="B1716" s="335" t="s">
        <v>296</v>
      </c>
      <c r="C1716" s="323">
        <v>2013</v>
      </c>
      <c r="D1716" s="325" t="s">
        <v>362</v>
      </c>
      <c r="E1716" s="334" t="s">
        <v>134</v>
      </c>
      <c r="F1716" s="323" t="str">
        <f t="shared" si="26"/>
        <v>NL_X_2013_1000 mt_7_4</v>
      </c>
      <c r="G1716" s="684"/>
    </row>
    <row r="1717" spans="1:7" ht="13.8" thickBot="1" x14ac:dyDescent="0.3">
      <c r="A1717" s="372" t="str">
        <f>Cover!$G$25</f>
        <v>NL</v>
      </c>
      <c r="B1717" s="335" t="s">
        <v>296</v>
      </c>
      <c r="C1717" s="323">
        <v>2013</v>
      </c>
      <c r="D1717" s="325" t="s">
        <v>362</v>
      </c>
      <c r="E1717" s="334">
        <v>8</v>
      </c>
      <c r="F1717" s="323" t="str">
        <f t="shared" si="26"/>
        <v>NL_X_2013_1000 mt_8</v>
      </c>
      <c r="G1717" s="684"/>
    </row>
    <row r="1718" spans="1:7" ht="13.8" thickBot="1" x14ac:dyDescent="0.3">
      <c r="A1718" s="372" t="str">
        <f>Cover!$G$25</f>
        <v>NL</v>
      </c>
      <c r="B1718" s="335" t="s">
        <v>296</v>
      </c>
      <c r="C1718" s="323">
        <v>2013</v>
      </c>
      <c r="D1718" s="325" t="s">
        <v>362</v>
      </c>
      <c r="E1718" s="334" t="s">
        <v>135</v>
      </c>
      <c r="F1718" s="323" t="str">
        <f t="shared" si="26"/>
        <v>NL_X_2013_1000 mt_8_1</v>
      </c>
      <c r="G1718" s="684"/>
    </row>
    <row r="1719" spans="1:7" ht="13.8" thickBot="1" x14ac:dyDescent="0.3">
      <c r="A1719" s="372" t="str">
        <f>Cover!$G$25</f>
        <v>NL</v>
      </c>
      <c r="B1719" s="335" t="s">
        <v>296</v>
      </c>
      <c r="C1719" s="323">
        <v>2013</v>
      </c>
      <c r="D1719" s="325" t="s">
        <v>362</v>
      </c>
      <c r="E1719" s="334" t="s">
        <v>136</v>
      </c>
      <c r="F1719" s="323" t="str">
        <f t="shared" si="26"/>
        <v>NL_X_2013_1000 mt_8_2</v>
      </c>
      <c r="G1719" s="684"/>
    </row>
    <row r="1720" spans="1:7" ht="13.8" thickBot="1" x14ac:dyDescent="0.3">
      <c r="A1720" s="372" t="str">
        <f>Cover!$G$25</f>
        <v>NL</v>
      </c>
      <c r="B1720" s="335" t="s">
        <v>296</v>
      </c>
      <c r="C1720" s="323">
        <v>2013</v>
      </c>
      <c r="D1720" s="325" t="s">
        <v>362</v>
      </c>
      <c r="E1720" s="334">
        <v>9</v>
      </c>
      <c r="F1720" s="323" t="str">
        <f t="shared" si="26"/>
        <v>NL_X_2013_1000 mt_9</v>
      </c>
      <c r="G1720" s="684"/>
    </row>
    <row r="1721" spans="1:7" ht="13.8" thickBot="1" x14ac:dyDescent="0.3">
      <c r="A1721" s="372" t="str">
        <f>Cover!$G$25</f>
        <v>NL</v>
      </c>
      <c r="B1721" s="335" t="s">
        <v>296</v>
      </c>
      <c r="C1721" s="323">
        <v>2013</v>
      </c>
      <c r="D1721" s="325" t="s">
        <v>362</v>
      </c>
      <c r="E1721" s="334">
        <v>10</v>
      </c>
      <c r="F1721" s="323" t="str">
        <f t="shared" si="26"/>
        <v>NL_X_2013_1000 mt_10</v>
      </c>
      <c r="G1721" s="684"/>
    </row>
    <row r="1722" spans="1:7" ht="13.8" thickBot="1" x14ac:dyDescent="0.3">
      <c r="A1722" s="372" t="str">
        <f>Cover!$G$25</f>
        <v>NL</v>
      </c>
      <c r="B1722" s="335" t="s">
        <v>296</v>
      </c>
      <c r="C1722" s="323">
        <v>2013</v>
      </c>
      <c r="D1722" s="325" t="s">
        <v>362</v>
      </c>
      <c r="E1722" s="334" t="s">
        <v>137</v>
      </c>
      <c r="F1722" s="323" t="str">
        <f t="shared" si="26"/>
        <v>NL_X_2013_1000 mt_10_1</v>
      </c>
      <c r="G1722" s="684"/>
    </row>
    <row r="1723" spans="1:7" ht="13.8" thickBot="1" x14ac:dyDescent="0.3">
      <c r="A1723" s="372" t="str">
        <f>Cover!$G$25</f>
        <v>NL</v>
      </c>
      <c r="B1723" s="351" t="s">
        <v>296</v>
      </c>
      <c r="C1723" s="323">
        <v>2013</v>
      </c>
      <c r="D1723" s="332" t="s">
        <v>362</v>
      </c>
      <c r="E1723" s="342" t="s">
        <v>138</v>
      </c>
      <c r="F1723" s="323" t="str">
        <f t="shared" si="26"/>
        <v>NL_X_2013_1000 mt_10_1_1</v>
      </c>
      <c r="G1723" s="684"/>
    </row>
    <row r="1724" spans="1:7" ht="13.8" thickBot="1" x14ac:dyDescent="0.3">
      <c r="A1724" s="372" t="str">
        <f>Cover!$G$25</f>
        <v>NL</v>
      </c>
      <c r="B1724" s="327" t="s">
        <v>296</v>
      </c>
      <c r="C1724" s="323">
        <v>2013</v>
      </c>
      <c r="D1724" s="327" t="s">
        <v>362</v>
      </c>
      <c r="E1724" s="341" t="s">
        <v>139</v>
      </c>
      <c r="F1724" s="323" t="str">
        <f t="shared" si="26"/>
        <v>NL_X_2013_1000 mt_10_1_2</v>
      </c>
      <c r="G1724" s="684"/>
    </row>
    <row r="1725" spans="1:7" ht="13.8" thickBot="1" x14ac:dyDescent="0.3">
      <c r="A1725" s="372" t="str">
        <f>Cover!$G$25</f>
        <v>NL</v>
      </c>
      <c r="B1725" s="335" t="s">
        <v>296</v>
      </c>
      <c r="C1725" s="323">
        <v>2013</v>
      </c>
      <c r="D1725" s="325" t="s">
        <v>362</v>
      </c>
      <c r="E1725" s="334" t="s">
        <v>140</v>
      </c>
      <c r="F1725" s="323" t="str">
        <f t="shared" si="26"/>
        <v>NL_X_2013_1000 mt_10_1_3</v>
      </c>
      <c r="G1725" s="684"/>
    </row>
    <row r="1726" spans="1:7" ht="13.8" thickBot="1" x14ac:dyDescent="0.3">
      <c r="A1726" s="372" t="str">
        <f>Cover!$G$25</f>
        <v>NL</v>
      </c>
      <c r="B1726" s="335" t="s">
        <v>296</v>
      </c>
      <c r="C1726" s="323">
        <v>2013</v>
      </c>
      <c r="D1726" s="325" t="s">
        <v>362</v>
      </c>
      <c r="E1726" s="334" t="s">
        <v>141</v>
      </c>
      <c r="F1726" s="323" t="str">
        <f t="shared" si="26"/>
        <v>NL_X_2013_1000 mt_10_1_4</v>
      </c>
      <c r="G1726" s="684"/>
    </row>
    <row r="1727" spans="1:7" ht="13.8" thickBot="1" x14ac:dyDescent="0.3">
      <c r="A1727" s="372" t="str">
        <f>Cover!$G$25</f>
        <v>NL</v>
      </c>
      <c r="B1727" s="335" t="s">
        <v>296</v>
      </c>
      <c r="C1727" s="323">
        <v>2013</v>
      </c>
      <c r="D1727" s="325" t="s">
        <v>362</v>
      </c>
      <c r="E1727" s="334" t="s">
        <v>142</v>
      </c>
      <c r="F1727" s="323" t="str">
        <f t="shared" si="26"/>
        <v>NL_X_2013_1000 mt_10_2</v>
      </c>
      <c r="G1727" s="684"/>
    </row>
    <row r="1728" spans="1:7" ht="13.8" thickBot="1" x14ac:dyDescent="0.3">
      <c r="A1728" s="372" t="str">
        <f>Cover!$G$25</f>
        <v>NL</v>
      </c>
      <c r="B1728" s="335" t="s">
        <v>296</v>
      </c>
      <c r="C1728" s="323">
        <v>2013</v>
      </c>
      <c r="D1728" s="325" t="s">
        <v>362</v>
      </c>
      <c r="E1728" s="334" t="s">
        <v>143</v>
      </c>
      <c r="F1728" s="323" t="str">
        <f t="shared" si="26"/>
        <v>NL_X_2013_1000 mt_10_3</v>
      </c>
      <c r="G1728" s="684"/>
    </row>
    <row r="1729" spans="1:7" ht="13.8" thickBot="1" x14ac:dyDescent="0.3">
      <c r="A1729" s="372" t="str">
        <f>Cover!$G$25</f>
        <v>NL</v>
      </c>
      <c r="B1729" s="335" t="s">
        <v>296</v>
      </c>
      <c r="C1729" s="323">
        <v>2013</v>
      </c>
      <c r="D1729" s="325" t="s">
        <v>362</v>
      </c>
      <c r="E1729" s="334" t="s">
        <v>144</v>
      </c>
      <c r="F1729" s="323" t="str">
        <f t="shared" si="26"/>
        <v>NL_X_2013_1000 mt_10_3_1</v>
      </c>
      <c r="G1729" s="684"/>
    </row>
    <row r="1730" spans="1:7" ht="13.8" thickBot="1" x14ac:dyDescent="0.3">
      <c r="A1730" s="372" t="str">
        <f>Cover!$G$25</f>
        <v>NL</v>
      </c>
      <c r="B1730" s="335" t="s">
        <v>296</v>
      </c>
      <c r="C1730" s="323">
        <v>2013</v>
      </c>
      <c r="D1730" s="325" t="s">
        <v>362</v>
      </c>
      <c r="E1730" s="334" t="s">
        <v>145</v>
      </c>
      <c r="F1730" s="323" t="str">
        <f t="shared" si="26"/>
        <v>NL_X_2013_1000 mt_10_3_2</v>
      </c>
      <c r="G1730" s="684"/>
    </row>
    <row r="1731" spans="1:7" ht="13.8" thickBot="1" x14ac:dyDescent="0.3">
      <c r="A1731" s="372" t="str">
        <f>Cover!$G$25</f>
        <v>NL</v>
      </c>
      <c r="B1731" s="335" t="s">
        <v>296</v>
      </c>
      <c r="C1731" s="323">
        <v>2013</v>
      </c>
      <c r="D1731" s="325" t="s">
        <v>362</v>
      </c>
      <c r="E1731" s="334" t="s">
        <v>146</v>
      </c>
      <c r="F1731" s="323" t="str">
        <f t="shared" ref="F1731:F1794" si="27">CONCATENATE(A1731,"_",B1731,"_",C1731,"_",D1731,"_",E1731)</f>
        <v>NL_X_2013_1000 mt_10_3_3</v>
      </c>
      <c r="G1731" s="684"/>
    </row>
    <row r="1732" spans="1:7" ht="13.8" thickBot="1" x14ac:dyDescent="0.3">
      <c r="A1732" s="372" t="str">
        <f>Cover!$G$25</f>
        <v>NL</v>
      </c>
      <c r="B1732" s="335" t="s">
        <v>296</v>
      </c>
      <c r="C1732" s="323">
        <v>2013</v>
      </c>
      <c r="D1732" s="325" t="s">
        <v>362</v>
      </c>
      <c r="E1732" s="334" t="s">
        <v>147</v>
      </c>
      <c r="F1732" s="323" t="str">
        <f t="shared" si="27"/>
        <v>NL_X_2013_1000 mt_10_3_4</v>
      </c>
      <c r="G1732" s="684"/>
    </row>
    <row r="1733" spans="1:7" ht="13.8" thickBot="1" x14ac:dyDescent="0.3">
      <c r="A1733" s="372" t="str">
        <f>Cover!$G$25</f>
        <v>NL</v>
      </c>
      <c r="B1733" s="335" t="s">
        <v>296</v>
      </c>
      <c r="C1733" s="323">
        <v>2013</v>
      </c>
      <c r="D1733" s="325" t="s">
        <v>362</v>
      </c>
      <c r="E1733" s="334" t="s">
        <v>148</v>
      </c>
      <c r="F1733" s="323" t="str">
        <f t="shared" si="27"/>
        <v>NL_X_2013_1000 mt_10_4</v>
      </c>
      <c r="G1733" s="684"/>
    </row>
    <row r="1734" spans="1:7" ht="13.8" thickBot="1" x14ac:dyDescent="0.3">
      <c r="A1734" s="372" t="str">
        <f>Cover!$G$25</f>
        <v>NL</v>
      </c>
      <c r="B1734" s="335" t="s">
        <v>296</v>
      </c>
      <c r="C1734" s="323">
        <v>2013</v>
      </c>
      <c r="D1734" s="325" t="s">
        <v>216</v>
      </c>
      <c r="E1734" s="334">
        <v>1</v>
      </c>
      <c r="F1734" s="323" t="str">
        <f t="shared" si="27"/>
        <v>NL_X_2013_1000 NAC_1</v>
      </c>
      <c r="G1734" s="684"/>
    </row>
    <row r="1735" spans="1:7" ht="13.8" thickBot="1" x14ac:dyDescent="0.3">
      <c r="A1735" s="372" t="str">
        <f>Cover!$G$25</f>
        <v>NL</v>
      </c>
      <c r="B1735" s="335" t="s">
        <v>296</v>
      </c>
      <c r="C1735" s="323">
        <v>2013</v>
      </c>
      <c r="D1735" s="325" t="s">
        <v>216</v>
      </c>
      <c r="E1735" s="334" t="s">
        <v>94</v>
      </c>
      <c r="F1735" s="323" t="str">
        <f t="shared" si="27"/>
        <v>NL_X_2013_1000 NAC_1_1</v>
      </c>
      <c r="G1735" s="684"/>
    </row>
    <row r="1736" spans="1:7" ht="13.8" thickBot="1" x14ac:dyDescent="0.3">
      <c r="A1736" s="372" t="str">
        <f>Cover!$G$25</f>
        <v>NL</v>
      </c>
      <c r="B1736" s="335" t="s">
        <v>296</v>
      </c>
      <c r="C1736" s="323">
        <v>2013</v>
      </c>
      <c r="D1736" s="325" t="s">
        <v>216</v>
      </c>
      <c r="E1736" s="334" t="s">
        <v>97</v>
      </c>
      <c r="F1736" s="323" t="str">
        <f t="shared" si="27"/>
        <v>NL_X_2013_1000 NAC_1_2</v>
      </c>
      <c r="G1736" s="684"/>
    </row>
    <row r="1737" spans="1:7" ht="13.8" thickBot="1" x14ac:dyDescent="0.3">
      <c r="A1737" s="372" t="str">
        <f>Cover!$G$25</f>
        <v>NL</v>
      </c>
      <c r="B1737" s="335" t="s">
        <v>296</v>
      </c>
      <c r="C1737" s="323">
        <v>2013</v>
      </c>
      <c r="D1737" s="325" t="s">
        <v>216</v>
      </c>
      <c r="E1737" s="334" t="s">
        <v>98</v>
      </c>
      <c r="F1737" s="323" t="str">
        <f t="shared" si="27"/>
        <v>NL_X_2013_1000 NAC_1_2_C</v>
      </c>
      <c r="G1737" s="684"/>
    </row>
    <row r="1738" spans="1:7" ht="13.8" thickBot="1" x14ac:dyDescent="0.3">
      <c r="A1738" s="372" t="str">
        <f>Cover!$G$25</f>
        <v>NL</v>
      </c>
      <c r="B1738" s="335" t="s">
        <v>296</v>
      </c>
      <c r="C1738" s="323">
        <v>2013</v>
      </c>
      <c r="D1738" s="325" t="s">
        <v>216</v>
      </c>
      <c r="E1738" s="334" t="s">
        <v>99</v>
      </c>
      <c r="F1738" s="323" t="str">
        <f t="shared" si="27"/>
        <v>NL_X_2013_1000 NAC_1_2_NC</v>
      </c>
      <c r="G1738" s="684"/>
    </row>
    <row r="1739" spans="1:7" ht="13.8" thickBot="1" x14ac:dyDescent="0.3">
      <c r="A1739" s="372" t="str">
        <f>Cover!$G$25</f>
        <v>NL</v>
      </c>
      <c r="B1739" s="335" t="s">
        <v>296</v>
      </c>
      <c r="C1739" s="323">
        <v>2013</v>
      </c>
      <c r="D1739" s="325" t="s">
        <v>216</v>
      </c>
      <c r="E1739" s="334" t="s">
        <v>100</v>
      </c>
      <c r="F1739" s="323" t="str">
        <f t="shared" si="27"/>
        <v>NL_X_2013_1000 NAC_1_2_NC_T</v>
      </c>
      <c r="G1739" s="684"/>
    </row>
    <row r="1740" spans="1:7" ht="13.8" thickBot="1" x14ac:dyDescent="0.3">
      <c r="A1740" s="372" t="str">
        <f>Cover!$G$25</f>
        <v>NL</v>
      </c>
      <c r="B1740" s="335" t="s">
        <v>296</v>
      </c>
      <c r="C1740" s="323">
        <v>2013</v>
      </c>
      <c r="D1740" s="325" t="s">
        <v>216</v>
      </c>
      <c r="E1740" s="334">
        <v>2</v>
      </c>
      <c r="F1740" s="323" t="str">
        <f t="shared" si="27"/>
        <v>NL_X_2013_1000 NAC_2</v>
      </c>
      <c r="G1740" s="684"/>
    </row>
    <row r="1741" spans="1:7" ht="13.8" thickBot="1" x14ac:dyDescent="0.3">
      <c r="A1741" s="372" t="str">
        <f>Cover!$G$25</f>
        <v>NL</v>
      </c>
      <c r="B1741" s="335" t="s">
        <v>296</v>
      </c>
      <c r="C1741" s="323">
        <v>2013</v>
      </c>
      <c r="D1741" s="325" t="s">
        <v>216</v>
      </c>
      <c r="E1741" s="334">
        <v>3</v>
      </c>
      <c r="F1741" s="323" t="str">
        <f t="shared" si="27"/>
        <v>NL_X_2013_1000 NAC_3</v>
      </c>
      <c r="G1741" s="684"/>
    </row>
    <row r="1742" spans="1:7" ht="13.8" thickBot="1" x14ac:dyDescent="0.3">
      <c r="A1742" s="372" t="str">
        <f>Cover!$G$25</f>
        <v>NL</v>
      </c>
      <c r="B1742" s="335" t="s">
        <v>296</v>
      </c>
      <c r="C1742" s="323">
        <v>2013</v>
      </c>
      <c r="D1742" s="325" t="s">
        <v>216</v>
      </c>
      <c r="E1742" s="334" t="s">
        <v>381</v>
      </c>
      <c r="F1742" s="323" t="str">
        <f t="shared" si="27"/>
        <v>NL_X_2013_1000 NAC_3_1</v>
      </c>
      <c r="G1742" s="684"/>
    </row>
    <row r="1743" spans="1:7" ht="13.8" thickBot="1" x14ac:dyDescent="0.3">
      <c r="A1743" s="372" t="str">
        <f>Cover!$G$25</f>
        <v>NL</v>
      </c>
      <c r="B1743" s="335" t="s">
        <v>296</v>
      </c>
      <c r="C1743" s="323">
        <v>2013</v>
      </c>
      <c r="D1743" s="325" t="s">
        <v>216</v>
      </c>
      <c r="E1743" s="334" t="s">
        <v>382</v>
      </c>
      <c r="F1743" s="323" t="str">
        <f t="shared" si="27"/>
        <v>NL_X_2013_1000 NAC_3_2</v>
      </c>
      <c r="G1743" s="684"/>
    </row>
    <row r="1744" spans="1:7" ht="13.8" thickBot="1" x14ac:dyDescent="0.3">
      <c r="A1744" s="372" t="str">
        <f>Cover!$G$25</f>
        <v>NL</v>
      </c>
      <c r="B1744" s="335" t="s">
        <v>296</v>
      </c>
      <c r="C1744" s="323">
        <v>2013</v>
      </c>
      <c r="D1744" s="325" t="s">
        <v>216</v>
      </c>
      <c r="E1744" s="334">
        <v>4</v>
      </c>
      <c r="F1744" s="323" t="str">
        <f t="shared" si="27"/>
        <v>NL_X_2013_1000 NAC_4</v>
      </c>
      <c r="G1744" s="684"/>
    </row>
    <row r="1745" spans="1:7" ht="13.8" thickBot="1" x14ac:dyDescent="0.3">
      <c r="A1745" s="372" t="str">
        <f>Cover!$G$25</f>
        <v>NL</v>
      </c>
      <c r="B1745" s="335" t="s">
        <v>296</v>
      </c>
      <c r="C1745" s="323">
        <v>2013</v>
      </c>
      <c r="D1745" s="325" t="s">
        <v>216</v>
      </c>
      <c r="E1745" s="334" t="s">
        <v>383</v>
      </c>
      <c r="F1745" s="323" t="str">
        <f t="shared" si="27"/>
        <v>NL_X_2013_1000 NAC_4_1</v>
      </c>
      <c r="G1745" s="684"/>
    </row>
    <row r="1746" spans="1:7" ht="13.8" thickBot="1" x14ac:dyDescent="0.3">
      <c r="A1746" s="372" t="str">
        <f>Cover!$G$25</f>
        <v>NL</v>
      </c>
      <c r="B1746" s="335" t="s">
        <v>296</v>
      </c>
      <c r="C1746" s="323">
        <v>2013</v>
      </c>
      <c r="D1746" s="325" t="s">
        <v>216</v>
      </c>
      <c r="E1746" s="334" t="s">
        <v>384</v>
      </c>
      <c r="F1746" s="323" t="str">
        <f t="shared" si="27"/>
        <v>NL_X_2013_1000 NAC_4_2</v>
      </c>
      <c r="G1746" s="684"/>
    </row>
    <row r="1747" spans="1:7" ht="13.8" thickBot="1" x14ac:dyDescent="0.3">
      <c r="A1747" s="372" t="str">
        <f>Cover!$G$25</f>
        <v>NL</v>
      </c>
      <c r="B1747" s="350" t="s">
        <v>296</v>
      </c>
      <c r="C1747" s="323">
        <v>2013</v>
      </c>
      <c r="D1747" s="343" t="s">
        <v>216</v>
      </c>
      <c r="E1747" s="347">
        <v>5</v>
      </c>
      <c r="F1747" s="323" t="str">
        <f t="shared" si="27"/>
        <v>NL_X_2013_1000 NAC_5</v>
      </c>
      <c r="G1747" s="684"/>
    </row>
    <row r="1748" spans="1:7" ht="13.8" thickBot="1" x14ac:dyDescent="0.3">
      <c r="A1748" s="372" t="str">
        <f>Cover!$G$25</f>
        <v>NL</v>
      </c>
      <c r="B1748" s="327" t="s">
        <v>296</v>
      </c>
      <c r="C1748" s="323">
        <v>2013</v>
      </c>
      <c r="D1748" s="327" t="s">
        <v>216</v>
      </c>
      <c r="E1748" s="341" t="s">
        <v>110</v>
      </c>
      <c r="F1748" s="323" t="str">
        <f t="shared" si="27"/>
        <v>NL_X_2013_1000 NAC_5_C</v>
      </c>
      <c r="G1748" s="684"/>
    </row>
    <row r="1749" spans="1:7" ht="13.8" thickBot="1" x14ac:dyDescent="0.3">
      <c r="A1749" s="372" t="str">
        <f>Cover!$G$25</f>
        <v>NL</v>
      </c>
      <c r="B1749" s="325" t="s">
        <v>296</v>
      </c>
      <c r="C1749" s="323">
        <v>2013</v>
      </c>
      <c r="D1749" s="325" t="s">
        <v>216</v>
      </c>
      <c r="E1749" s="334" t="s">
        <v>111</v>
      </c>
      <c r="F1749" s="323" t="str">
        <f t="shared" si="27"/>
        <v>NL_X_2013_1000 NAC_5_NC</v>
      </c>
      <c r="G1749" s="684"/>
    </row>
    <row r="1750" spans="1:7" ht="13.8" thickBot="1" x14ac:dyDescent="0.3">
      <c r="A1750" s="372" t="str">
        <f>Cover!$G$25</f>
        <v>NL</v>
      </c>
      <c r="B1750" s="325" t="s">
        <v>296</v>
      </c>
      <c r="C1750" s="323">
        <v>2013</v>
      </c>
      <c r="D1750" s="325" t="s">
        <v>216</v>
      </c>
      <c r="E1750" s="334" t="s">
        <v>112</v>
      </c>
      <c r="F1750" s="323" t="str">
        <f t="shared" si="27"/>
        <v>NL_X_2013_1000 NAC_5_NC_T</v>
      </c>
      <c r="G1750" s="684"/>
    </row>
    <row r="1751" spans="1:7" ht="13.8" thickBot="1" x14ac:dyDescent="0.3">
      <c r="A1751" s="372" t="str">
        <f>Cover!$G$25</f>
        <v>NL</v>
      </c>
      <c r="B1751" s="325" t="s">
        <v>296</v>
      </c>
      <c r="C1751" s="323">
        <v>2013</v>
      </c>
      <c r="D1751" s="325" t="s">
        <v>216</v>
      </c>
      <c r="E1751" s="334">
        <v>6</v>
      </c>
      <c r="F1751" s="323" t="str">
        <f t="shared" si="27"/>
        <v>NL_X_2013_1000 NAC_6</v>
      </c>
      <c r="G1751" s="684"/>
    </row>
    <row r="1752" spans="1:7" ht="13.8" thickBot="1" x14ac:dyDescent="0.3">
      <c r="A1752" s="372" t="str">
        <f>Cover!$G$25</f>
        <v>NL</v>
      </c>
      <c r="B1752" s="325" t="s">
        <v>296</v>
      </c>
      <c r="C1752" s="323">
        <v>2013</v>
      </c>
      <c r="D1752" s="325" t="s">
        <v>216</v>
      </c>
      <c r="E1752" s="334" t="s">
        <v>113</v>
      </c>
      <c r="F1752" s="323" t="str">
        <f t="shared" si="27"/>
        <v>NL_X_2013_1000 NAC_6_1</v>
      </c>
      <c r="G1752" s="684"/>
    </row>
    <row r="1753" spans="1:7" ht="13.8" thickBot="1" x14ac:dyDescent="0.3">
      <c r="A1753" s="372" t="str">
        <f>Cover!$G$25</f>
        <v>NL</v>
      </c>
      <c r="B1753" s="325" t="s">
        <v>296</v>
      </c>
      <c r="C1753" s="323">
        <v>2013</v>
      </c>
      <c r="D1753" s="325" t="s">
        <v>216</v>
      </c>
      <c r="E1753" s="334" t="s">
        <v>114</v>
      </c>
      <c r="F1753" s="323" t="str">
        <f t="shared" si="27"/>
        <v>NL_X_2013_1000 NAC_6_1_C</v>
      </c>
      <c r="G1753" s="684"/>
    </row>
    <row r="1754" spans="1:7" ht="13.8" thickBot="1" x14ac:dyDescent="0.3">
      <c r="A1754" s="372" t="str">
        <f>Cover!$G$25</f>
        <v>NL</v>
      </c>
      <c r="B1754" s="325" t="s">
        <v>296</v>
      </c>
      <c r="C1754" s="323">
        <v>2013</v>
      </c>
      <c r="D1754" s="325" t="s">
        <v>216</v>
      </c>
      <c r="E1754" s="334" t="s">
        <v>115</v>
      </c>
      <c r="F1754" s="323" t="str">
        <f t="shared" si="27"/>
        <v>NL_X_2013_1000 NAC_6_1_NC</v>
      </c>
      <c r="G1754" s="684"/>
    </row>
    <row r="1755" spans="1:7" ht="13.8" thickBot="1" x14ac:dyDescent="0.3">
      <c r="A1755" s="372" t="str">
        <f>Cover!$G$25</f>
        <v>NL</v>
      </c>
      <c r="B1755" s="325" t="s">
        <v>296</v>
      </c>
      <c r="C1755" s="323">
        <v>2013</v>
      </c>
      <c r="D1755" s="325" t="s">
        <v>216</v>
      </c>
      <c r="E1755" s="334" t="s">
        <v>116</v>
      </c>
      <c r="F1755" s="323" t="str">
        <f t="shared" si="27"/>
        <v>NL_X_2013_1000 NAC_6_1_NC_T</v>
      </c>
      <c r="G1755" s="684"/>
    </row>
    <row r="1756" spans="1:7" ht="13.8" thickBot="1" x14ac:dyDescent="0.3">
      <c r="A1756" s="372" t="str">
        <f>Cover!$G$25</f>
        <v>NL</v>
      </c>
      <c r="B1756" s="325" t="s">
        <v>296</v>
      </c>
      <c r="C1756" s="323">
        <v>2013</v>
      </c>
      <c r="D1756" s="325" t="s">
        <v>216</v>
      </c>
      <c r="E1756" s="334" t="s">
        <v>117</v>
      </c>
      <c r="F1756" s="323" t="str">
        <f t="shared" si="27"/>
        <v>NL_X_2013_1000 NAC_6_2</v>
      </c>
      <c r="G1756" s="684"/>
    </row>
    <row r="1757" spans="1:7" ht="13.8" thickBot="1" x14ac:dyDescent="0.3">
      <c r="A1757" s="372" t="str">
        <f>Cover!$G$25</f>
        <v>NL</v>
      </c>
      <c r="B1757" s="325" t="s">
        <v>296</v>
      </c>
      <c r="C1757" s="323">
        <v>2013</v>
      </c>
      <c r="D1757" s="325" t="s">
        <v>216</v>
      </c>
      <c r="E1757" s="334" t="s">
        <v>118</v>
      </c>
      <c r="F1757" s="323" t="str">
        <f t="shared" si="27"/>
        <v>NL_X_2013_1000 NAC_6_2_C</v>
      </c>
      <c r="G1757" s="684"/>
    </row>
    <row r="1758" spans="1:7" ht="13.8" thickBot="1" x14ac:dyDescent="0.3">
      <c r="A1758" s="372" t="str">
        <f>Cover!$G$25</f>
        <v>NL</v>
      </c>
      <c r="B1758" s="325" t="s">
        <v>296</v>
      </c>
      <c r="C1758" s="323">
        <v>2013</v>
      </c>
      <c r="D1758" s="325" t="s">
        <v>216</v>
      </c>
      <c r="E1758" s="334" t="s">
        <v>119</v>
      </c>
      <c r="F1758" s="323" t="str">
        <f t="shared" si="27"/>
        <v>NL_X_2013_1000 NAC_6_2_NC</v>
      </c>
      <c r="G1758" s="684"/>
    </row>
    <row r="1759" spans="1:7" ht="13.8" thickBot="1" x14ac:dyDescent="0.3">
      <c r="A1759" s="372" t="str">
        <f>Cover!$G$25</f>
        <v>NL</v>
      </c>
      <c r="B1759" s="325" t="s">
        <v>296</v>
      </c>
      <c r="C1759" s="323">
        <v>2013</v>
      </c>
      <c r="D1759" s="325" t="s">
        <v>216</v>
      </c>
      <c r="E1759" s="334" t="s">
        <v>120</v>
      </c>
      <c r="F1759" s="323" t="str">
        <f t="shared" si="27"/>
        <v>NL_X_2013_1000 NAC_6_2_NC_T</v>
      </c>
      <c r="G1759" s="684"/>
    </row>
    <row r="1760" spans="1:7" ht="13.8" thickBot="1" x14ac:dyDescent="0.3">
      <c r="A1760" s="372" t="str">
        <f>Cover!$G$25</f>
        <v>NL</v>
      </c>
      <c r="B1760" s="325" t="s">
        <v>296</v>
      </c>
      <c r="C1760" s="323">
        <v>2013</v>
      </c>
      <c r="D1760" s="325" t="s">
        <v>216</v>
      </c>
      <c r="E1760" s="334" t="s">
        <v>121</v>
      </c>
      <c r="F1760" s="323" t="str">
        <f t="shared" si="27"/>
        <v>NL_X_2013_1000 NAC_6_3</v>
      </c>
      <c r="G1760" s="684"/>
    </row>
    <row r="1761" spans="1:7" ht="13.8" thickBot="1" x14ac:dyDescent="0.3">
      <c r="A1761" s="372" t="str">
        <f>Cover!$G$25</f>
        <v>NL</v>
      </c>
      <c r="B1761" s="325" t="s">
        <v>296</v>
      </c>
      <c r="C1761" s="323">
        <v>2013</v>
      </c>
      <c r="D1761" s="325" t="s">
        <v>216</v>
      </c>
      <c r="E1761" s="334" t="s">
        <v>122</v>
      </c>
      <c r="F1761" s="323" t="str">
        <f t="shared" si="27"/>
        <v>NL_X_2013_1000 NAC_6_3_1</v>
      </c>
      <c r="G1761" s="684"/>
    </row>
    <row r="1762" spans="1:7" ht="13.8" thickBot="1" x14ac:dyDescent="0.3">
      <c r="A1762" s="372" t="str">
        <f>Cover!$G$25</f>
        <v>NL</v>
      </c>
      <c r="B1762" s="325" t="s">
        <v>296</v>
      </c>
      <c r="C1762" s="323">
        <v>2013</v>
      </c>
      <c r="D1762" s="325" t="s">
        <v>216</v>
      </c>
      <c r="E1762" s="334" t="s">
        <v>123</v>
      </c>
      <c r="F1762" s="323" t="str">
        <f t="shared" si="27"/>
        <v>NL_X_2013_1000 NAC_6_4</v>
      </c>
      <c r="G1762" s="684"/>
    </row>
    <row r="1763" spans="1:7" ht="13.8" thickBot="1" x14ac:dyDescent="0.3">
      <c r="A1763" s="372" t="str">
        <f>Cover!$G$25</f>
        <v>NL</v>
      </c>
      <c r="B1763" s="325" t="s">
        <v>296</v>
      </c>
      <c r="C1763" s="323">
        <v>2013</v>
      </c>
      <c r="D1763" s="325" t="s">
        <v>216</v>
      </c>
      <c r="E1763" s="334" t="s">
        <v>124</v>
      </c>
      <c r="F1763" s="323" t="str">
        <f t="shared" si="27"/>
        <v>NL_X_2013_1000 NAC_6_4_1</v>
      </c>
      <c r="G1763" s="684"/>
    </row>
    <row r="1764" spans="1:7" ht="13.8" thickBot="1" x14ac:dyDescent="0.3">
      <c r="A1764" s="372" t="str">
        <f>Cover!$G$25</f>
        <v>NL</v>
      </c>
      <c r="B1764" s="325" t="s">
        <v>296</v>
      </c>
      <c r="C1764" s="323">
        <v>2013</v>
      </c>
      <c r="D1764" s="325" t="s">
        <v>216</v>
      </c>
      <c r="E1764" s="334" t="s">
        <v>125</v>
      </c>
      <c r="F1764" s="323" t="str">
        <f t="shared" si="27"/>
        <v>NL_X_2013_1000 NAC_6_4_2</v>
      </c>
      <c r="G1764" s="684"/>
    </row>
    <row r="1765" spans="1:7" ht="13.8" thickBot="1" x14ac:dyDescent="0.3">
      <c r="A1765" s="372" t="str">
        <f>Cover!$G$25</f>
        <v>NL</v>
      </c>
      <c r="B1765" s="325" t="s">
        <v>296</v>
      </c>
      <c r="C1765" s="323">
        <v>2013</v>
      </c>
      <c r="D1765" s="325" t="s">
        <v>216</v>
      </c>
      <c r="E1765" s="334" t="s">
        <v>126</v>
      </c>
      <c r="F1765" s="323" t="str">
        <f t="shared" si="27"/>
        <v>NL_X_2013_1000 NAC_6_4_3</v>
      </c>
      <c r="G1765" s="684"/>
    </row>
    <row r="1766" spans="1:7" ht="13.8" thickBot="1" x14ac:dyDescent="0.3">
      <c r="A1766" s="372" t="str">
        <f>Cover!$G$25</f>
        <v>NL</v>
      </c>
      <c r="B1766" s="325" t="s">
        <v>296</v>
      </c>
      <c r="C1766" s="323">
        <v>2013</v>
      </c>
      <c r="D1766" s="325" t="s">
        <v>216</v>
      </c>
      <c r="E1766" s="334">
        <v>7</v>
      </c>
      <c r="F1766" s="323" t="str">
        <f t="shared" si="27"/>
        <v>NL_X_2013_1000 NAC_7</v>
      </c>
      <c r="G1766" s="684"/>
    </row>
    <row r="1767" spans="1:7" ht="13.8" thickBot="1" x14ac:dyDescent="0.3">
      <c r="A1767" s="372" t="str">
        <f>Cover!$G$25</f>
        <v>NL</v>
      </c>
      <c r="B1767" s="325" t="s">
        <v>296</v>
      </c>
      <c r="C1767" s="323">
        <v>2013</v>
      </c>
      <c r="D1767" s="325" t="s">
        <v>216</v>
      </c>
      <c r="E1767" s="334" t="s">
        <v>127</v>
      </c>
      <c r="F1767" s="323" t="str">
        <f t="shared" si="27"/>
        <v>NL_X_2013_1000 NAC_7_1</v>
      </c>
      <c r="G1767" s="684"/>
    </row>
    <row r="1768" spans="1:7" ht="13.8" thickBot="1" x14ac:dyDescent="0.3">
      <c r="A1768" s="372" t="str">
        <f>Cover!$G$25</f>
        <v>NL</v>
      </c>
      <c r="B1768" s="325" t="s">
        <v>296</v>
      </c>
      <c r="C1768" s="323">
        <v>2013</v>
      </c>
      <c r="D1768" s="325" t="s">
        <v>216</v>
      </c>
      <c r="E1768" s="334" t="s">
        <v>128</v>
      </c>
      <c r="F1768" s="323" t="str">
        <f t="shared" si="27"/>
        <v>NL_X_2013_1000 NAC_7_2</v>
      </c>
      <c r="G1768" s="684"/>
    </row>
    <row r="1769" spans="1:7" ht="13.8" thickBot="1" x14ac:dyDescent="0.3">
      <c r="A1769" s="372" t="str">
        <f>Cover!$G$25</f>
        <v>NL</v>
      </c>
      <c r="B1769" s="325" t="s">
        <v>296</v>
      </c>
      <c r="C1769" s="323">
        <v>2013</v>
      </c>
      <c r="D1769" s="325" t="s">
        <v>216</v>
      </c>
      <c r="E1769" s="334" t="s">
        <v>129</v>
      </c>
      <c r="F1769" s="323" t="str">
        <f t="shared" si="27"/>
        <v>NL_X_2013_1000 NAC_7_3</v>
      </c>
      <c r="G1769" s="684"/>
    </row>
    <row r="1770" spans="1:7" ht="13.8" thickBot="1" x14ac:dyDescent="0.3">
      <c r="A1770" s="372" t="str">
        <f>Cover!$G$25</f>
        <v>NL</v>
      </c>
      <c r="B1770" s="325" t="s">
        <v>296</v>
      </c>
      <c r="C1770" s="323">
        <v>2013</v>
      </c>
      <c r="D1770" s="325" t="s">
        <v>216</v>
      </c>
      <c r="E1770" s="334" t="s">
        <v>130</v>
      </c>
      <c r="F1770" s="323" t="str">
        <f t="shared" si="27"/>
        <v>NL_X_2013_1000 NAC_7_3_1</v>
      </c>
      <c r="G1770" s="684"/>
    </row>
    <row r="1771" spans="1:7" ht="13.8" thickBot="1" x14ac:dyDescent="0.3">
      <c r="A1771" s="372" t="str">
        <f>Cover!$G$25</f>
        <v>NL</v>
      </c>
      <c r="B1771" s="325" t="s">
        <v>296</v>
      </c>
      <c r="C1771" s="323">
        <v>2013</v>
      </c>
      <c r="D1771" s="325" t="s">
        <v>216</v>
      </c>
      <c r="E1771" s="334" t="s">
        <v>131</v>
      </c>
      <c r="F1771" s="323" t="str">
        <f t="shared" si="27"/>
        <v>NL_X_2013_1000 NAC_7_3_2</v>
      </c>
      <c r="G1771" s="684"/>
    </row>
    <row r="1772" spans="1:7" ht="13.8" thickBot="1" x14ac:dyDescent="0.3">
      <c r="A1772" s="372" t="str">
        <f>Cover!$G$25</f>
        <v>NL</v>
      </c>
      <c r="B1772" s="325" t="s">
        <v>296</v>
      </c>
      <c r="C1772" s="323">
        <v>2013</v>
      </c>
      <c r="D1772" s="325" t="s">
        <v>216</v>
      </c>
      <c r="E1772" s="334" t="s">
        <v>132</v>
      </c>
      <c r="F1772" s="323" t="str">
        <f t="shared" si="27"/>
        <v>NL_X_2013_1000 NAC_7_3_3</v>
      </c>
      <c r="G1772" s="684"/>
    </row>
    <row r="1773" spans="1:7" ht="13.8" thickBot="1" x14ac:dyDescent="0.3">
      <c r="A1773" s="372" t="str">
        <f>Cover!$G$25</f>
        <v>NL</v>
      </c>
      <c r="B1773" s="325" t="s">
        <v>296</v>
      </c>
      <c r="C1773" s="323">
        <v>2013</v>
      </c>
      <c r="D1773" s="325" t="s">
        <v>216</v>
      </c>
      <c r="E1773" s="334" t="s">
        <v>133</v>
      </c>
      <c r="F1773" s="323" t="str">
        <f t="shared" si="27"/>
        <v>NL_X_2013_1000 NAC_7_3_4</v>
      </c>
      <c r="G1773" s="684"/>
    </row>
    <row r="1774" spans="1:7" ht="13.8" thickBot="1" x14ac:dyDescent="0.3">
      <c r="A1774" s="372" t="str">
        <f>Cover!$G$25</f>
        <v>NL</v>
      </c>
      <c r="B1774" s="325" t="s">
        <v>296</v>
      </c>
      <c r="C1774" s="323">
        <v>2013</v>
      </c>
      <c r="D1774" s="325" t="s">
        <v>216</v>
      </c>
      <c r="E1774" s="334" t="s">
        <v>134</v>
      </c>
      <c r="F1774" s="323" t="str">
        <f t="shared" si="27"/>
        <v>NL_X_2013_1000 NAC_7_4</v>
      </c>
      <c r="G1774" s="684"/>
    </row>
    <row r="1775" spans="1:7" ht="13.8" thickBot="1" x14ac:dyDescent="0.3">
      <c r="A1775" s="372" t="str">
        <f>Cover!$G$25</f>
        <v>NL</v>
      </c>
      <c r="B1775" s="325" t="s">
        <v>296</v>
      </c>
      <c r="C1775" s="323">
        <v>2013</v>
      </c>
      <c r="D1775" s="325" t="s">
        <v>216</v>
      </c>
      <c r="E1775" s="334">
        <v>8</v>
      </c>
      <c r="F1775" s="323" t="str">
        <f t="shared" si="27"/>
        <v>NL_X_2013_1000 NAC_8</v>
      </c>
      <c r="G1775" s="684"/>
    </row>
    <row r="1776" spans="1:7" ht="13.8" thickBot="1" x14ac:dyDescent="0.3">
      <c r="A1776" s="372" t="str">
        <f>Cover!$G$25</f>
        <v>NL</v>
      </c>
      <c r="B1776" s="325" t="s">
        <v>296</v>
      </c>
      <c r="C1776" s="323">
        <v>2013</v>
      </c>
      <c r="D1776" s="325" t="s">
        <v>216</v>
      </c>
      <c r="E1776" s="334" t="s">
        <v>135</v>
      </c>
      <c r="F1776" s="323" t="str">
        <f t="shared" si="27"/>
        <v>NL_X_2013_1000 NAC_8_1</v>
      </c>
      <c r="G1776" s="684"/>
    </row>
    <row r="1777" spans="1:7" ht="13.8" thickBot="1" x14ac:dyDescent="0.3">
      <c r="A1777" s="372" t="str">
        <f>Cover!$G$25</f>
        <v>NL</v>
      </c>
      <c r="B1777" s="325" t="s">
        <v>296</v>
      </c>
      <c r="C1777" s="323">
        <v>2013</v>
      </c>
      <c r="D1777" s="325" t="s">
        <v>216</v>
      </c>
      <c r="E1777" s="334" t="s">
        <v>136</v>
      </c>
      <c r="F1777" s="323" t="str">
        <f t="shared" si="27"/>
        <v>NL_X_2013_1000 NAC_8_2</v>
      </c>
      <c r="G1777" s="684"/>
    </row>
    <row r="1778" spans="1:7" ht="13.8" thickBot="1" x14ac:dyDescent="0.3">
      <c r="A1778" s="372" t="str">
        <f>Cover!$G$25</f>
        <v>NL</v>
      </c>
      <c r="B1778" s="325" t="s">
        <v>296</v>
      </c>
      <c r="C1778" s="323">
        <v>2013</v>
      </c>
      <c r="D1778" s="325" t="s">
        <v>216</v>
      </c>
      <c r="E1778" s="334">
        <v>9</v>
      </c>
      <c r="F1778" s="323" t="str">
        <f t="shared" si="27"/>
        <v>NL_X_2013_1000 NAC_9</v>
      </c>
      <c r="G1778" s="684"/>
    </row>
    <row r="1779" spans="1:7" ht="13.8" thickBot="1" x14ac:dyDescent="0.3">
      <c r="A1779" s="372" t="str">
        <f>Cover!$G$25</f>
        <v>NL</v>
      </c>
      <c r="B1779" s="325" t="s">
        <v>296</v>
      </c>
      <c r="C1779" s="323">
        <v>2013</v>
      </c>
      <c r="D1779" s="325" t="s">
        <v>216</v>
      </c>
      <c r="E1779" s="334">
        <v>10</v>
      </c>
      <c r="F1779" s="323" t="str">
        <f t="shared" si="27"/>
        <v>NL_X_2013_1000 NAC_10</v>
      </c>
      <c r="G1779" s="684"/>
    </row>
    <row r="1780" spans="1:7" ht="13.8" thickBot="1" x14ac:dyDescent="0.3">
      <c r="A1780" s="372" t="str">
        <f>Cover!$G$25</f>
        <v>NL</v>
      </c>
      <c r="B1780" s="332" t="s">
        <v>296</v>
      </c>
      <c r="C1780" s="323">
        <v>2013</v>
      </c>
      <c r="D1780" s="332" t="s">
        <v>216</v>
      </c>
      <c r="E1780" s="342" t="s">
        <v>137</v>
      </c>
      <c r="F1780" s="323" t="str">
        <f t="shared" si="27"/>
        <v>NL_X_2013_1000 NAC_10_1</v>
      </c>
      <c r="G1780" s="684"/>
    </row>
    <row r="1781" spans="1:7" ht="13.8" thickBot="1" x14ac:dyDescent="0.3">
      <c r="A1781" s="372" t="str">
        <f>Cover!$G$25</f>
        <v>NL</v>
      </c>
      <c r="B1781" s="327" t="s">
        <v>296</v>
      </c>
      <c r="C1781" s="323">
        <v>2013</v>
      </c>
      <c r="D1781" s="327" t="s">
        <v>216</v>
      </c>
      <c r="E1781" s="341" t="s">
        <v>138</v>
      </c>
      <c r="F1781" s="323" t="str">
        <f t="shared" si="27"/>
        <v>NL_X_2013_1000 NAC_10_1_1</v>
      </c>
      <c r="G1781" s="684"/>
    </row>
    <row r="1782" spans="1:7" ht="13.8" thickBot="1" x14ac:dyDescent="0.3">
      <c r="A1782" s="372" t="str">
        <f>Cover!$G$25</f>
        <v>NL</v>
      </c>
      <c r="B1782" s="325" t="s">
        <v>296</v>
      </c>
      <c r="C1782" s="323">
        <v>2013</v>
      </c>
      <c r="D1782" s="325" t="s">
        <v>216</v>
      </c>
      <c r="E1782" s="334" t="s">
        <v>139</v>
      </c>
      <c r="F1782" s="323" t="str">
        <f t="shared" si="27"/>
        <v>NL_X_2013_1000 NAC_10_1_2</v>
      </c>
      <c r="G1782" s="684"/>
    </row>
    <row r="1783" spans="1:7" ht="13.8" thickBot="1" x14ac:dyDescent="0.3">
      <c r="A1783" s="372" t="str">
        <f>Cover!$G$25</f>
        <v>NL</v>
      </c>
      <c r="B1783" s="325" t="s">
        <v>296</v>
      </c>
      <c r="C1783" s="323">
        <v>2013</v>
      </c>
      <c r="D1783" s="325" t="s">
        <v>216</v>
      </c>
      <c r="E1783" s="334" t="s">
        <v>140</v>
      </c>
      <c r="F1783" s="323" t="str">
        <f t="shared" si="27"/>
        <v>NL_X_2013_1000 NAC_10_1_3</v>
      </c>
      <c r="G1783" s="684"/>
    </row>
    <row r="1784" spans="1:7" ht="13.8" thickBot="1" x14ac:dyDescent="0.3">
      <c r="A1784" s="372" t="str">
        <f>Cover!$G$25</f>
        <v>NL</v>
      </c>
      <c r="B1784" s="325" t="s">
        <v>296</v>
      </c>
      <c r="C1784" s="323">
        <v>2013</v>
      </c>
      <c r="D1784" s="325" t="s">
        <v>216</v>
      </c>
      <c r="E1784" s="334" t="s">
        <v>141</v>
      </c>
      <c r="F1784" s="323" t="str">
        <f t="shared" si="27"/>
        <v>NL_X_2013_1000 NAC_10_1_4</v>
      </c>
      <c r="G1784" s="684"/>
    </row>
    <row r="1785" spans="1:7" ht="13.8" thickBot="1" x14ac:dyDescent="0.3">
      <c r="A1785" s="372" t="str">
        <f>Cover!$G$25</f>
        <v>NL</v>
      </c>
      <c r="B1785" s="325" t="s">
        <v>296</v>
      </c>
      <c r="C1785" s="323">
        <v>2013</v>
      </c>
      <c r="D1785" s="325" t="s">
        <v>216</v>
      </c>
      <c r="E1785" s="334" t="s">
        <v>142</v>
      </c>
      <c r="F1785" s="323" t="str">
        <f t="shared" si="27"/>
        <v>NL_X_2013_1000 NAC_10_2</v>
      </c>
      <c r="G1785" s="684"/>
    </row>
    <row r="1786" spans="1:7" ht="13.8" thickBot="1" x14ac:dyDescent="0.3">
      <c r="A1786" s="372" t="str">
        <f>Cover!$G$25</f>
        <v>NL</v>
      </c>
      <c r="B1786" s="325" t="s">
        <v>296</v>
      </c>
      <c r="C1786" s="323">
        <v>2013</v>
      </c>
      <c r="D1786" s="325" t="s">
        <v>216</v>
      </c>
      <c r="E1786" s="334" t="s">
        <v>143</v>
      </c>
      <c r="F1786" s="323" t="str">
        <f t="shared" si="27"/>
        <v>NL_X_2013_1000 NAC_10_3</v>
      </c>
      <c r="G1786" s="684"/>
    </row>
    <row r="1787" spans="1:7" ht="13.8" thickBot="1" x14ac:dyDescent="0.3">
      <c r="A1787" s="372" t="str">
        <f>Cover!$G$25</f>
        <v>NL</v>
      </c>
      <c r="B1787" s="325" t="s">
        <v>296</v>
      </c>
      <c r="C1787" s="323">
        <v>2013</v>
      </c>
      <c r="D1787" s="325" t="s">
        <v>216</v>
      </c>
      <c r="E1787" s="334" t="s">
        <v>144</v>
      </c>
      <c r="F1787" s="323" t="str">
        <f t="shared" si="27"/>
        <v>NL_X_2013_1000 NAC_10_3_1</v>
      </c>
      <c r="G1787" s="684"/>
    </row>
    <row r="1788" spans="1:7" ht="13.8" thickBot="1" x14ac:dyDescent="0.3">
      <c r="A1788" s="372" t="str">
        <f>Cover!$G$25</f>
        <v>NL</v>
      </c>
      <c r="B1788" s="325" t="s">
        <v>296</v>
      </c>
      <c r="C1788" s="323">
        <v>2013</v>
      </c>
      <c r="D1788" s="325" t="s">
        <v>216</v>
      </c>
      <c r="E1788" s="334" t="s">
        <v>145</v>
      </c>
      <c r="F1788" s="323" t="str">
        <f t="shared" si="27"/>
        <v>NL_X_2013_1000 NAC_10_3_2</v>
      </c>
      <c r="G1788" s="684"/>
    </row>
    <row r="1789" spans="1:7" ht="13.8" thickBot="1" x14ac:dyDescent="0.3">
      <c r="A1789" s="372" t="str">
        <f>Cover!$G$25</f>
        <v>NL</v>
      </c>
      <c r="B1789" s="325" t="s">
        <v>296</v>
      </c>
      <c r="C1789" s="323">
        <v>2013</v>
      </c>
      <c r="D1789" s="325" t="s">
        <v>216</v>
      </c>
      <c r="E1789" s="334" t="s">
        <v>146</v>
      </c>
      <c r="F1789" s="323" t="str">
        <f t="shared" si="27"/>
        <v>NL_X_2013_1000 NAC_10_3_3</v>
      </c>
      <c r="G1789" s="684"/>
    </row>
    <row r="1790" spans="1:7" ht="13.8" thickBot="1" x14ac:dyDescent="0.3">
      <c r="A1790" s="372" t="str">
        <f>Cover!$G$25</f>
        <v>NL</v>
      </c>
      <c r="B1790" s="325" t="s">
        <v>296</v>
      </c>
      <c r="C1790" s="323">
        <v>2013</v>
      </c>
      <c r="D1790" s="325" t="s">
        <v>216</v>
      </c>
      <c r="E1790" s="334" t="s">
        <v>147</v>
      </c>
      <c r="F1790" s="323" t="str">
        <f t="shared" si="27"/>
        <v>NL_X_2013_1000 NAC_10_3_4</v>
      </c>
      <c r="G1790" s="684"/>
    </row>
    <row r="1791" spans="1:7" ht="13.8" thickBot="1" x14ac:dyDescent="0.3">
      <c r="A1791" s="372" t="str">
        <f>Cover!$G$25</f>
        <v>NL</v>
      </c>
      <c r="B1791" s="325" t="s">
        <v>296</v>
      </c>
      <c r="C1791" s="323">
        <v>2013</v>
      </c>
      <c r="D1791" s="325" t="s">
        <v>216</v>
      </c>
      <c r="E1791" s="334" t="s">
        <v>148</v>
      </c>
      <c r="F1791" s="323" t="str">
        <f t="shared" si="27"/>
        <v>NL_X_2013_1000 NAC_10_4</v>
      </c>
      <c r="G1791" s="684"/>
    </row>
    <row r="1792" spans="1:7" ht="13.8" thickBot="1" x14ac:dyDescent="0.3">
      <c r="A1792" s="372" t="str">
        <f>Cover!$G$25</f>
        <v>NL</v>
      </c>
      <c r="B1792" s="325" t="s">
        <v>292</v>
      </c>
      <c r="C1792" s="323">
        <v>2013</v>
      </c>
      <c r="D1792" s="325" t="s">
        <v>216</v>
      </c>
      <c r="E1792" s="334" t="s">
        <v>149</v>
      </c>
      <c r="F1792" s="323" t="str">
        <f t="shared" si="27"/>
        <v>NL_M_2013_1000 NAC_11_1</v>
      </c>
      <c r="G1792" s="684"/>
    </row>
    <row r="1793" spans="1:7" ht="13.8" thickBot="1" x14ac:dyDescent="0.3">
      <c r="A1793" s="372" t="str">
        <f>Cover!$G$25</f>
        <v>NL</v>
      </c>
      <c r="B1793" s="325" t="s">
        <v>292</v>
      </c>
      <c r="C1793" s="323">
        <v>2013</v>
      </c>
      <c r="D1793" s="325" t="s">
        <v>216</v>
      </c>
      <c r="E1793" s="334" t="s">
        <v>150</v>
      </c>
      <c r="F1793" s="323" t="str">
        <f t="shared" si="27"/>
        <v>NL_M_2013_1000 NAC_11_1_C</v>
      </c>
      <c r="G1793" s="684"/>
    </row>
    <row r="1794" spans="1:7" ht="13.8" thickBot="1" x14ac:dyDescent="0.3">
      <c r="A1794" s="372" t="str">
        <f>Cover!$G$25</f>
        <v>NL</v>
      </c>
      <c r="B1794" s="325" t="s">
        <v>292</v>
      </c>
      <c r="C1794" s="323">
        <v>2013</v>
      </c>
      <c r="D1794" s="325" t="s">
        <v>216</v>
      </c>
      <c r="E1794" s="334" t="s">
        <v>151</v>
      </c>
      <c r="F1794" s="323" t="str">
        <f t="shared" si="27"/>
        <v>NL_M_2013_1000 NAC_11_1_NC</v>
      </c>
      <c r="G1794" s="684"/>
    </row>
    <row r="1795" spans="1:7" ht="13.8" thickBot="1" x14ac:dyDescent="0.3">
      <c r="A1795" s="372" t="str">
        <f>Cover!$G$25</f>
        <v>NL</v>
      </c>
      <c r="B1795" s="325" t="s">
        <v>292</v>
      </c>
      <c r="C1795" s="323">
        <v>2013</v>
      </c>
      <c r="D1795" s="325" t="s">
        <v>216</v>
      </c>
      <c r="E1795" s="334" t="s">
        <v>152</v>
      </c>
      <c r="F1795" s="323" t="str">
        <f t="shared" ref="F1795:F1858" si="28">CONCATENATE(A1795,"_",B1795,"_",C1795,"_",D1795,"_",E1795)</f>
        <v>NL_M_2013_1000 NAC_11_1_NC_T</v>
      </c>
      <c r="G1795" s="684"/>
    </row>
    <row r="1796" spans="1:7" ht="13.8" thickBot="1" x14ac:dyDescent="0.3">
      <c r="A1796" s="372" t="str">
        <f>Cover!$G$25</f>
        <v>NL</v>
      </c>
      <c r="B1796" s="325" t="s">
        <v>292</v>
      </c>
      <c r="C1796" s="323">
        <v>2013</v>
      </c>
      <c r="D1796" s="325" t="s">
        <v>216</v>
      </c>
      <c r="E1796" s="334" t="s">
        <v>153</v>
      </c>
      <c r="F1796" s="323" t="str">
        <f t="shared" si="28"/>
        <v>NL_M_2013_1000 NAC_11_2</v>
      </c>
      <c r="G1796" s="684"/>
    </row>
    <row r="1797" spans="1:7" ht="13.8" thickBot="1" x14ac:dyDescent="0.3">
      <c r="A1797" s="372" t="str">
        <f>Cover!$G$25</f>
        <v>NL</v>
      </c>
      <c r="B1797" s="325" t="s">
        <v>292</v>
      </c>
      <c r="C1797" s="323">
        <v>2013</v>
      </c>
      <c r="D1797" s="325" t="s">
        <v>216</v>
      </c>
      <c r="E1797" s="334" t="s">
        <v>154</v>
      </c>
      <c r="F1797" s="323" t="str">
        <f t="shared" si="28"/>
        <v>NL_M_2013_1000 NAC_11_3</v>
      </c>
      <c r="G1797" s="684"/>
    </row>
    <row r="1798" spans="1:7" ht="13.8" thickBot="1" x14ac:dyDescent="0.3">
      <c r="A1798" s="372" t="str">
        <f>Cover!$G$25</f>
        <v>NL</v>
      </c>
      <c r="B1798" s="325" t="s">
        <v>292</v>
      </c>
      <c r="C1798" s="323">
        <v>2013</v>
      </c>
      <c r="D1798" s="325" t="s">
        <v>216</v>
      </c>
      <c r="E1798" s="334" t="s">
        <v>155</v>
      </c>
      <c r="F1798" s="323" t="str">
        <f t="shared" si="28"/>
        <v>NL_M_2013_1000 NAC_11_4</v>
      </c>
      <c r="G1798" s="684"/>
    </row>
    <row r="1799" spans="1:7" ht="13.8" thickBot="1" x14ac:dyDescent="0.3">
      <c r="A1799" s="372" t="str">
        <f>Cover!$G$25</f>
        <v>NL</v>
      </c>
      <c r="B1799" s="325" t="s">
        <v>292</v>
      </c>
      <c r="C1799" s="323">
        <v>2013</v>
      </c>
      <c r="D1799" s="325" t="s">
        <v>216</v>
      </c>
      <c r="E1799" s="334" t="s">
        <v>156</v>
      </c>
      <c r="F1799" s="323" t="str">
        <f t="shared" si="28"/>
        <v>NL_M_2013_1000 NAC_11_5</v>
      </c>
      <c r="G1799" s="684"/>
    </row>
    <row r="1800" spans="1:7" ht="13.8" thickBot="1" x14ac:dyDescent="0.3">
      <c r="A1800" s="372" t="str">
        <f>Cover!$G$25</f>
        <v>NL</v>
      </c>
      <c r="B1800" s="325" t="s">
        <v>292</v>
      </c>
      <c r="C1800" s="323">
        <v>2013</v>
      </c>
      <c r="D1800" s="325" t="s">
        <v>216</v>
      </c>
      <c r="E1800" s="334" t="s">
        <v>171</v>
      </c>
      <c r="F1800" s="323" t="str">
        <f t="shared" si="28"/>
        <v>NL_M_2013_1000 NAC_11_6</v>
      </c>
      <c r="G1800" s="684"/>
    </row>
    <row r="1801" spans="1:7" ht="13.8" thickBot="1" x14ac:dyDescent="0.3">
      <c r="A1801" s="372" t="str">
        <f>Cover!$G$25</f>
        <v>NL</v>
      </c>
      <c r="B1801" s="325" t="s">
        <v>292</v>
      </c>
      <c r="C1801" s="323">
        <v>2013</v>
      </c>
      <c r="D1801" s="325" t="s">
        <v>216</v>
      </c>
      <c r="E1801" s="334" t="s">
        <v>172</v>
      </c>
      <c r="F1801" s="323" t="str">
        <f t="shared" si="28"/>
        <v>NL_M_2013_1000 NAC_11_7</v>
      </c>
      <c r="G1801" s="684"/>
    </row>
    <row r="1802" spans="1:7" ht="13.8" thickBot="1" x14ac:dyDescent="0.3">
      <c r="A1802" s="372" t="str">
        <f>Cover!$G$25</f>
        <v>NL</v>
      </c>
      <c r="B1802" s="325" t="s">
        <v>292</v>
      </c>
      <c r="C1802" s="323">
        <v>2013</v>
      </c>
      <c r="D1802" s="325" t="s">
        <v>216</v>
      </c>
      <c r="E1802" s="334" t="s">
        <v>173</v>
      </c>
      <c r="F1802" s="323" t="str">
        <f t="shared" si="28"/>
        <v>NL_M_2013_1000 NAC_11_7_1</v>
      </c>
      <c r="G1802" s="684"/>
    </row>
    <row r="1803" spans="1:7" ht="13.8" thickBot="1" x14ac:dyDescent="0.3">
      <c r="A1803" s="372" t="str">
        <f>Cover!$G$25</f>
        <v>NL</v>
      </c>
      <c r="B1803" s="325" t="s">
        <v>292</v>
      </c>
      <c r="C1803" s="323">
        <v>2013</v>
      </c>
      <c r="D1803" s="325" t="s">
        <v>216</v>
      </c>
      <c r="E1803" s="334" t="s">
        <v>157</v>
      </c>
      <c r="F1803" s="323" t="str">
        <f t="shared" si="28"/>
        <v>NL_M_2013_1000 NAC_12_1</v>
      </c>
      <c r="G1803" s="684"/>
    </row>
    <row r="1804" spans="1:7" ht="13.8" thickBot="1" x14ac:dyDescent="0.3">
      <c r="A1804" s="372" t="str">
        <f>Cover!$G$25</f>
        <v>NL</v>
      </c>
      <c r="B1804" s="325" t="s">
        <v>292</v>
      </c>
      <c r="C1804" s="323">
        <v>2013</v>
      </c>
      <c r="D1804" s="325" t="s">
        <v>216</v>
      </c>
      <c r="E1804" s="334" t="s">
        <v>158</v>
      </c>
      <c r="F1804" s="323" t="str">
        <f t="shared" si="28"/>
        <v>NL_M_2013_1000 NAC_12_2</v>
      </c>
      <c r="G1804" s="684"/>
    </row>
    <row r="1805" spans="1:7" ht="13.8" thickBot="1" x14ac:dyDescent="0.3">
      <c r="A1805" s="372" t="str">
        <f>Cover!$G$25</f>
        <v>NL</v>
      </c>
      <c r="B1805" s="325" t="s">
        <v>292</v>
      </c>
      <c r="C1805" s="323">
        <v>2013</v>
      </c>
      <c r="D1805" s="325" t="s">
        <v>216</v>
      </c>
      <c r="E1805" s="334" t="s">
        <v>159</v>
      </c>
      <c r="F1805" s="323" t="str">
        <f t="shared" si="28"/>
        <v>NL_M_2013_1000 NAC_12_3</v>
      </c>
      <c r="G1805" s="684"/>
    </row>
    <row r="1806" spans="1:7" ht="13.8" thickBot="1" x14ac:dyDescent="0.3">
      <c r="A1806" s="372" t="str">
        <f>Cover!$G$25</f>
        <v>NL</v>
      </c>
      <c r="B1806" s="325" t="s">
        <v>292</v>
      </c>
      <c r="C1806" s="323">
        <v>2013</v>
      </c>
      <c r="D1806" s="325" t="s">
        <v>216</v>
      </c>
      <c r="E1806" s="334" t="s">
        <v>160</v>
      </c>
      <c r="F1806" s="323" t="str">
        <f t="shared" si="28"/>
        <v>NL_M_2013_1000 NAC_12_4</v>
      </c>
      <c r="G1806" s="684"/>
    </row>
    <row r="1807" spans="1:7" ht="13.8" thickBot="1" x14ac:dyDescent="0.3">
      <c r="A1807" s="372" t="str">
        <f>Cover!$G$25</f>
        <v>NL</v>
      </c>
      <c r="B1807" s="325" t="s">
        <v>292</v>
      </c>
      <c r="C1807" s="323">
        <v>2013</v>
      </c>
      <c r="D1807" s="325" t="s">
        <v>216</v>
      </c>
      <c r="E1807" s="334" t="s">
        <v>161</v>
      </c>
      <c r="F1807" s="323" t="str">
        <f t="shared" si="28"/>
        <v>NL_M_2013_1000 NAC_12_5</v>
      </c>
      <c r="G1807" s="684"/>
    </row>
    <row r="1808" spans="1:7" ht="13.8" thickBot="1" x14ac:dyDescent="0.3">
      <c r="A1808" s="372" t="str">
        <f>Cover!$G$25</f>
        <v>NL</v>
      </c>
      <c r="B1808" s="325" t="s">
        <v>292</v>
      </c>
      <c r="C1808" s="323">
        <v>2013</v>
      </c>
      <c r="D1808" s="325" t="s">
        <v>216</v>
      </c>
      <c r="E1808" s="334" t="s">
        <v>162</v>
      </c>
      <c r="F1808" s="323" t="str">
        <f t="shared" si="28"/>
        <v>NL_M_2013_1000 NAC_12_6</v>
      </c>
      <c r="G1808" s="684"/>
    </row>
    <row r="1809" spans="1:7" ht="13.8" thickBot="1" x14ac:dyDescent="0.3">
      <c r="A1809" s="372" t="str">
        <f>Cover!$G$25</f>
        <v>NL</v>
      </c>
      <c r="B1809" s="325" t="s">
        <v>292</v>
      </c>
      <c r="C1809" s="323">
        <v>2013</v>
      </c>
      <c r="D1809" s="325" t="s">
        <v>216</v>
      </c>
      <c r="E1809" s="334" t="s">
        <v>163</v>
      </c>
      <c r="F1809" s="323" t="str">
        <f t="shared" si="28"/>
        <v>NL_M_2013_1000 NAC_12_6_1</v>
      </c>
      <c r="G1809" s="684"/>
    </row>
    <row r="1810" spans="1:7" ht="13.8" thickBot="1" x14ac:dyDescent="0.3">
      <c r="A1810" s="372" t="str">
        <f>Cover!$G$25</f>
        <v>NL</v>
      </c>
      <c r="B1810" s="325" t="s">
        <v>292</v>
      </c>
      <c r="C1810" s="323">
        <v>2013</v>
      </c>
      <c r="D1810" s="325" t="s">
        <v>216</v>
      </c>
      <c r="E1810" s="334" t="s">
        <v>164</v>
      </c>
      <c r="F1810" s="323" t="str">
        <f t="shared" si="28"/>
        <v>NL_M_2013_1000 NAC_12_6_2</v>
      </c>
      <c r="G1810" s="684"/>
    </row>
    <row r="1811" spans="1:7" ht="13.8" thickBot="1" x14ac:dyDescent="0.3">
      <c r="A1811" s="372" t="str">
        <f>Cover!$G$25</f>
        <v>NL</v>
      </c>
      <c r="B1811" s="325" t="s">
        <v>292</v>
      </c>
      <c r="C1811" s="323">
        <v>2013</v>
      </c>
      <c r="D1811" s="325" t="s">
        <v>216</v>
      </c>
      <c r="E1811" s="334" t="s">
        <v>166</v>
      </c>
      <c r="F1811" s="323" t="str">
        <f t="shared" si="28"/>
        <v>NL_M_2013_1000 NAC_12_6_3</v>
      </c>
      <c r="G1811" s="684"/>
    </row>
    <row r="1812" spans="1:7" ht="13.8" thickBot="1" x14ac:dyDescent="0.3">
      <c r="A1812" s="372" t="str">
        <f>Cover!$G$25</f>
        <v>NL</v>
      </c>
      <c r="B1812" s="325" t="s">
        <v>292</v>
      </c>
      <c r="C1812" s="323">
        <v>2013</v>
      </c>
      <c r="D1812" s="325" t="s">
        <v>216</v>
      </c>
      <c r="E1812" s="334" t="s">
        <v>167</v>
      </c>
      <c r="F1812" s="323" t="str">
        <f t="shared" si="28"/>
        <v>NL_M_2013_1000 NAC_12_7</v>
      </c>
      <c r="G1812" s="684"/>
    </row>
    <row r="1813" spans="1:7" ht="13.8" thickBot="1" x14ac:dyDescent="0.3">
      <c r="A1813" s="372" t="str">
        <f>Cover!$G$25</f>
        <v>NL</v>
      </c>
      <c r="B1813" s="332" t="s">
        <v>292</v>
      </c>
      <c r="C1813" s="323">
        <v>2013</v>
      </c>
      <c r="D1813" s="332" t="s">
        <v>216</v>
      </c>
      <c r="E1813" s="342" t="s">
        <v>168</v>
      </c>
      <c r="F1813" s="323" t="str">
        <f t="shared" si="28"/>
        <v>NL_M_2013_1000 NAC_12_7_1</v>
      </c>
      <c r="G1813" s="684"/>
    </row>
    <row r="1814" spans="1:7" ht="13.8" thickBot="1" x14ac:dyDescent="0.3">
      <c r="A1814" s="372" t="str">
        <f>Cover!$G$25</f>
        <v>NL</v>
      </c>
      <c r="B1814" s="327" t="s">
        <v>292</v>
      </c>
      <c r="C1814" s="323">
        <v>2013</v>
      </c>
      <c r="D1814" s="327" t="s">
        <v>216</v>
      </c>
      <c r="E1814" s="341" t="s">
        <v>169</v>
      </c>
      <c r="F1814" s="323" t="str">
        <f t="shared" si="28"/>
        <v>NL_M_2013_1000 NAC_12_7_2</v>
      </c>
      <c r="G1814" s="684"/>
    </row>
    <row r="1815" spans="1:7" ht="13.8" thickBot="1" x14ac:dyDescent="0.3">
      <c r="A1815" s="372" t="str">
        <f>Cover!$G$25</f>
        <v>NL</v>
      </c>
      <c r="B1815" s="325" t="s">
        <v>292</v>
      </c>
      <c r="C1815" s="323">
        <v>2013</v>
      </c>
      <c r="D1815" s="325" t="s">
        <v>216</v>
      </c>
      <c r="E1815" s="334" t="s">
        <v>170</v>
      </c>
      <c r="F1815" s="323" t="str">
        <f t="shared" si="28"/>
        <v>NL_M_2013_1000 NAC_12_7_3</v>
      </c>
      <c r="G1815" s="684"/>
    </row>
    <row r="1816" spans="1:7" ht="13.8" thickBot="1" x14ac:dyDescent="0.3">
      <c r="A1816" s="372" t="str">
        <f>Cover!$G$25</f>
        <v>NL</v>
      </c>
      <c r="B1816" s="325" t="s">
        <v>296</v>
      </c>
      <c r="C1816" s="323">
        <v>2013</v>
      </c>
      <c r="D1816" s="325" t="s">
        <v>216</v>
      </c>
      <c r="E1816" s="334" t="s">
        <v>149</v>
      </c>
      <c r="F1816" s="323" t="str">
        <f t="shared" si="28"/>
        <v>NL_X_2013_1000 NAC_11_1</v>
      </c>
      <c r="G1816" s="684"/>
    </row>
    <row r="1817" spans="1:7" ht="13.8" thickBot="1" x14ac:dyDescent="0.3">
      <c r="A1817" s="372" t="str">
        <f>Cover!$G$25</f>
        <v>NL</v>
      </c>
      <c r="B1817" s="325" t="s">
        <v>296</v>
      </c>
      <c r="C1817" s="323">
        <v>2013</v>
      </c>
      <c r="D1817" s="325" t="s">
        <v>216</v>
      </c>
      <c r="E1817" s="334" t="s">
        <v>150</v>
      </c>
      <c r="F1817" s="323" t="str">
        <f t="shared" si="28"/>
        <v>NL_X_2013_1000 NAC_11_1_C</v>
      </c>
      <c r="G1817" s="684"/>
    </row>
    <row r="1818" spans="1:7" ht="13.8" thickBot="1" x14ac:dyDescent="0.3">
      <c r="A1818" s="372" t="str">
        <f>Cover!$G$25</f>
        <v>NL</v>
      </c>
      <c r="B1818" s="325" t="s">
        <v>296</v>
      </c>
      <c r="C1818" s="323">
        <v>2013</v>
      </c>
      <c r="D1818" s="325" t="s">
        <v>216</v>
      </c>
      <c r="E1818" s="334" t="s">
        <v>151</v>
      </c>
      <c r="F1818" s="323" t="str">
        <f t="shared" si="28"/>
        <v>NL_X_2013_1000 NAC_11_1_NC</v>
      </c>
      <c r="G1818" s="684"/>
    </row>
    <row r="1819" spans="1:7" ht="13.8" thickBot="1" x14ac:dyDescent="0.3">
      <c r="A1819" s="372" t="str">
        <f>Cover!$G$25</f>
        <v>NL</v>
      </c>
      <c r="B1819" s="325" t="s">
        <v>296</v>
      </c>
      <c r="C1819" s="323">
        <v>2013</v>
      </c>
      <c r="D1819" s="325" t="s">
        <v>216</v>
      </c>
      <c r="E1819" s="334" t="s">
        <v>152</v>
      </c>
      <c r="F1819" s="323" t="str">
        <f t="shared" si="28"/>
        <v>NL_X_2013_1000 NAC_11_1_NC_T</v>
      </c>
      <c r="G1819" s="684"/>
    </row>
    <row r="1820" spans="1:7" ht="13.8" thickBot="1" x14ac:dyDescent="0.3">
      <c r="A1820" s="372" t="str">
        <f>Cover!$G$25</f>
        <v>NL</v>
      </c>
      <c r="B1820" s="325" t="s">
        <v>296</v>
      </c>
      <c r="C1820" s="323">
        <v>2013</v>
      </c>
      <c r="D1820" s="325" t="s">
        <v>216</v>
      </c>
      <c r="E1820" s="334" t="s">
        <v>153</v>
      </c>
      <c r="F1820" s="323" t="str">
        <f t="shared" si="28"/>
        <v>NL_X_2013_1000 NAC_11_2</v>
      </c>
      <c r="G1820" s="684"/>
    </row>
    <row r="1821" spans="1:7" ht="13.8" thickBot="1" x14ac:dyDescent="0.3">
      <c r="A1821" s="372" t="str">
        <f>Cover!$G$25</f>
        <v>NL</v>
      </c>
      <c r="B1821" s="325" t="s">
        <v>296</v>
      </c>
      <c r="C1821" s="323">
        <v>2013</v>
      </c>
      <c r="D1821" s="325" t="s">
        <v>216</v>
      </c>
      <c r="E1821" s="334" t="s">
        <v>154</v>
      </c>
      <c r="F1821" s="323" t="str">
        <f t="shared" si="28"/>
        <v>NL_X_2013_1000 NAC_11_3</v>
      </c>
      <c r="G1821" s="684"/>
    </row>
    <row r="1822" spans="1:7" ht="13.8" thickBot="1" x14ac:dyDescent="0.3">
      <c r="A1822" s="372" t="str">
        <f>Cover!$G$25</f>
        <v>NL</v>
      </c>
      <c r="B1822" s="325" t="s">
        <v>296</v>
      </c>
      <c r="C1822" s="323">
        <v>2013</v>
      </c>
      <c r="D1822" s="325" t="s">
        <v>216</v>
      </c>
      <c r="E1822" s="334" t="s">
        <v>155</v>
      </c>
      <c r="F1822" s="323" t="str">
        <f t="shared" si="28"/>
        <v>NL_X_2013_1000 NAC_11_4</v>
      </c>
      <c r="G1822" s="684"/>
    </row>
    <row r="1823" spans="1:7" ht="13.8" thickBot="1" x14ac:dyDescent="0.3">
      <c r="A1823" s="372" t="str">
        <f>Cover!$G$25</f>
        <v>NL</v>
      </c>
      <c r="B1823" s="325" t="s">
        <v>296</v>
      </c>
      <c r="C1823" s="323">
        <v>2013</v>
      </c>
      <c r="D1823" s="325" t="s">
        <v>216</v>
      </c>
      <c r="E1823" s="334" t="s">
        <v>156</v>
      </c>
      <c r="F1823" s="323" t="str">
        <f t="shared" si="28"/>
        <v>NL_X_2013_1000 NAC_11_5</v>
      </c>
      <c r="G1823" s="684"/>
    </row>
    <row r="1824" spans="1:7" ht="13.8" thickBot="1" x14ac:dyDescent="0.3">
      <c r="A1824" s="372" t="str">
        <f>Cover!$G$25</f>
        <v>NL</v>
      </c>
      <c r="B1824" s="325" t="s">
        <v>296</v>
      </c>
      <c r="C1824" s="323">
        <v>2013</v>
      </c>
      <c r="D1824" s="325" t="s">
        <v>216</v>
      </c>
      <c r="E1824" s="334" t="s">
        <v>171</v>
      </c>
      <c r="F1824" s="323" t="str">
        <f t="shared" si="28"/>
        <v>NL_X_2013_1000 NAC_11_6</v>
      </c>
      <c r="G1824" s="684"/>
    </row>
    <row r="1825" spans="1:7" ht="13.8" thickBot="1" x14ac:dyDescent="0.3">
      <c r="A1825" s="372" t="str">
        <f>Cover!$G$25</f>
        <v>NL</v>
      </c>
      <c r="B1825" s="325" t="s">
        <v>296</v>
      </c>
      <c r="C1825" s="323">
        <v>2013</v>
      </c>
      <c r="D1825" s="325" t="s">
        <v>216</v>
      </c>
      <c r="E1825" s="334" t="s">
        <v>172</v>
      </c>
      <c r="F1825" s="323" t="str">
        <f t="shared" si="28"/>
        <v>NL_X_2013_1000 NAC_11_7</v>
      </c>
      <c r="G1825" s="684"/>
    </row>
    <row r="1826" spans="1:7" ht="13.8" thickBot="1" x14ac:dyDescent="0.3">
      <c r="A1826" s="372" t="str">
        <f>Cover!$G$25</f>
        <v>NL</v>
      </c>
      <c r="B1826" s="325" t="s">
        <v>296</v>
      </c>
      <c r="C1826" s="323">
        <v>2013</v>
      </c>
      <c r="D1826" s="325" t="s">
        <v>216</v>
      </c>
      <c r="E1826" s="334" t="s">
        <v>173</v>
      </c>
      <c r="F1826" s="323" t="str">
        <f t="shared" si="28"/>
        <v>NL_X_2013_1000 NAC_11_7_1</v>
      </c>
      <c r="G1826" s="684"/>
    </row>
    <row r="1827" spans="1:7" ht="13.8" thickBot="1" x14ac:dyDescent="0.3">
      <c r="A1827" s="372" t="str">
        <f>Cover!$G$25</f>
        <v>NL</v>
      </c>
      <c r="B1827" s="325" t="s">
        <v>296</v>
      </c>
      <c r="C1827" s="323">
        <v>2013</v>
      </c>
      <c r="D1827" s="325" t="s">
        <v>216</v>
      </c>
      <c r="E1827" s="334" t="s">
        <v>157</v>
      </c>
      <c r="F1827" s="323" t="str">
        <f t="shared" si="28"/>
        <v>NL_X_2013_1000 NAC_12_1</v>
      </c>
      <c r="G1827" s="684"/>
    </row>
    <row r="1828" spans="1:7" ht="13.8" thickBot="1" x14ac:dyDescent="0.3">
      <c r="A1828" s="372" t="str">
        <f>Cover!$G$25</f>
        <v>NL</v>
      </c>
      <c r="B1828" s="325" t="s">
        <v>296</v>
      </c>
      <c r="C1828" s="323">
        <v>2013</v>
      </c>
      <c r="D1828" s="325" t="s">
        <v>216</v>
      </c>
      <c r="E1828" s="334" t="s">
        <v>158</v>
      </c>
      <c r="F1828" s="323" t="str">
        <f t="shared" si="28"/>
        <v>NL_X_2013_1000 NAC_12_2</v>
      </c>
      <c r="G1828" s="684"/>
    </row>
    <row r="1829" spans="1:7" ht="13.8" thickBot="1" x14ac:dyDescent="0.3">
      <c r="A1829" s="372" t="str">
        <f>Cover!$G$25</f>
        <v>NL</v>
      </c>
      <c r="B1829" s="325" t="s">
        <v>296</v>
      </c>
      <c r="C1829" s="323">
        <v>2013</v>
      </c>
      <c r="D1829" s="325" t="s">
        <v>216</v>
      </c>
      <c r="E1829" s="334" t="s">
        <v>159</v>
      </c>
      <c r="F1829" s="323" t="str">
        <f t="shared" si="28"/>
        <v>NL_X_2013_1000 NAC_12_3</v>
      </c>
      <c r="G1829" s="684"/>
    </row>
    <row r="1830" spans="1:7" ht="13.8" thickBot="1" x14ac:dyDescent="0.3">
      <c r="A1830" s="372" t="str">
        <f>Cover!$G$25</f>
        <v>NL</v>
      </c>
      <c r="B1830" s="325" t="s">
        <v>296</v>
      </c>
      <c r="C1830" s="323">
        <v>2013</v>
      </c>
      <c r="D1830" s="325" t="s">
        <v>216</v>
      </c>
      <c r="E1830" s="334" t="s">
        <v>160</v>
      </c>
      <c r="F1830" s="323" t="str">
        <f t="shared" si="28"/>
        <v>NL_X_2013_1000 NAC_12_4</v>
      </c>
      <c r="G1830" s="684"/>
    </row>
    <row r="1831" spans="1:7" ht="13.8" thickBot="1" x14ac:dyDescent="0.3">
      <c r="A1831" s="372" t="str">
        <f>Cover!$G$25</f>
        <v>NL</v>
      </c>
      <c r="B1831" s="325" t="s">
        <v>296</v>
      </c>
      <c r="C1831" s="323">
        <v>2013</v>
      </c>
      <c r="D1831" s="325" t="s">
        <v>216</v>
      </c>
      <c r="E1831" s="334" t="s">
        <v>161</v>
      </c>
      <c r="F1831" s="323" t="str">
        <f t="shared" si="28"/>
        <v>NL_X_2013_1000 NAC_12_5</v>
      </c>
      <c r="G1831" s="684"/>
    </row>
    <row r="1832" spans="1:7" ht="13.8" thickBot="1" x14ac:dyDescent="0.3">
      <c r="A1832" s="372" t="str">
        <f>Cover!$G$25</f>
        <v>NL</v>
      </c>
      <c r="B1832" s="325" t="s">
        <v>296</v>
      </c>
      <c r="C1832" s="323">
        <v>2013</v>
      </c>
      <c r="D1832" s="325" t="s">
        <v>216</v>
      </c>
      <c r="E1832" s="334" t="s">
        <v>162</v>
      </c>
      <c r="F1832" s="323" t="str">
        <f t="shared" si="28"/>
        <v>NL_X_2013_1000 NAC_12_6</v>
      </c>
      <c r="G1832" s="684"/>
    </row>
    <row r="1833" spans="1:7" ht="13.8" thickBot="1" x14ac:dyDescent="0.3">
      <c r="A1833" s="372" t="str">
        <f>Cover!$G$25</f>
        <v>NL</v>
      </c>
      <c r="B1833" s="325" t="s">
        <v>296</v>
      </c>
      <c r="C1833" s="323">
        <v>2013</v>
      </c>
      <c r="D1833" s="325" t="s">
        <v>216</v>
      </c>
      <c r="E1833" s="334" t="s">
        <v>163</v>
      </c>
      <c r="F1833" s="323" t="str">
        <f t="shared" si="28"/>
        <v>NL_X_2013_1000 NAC_12_6_1</v>
      </c>
      <c r="G1833" s="684"/>
    </row>
    <row r="1834" spans="1:7" ht="13.8" thickBot="1" x14ac:dyDescent="0.3">
      <c r="A1834" s="372" t="str">
        <f>Cover!$G$25</f>
        <v>NL</v>
      </c>
      <c r="B1834" s="325" t="s">
        <v>296</v>
      </c>
      <c r="C1834" s="323">
        <v>2013</v>
      </c>
      <c r="D1834" s="325" t="s">
        <v>216</v>
      </c>
      <c r="E1834" s="334" t="s">
        <v>164</v>
      </c>
      <c r="F1834" s="323" t="str">
        <f t="shared" si="28"/>
        <v>NL_X_2013_1000 NAC_12_6_2</v>
      </c>
      <c r="G1834" s="684"/>
    </row>
    <row r="1835" spans="1:7" ht="13.8" thickBot="1" x14ac:dyDescent="0.3">
      <c r="A1835" s="372" t="str">
        <f>Cover!$G$25</f>
        <v>NL</v>
      </c>
      <c r="B1835" s="325" t="s">
        <v>296</v>
      </c>
      <c r="C1835" s="323">
        <v>2013</v>
      </c>
      <c r="D1835" s="325" t="s">
        <v>216</v>
      </c>
      <c r="E1835" s="334" t="s">
        <v>166</v>
      </c>
      <c r="F1835" s="323" t="str">
        <f t="shared" si="28"/>
        <v>NL_X_2013_1000 NAC_12_6_3</v>
      </c>
      <c r="G1835" s="684"/>
    </row>
    <row r="1836" spans="1:7" ht="13.8" thickBot="1" x14ac:dyDescent="0.3">
      <c r="A1836" s="372" t="str">
        <f>Cover!$G$25</f>
        <v>NL</v>
      </c>
      <c r="B1836" s="325" t="s">
        <v>296</v>
      </c>
      <c r="C1836" s="323">
        <v>2013</v>
      </c>
      <c r="D1836" s="325" t="s">
        <v>216</v>
      </c>
      <c r="E1836" s="334" t="s">
        <v>167</v>
      </c>
      <c r="F1836" s="323" t="str">
        <f t="shared" si="28"/>
        <v>NL_X_2013_1000 NAC_12_7</v>
      </c>
      <c r="G1836" s="684"/>
    </row>
    <row r="1837" spans="1:7" ht="13.8" thickBot="1" x14ac:dyDescent="0.3">
      <c r="A1837" s="372" t="str">
        <f>Cover!$G$25</f>
        <v>NL</v>
      </c>
      <c r="B1837" s="325" t="s">
        <v>296</v>
      </c>
      <c r="C1837" s="323">
        <v>2013</v>
      </c>
      <c r="D1837" s="325" t="s">
        <v>216</v>
      </c>
      <c r="E1837" s="334" t="s">
        <v>168</v>
      </c>
      <c r="F1837" s="323" t="str">
        <f t="shared" si="28"/>
        <v>NL_X_2013_1000 NAC_12_7_1</v>
      </c>
      <c r="G1837" s="684"/>
    </row>
    <row r="1838" spans="1:7" ht="13.8" thickBot="1" x14ac:dyDescent="0.3">
      <c r="A1838" s="372" t="str">
        <f>Cover!$G$25</f>
        <v>NL</v>
      </c>
      <c r="B1838" s="325" t="s">
        <v>296</v>
      </c>
      <c r="C1838" s="323">
        <v>2013</v>
      </c>
      <c r="D1838" s="325" t="s">
        <v>216</v>
      </c>
      <c r="E1838" s="334" t="s">
        <v>169</v>
      </c>
      <c r="F1838" s="323" t="str">
        <f t="shared" si="28"/>
        <v>NL_X_2013_1000 NAC_12_7_2</v>
      </c>
      <c r="G1838" s="684"/>
    </row>
    <row r="1839" spans="1:7" ht="13.8" thickBot="1" x14ac:dyDescent="0.3">
      <c r="A1839" s="372" t="str">
        <f>Cover!$G$25</f>
        <v>NL</v>
      </c>
      <c r="B1839" s="325" t="s">
        <v>296</v>
      </c>
      <c r="C1839" s="323">
        <v>2013</v>
      </c>
      <c r="D1839" s="325" t="s">
        <v>216</v>
      </c>
      <c r="E1839" s="334" t="s">
        <v>170</v>
      </c>
      <c r="F1839" s="323" t="str">
        <f t="shared" si="28"/>
        <v>NL_X_2013_1000 NAC_12_7_3</v>
      </c>
      <c r="G1839" s="684"/>
    </row>
    <row r="1840" spans="1:7" ht="13.8" thickBot="1" x14ac:dyDescent="0.3">
      <c r="A1840" s="372" t="str">
        <f>Cover!$G$25</f>
        <v>NL</v>
      </c>
      <c r="B1840" s="325" t="s">
        <v>292</v>
      </c>
      <c r="C1840" s="323">
        <v>2013</v>
      </c>
      <c r="D1840" s="325" t="s">
        <v>293</v>
      </c>
      <c r="E1840" s="334" t="s">
        <v>224</v>
      </c>
      <c r="F1840" s="323" t="str">
        <f t="shared" si="28"/>
        <v>NL_M_2013_1000 m3_ST_1_2_C</v>
      </c>
      <c r="G1840" s="684"/>
    </row>
    <row r="1841" spans="1:7" ht="13.8" thickBot="1" x14ac:dyDescent="0.3">
      <c r="A1841" s="372" t="str">
        <f>Cover!$G$25</f>
        <v>NL</v>
      </c>
      <c r="B1841" s="325" t="s">
        <v>292</v>
      </c>
      <c r="C1841" s="323">
        <v>2013</v>
      </c>
      <c r="D1841" s="325" t="s">
        <v>293</v>
      </c>
      <c r="E1841" s="334" t="s">
        <v>225</v>
      </c>
      <c r="F1841" s="323" t="str">
        <f t="shared" si="28"/>
        <v>NL_M_2013_1000 m3_ST_1_2_C_1</v>
      </c>
      <c r="G1841" s="684"/>
    </row>
    <row r="1842" spans="1:7" ht="13.8" thickBot="1" x14ac:dyDescent="0.3">
      <c r="A1842" s="372" t="str">
        <f>Cover!$G$25</f>
        <v>NL</v>
      </c>
      <c r="B1842" s="325" t="s">
        <v>292</v>
      </c>
      <c r="C1842" s="323">
        <v>2013</v>
      </c>
      <c r="D1842" s="325" t="s">
        <v>293</v>
      </c>
      <c r="E1842" s="334" t="s">
        <v>226</v>
      </c>
      <c r="F1842" s="323" t="str">
        <f t="shared" si="28"/>
        <v>NL_M_2013_1000 m3_ST_1_2_C_1_1</v>
      </c>
      <c r="G1842" s="684"/>
    </row>
    <row r="1843" spans="1:7" ht="13.8" thickBot="1" x14ac:dyDescent="0.3">
      <c r="A1843" s="372" t="str">
        <f>Cover!$G$25</f>
        <v>NL</v>
      </c>
      <c r="B1843" s="325" t="s">
        <v>292</v>
      </c>
      <c r="C1843" s="323">
        <v>2013</v>
      </c>
      <c r="D1843" s="325" t="s">
        <v>293</v>
      </c>
      <c r="E1843" s="334" t="s">
        <v>227</v>
      </c>
      <c r="F1843" s="323" t="str">
        <f t="shared" si="28"/>
        <v>NL_M_2013_1000 m3_ST_1_2_C_2_1</v>
      </c>
      <c r="G1843" s="684"/>
    </row>
    <row r="1844" spans="1:7" ht="13.8" thickBot="1" x14ac:dyDescent="0.3">
      <c r="A1844" s="372" t="str">
        <f>Cover!$G$25</f>
        <v>NL</v>
      </c>
      <c r="B1844" s="325" t="s">
        <v>292</v>
      </c>
      <c r="C1844" s="323">
        <v>2013</v>
      </c>
      <c r="D1844" s="325" t="s">
        <v>293</v>
      </c>
      <c r="E1844" s="334" t="s">
        <v>228</v>
      </c>
      <c r="F1844" s="323" t="str">
        <f t="shared" si="28"/>
        <v>NL_M_2013_1000 m3_ST_1_2_C_2</v>
      </c>
      <c r="G1844" s="684"/>
    </row>
    <row r="1845" spans="1:7" ht="13.8" thickBot="1" x14ac:dyDescent="0.3">
      <c r="A1845" s="372" t="str">
        <f>Cover!$G$25</f>
        <v>NL</v>
      </c>
      <c r="B1845" s="325" t="s">
        <v>292</v>
      </c>
      <c r="C1845" s="323">
        <v>2013</v>
      </c>
      <c r="D1845" s="325" t="s">
        <v>293</v>
      </c>
      <c r="E1845" s="334" t="s">
        <v>241</v>
      </c>
      <c r="F1845" s="323" t="str">
        <f t="shared" si="28"/>
        <v>NL_M_2013_1000 m3_ST_1_2_C_1_2</v>
      </c>
      <c r="G1845" s="684"/>
    </row>
    <row r="1846" spans="1:7" ht="13.8" thickBot="1" x14ac:dyDescent="0.3">
      <c r="A1846" s="372" t="str">
        <f>Cover!$G$25</f>
        <v>NL</v>
      </c>
      <c r="B1846" s="332" t="s">
        <v>292</v>
      </c>
      <c r="C1846" s="323">
        <v>2013</v>
      </c>
      <c r="D1846" s="332" t="s">
        <v>293</v>
      </c>
      <c r="E1846" s="342" t="s">
        <v>242</v>
      </c>
      <c r="F1846" s="323" t="str">
        <f t="shared" si="28"/>
        <v>NL_M_2013_1000 m3_ST_1_2_C_2_2</v>
      </c>
      <c r="G1846" s="684"/>
    </row>
    <row r="1847" spans="1:7" ht="13.8" thickBot="1" x14ac:dyDescent="0.3">
      <c r="A1847" s="372" t="str">
        <f>Cover!$G$25</f>
        <v>NL</v>
      </c>
      <c r="B1847" s="327" t="s">
        <v>292</v>
      </c>
      <c r="C1847" s="323">
        <v>2013</v>
      </c>
      <c r="D1847" s="327" t="s">
        <v>293</v>
      </c>
      <c r="E1847" s="341" t="s">
        <v>243</v>
      </c>
      <c r="F1847" s="323" t="str">
        <f t="shared" si="28"/>
        <v>NL_M_2013_1000 m3_ST_1_2_C_3</v>
      </c>
      <c r="G1847" s="684"/>
    </row>
    <row r="1848" spans="1:7" ht="13.8" thickBot="1" x14ac:dyDescent="0.3">
      <c r="A1848" s="372" t="str">
        <f>Cover!$G$25</f>
        <v>NL</v>
      </c>
      <c r="B1848" s="325" t="s">
        <v>292</v>
      </c>
      <c r="C1848" s="323">
        <v>2013</v>
      </c>
      <c r="D1848" s="325" t="s">
        <v>293</v>
      </c>
      <c r="E1848" s="334" t="s">
        <v>244</v>
      </c>
      <c r="F1848" s="323" t="str">
        <f t="shared" si="28"/>
        <v>NL_M_2013_1000 m3_ST_1_2_C_1_3</v>
      </c>
      <c r="G1848" s="684"/>
    </row>
    <row r="1849" spans="1:7" ht="13.8" thickBot="1" x14ac:dyDescent="0.3">
      <c r="A1849" s="372" t="str">
        <f>Cover!$G$25</f>
        <v>NL</v>
      </c>
      <c r="B1849" s="325" t="s">
        <v>292</v>
      </c>
      <c r="C1849" s="323">
        <v>2013</v>
      </c>
      <c r="D1849" s="325" t="s">
        <v>293</v>
      </c>
      <c r="E1849" s="334" t="s">
        <v>245</v>
      </c>
      <c r="F1849" s="323" t="str">
        <f t="shared" si="28"/>
        <v>NL_M_2013_1000 m3_ST_1_2_C_2_3</v>
      </c>
      <c r="G1849" s="684"/>
    </row>
    <row r="1850" spans="1:7" ht="13.8" thickBot="1" x14ac:dyDescent="0.3">
      <c r="A1850" s="372" t="str">
        <f>Cover!$G$25</f>
        <v>NL</v>
      </c>
      <c r="B1850" s="325" t="s">
        <v>292</v>
      </c>
      <c r="C1850" s="323">
        <v>2013</v>
      </c>
      <c r="D1850" s="325" t="s">
        <v>293</v>
      </c>
      <c r="E1850" s="334" t="s">
        <v>246</v>
      </c>
      <c r="F1850" s="323" t="str">
        <f t="shared" si="28"/>
        <v>NL_M_2013_1000 m3_ST_1_2_NC</v>
      </c>
      <c r="G1850" s="684"/>
    </row>
    <row r="1851" spans="1:7" ht="13.8" thickBot="1" x14ac:dyDescent="0.3">
      <c r="A1851" s="372" t="str">
        <f>Cover!$G$25</f>
        <v>NL</v>
      </c>
      <c r="B1851" s="325" t="s">
        <v>292</v>
      </c>
      <c r="C1851" s="323">
        <v>2013</v>
      </c>
      <c r="D1851" s="325" t="s">
        <v>293</v>
      </c>
      <c r="E1851" s="334" t="s">
        <v>247</v>
      </c>
      <c r="F1851" s="323" t="str">
        <f t="shared" si="28"/>
        <v>NL_M_2013_1000 m3_ST_1_2_NC_1</v>
      </c>
      <c r="G1851" s="684"/>
    </row>
    <row r="1852" spans="1:7" ht="13.8" thickBot="1" x14ac:dyDescent="0.3">
      <c r="A1852" s="372" t="str">
        <f>Cover!$G$25</f>
        <v>NL</v>
      </c>
      <c r="B1852" s="325" t="s">
        <v>292</v>
      </c>
      <c r="C1852" s="323">
        <v>2013</v>
      </c>
      <c r="D1852" s="325" t="s">
        <v>293</v>
      </c>
      <c r="E1852" s="334" t="s">
        <v>248</v>
      </c>
      <c r="F1852" s="323" t="str">
        <f t="shared" si="28"/>
        <v>NL_M_2013_1000 m3_ST_1_2_NC_1_1</v>
      </c>
      <c r="G1852" s="684"/>
    </row>
    <row r="1853" spans="1:7" ht="13.8" thickBot="1" x14ac:dyDescent="0.3">
      <c r="A1853" s="372" t="str">
        <f>Cover!$G$25</f>
        <v>NL</v>
      </c>
      <c r="B1853" s="325" t="s">
        <v>292</v>
      </c>
      <c r="C1853" s="323">
        <v>2013</v>
      </c>
      <c r="D1853" s="325" t="s">
        <v>293</v>
      </c>
      <c r="E1853" s="334" t="s">
        <v>249</v>
      </c>
      <c r="F1853" s="323" t="str">
        <f t="shared" si="28"/>
        <v>NL_M_2013_1000 m3_ST_1_2_NC_2_1</v>
      </c>
      <c r="G1853" s="684"/>
    </row>
    <row r="1854" spans="1:7" ht="13.8" thickBot="1" x14ac:dyDescent="0.3">
      <c r="A1854" s="372" t="str">
        <f>Cover!$G$25</f>
        <v>NL</v>
      </c>
      <c r="B1854" s="325" t="s">
        <v>292</v>
      </c>
      <c r="C1854" s="323">
        <v>2013</v>
      </c>
      <c r="D1854" s="325" t="s">
        <v>293</v>
      </c>
      <c r="E1854" s="334" t="s">
        <v>250</v>
      </c>
      <c r="F1854" s="323" t="str">
        <f t="shared" si="28"/>
        <v>NL_M_2013_1000 m3_ST_1_2_NC_2</v>
      </c>
      <c r="G1854" s="684"/>
    </row>
    <row r="1855" spans="1:7" ht="13.8" thickBot="1" x14ac:dyDescent="0.3">
      <c r="A1855" s="372" t="str">
        <f>Cover!$G$25</f>
        <v>NL</v>
      </c>
      <c r="B1855" s="325" t="s">
        <v>292</v>
      </c>
      <c r="C1855" s="323">
        <v>2013</v>
      </c>
      <c r="D1855" s="325" t="s">
        <v>293</v>
      </c>
      <c r="E1855" s="334" t="s">
        <v>251</v>
      </c>
      <c r="F1855" s="323" t="str">
        <f t="shared" si="28"/>
        <v>NL_M_2013_1000 m3_ST_1_2_NC_1_2</v>
      </c>
      <c r="G1855" s="684"/>
    </row>
    <row r="1856" spans="1:7" ht="13.8" thickBot="1" x14ac:dyDescent="0.3">
      <c r="A1856" s="372" t="str">
        <f>Cover!$G$25</f>
        <v>NL</v>
      </c>
      <c r="B1856" s="325" t="s">
        <v>292</v>
      </c>
      <c r="C1856" s="323">
        <v>2013</v>
      </c>
      <c r="D1856" s="325" t="s">
        <v>293</v>
      </c>
      <c r="E1856" s="334" t="s">
        <v>252</v>
      </c>
      <c r="F1856" s="323" t="str">
        <f t="shared" si="28"/>
        <v>NL_M_2013_1000 m3_ST_1_2_NC_2_2</v>
      </c>
      <c r="G1856" s="684"/>
    </row>
    <row r="1857" spans="1:7" ht="13.8" thickBot="1" x14ac:dyDescent="0.3">
      <c r="A1857" s="372" t="str">
        <f>Cover!$G$25</f>
        <v>NL</v>
      </c>
      <c r="B1857" s="325" t="s">
        <v>292</v>
      </c>
      <c r="C1857" s="323">
        <v>2013</v>
      </c>
      <c r="D1857" s="325" t="s">
        <v>293</v>
      </c>
      <c r="E1857" s="334" t="s">
        <v>253</v>
      </c>
      <c r="F1857" s="323" t="str">
        <f t="shared" si="28"/>
        <v>NL_M_2013_1000 m3_ST_1_2_NC_3</v>
      </c>
      <c r="G1857" s="684"/>
    </row>
    <row r="1858" spans="1:7" ht="13.8" thickBot="1" x14ac:dyDescent="0.3">
      <c r="A1858" s="372" t="str">
        <f>Cover!$G$25</f>
        <v>NL</v>
      </c>
      <c r="B1858" s="325" t="s">
        <v>292</v>
      </c>
      <c r="C1858" s="323">
        <v>2013</v>
      </c>
      <c r="D1858" s="325" t="s">
        <v>293</v>
      </c>
      <c r="E1858" s="334" t="s">
        <v>254</v>
      </c>
      <c r="F1858" s="323" t="str">
        <f t="shared" si="28"/>
        <v>NL_M_2013_1000 m3_ST_1_2_NC_1_3</v>
      </c>
      <c r="G1858" s="684"/>
    </row>
    <row r="1859" spans="1:7" ht="13.8" thickBot="1" x14ac:dyDescent="0.3">
      <c r="A1859" s="372" t="str">
        <f>Cover!$G$25</f>
        <v>NL</v>
      </c>
      <c r="B1859" s="325" t="s">
        <v>292</v>
      </c>
      <c r="C1859" s="323">
        <v>2013</v>
      </c>
      <c r="D1859" s="325" t="s">
        <v>293</v>
      </c>
      <c r="E1859" s="334" t="s">
        <v>255</v>
      </c>
      <c r="F1859" s="323" t="str">
        <f t="shared" ref="F1859:F1922" si="29">CONCATENATE(A1859,"_",B1859,"_",C1859,"_",D1859,"_",E1859)</f>
        <v>NL_M_2013_1000 m3_ST_1_2_NC_2_3</v>
      </c>
      <c r="G1859" s="684"/>
    </row>
    <row r="1860" spans="1:7" ht="13.8" thickBot="1" x14ac:dyDescent="0.3">
      <c r="A1860" s="372" t="str">
        <f>Cover!$G$25</f>
        <v>NL</v>
      </c>
      <c r="B1860" s="325" t="s">
        <v>292</v>
      </c>
      <c r="C1860" s="323">
        <v>2013</v>
      </c>
      <c r="D1860" s="325" t="s">
        <v>293</v>
      </c>
      <c r="E1860" s="334" t="s">
        <v>256</v>
      </c>
      <c r="F1860" s="323" t="str">
        <f t="shared" si="29"/>
        <v>NL_M_2013_1000 m3_ST_1_2_NC_4</v>
      </c>
      <c r="G1860" s="684"/>
    </row>
    <row r="1861" spans="1:7" ht="13.8" thickBot="1" x14ac:dyDescent="0.3">
      <c r="A1861" s="372" t="str">
        <f>Cover!$G$25</f>
        <v>NL</v>
      </c>
      <c r="B1861" s="325" t="s">
        <v>292</v>
      </c>
      <c r="C1861" s="323">
        <v>2013</v>
      </c>
      <c r="D1861" s="325" t="s">
        <v>293</v>
      </c>
      <c r="E1861" s="334" t="s">
        <v>257</v>
      </c>
      <c r="F1861" s="323" t="str">
        <f t="shared" si="29"/>
        <v>NL_M_2013_1000 m3_ST_1_2_NC_5</v>
      </c>
      <c r="G1861" s="684"/>
    </row>
    <row r="1862" spans="1:7" ht="13.8" thickBot="1" x14ac:dyDescent="0.3">
      <c r="A1862" s="372" t="str">
        <f>Cover!$G$25</f>
        <v>NL</v>
      </c>
      <c r="B1862" s="325" t="s">
        <v>292</v>
      </c>
      <c r="C1862" s="323">
        <v>2013</v>
      </c>
      <c r="D1862" s="325" t="s">
        <v>293</v>
      </c>
      <c r="E1862" s="334" t="s">
        <v>258</v>
      </c>
      <c r="F1862" s="323" t="str">
        <f t="shared" si="29"/>
        <v>NL_M_2013_1000 m3_ST_5_C</v>
      </c>
      <c r="G1862" s="684"/>
    </row>
    <row r="1863" spans="1:7" ht="13.8" thickBot="1" x14ac:dyDescent="0.3">
      <c r="A1863" s="372" t="str">
        <f>Cover!$G$25</f>
        <v>NL</v>
      </c>
      <c r="B1863" s="325" t="s">
        <v>292</v>
      </c>
      <c r="C1863" s="323">
        <v>2013</v>
      </c>
      <c r="D1863" s="325" t="s">
        <v>293</v>
      </c>
      <c r="E1863" s="334" t="s">
        <v>259</v>
      </c>
      <c r="F1863" s="323" t="str">
        <f t="shared" si="29"/>
        <v>NL_M_2013_1000 m3_ST_5_C_1</v>
      </c>
      <c r="G1863" s="684"/>
    </row>
    <row r="1864" spans="1:7" ht="13.8" thickBot="1" x14ac:dyDescent="0.3">
      <c r="A1864" s="372" t="str">
        <f>Cover!$G$25</f>
        <v>NL</v>
      </c>
      <c r="B1864" s="325" t="s">
        <v>292</v>
      </c>
      <c r="C1864" s="323">
        <v>2013</v>
      </c>
      <c r="D1864" s="325" t="s">
        <v>293</v>
      </c>
      <c r="E1864" s="334" t="s">
        <v>260</v>
      </c>
      <c r="F1864" s="323" t="str">
        <f t="shared" si="29"/>
        <v>NL_M_2013_1000 m3_ST_5_C_2</v>
      </c>
      <c r="G1864" s="684"/>
    </row>
    <row r="1865" spans="1:7" ht="13.8" thickBot="1" x14ac:dyDescent="0.3">
      <c r="A1865" s="372" t="str">
        <f>Cover!$G$25</f>
        <v>NL</v>
      </c>
      <c r="B1865" s="325" t="s">
        <v>292</v>
      </c>
      <c r="C1865" s="323">
        <v>2013</v>
      </c>
      <c r="D1865" s="325" t="s">
        <v>293</v>
      </c>
      <c r="E1865" s="334" t="s">
        <v>261</v>
      </c>
      <c r="F1865" s="323" t="str">
        <f t="shared" si="29"/>
        <v>NL_M_2013_1000 m3_ST_5_NC</v>
      </c>
      <c r="G1865" s="684"/>
    </row>
    <row r="1866" spans="1:7" ht="13.8" thickBot="1" x14ac:dyDescent="0.3">
      <c r="A1866" s="372" t="str">
        <f>Cover!$G$25</f>
        <v>NL</v>
      </c>
      <c r="B1866" s="325" t="s">
        <v>292</v>
      </c>
      <c r="C1866" s="323">
        <v>2013</v>
      </c>
      <c r="D1866" s="325" t="s">
        <v>293</v>
      </c>
      <c r="E1866" s="334" t="s">
        <v>262</v>
      </c>
      <c r="F1866" s="323" t="str">
        <f t="shared" si="29"/>
        <v>NL_M_2013_1000 m3_ST_5_NC_1</v>
      </c>
      <c r="G1866" s="684"/>
    </row>
    <row r="1867" spans="1:7" ht="13.8" thickBot="1" x14ac:dyDescent="0.3">
      <c r="A1867" s="372" t="str">
        <f>Cover!$G$25</f>
        <v>NL</v>
      </c>
      <c r="B1867" s="325" t="s">
        <v>292</v>
      </c>
      <c r="C1867" s="323">
        <v>2013</v>
      </c>
      <c r="D1867" s="325" t="s">
        <v>293</v>
      </c>
      <c r="E1867" s="334" t="s">
        <v>263</v>
      </c>
      <c r="F1867" s="323" t="str">
        <f t="shared" si="29"/>
        <v>NL_M_2013_1000 m3_ST_5_NC_2</v>
      </c>
      <c r="G1867" s="684"/>
    </row>
    <row r="1868" spans="1:7" ht="13.8" thickBot="1" x14ac:dyDescent="0.3">
      <c r="A1868" s="372" t="str">
        <f>Cover!$G$25</f>
        <v>NL</v>
      </c>
      <c r="B1868" s="325" t="s">
        <v>292</v>
      </c>
      <c r="C1868" s="323">
        <v>2013</v>
      </c>
      <c r="D1868" s="325" t="s">
        <v>293</v>
      </c>
      <c r="E1868" s="334" t="s">
        <v>264</v>
      </c>
      <c r="F1868" s="323" t="str">
        <f t="shared" si="29"/>
        <v>NL_M_2013_1000 m3_ST_5_NC_3</v>
      </c>
      <c r="G1868" s="684"/>
    </row>
    <row r="1869" spans="1:7" ht="13.8" thickBot="1" x14ac:dyDescent="0.3">
      <c r="A1869" s="372" t="str">
        <f>Cover!$G$25</f>
        <v>NL</v>
      </c>
      <c r="B1869" s="325" t="s">
        <v>292</v>
      </c>
      <c r="C1869" s="323">
        <v>2013</v>
      </c>
      <c r="D1869" s="325" t="s">
        <v>293</v>
      </c>
      <c r="E1869" s="334" t="s">
        <v>265</v>
      </c>
      <c r="F1869" s="323" t="str">
        <f t="shared" si="29"/>
        <v>NL_M_2013_1000 m3_ST_5_NC_4</v>
      </c>
      <c r="G1869" s="684"/>
    </row>
    <row r="1870" spans="1:7" ht="13.8" thickBot="1" x14ac:dyDescent="0.3">
      <c r="A1870" s="372" t="str">
        <f>Cover!$G$25</f>
        <v>NL</v>
      </c>
      <c r="B1870" s="325" t="s">
        <v>292</v>
      </c>
      <c r="C1870" s="323">
        <v>2013</v>
      </c>
      <c r="D1870" s="325" t="s">
        <v>293</v>
      </c>
      <c r="E1870" s="334" t="s">
        <v>266</v>
      </c>
      <c r="F1870" s="323" t="str">
        <f t="shared" si="29"/>
        <v>NL_M_2013_1000 m3_ST_5_NC_5</v>
      </c>
      <c r="G1870" s="684"/>
    </row>
    <row r="1871" spans="1:7" ht="13.8" thickBot="1" x14ac:dyDescent="0.3">
      <c r="A1871" s="372" t="str">
        <f>Cover!$G$25</f>
        <v>NL</v>
      </c>
      <c r="B1871" s="325" t="s">
        <v>292</v>
      </c>
      <c r="C1871" s="323">
        <v>2013</v>
      </c>
      <c r="D1871" s="325" t="s">
        <v>293</v>
      </c>
      <c r="E1871" s="334" t="s">
        <v>267</v>
      </c>
      <c r="F1871" s="323" t="str">
        <f t="shared" si="29"/>
        <v>NL_M_2013_1000 m3_ST_5_NC_6</v>
      </c>
      <c r="G1871" s="684"/>
    </row>
    <row r="1872" spans="1:7" ht="13.8" thickBot="1" x14ac:dyDescent="0.3">
      <c r="A1872" s="372" t="str">
        <f>Cover!$G$25</f>
        <v>NL</v>
      </c>
      <c r="B1872" s="325" t="s">
        <v>292</v>
      </c>
      <c r="C1872" s="323">
        <v>2013</v>
      </c>
      <c r="D1872" s="325" t="s">
        <v>293</v>
      </c>
      <c r="E1872" s="334" t="s">
        <v>268</v>
      </c>
      <c r="F1872" s="323" t="str">
        <f t="shared" si="29"/>
        <v>NL_M_2013_1000 m3_ST_5_NC_7</v>
      </c>
      <c r="G1872" s="684"/>
    </row>
    <row r="1873" spans="1:7" ht="13.8" thickBot="1" x14ac:dyDescent="0.3">
      <c r="A1873" s="372" t="str">
        <f>Cover!$G$25</f>
        <v>NL</v>
      </c>
      <c r="B1873" s="325" t="s">
        <v>292</v>
      </c>
      <c r="C1873" s="323">
        <v>2013</v>
      </c>
      <c r="D1873" s="325" t="s">
        <v>216</v>
      </c>
      <c r="E1873" s="334" t="s">
        <v>224</v>
      </c>
      <c r="F1873" s="323" t="str">
        <f t="shared" si="29"/>
        <v>NL_M_2013_1000 NAC_ST_1_2_C</v>
      </c>
      <c r="G1873" s="684"/>
    </row>
    <row r="1874" spans="1:7" ht="13.8" thickBot="1" x14ac:dyDescent="0.3">
      <c r="A1874" s="372" t="str">
        <f>Cover!$G$25</f>
        <v>NL</v>
      </c>
      <c r="B1874" s="325" t="s">
        <v>292</v>
      </c>
      <c r="C1874" s="323">
        <v>2013</v>
      </c>
      <c r="D1874" s="325" t="s">
        <v>216</v>
      </c>
      <c r="E1874" s="334" t="s">
        <v>225</v>
      </c>
      <c r="F1874" s="323" t="str">
        <f t="shared" si="29"/>
        <v>NL_M_2013_1000 NAC_ST_1_2_C_1</v>
      </c>
      <c r="G1874" s="684"/>
    </row>
    <row r="1875" spans="1:7" ht="13.8" thickBot="1" x14ac:dyDescent="0.3">
      <c r="A1875" s="372" t="str">
        <f>Cover!$G$25</f>
        <v>NL</v>
      </c>
      <c r="B1875" s="325" t="s">
        <v>292</v>
      </c>
      <c r="C1875" s="323">
        <v>2013</v>
      </c>
      <c r="D1875" s="325" t="s">
        <v>216</v>
      </c>
      <c r="E1875" s="334" t="s">
        <v>226</v>
      </c>
      <c r="F1875" s="323" t="str">
        <f t="shared" si="29"/>
        <v>NL_M_2013_1000 NAC_ST_1_2_C_1_1</v>
      </c>
      <c r="G1875" s="684"/>
    </row>
    <row r="1876" spans="1:7" ht="13.8" thickBot="1" x14ac:dyDescent="0.3">
      <c r="A1876" s="372" t="str">
        <f>Cover!$G$25</f>
        <v>NL</v>
      </c>
      <c r="B1876" s="325" t="s">
        <v>292</v>
      </c>
      <c r="C1876" s="323">
        <v>2013</v>
      </c>
      <c r="D1876" s="325" t="s">
        <v>216</v>
      </c>
      <c r="E1876" s="334" t="s">
        <v>227</v>
      </c>
      <c r="F1876" s="323" t="str">
        <f t="shared" si="29"/>
        <v>NL_M_2013_1000 NAC_ST_1_2_C_2_1</v>
      </c>
      <c r="G1876" s="684"/>
    </row>
    <row r="1877" spans="1:7" ht="13.8" thickBot="1" x14ac:dyDescent="0.3">
      <c r="A1877" s="372" t="str">
        <f>Cover!$G$25</f>
        <v>NL</v>
      </c>
      <c r="B1877" s="325" t="s">
        <v>292</v>
      </c>
      <c r="C1877" s="323">
        <v>2013</v>
      </c>
      <c r="D1877" s="325" t="s">
        <v>216</v>
      </c>
      <c r="E1877" s="334" t="s">
        <v>228</v>
      </c>
      <c r="F1877" s="323" t="str">
        <f t="shared" si="29"/>
        <v>NL_M_2013_1000 NAC_ST_1_2_C_2</v>
      </c>
      <c r="G1877" s="684"/>
    </row>
    <row r="1878" spans="1:7" ht="13.8" thickBot="1" x14ac:dyDescent="0.3">
      <c r="A1878" s="372" t="str">
        <f>Cover!$G$25</f>
        <v>NL</v>
      </c>
      <c r="B1878" s="325" t="s">
        <v>292</v>
      </c>
      <c r="C1878" s="323">
        <v>2013</v>
      </c>
      <c r="D1878" s="325" t="s">
        <v>216</v>
      </c>
      <c r="E1878" s="334" t="s">
        <v>241</v>
      </c>
      <c r="F1878" s="323" t="str">
        <f t="shared" si="29"/>
        <v>NL_M_2013_1000 NAC_ST_1_2_C_1_2</v>
      </c>
      <c r="G1878" s="684"/>
    </row>
    <row r="1879" spans="1:7" ht="13.8" thickBot="1" x14ac:dyDescent="0.3">
      <c r="A1879" s="372" t="str">
        <f>Cover!$G$25</f>
        <v>NL</v>
      </c>
      <c r="B1879" s="332" t="s">
        <v>292</v>
      </c>
      <c r="C1879" s="323">
        <v>2013</v>
      </c>
      <c r="D1879" s="332" t="s">
        <v>216</v>
      </c>
      <c r="E1879" s="342" t="s">
        <v>242</v>
      </c>
      <c r="F1879" s="323" t="str">
        <f t="shared" si="29"/>
        <v>NL_M_2013_1000 NAC_ST_1_2_C_2_2</v>
      </c>
      <c r="G1879" s="684"/>
    </row>
    <row r="1880" spans="1:7" ht="13.8" thickBot="1" x14ac:dyDescent="0.3">
      <c r="A1880" s="372" t="str">
        <f>Cover!$G$25</f>
        <v>NL</v>
      </c>
      <c r="B1880" s="327" t="s">
        <v>292</v>
      </c>
      <c r="C1880" s="323">
        <v>2013</v>
      </c>
      <c r="D1880" s="327" t="s">
        <v>216</v>
      </c>
      <c r="E1880" s="341" t="s">
        <v>243</v>
      </c>
      <c r="F1880" s="323" t="str">
        <f t="shared" si="29"/>
        <v>NL_M_2013_1000 NAC_ST_1_2_C_3</v>
      </c>
      <c r="G1880" s="684"/>
    </row>
    <row r="1881" spans="1:7" ht="13.8" thickBot="1" x14ac:dyDescent="0.3">
      <c r="A1881" s="372" t="str">
        <f>Cover!$G$25</f>
        <v>NL</v>
      </c>
      <c r="B1881" s="325" t="s">
        <v>292</v>
      </c>
      <c r="C1881" s="323">
        <v>2013</v>
      </c>
      <c r="D1881" s="325" t="s">
        <v>216</v>
      </c>
      <c r="E1881" s="334" t="s">
        <v>244</v>
      </c>
      <c r="F1881" s="323" t="str">
        <f t="shared" si="29"/>
        <v>NL_M_2013_1000 NAC_ST_1_2_C_1_3</v>
      </c>
      <c r="G1881" s="684"/>
    </row>
    <row r="1882" spans="1:7" ht="13.8" thickBot="1" x14ac:dyDescent="0.3">
      <c r="A1882" s="372" t="str">
        <f>Cover!$G$25</f>
        <v>NL</v>
      </c>
      <c r="B1882" s="325" t="s">
        <v>292</v>
      </c>
      <c r="C1882" s="323">
        <v>2013</v>
      </c>
      <c r="D1882" s="325" t="s">
        <v>216</v>
      </c>
      <c r="E1882" s="334" t="s">
        <v>245</v>
      </c>
      <c r="F1882" s="323" t="str">
        <f t="shared" si="29"/>
        <v>NL_M_2013_1000 NAC_ST_1_2_C_2_3</v>
      </c>
      <c r="G1882" s="684"/>
    </row>
    <row r="1883" spans="1:7" ht="13.8" thickBot="1" x14ac:dyDescent="0.3">
      <c r="A1883" s="372" t="str">
        <f>Cover!$G$25</f>
        <v>NL</v>
      </c>
      <c r="B1883" s="325" t="s">
        <v>292</v>
      </c>
      <c r="C1883" s="323">
        <v>2013</v>
      </c>
      <c r="D1883" s="325" t="s">
        <v>216</v>
      </c>
      <c r="E1883" s="334" t="s">
        <v>246</v>
      </c>
      <c r="F1883" s="323" t="str">
        <f t="shared" si="29"/>
        <v>NL_M_2013_1000 NAC_ST_1_2_NC</v>
      </c>
      <c r="G1883" s="684"/>
    </row>
    <row r="1884" spans="1:7" ht="13.8" thickBot="1" x14ac:dyDescent="0.3">
      <c r="A1884" s="372" t="str">
        <f>Cover!$G$25</f>
        <v>NL</v>
      </c>
      <c r="B1884" s="325" t="s">
        <v>292</v>
      </c>
      <c r="C1884" s="323">
        <v>2013</v>
      </c>
      <c r="D1884" s="325" t="s">
        <v>216</v>
      </c>
      <c r="E1884" s="334" t="s">
        <v>247</v>
      </c>
      <c r="F1884" s="323" t="str">
        <f t="shared" si="29"/>
        <v>NL_M_2013_1000 NAC_ST_1_2_NC_1</v>
      </c>
      <c r="G1884" s="684"/>
    </row>
    <row r="1885" spans="1:7" ht="13.8" thickBot="1" x14ac:dyDescent="0.3">
      <c r="A1885" s="372" t="str">
        <f>Cover!$G$25</f>
        <v>NL</v>
      </c>
      <c r="B1885" s="325" t="s">
        <v>292</v>
      </c>
      <c r="C1885" s="323">
        <v>2013</v>
      </c>
      <c r="D1885" s="325" t="s">
        <v>216</v>
      </c>
      <c r="E1885" s="334" t="s">
        <v>248</v>
      </c>
      <c r="F1885" s="323" t="str">
        <f t="shared" si="29"/>
        <v>NL_M_2013_1000 NAC_ST_1_2_NC_1_1</v>
      </c>
      <c r="G1885" s="684"/>
    </row>
    <row r="1886" spans="1:7" ht="13.8" thickBot="1" x14ac:dyDescent="0.3">
      <c r="A1886" s="372" t="str">
        <f>Cover!$G$25</f>
        <v>NL</v>
      </c>
      <c r="B1886" s="325" t="s">
        <v>292</v>
      </c>
      <c r="C1886" s="323">
        <v>2013</v>
      </c>
      <c r="D1886" s="325" t="s">
        <v>216</v>
      </c>
      <c r="E1886" s="334" t="s">
        <v>249</v>
      </c>
      <c r="F1886" s="323" t="str">
        <f t="shared" si="29"/>
        <v>NL_M_2013_1000 NAC_ST_1_2_NC_2_1</v>
      </c>
      <c r="G1886" s="684"/>
    </row>
    <row r="1887" spans="1:7" ht="13.8" thickBot="1" x14ac:dyDescent="0.3">
      <c r="A1887" s="372" t="str">
        <f>Cover!$G$25</f>
        <v>NL</v>
      </c>
      <c r="B1887" s="325" t="s">
        <v>292</v>
      </c>
      <c r="C1887" s="323">
        <v>2013</v>
      </c>
      <c r="D1887" s="325" t="s">
        <v>216</v>
      </c>
      <c r="E1887" s="334" t="s">
        <v>250</v>
      </c>
      <c r="F1887" s="323" t="str">
        <f t="shared" si="29"/>
        <v>NL_M_2013_1000 NAC_ST_1_2_NC_2</v>
      </c>
      <c r="G1887" s="684"/>
    </row>
    <row r="1888" spans="1:7" ht="13.8" thickBot="1" x14ac:dyDescent="0.3">
      <c r="A1888" s="372" t="str">
        <f>Cover!$G$25</f>
        <v>NL</v>
      </c>
      <c r="B1888" s="325" t="s">
        <v>292</v>
      </c>
      <c r="C1888" s="323">
        <v>2013</v>
      </c>
      <c r="D1888" s="325" t="s">
        <v>216</v>
      </c>
      <c r="E1888" s="334" t="s">
        <v>251</v>
      </c>
      <c r="F1888" s="323" t="str">
        <f t="shared" si="29"/>
        <v>NL_M_2013_1000 NAC_ST_1_2_NC_1_2</v>
      </c>
      <c r="G1888" s="684"/>
    </row>
    <row r="1889" spans="1:7" ht="13.8" thickBot="1" x14ac:dyDescent="0.3">
      <c r="A1889" s="372" t="str">
        <f>Cover!$G$25</f>
        <v>NL</v>
      </c>
      <c r="B1889" s="325" t="s">
        <v>292</v>
      </c>
      <c r="C1889" s="323">
        <v>2013</v>
      </c>
      <c r="D1889" s="325" t="s">
        <v>216</v>
      </c>
      <c r="E1889" s="334" t="s">
        <v>252</v>
      </c>
      <c r="F1889" s="323" t="str">
        <f t="shared" si="29"/>
        <v>NL_M_2013_1000 NAC_ST_1_2_NC_2_2</v>
      </c>
      <c r="G1889" s="684"/>
    </row>
    <row r="1890" spans="1:7" ht="13.8" thickBot="1" x14ac:dyDescent="0.3">
      <c r="A1890" s="372" t="str">
        <f>Cover!$G$25</f>
        <v>NL</v>
      </c>
      <c r="B1890" s="325" t="s">
        <v>292</v>
      </c>
      <c r="C1890" s="323">
        <v>2013</v>
      </c>
      <c r="D1890" s="325" t="s">
        <v>216</v>
      </c>
      <c r="E1890" s="334" t="s">
        <v>253</v>
      </c>
      <c r="F1890" s="323" t="str">
        <f t="shared" si="29"/>
        <v>NL_M_2013_1000 NAC_ST_1_2_NC_3</v>
      </c>
      <c r="G1890" s="684"/>
    </row>
    <row r="1891" spans="1:7" ht="13.8" thickBot="1" x14ac:dyDescent="0.3">
      <c r="A1891" s="372" t="str">
        <f>Cover!$G$25</f>
        <v>NL</v>
      </c>
      <c r="B1891" s="325" t="s">
        <v>292</v>
      </c>
      <c r="C1891" s="323">
        <v>2013</v>
      </c>
      <c r="D1891" s="325" t="s">
        <v>216</v>
      </c>
      <c r="E1891" s="334" t="s">
        <v>254</v>
      </c>
      <c r="F1891" s="323" t="str">
        <f t="shared" si="29"/>
        <v>NL_M_2013_1000 NAC_ST_1_2_NC_1_3</v>
      </c>
      <c r="G1891" s="684"/>
    </row>
    <row r="1892" spans="1:7" ht="13.8" thickBot="1" x14ac:dyDescent="0.3">
      <c r="A1892" s="372" t="str">
        <f>Cover!$G$25</f>
        <v>NL</v>
      </c>
      <c r="B1892" s="325" t="s">
        <v>292</v>
      </c>
      <c r="C1892" s="323">
        <v>2013</v>
      </c>
      <c r="D1892" s="325" t="s">
        <v>216</v>
      </c>
      <c r="E1892" s="334" t="s">
        <v>255</v>
      </c>
      <c r="F1892" s="323" t="str">
        <f t="shared" si="29"/>
        <v>NL_M_2013_1000 NAC_ST_1_2_NC_2_3</v>
      </c>
      <c r="G1892" s="684"/>
    </row>
    <row r="1893" spans="1:7" ht="13.8" thickBot="1" x14ac:dyDescent="0.3">
      <c r="A1893" s="372" t="str">
        <f>Cover!$G$25</f>
        <v>NL</v>
      </c>
      <c r="B1893" s="325" t="s">
        <v>292</v>
      </c>
      <c r="C1893" s="323">
        <v>2013</v>
      </c>
      <c r="D1893" s="325" t="s">
        <v>216</v>
      </c>
      <c r="E1893" s="334" t="s">
        <v>256</v>
      </c>
      <c r="F1893" s="323" t="str">
        <f t="shared" si="29"/>
        <v>NL_M_2013_1000 NAC_ST_1_2_NC_4</v>
      </c>
      <c r="G1893" s="684"/>
    </row>
    <row r="1894" spans="1:7" ht="13.8" thickBot="1" x14ac:dyDescent="0.3">
      <c r="A1894" s="372" t="str">
        <f>Cover!$G$25</f>
        <v>NL</v>
      </c>
      <c r="B1894" s="325" t="s">
        <v>292</v>
      </c>
      <c r="C1894" s="323">
        <v>2013</v>
      </c>
      <c r="D1894" s="325" t="s">
        <v>216</v>
      </c>
      <c r="E1894" s="334" t="s">
        <v>257</v>
      </c>
      <c r="F1894" s="323" t="str">
        <f t="shared" si="29"/>
        <v>NL_M_2013_1000 NAC_ST_1_2_NC_5</v>
      </c>
      <c r="G1894" s="684"/>
    </row>
    <row r="1895" spans="1:7" ht="13.8" thickBot="1" x14ac:dyDescent="0.3">
      <c r="A1895" s="372" t="str">
        <f>Cover!$G$25</f>
        <v>NL</v>
      </c>
      <c r="B1895" s="325" t="s">
        <v>292</v>
      </c>
      <c r="C1895" s="323">
        <v>2013</v>
      </c>
      <c r="D1895" s="325" t="s">
        <v>216</v>
      </c>
      <c r="E1895" s="334" t="s">
        <v>258</v>
      </c>
      <c r="F1895" s="323" t="str">
        <f t="shared" si="29"/>
        <v>NL_M_2013_1000 NAC_ST_5_C</v>
      </c>
      <c r="G1895" s="684"/>
    </row>
    <row r="1896" spans="1:7" ht="13.8" thickBot="1" x14ac:dyDescent="0.3">
      <c r="A1896" s="372" t="str">
        <f>Cover!$G$25</f>
        <v>NL</v>
      </c>
      <c r="B1896" s="325" t="s">
        <v>292</v>
      </c>
      <c r="C1896" s="323">
        <v>2013</v>
      </c>
      <c r="D1896" s="325" t="s">
        <v>216</v>
      </c>
      <c r="E1896" s="334" t="s">
        <v>259</v>
      </c>
      <c r="F1896" s="323" t="str">
        <f t="shared" si="29"/>
        <v>NL_M_2013_1000 NAC_ST_5_C_1</v>
      </c>
      <c r="G1896" s="684"/>
    </row>
    <row r="1897" spans="1:7" ht="13.8" thickBot="1" x14ac:dyDescent="0.3">
      <c r="A1897" s="372" t="str">
        <f>Cover!$G$25</f>
        <v>NL</v>
      </c>
      <c r="B1897" s="325" t="s">
        <v>292</v>
      </c>
      <c r="C1897" s="323">
        <v>2013</v>
      </c>
      <c r="D1897" s="325" t="s">
        <v>216</v>
      </c>
      <c r="E1897" s="334" t="s">
        <v>260</v>
      </c>
      <c r="F1897" s="323" t="str">
        <f t="shared" si="29"/>
        <v>NL_M_2013_1000 NAC_ST_5_C_2</v>
      </c>
      <c r="G1897" s="684"/>
    </row>
    <row r="1898" spans="1:7" ht="13.8" thickBot="1" x14ac:dyDescent="0.3">
      <c r="A1898" s="372" t="str">
        <f>Cover!$G$25</f>
        <v>NL</v>
      </c>
      <c r="B1898" s="325" t="s">
        <v>292</v>
      </c>
      <c r="C1898" s="323">
        <v>2013</v>
      </c>
      <c r="D1898" s="325" t="s">
        <v>216</v>
      </c>
      <c r="E1898" s="334" t="s">
        <v>261</v>
      </c>
      <c r="F1898" s="323" t="str">
        <f t="shared" si="29"/>
        <v>NL_M_2013_1000 NAC_ST_5_NC</v>
      </c>
      <c r="G1898" s="684"/>
    </row>
    <row r="1899" spans="1:7" ht="13.8" thickBot="1" x14ac:dyDescent="0.3">
      <c r="A1899" s="372" t="str">
        <f>Cover!$G$25</f>
        <v>NL</v>
      </c>
      <c r="B1899" s="325" t="s">
        <v>292</v>
      </c>
      <c r="C1899" s="323">
        <v>2013</v>
      </c>
      <c r="D1899" s="325" t="s">
        <v>216</v>
      </c>
      <c r="E1899" s="334" t="s">
        <v>262</v>
      </c>
      <c r="F1899" s="323" t="str">
        <f t="shared" si="29"/>
        <v>NL_M_2013_1000 NAC_ST_5_NC_1</v>
      </c>
      <c r="G1899" s="684"/>
    </row>
    <row r="1900" spans="1:7" ht="13.8" thickBot="1" x14ac:dyDescent="0.3">
      <c r="A1900" s="372" t="str">
        <f>Cover!$G$25</f>
        <v>NL</v>
      </c>
      <c r="B1900" s="325" t="s">
        <v>292</v>
      </c>
      <c r="C1900" s="323">
        <v>2013</v>
      </c>
      <c r="D1900" s="325" t="s">
        <v>216</v>
      </c>
      <c r="E1900" s="334" t="s">
        <v>263</v>
      </c>
      <c r="F1900" s="323" t="str">
        <f t="shared" si="29"/>
        <v>NL_M_2013_1000 NAC_ST_5_NC_2</v>
      </c>
      <c r="G1900" s="684"/>
    </row>
    <row r="1901" spans="1:7" ht="13.8" thickBot="1" x14ac:dyDescent="0.3">
      <c r="A1901" s="372" t="str">
        <f>Cover!$G$25</f>
        <v>NL</v>
      </c>
      <c r="B1901" s="325" t="s">
        <v>292</v>
      </c>
      <c r="C1901" s="323">
        <v>2013</v>
      </c>
      <c r="D1901" s="325" t="s">
        <v>216</v>
      </c>
      <c r="E1901" s="334" t="s">
        <v>264</v>
      </c>
      <c r="F1901" s="323" t="str">
        <f t="shared" si="29"/>
        <v>NL_M_2013_1000 NAC_ST_5_NC_3</v>
      </c>
      <c r="G1901" s="684"/>
    </row>
    <row r="1902" spans="1:7" ht="13.8" thickBot="1" x14ac:dyDescent="0.3">
      <c r="A1902" s="372" t="str">
        <f>Cover!$G$25</f>
        <v>NL</v>
      </c>
      <c r="B1902" s="325" t="s">
        <v>292</v>
      </c>
      <c r="C1902" s="323">
        <v>2013</v>
      </c>
      <c r="D1902" s="325" t="s">
        <v>216</v>
      </c>
      <c r="E1902" s="334" t="s">
        <v>265</v>
      </c>
      <c r="F1902" s="323" t="str">
        <f t="shared" si="29"/>
        <v>NL_M_2013_1000 NAC_ST_5_NC_4</v>
      </c>
      <c r="G1902" s="684"/>
    </row>
    <row r="1903" spans="1:7" ht="13.8" thickBot="1" x14ac:dyDescent="0.3">
      <c r="A1903" s="372" t="str">
        <f>Cover!$G$25</f>
        <v>NL</v>
      </c>
      <c r="B1903" s="325" t="s">
        <v>292</v>
      </c>
      <c r="C1903" s="323">
        <v>2013</v>
      </c>
      <c r="D1903" s="325" t="s">
        <v>216</v>
      </c>
      <c r="E1903" s="334" t="s">
        <v>266</v>
      </c>
      <c r="F1903" s="323" t="str">
        <f t="shared" si="29"/>
        <v>NL_M_2013_1000 NAC_ST_5_NC_5</v>
      </c>
      <c r="G1903" s="684"/>
    </row>
    <row r="1904" spans="1:7" ht="13.8" thickBot="1" x14ac:dyDescent="0.3">
      <c r="A1904" s="372" t="str">
        <f>Cover!$G$25</f>
        <v>NL</v>
      </c>
      <c r="B1904" s="325" t="s">
        <v>292</v>
      </c>
      <c r="C1904" s="323">
        <v>2013</v>
      </c>
      <c r="D1904" s="325" t="s">
        <v>216</v>
      </c>
      <c r="E1904" s="334" t="s">
        <v>267</v>
      </c>
      <c r="F1904" s="323" t="str">
        <f t="shared" si="29"/>
        <v>NL_M_2013_1000 NAC_ST_5_NC_6</v>
      </c>
      <c r="G1904" s="684"/>
    </row>
    <row r="1905" spans="1:7" ht="13.8" thickBot="1" x14ac:dyDescent="0.3">
      <c r="A1905" s="372" t="str">
        <f>Cover!$G$25</f>
        <v>NL</v>
      </c>
      <c r="B1905" s="325" t="s">
        <v>292</v>
      </c>
      <c r="C1905" s="323">
        <v>2013</v>
      </c>
      <c r="D1905" s="325" t="s">
        <v>216</v>
      </c>
      <c r="E1905" s="334" t="s">
        <v>268</v>
      </c>
      <c r="F1905" s="323" t="str">
        <f t="shared" si="29"/>
        <v>NL_M_2013_1000 NAC_ST_5_NC_7</v>
      </c>
      <c r="G1905" s="684"/>
    </row>
    <row r="1906" spans="1:7" ht="13.8" thickBot="1" x14ac:dyDescent="0.3">
      <c r="A1906" s="372" t="str">
        <f>Cover!$G$25</f>
        <v>NL</v>
      </c>
      <c r="B1906" s="325" t="s">
        <v>296</v>
      </c>
      <c r="C1906" s="323">
        <v>2013</v>
      </c>
      <c r="D1906" s="325" t="s">
        <v>293</v>
      </c>
      <c r="E1906" s="334" t="s">
        <v>224</v>
      </c>
      <c r="F1906" s="323" t="str">
        <f t="shared" si="29"/>
        <v>NL_X_2013_1000 m3_ST_1_2_C</v>
      </c>
      <c r="G1906" s="684"/>
    </row>
    <row r="1907" spans="1:7" ht="13.8" thickBot="1" x14ac:dyDescent="0.3">
      <c r="A1907" s="372" t="str">
        <f>Cover!$G$25</f>
        <v>NL</v>
      </c>
      <c r="B1907" s="325" t="s">
        <v>296</v>
      </c>
      <c r="C1907" s="323">
        <v>2013</v>
      </c>
      <c r="D1907" s="325" t="s">
        <v>293</v>
      </c>
      <c r="E1907" s="334" t="s">
        <v>225</v>
      </c>
      <c r="F1907" s="323" t="str">
        <f t="shared" si="29"/>
        <v>NL_X_2013_1000 m3_ST_1_2_C_1</v>
      </c>
      <c r="G1907" s="684"/>
    </row>
    <row r="1908" spans="1:7" ht="13.8" thickBot="1" x14ac:dyDescent="0.3">
      <c r="A1908" s="372" t="str">
        <f>Cover!$G$25</f>
        <v>NL</v>
      </c>
      <c r="B1908" s="325" t="s">
        <v>296</v>
      </c>
      <c r="C1908" s="323">
        <v>2013</v>
      </c>
      <c r="D1908" s="325" t="s">
        <v>293</v>
      </c>
      <c r="E1908" s="334" t="s">
        <v>226</v>
      </c>
      <c r="F1908" s="323" t="str">
        <f t="shared" si="29"/>
        <v>NL_X_2013_1000 m3_ST_1_2_C_1_1</v>
      </c>
      <c r="G1908" s="684"/>
    </row>
    <row r="1909" spans="1:7" ht="13.8" thickBot="1" x14ac:dyDescent="0.3">
      <c r="A1909" s="372" t="str">
        <f>Cover!$G$25</f>
        <v>NL</v>
      </c>
      <c r="B1909" s="325" t="s">
        <v>296</v>
      </c>
      <c r="C1909" s="323">
        <v>2013</v>
      </c>
      <c r="D1909" s="325" t="s">
        <v>293</v>
      </c>
      <c r="E1909" s="334" t="s">
        <v>227</v>
      </c>
      <c r="F1909" s="323" t="str">
        <f t="shared" si="29"/>
        <v>NL_X_2013_1000 m3_ST_1_2_C_2_1</v>
      </c>
      <c r="G1909" s="684"/>
    </row>
    <row r="1910" spans="1:7" ht="13.8" thickBot="1" x14ac:dyDescent="0.3">
      <c r="A1910" s="372" t="str">
        <f>Cover!$G$25</f>
        <v>NL</v>
      </c>
      <c r="B1910" s="325" t="s">
        <v>296</v>
      </c>
      <c r="C1910" s="323">
        <v>2013</v>
      </c>
      <c r="D1910" s="325" t="s">
        <v>293</v>
      </c>
      <c r="E1910" s="334" t="s">
        <v>228</v>
      </c>
      <c r="F1910" s="323" t="str">
        <f t="shared" si="29"/>
        <v>NL_X_2013_1000 m3_ST_1_2_C_2</v>
      </c>
      <c r="G1910" s="684"/>
    </row>
    <row r="1911" spans="1:7" ht="13.8" thickBot="1" x14ac:dyDescent="0.3">
      <c r="A1911" s="372" t="str">
        <f>Cover!$G$25</f>
        <v>NL</v>
      </c>
      <c r="B1911" s="325" t="s">
        <v>296</v>
      </c>
      <c r="C1911" s="323">
        <v>2013</v>
      </c>
      <c r="D1911" s="325" t="s">
        <v>293</v>
      </c>
      <c r="E1911" s="334" t="s">
        <v>241</v>
      </c>
      <c r="F1911" s="323" t="str">
        <f t="shared" si="29"/>
        <v>NL_X_2013_1000 m3_ST_1_2_C_1_2</v>
      </c>
      <c r="G1911" s="684"/>
    </row>
    <row r="1912" spans="1:7" ht="13.8" thickBot="1" x14ac:dyDescent="0.3">
      <c r="A1912" s="372" t="str">
        <f>Cover!$G$25</f>
        <v>NL</v>
      </c>
      <c r="B1912" s="325" t="s">
        <v>296</v>
      </c>
      <c r="C1912" s="323">
        <v>2013</v>
      </c>
      <c r="D1912" s="325" t="s">
        <v>293</v>
      </c>
      <c r="E1912" s="334" t="s">
        <v>242</v>
      </c>
      <c r="F1912" s="323" t="str">
        <f t="shared" si="29"/>
        <v>NL_X_2013_1000 m3_ST_1_2_C_2_2</v>
      </c>
      <c r="G1912" s="684"/>
    </row>
    <row r="1913" spans="1:7" ht="13.8" thickBot="1" x14ac:dyDescent="0.3">
      <c r="A1913" s="372" t="str">
        <f>Cover!$G$25</f>
        <v>NL</v>
      </c>
      <c r="B1913" s="325" t="s">
        <v>296</v>
      </c>
      <c r="C1913" s="323">
        <v>2013</v>
      </c>
      <c r="D1913" s="325" t="s">
        <v>293</v>
      </c>
      <c r="E1913" s="334" t="s">
        <v>243</v>
      </c>
      <c r="F1913" s="323" t="str">
        <f t="shared" si="29"/>
        <v>NL_X_2013_1000 m3_ST_1_2_C_3</v>
      </c>
      <c r="G1913" s="684"/>
    </row>
    <row r="1914" spans="1:7" ht="13.8" thickBot="1" x14ac:dyDescent="0.3">
      <c r="A1914" s="372" t="str">
        <f>Cover!$G$25</f>
        <v>NL</v>
      </c>
      <c r="B1914" s="325" t="s">
        <v>296</v>
      </c>
      <c r="C1914" s="323">
        <v>2013</v>
      </c>
      <c r="D1914" s="325" t="s">
        <v>293</v>
      </c>
      <c r="E1914" s="334" t="s">
        <v>244</v>
      </c>
      <c r="F1914" s="323" t="str">
        <f t="shared" si="29"/>
        <v>NL_X_2013_1000 m3_ST_1_2_C_1_3</v>
      </c>
      <c r="G1914" s="684"/>
    </row>
    <row r="1915" spans="1:7" ht="13.8" thickBot="1" x14ac:dyDescent="0.3">
      <c r="A1915" s="372" t="str">
        <f>Cover!$G$25</f>
        <v>NL</v>
      </c>
      <c r="B1915" s="325" t="s">
        <v>296</v>
      </c>
      <c r="C1915" s="323">
        <v>2013</v>
      </c>
      <c r="D1915" s="325" t="s">
        <v>293</v>
      </c>
      <c r="E1915" s="334" t="s">
        <v>245</v>
      </c>
      <c r="F1915" s="323" t="str">
        <f t="shared" si="29"/>
        <v>NL_X_2013_1000 m3_ST_1_2_C_2_3</v>
      </c>
      <c r="G1915" s="684"/>
    </row>
    <row r="1916" spans="1:7" ht="13.8" thickBot="1" x14ac:dyDescent="0.3">
      <c r="A1916" s="372" t="str">
        <f>Cover!$G$25</f>
        <v>NL</v>
      </c>
      <c r="B1916" s="325" t="s">
        <v>296</v>
      </c>
      <c r="C1916" s="323">
        <v>2013</v>
      </c>
      <c r="D1916" s="325" t="s">
        <v>293</v>
      </c>
      <c r="E1916" s="334" t="s">
        <v>246</v>
      </c>
      <c r="F1916" s="323" t="str">
        <f t="shared" si="29"/>
        <v>NL_X_2013_1000 m3_ST_1_2_NC</v>
      </c>
      <c r="G1916" s="684"/>
    </row>
    <row r="1917" spans="1:7" ht="13.8" thickBot="1" x14ac:dyDescent="0.3">
      <c r="A1917" s="372" t="str">
        <f>Cover!$G$25</f>
        <v>NL</v>
      </c>
      <c r="B1917" s="325" t="s">
        <v>296</v>
      </c>
      <c r="C1917" s="323">
        <v>2013</v>
      </c>
      <c r="D1917" s="325" t="s">
        <v>293</v>
      </c>
      <c r="E1917" s="334" t="s">
        <v>247</v>
      </c>
      <c r="F1917" s="323" t="str">
        <f t="shared" si="29"/>
        <v>NL_X_2013_1000 m3_ST_1_2_NC_1</v>
      </c>
      <c r="G1917" s="684"/>
    </row>
    <row r="1918" spans="1:7" ht="13.8" thickBot="1" x14ac:dyDescent="0.3">
      <c r="A1918" s="372" t="str">
        <f>Cover!$G$25</f>
        <v>NL</v>
      </c>
      <c r="B1918" s="325" t="s">
        <v>296</v>
      </c>
      <c r="C1918" s="323">
        <v>2013</v>
      </c>
      <c r="D1918" s="325" t="s">
        <v>293</v>
      </c>
      <c r="E1918" s="334" t="s">
        <v>248</v>
      </c>
      <c r="F1918" s="323" t="str">
        <f t="shared" si="29"/>
        <v>NL_X_2013_1000 m3_ST_1_2_NC_1_1</v>
      </c>
      <c r="G1918" s="684"/>
    </row>
    <row r="1919" spans="1:7" ht="13.8" thickBot="1" x14ac:dyDescent="0.3">
      <c r="A1919" s="372" t="str">
        <f>Cover!$G$25</f>
        <v>NL</v>
      </c>
      <c r="B1919" s="325" t="s">
        <v>296</v>
      </c>
      <c r="C1919" s="323">
        <v>2013</v>
      </c>
      <c r="D1919" s="325" t="s">
        <v>293</v>
      </c>
      <c r="E1919" s="334" t="s">
        <v>249</v>
      </c>
      <c r="F1919" s="323" t="str">
        <f t="shared" si="29"/>
        <v>NL_X_2013_1000 m3_ST_1_2_NC_2_1</v>
      </c>
      <c r="G1919" s="684"/>
    </row>
    <row r="1920" spans="1:7" ht="13.8" thickBot="1" x14ac:dyDescent="0.3">
      <c r="A1920" s="372" t="str">
        <f>Cover!$G$25</f>
        <v>NL</v>
      </c>
      <c r="B1920" s="325" t="s">
        <v>296</v>
      </c>
      <c r="C1920" s="323">
        <v>2013</v>
      </c>
      <c r="D1920" s="325" t="s">
        <v>293</v>
      </c>
      <c r="E1920" s="334" t="s">
        <v>250</v>
      </c>
      <c r="F1920" s="323" t="str">
        <f t="shared" si="29"/>
        <v>NL_X_2013_1000 m3_ST_1_2_NC_2</v>
      </c>
      <c r="G1920" s="684"/>
    </row>
    <row r="1921" spans="1:7" ht="13.8" thickBot="1" x14ac:dyDescent="0.3">
      <c r="A1921" s="372" t="str">
        <f>Cover!$G$25</f>
        <v>NL</v>
      </c>
      <c r="B1921" s="325" t="s">
        <v>296</v>
      </c>
      <c r="C1921" s="323">
        <v>2013</v>
      </c>
      <c r="D1921" s="325" t="s">
        <v>293</v>
      </c>
      <c r="E1921" s="334" t="s">
        <v>251</v>
      </c>
      <c r="F1921" s="323" t="str">
        <f t="shared" si="29"/>
        <v>NL_X_2013_1000 m3_ST_1_2_NC_1_2</v>
      </c>
      <c r="G1921" s="684"/>
    </row>
    <row r="1922" spans="1:7" ht="13.8" thickBot="1" x14ac:dyDescent="0.3">
      <c r="A1922" s="372" t="str">
        <f>Cover!$G$25</f>
        <v>NL</v>
      </c>
      <c r="B1922" s="325" t="s">
        <v>296</v>
      </c>
      <c r="C1922" s="323">
        <v>2013</v>
      </c>
      <c r="D1922" s="325" t="s">
        <v>293</v>
      </c>
      <c r="E1922" s="334" t="s">
        <v>252</v>
      </c>
      <c r="F1922" s="323" t="str">
        <f t="shared" si="29"/>
        <v>NL_X_2013_1000 m3_ST_1_2_NC_2_2</v>
      </c>
      <c r="G1922" s="684"/>
    </row>
    <row r="1923" spans="1:7" ht="13.8" thickBot="1" x14ac:dyDescent="0.3">
      <c r="A1923" s="372" t="str">
        <f>Cover!$G$25</f>
        <v>NL</v>
      </c>
      <c r="B1923" s="325" t="s">
        <v>296</v>
      </c>
      <c r="C1923" s="323">
        <v>2013</v>
      </c>
      <c r="D1923" s="325" t="s">
        <v>293</v>
      </c>
      <c r="E1923" s="334" t="s">
        <v>253</v>
      </c>
      <c r="F1923" s="323" t="str">
        <f t="shared" ref="F1923:F1986" si="30">CONCATENATE(A1923,"_",B1923,"_",C1923,"_",D1923,"_",E1923)</f>
        <v>NL_X_2013_1000 m3_ST_1_2_NC_3</v>
      </c>
      <c r="G1923" s="684"/>
    </row>
    <row r="1924" spans="1:7" ht="13.8" thickBot="1" x14ac:dyDescent="0.3">
      <c r="A1924" s="372" t="str">
        <f>Cover!$G$25</f>
        <v>NL</v>
      </c>
      <c r="B1924" s="325" t="s">
        <v>296</v>
      </c>
      <c r="C1924" s="323">
        <v>2013</v>
      </c>
      <c r="D1924" s="325" t="s">
        <v>293</v>
      </c>
      <c r="E1924" s="334" t="s">
        <v>254</v>
      </c>
      <c r="F1924" s="323" t="str">
        <f t="shared" si="30"/>
        <v>NL_X_2013_1000 m3_ST_1_2_NC_1_3</v>
      </c>
      <c r="G1924" s="684"/>
    </row>
    <row r="1925" spans="1:7" ht="13.8" thickBot="1" x14ac:dyDescent="0.3">
      <c r="A1925" s="372" t="str">
        <f>Cover!$G$25</f>
        <v>NL</v>
      </c>
      <c r="B1925" s="325" t="s">
        <v>296</v>
      </c>
      <c r="C1925" s="323">
        <v>2013</v>
      </c>
      <c r="D1925" s="325" t="s">
        <v>293</v>
      </c>
      <c r="E1925" s="334" t="s">
        <v>255</v>
      </c>
      <c r="F1925" s="323" t="str">
        <f t="shared" si="30"/>
        <v>NL_X_2013_1000 m3_ST_1_2_NC_2_3</v>
      </c>
      <c r="G1925" s="684"/>
    </row>
    <row r="1926" spans="1:7" ht="13.8" thickBot="1" x14ac:dyDescent="0.3">
      <c r="A1926" s="372" t="str">
        <f>Cover!$G$25</f>
        <v>NL</v>
      </c>
      <c r="B1926" s="325" t="s">
        <v>296</v>
      </c>
      <c r="C1926" s="323">
        <v>2013</v>
      </c>
      <c r="D1926" s="325" t="s">
        <v>293</v>
      </c>
      <c r="E1926" s="334" t="s">
        <v>256</v>
      </c>
      <c r="F1926" s="323" t="str">
        <f t="shared" si="30"/>
        <v>NL_X_2013_1000 m3_ST_1_2_NC_4</v>
      </c>
      <c r="G1926" s="684"/>
    </row>
    <row r="1927" spans="1:7" ht="13.8" thickBot="1" x14ac:dyDescent="0.3">
      <c r="A1927" s="372" t="str">
        <f>Cover!$G$25</f>
        <v>NL</v>
      </c>
      <c r="B1927" s="325" t="s">
        <v>296</v>
      </c>
      <c r="C1927" s="323">
        <v>2013</v>
      </c>
      <c r="D1927" s="325" t="s">
        <v>293</v>
      </c>
      <c r="E1927" s="334" t="s">
        <v>257</v>
      </c>
      <c r="F1927" s="323" t="str">
        <f t="shared" si="30"/>
        <v>NL_X_2013_1000 m3_ST_1_2_NC_5</v>
      </c>
      <c r="G1927" s="684"/>
    </row>
    <row r="1928" spans="1:7" ht="13.8" thickBot="1" x14ac:dyDescent="0.3">
      <c r="A1928" s="372" t="str">
        <f>Cover!$G$25</f>
        <v>NL</v>
      </c>
      <c r="B1928" s="325" t="s">
        <v>296</v>
      </c>
      <c r="C1928" s="323">
        <v>2013</v>
      </c>
      <c r="D1928" s="325" t="s">
        <v>293</v>
      </c>
      <c r="E1928" s="334" t="s">
        <v>258</v>
      </c>
      <c r="F1928" s="323" t="str">
        <f t="shared" si="30"/>
        <v>NL_X_2013_1000 m3_ST_5_C</v>
      </c>
      <c r="G1928" s="684"/>
    </row>
    <row r="1929" spans="1:7" ht="13.8" thickBot="1" x14ac:dyDescent="0.3">
      <c r="A1929" s="372" t="str">
        <f>Cover!$G$25</f>
        <v>NL</v>
      </c>
      <c r="B1929" s="325" t="s">
        <v>296</v>
      </c>
      <c r="C1929" s="323">
        <v>2013</v>
      </c>
      <c r="D1929" s="325" t="s">
        <v>293</v>
      </c>
      <c r="E1929" s="334" t="s">
        <v>259</v>
      </c>
      <c r="F1929" s="323" t="str">
        <f t="shared" si="30"/>
        <v>NL_X_2013_1000 m3_ST_5_C_1</v>
      </c>
      <c r="G1929" s="684"/>
    </row>
    <row r="1930" spans="1:7" ht="13.8" thickBot="1" x14ac:dyDescent="0.3">
      <c r="A1930" s="372" t="str">
        <f>Cover!$G$25</f>
        <v>NL</v>
      </c>
      <c r="B1930" s="325" t="s">
        <v>296</v>
      </c>
      <c r="C1930" s="323">
        <v>2013</v>
      </c>
      <c r="D1930" s="325" t="s">
        <v>293</v>
      </c>
      <c r="E1930" s="334" t="s">
        <v>260</v>
      </c>
      <c r="F1930" s="323" t="str">
        <f t="shared" si="30"/>
        <v>NL_X_2013_1000 m3_ST_5_C_2</v>
      </c>
      <c r="G1930" s="684"/>
    </row>
    <row r="1931" spans="1:7" ht="13.8" thickBot="1" x14ac:dyDescent="0.3">
      <c r="A1931" s="372" t="str">
        <f>Cover!$G$25</f>
        <v>NL</v>
      </c>
      <c r="B1931" s="325" t="s">
        <v>296</v>
      </c>
      <c r="C1931" s="323">
        <v>2013</v>
      </c>
      <c r="D1931" s="325" t="s">
        <v>293</v>
      </c>
      <c r="E1931" s="334" t="s">
        <v>261</v>
      </c>
      <c r="F1931" s="323" t="str">
        <f t="shared" si="30"/>
        <v>NL_X_2013_1000 m3_ST_5_NC</v>
      </c>
      <c r="G1931" s="684"/>
    </row>
    <row r="1932" spans="1:7" ht="13.8" thickBot="1" x14ac:dyDescent="0.3">
      <c r="A1932" s="372" t="str">
        <f>Cover!$G$25</f>
        <v>NL</v>
      </c>
      <c r="B1932" s="325" t="s">
        <v>296</v>
      </c>
      <c r="C1932" s="323">
        <v>2013</v>
      </c>
      <c r="D1932" s="325" t="s">
        <v>293</v>
      </c>
      <c r="E1932" s="334" t="s">
        <v>262</v>
      </c>
      <c r="F1932" s="323" t="str">
        <f t="shared" si="30"/>
        <v>NL_X_2013_1000 m3_ST_5_NC_1</v>
      </c>
      <c r="G1932" s="684"/>
    </row>
    <row r="1933" spans="1:7" ht="13.8" thickBot="1" x14ac:dyDescent="0.3">
      <c r="A1933" s="372" t="str">
        <f>Cover!$G$25</f>
        <v>NL</v>
      </c>
      <c r="B1933" s="343" t="s">
        <v>296</v>
      </c>
      <c r="C1933" s="323">
        <v>2013</v>
      </c>
      <c r="D1933" s="343" t="s">
        <v>293</v>
      </c>
      <c r="E1933" s="347" t="s">
        <v>263</v>
      </c>
      <c r="F1933" s="323" t="str">
        <f t="shared" si="30"/>
        <v>NL_X_2013_1000 m3_ST_5_NC_2</v>
      </c>
      <c r="G1933" s="684"/>
    </row>
    <row r="1934" spans="1:7" ht="13.8" thickBot="1" x14ac:dyDescent="0.3">
      <c r="A1934" s="372" t="str">
        <f>Cover!$G$25</f>
        <v>NL</v>
      </c>
      <c r="B1934" s="327" t="s">
        <v>296</v>
      </c>
      <c r="C1934" s="323">
        <v>2013</v>
      </c>
      <c r="D1934" s="327" t="s">
        <v>293</v>
      </c>
      <c r="E1934" s="341" t="s">
        <v>264</v>
      </c>
      <c r="F1934" s="323" t="str">
        <f t="shared" si="30"/>
        <v>NL_X_2013_1000 m3_ST_5_NC_3</v>
      </c>
      <c r="G1934" s="684"/>
    </row>
    <row r="1935" spans="1:7" ht="13.8" thickBot="1" x14ac:dyDescent="0.3">
      <c r="A1935" s="372" t="str">
        <f>Cover!$G$25</f>
        <v>NL</v>
      </c>
      <c r="B1935" s="325" t="s">
        <v>296</v>
      </c>
      <c r="C1935" s="323">
        <v>2013</v>
      </c>
      <c r="D1935" s="325" t="s">
        <v>293</v>
      </c>
      <c r="E1935" s="334" t="s">
        <v>265</v>
      </c>
      <c r="F1935" s="323" t="str">
        <f t="shared" si="30"/>
        <v>NL_X_2013_1000 m3_ST_5_NC_4</v>
      </c>
      <c r="G1935" s="684"/>
    </row>
    <row r="1936" spans="1:7" ht="13.8" thickBot="1" x14ac:dyDescent="0.3">
      <c r="A1936" s="372" t="str">
        <f>Cover!$G$25</f>
        <v>NL</v>
      </c>
      <c r="B1936" s="325" t="s">
        <v>296</v>
      </c>
      <c r="C1936" s="323">
        <v>2013</v>
      </c>
      <c r="D1936" s="325" t="s">
        <v>293</v>
      </c>
      <c r="E1936" s="334" t="s">
        <v>266</v>
      </c>
      <c r="F1936" s="323" t="str">
        <f t="shared" si="30"/>
        <v>NL_X_2013_1000 m3_ST_5_NC_5</v>
      </c>
      <c r="G1936" s="684"/>
    </row>
    <row r="1937" spans="1:7" ht="13.8" thickBot="1" x14ac:dyDescent="0.3">
      <c r="A1937" s="372" t="str">
        <f>Cover!$G$25</f>
        <v>NL</v>
      </c>
      <c r="B1937" s="325" t="s">
        <v>296</v>
      </c>
      <c r="C1937" s="323">
        <v>2013</v>
      </c>
      <c r="D1937" s="325" t="s">
        <v>293</v>
      </c>
      <c r="E1937" s="334" t="s">
        <v>267</v>
      </c>
      <c r="F1937" s="323" t="str">
        <f t="shared" si="30"/>
        <v>NL_X_2013_1000 m3_ST_5_NC_6</v>
      </c>
      <c r="G1937" s="684"/>
    </row>
    <row r="1938" spans="1:7" ht="13.8" thickBot="1" x14ac:dyDescent="0.3">
      <c r="A1938" s="372" t="str">
        <f>Cover!$G$25</f>
        <v>NL</v>
      </c>
      <c r="B1938" s="325" t="s">
        <v>296</v>
      </c>
      <c r="C1938" s="323">
        <v>2013</v>
      </c>
      <c r="D1938" s="325" t="s">
        <v>293</v>
      </c>
      <c r="E1938" s="334" t="s">
        <v>268</v>
      </c>
      <c r="F1938" s="323" t="str">
        <f t="shared" si="30"/>
        <v>NL_X_2013_1000 m3_ST_5_NC_7</v>
      </c>
      <c r="G1938" s="684"/>
    </row>
    <row r="1939" spans="1:7" ht="13.8" thickBot="1" x14ac:dyDescent="0.3">
      <c r="A1939" s="372" t="str">
        <f>Cover!$G$25</f>
        <v>NL</v>
      </c>
      <c r="B1939" s="325" t="s">
        <v>296</v>
      </c>
      <c r="C1939" s="323">
        <v>2013</v>
      </c>
      <c r="D1939" s="325" t="s">
        <v>216</v>
      </c>
      <c r="E1939" s="334" t="s">
        <v>224</v>
      </c>
      <c r="F1939" s="323" t="str">
        <f t="shared" si="30"/>
        <v>NL_X_2013_1000 NAC_ST_1_2_C</v>
      </c>
      <c r="G1939" s="684"/>
    </row>
    <row r="1940" spans="1:7" ht="13.8" thickBot="1" x14ac:dyDescent="0.3">
      <c r="A1940" s="372" t="str">
        <f>Cover!$G$25</f>
        <v>NL</v>
      </c>
      <c r="B1940" s="325" t="s">
        <v>296</v>
      </c>
      <c r="C1940" s="323">
        <v>2013</v>
      </c>
      <c r="D1940" s="325" t="s">
        <v>216</v>
      </c>
      <c r="E1940" s="334" t="s">
        <v>225</v>
      </c>
      <c r="F1940" s="323" t="str">
        <f t="shared" si="30"/>
        <v>NL_X_2013_1000 NAC_ST_1_2_C_1</v>
      </c>
      <c r="G1940" s="684"/>
    </row>
    <row r="1941" spans="1:7" ht="13.8" thickBot="1" x14ac:dyDescent="0.3">
      <c r="A1941" s="372" t="str">
        <f>Cover!$G$25</f>
        <v>NL</v>
      </c>
      <c r="B1941" s="325" t="s">
        <v>296</v>
      </c>
      <c r="C1941" s="323">
        <v>2013</v>
      </c>
      <c r="D1941" s="325" t="s">
        <v>216</v>
      </c>
      <c r="E1941" s="334" t="s">
        <v>226</v>
      </c>
      <c r="F1941" s="323" t="str">
        <f t="shared" si="30"/>
        <v>NL_X_2013_1000 NAC_ST_1_2_C_1_1</v>
      </c>
      <c r="G1941" s="684"/>
    </row>
    <row r="1942" spans="1:7" ht="13.8" thickBot="1" x14ac:dyDescent="0.3">
      <c r="A1942" s="372" t="str">
        <f>Cover!$G$25</f>
        <v>NL</v>
      </c>
      <c r="B1942" s="325" t="s">
        <v>296</v>
      </c>
      <c r="C1942" s="323">
        <v>2013</v>
      </c>
      <c r="D1942" s="325" t="s">
        <v>216</v>
      </c>
      <c r="E1942" s="334" t="s">
        <v>227</v>
      </c>
      <c r="F1942" s="323" t="str">
        <f t="shared" si="30"/>
        <v>NL_X_2013_1000 NAC_ST_1_2_C_2_1</v>
      </c>
      <c r="G1942" s="684"/>
    </row>
    <row r="1943" spans="1:7" ht="13.8" thickBot="1" x14ac:dyDescent="0.3">
      <c r="A1943" s="372" t="str">
        <f>Cover!$G$25</f>
        <v>NL</v>
      </c>
      <c r="B1943" s="325" t="s">
        <v>296</v>
      </c>
      <c r="C1943" s="323">
        <v>2013</v>
      </c>
      <c r="D1943" s="325" t="s">
        <v>216</v>
      </c>
      <c r="E1943" s="334" t="s">
        <v>228</v>
      </c>
      <c r="F1943" s="323" t="str">
        <f t="shared" si="30"/>
        <v>NL_X_2013_1000 NAC_ST_1_2_C_2</v>
      </c>
      <c r="G1943" s="684"/>
    </row>
    <row r="1944" spans="1:7" ht="13.8" thickBot="1" x14ac:dyDescent="0.3">
      <c r="A1944" s="372" t="str">
        <f>Cover!$G$25</f>
        <v>NL</v>
      </c>
      <c r="B1944" s="325" t="s">
        <v>296</v>
      </c>
      <c r="C1944" s="323">
        <v>2013</v>
      </c>
      <c r="D1944" s="325" t="s">
        <v>216</v>
      </c>
      <c r="E1944" s="334" t="s">
        <v>241</v>
      </c>
      <c r="F1944" s="323" t="str">
        <f t="shared" si="30"/>
        <v>NL_X_2013_1000 NAC_ST_1_2_C_1_2</v>
      </c>
      <c r="G1944" s="684"/>
    </row>
    <row r="1945" spans="1:7" ht="13.8" thickBot="1" x14ac:dyDescent="0.3">
      <c r="A1945" s="372" t="str">
        <f>Cover!$G$25</f>
        <v>NL</v>
      </c>
      <c r="B1945" s="325" t="s">
        <v>296</v>
      </c>
      <c r="C1945" s="323">
        <v>2013</v>
      </c>
      <c r="D1945" s="325" t="s">
        <v>216</v>
      </c>
      <c r="E1945" s="334" t="s">
        <v>242</v>
      </c>
      <c r="F1945" s="323" t="str">
        <f t="shared" si="30"/>
        <v>NL_X_2013_1000 NAC_ST_1_2_C_2_2</v>
      </c>
      <c r="G1945" s="684"/>
    </row>
    <row r="1946" spans="1:7" ht="13.8" thickBot="1" x14ac:dyDescent="0.3">
      <c r="A1946" s="372" t="str">
        <f>Cover!$G$25</f>
        <v>NL</v>
      </c>
      <c r="B1946" s="325" t="s">
        <v>296</v>
      </c>
      <c r="C1946" s="323">
        <v>2013</v>
      </c>
      <c r="D1946" s="325" t="s">
        <v>216</v>
      </c>
      <c r="E1946" s="334" t="s">
        <v>243</v>
      </c>
      <c r="F1946" s="323" t="str">
        <f t="shared" si="30"/>
        <v>NL_X_2013_1000 NAC_ST_1_2_C_3</v>
      </c>
      <c r="G1946" s="684"/>
    </row>
    <row r="1947" spans="1:7" ht="13.8" thickBot="1" x14ac:dyDescent="0.3">
      <c r="A1947" s="372" t="str">
        <f>Cover!$G$25</f>
        <v>NL</v>
      </c>
      <c r="B1947" s="325" t="s">
        <v>296</v>
      </c>
      <c r="C1947" s="323">
        <v>2013</v>
      </c>
      <c r="D1947" s="325" t="s">
        <v>216</v>
      </c>
      <c r="E1947" s="334" t="s">
        <v>244</v>
      </c>
      <c r="F1947" s="323" t="str">
        <f t="shared" si="30"/>
        <v>NL_X_2013_1000 NAC_ST_1_2_C_1_3</v>
      </c>
      <c r="G1947" s="684"/>
    </row>
    <row r="1948" spans="1:7" ht="13.8" thickBot="1" x14ac:dyDescent="0.3">
      <c r="A1948" s="372" t="str">
        <f>Cover!$G$25</f>
        <v>NL</v>
      </c>
      <c r="B1948" s="325" t="s">
        <v>296</v>
      </c>
      <c r="C1948" s="323">
        <v>2013</v>
      </c>
      <c r="D1948" s="325" t="s">
        <v>216</v>
      </c>
      <c r="E1948" s="334" t="s">
        <v>245</v>
      </c>
      <c r="F1948" s="323" t="str">
        <f t="shared" si="30"/>
        <v>NL_X_2013_1000 NAC_ST_1_2_C_2_3</v>
      </c>
      <c r="G1948" s="684"/>
    </row>
    <row r="1949" spans="1:7" ht="13.8" thickBot="1" x14ac:dyDescent="0.3">
      <c r="A1949" s="372" t="str">
        <f>Cover!$G$25</f>
        <v>NL</v>
      </c>
      <c r="B1949" s="325" t="s">
        <v>296</v>
      </c>
      <c r="C1949" s="323">
        <v>2013</v>
      </c>
      <c r="D1949" s="325" t="s">
        <v>216</v>
      </c>
      <c r="E1949" s="334" t="s">
        <v>246</v>
      </c>
      <c r="F1949" s="323" t="str">
        <f t="shared" si="30"/>
        <v>NL_X_2013_1000 NAC_ST_1_2_NC</v>
      </c>
      <c r="G1949" s="684"/>
    </row>
    <row r="1950" spans="1:7" ht="13.8" thickBot="1" x14ac:dyDescent="0.3">
      <c r="A1950" s="372" t="str">
        <f>Cover!$G$25</f>
        <v>NL</v>
      </c>
      <c r="B1950" s="325" t="s">
        <v>296</v>
      </c>
      <c r="C1950" s="323">
        <v>2013</v>
      </c>
      <c r="D1950" s="325" t="s">
        <v>216</v>
      </c>
      <c r="E1950" s="334" t="s">
        <v>247</v>
      </c>
      <c r="F1950" s="323" t="str">
        <f t="shared" si="30"/>
        <v>NL_X_2013_1000 NAC_ST_1_2_NC_1</v>
      </c>
      <c r="G1950" s="684"/>
    </row>
    <row r="1951" spans="1:7" ht="13.8" thickBot="1" x14ac:dyDescent="0.3">
      <c r="A1951" s="372" t="str">
        <f>Cover!$G$25</f>
        <v>NL</v>
      </c>
      <c r="B1951" s="325" t="s">
        <v>296</v>
      </c>
      <c r="C1951" s="323">
        <v>2013</v>
      </c>
      <c r="D1951" s="325" t="s">
        <v>216</v>
      </c>
      <c r="E1951" s="334" t="s">
        <v>248</v>
      </c>
      <c r="F1951" s="323" t="str">
        <f t="shared" si="30"/>
        <v>NL_X_2013_1000 NAC_ST_1_2_NC_1_1</v>
      </c>
      <c r="G1951" s="684"/>
    </row>
    <row r="1952" spans="1:7" ht="13.8" thickBot="1" x14ac:dyDescent="0.3">
      <c r="A1952" s="372" t="str">
        <f>Cover!$G$25</f>
        <v>NL</v>
      </c>
      <c r="B1952" s="325" t="s">
        <v>296</v>
      </c>
      <c r="C1952" s="323">
        <v>2013</v>
      </c>
      <c r="D1952" s="325" t="s">
        <v>216</v>
      </c>
      <c r="E1952" s="334" t="s">
        <v>249</v>
      </c>
      <c r="F1952" s="323" t="str">
        <f t="shared" si="30"/>
        <v>NL_X_2013_1000 NAC_ST_1_2_NC_2_1</v>
      </c>
      <c r="G1952" s="684"/>
    </row>
    <row r="1953" spans="1:7" ht="13.8" thickBot="1" x14ac:dyDescent="0.3">
      <c r="A1953" s="372" t="str">
        <f>Cover!$G$25</f>
        <v>NL</v>
      </c>
      <c r="B1953" s="325" t="s">
        <v>296</v>
      </c>
      <c r="C1953" s="323">
        <v>2013</v>
      </c>
      <c r="D1953" s="325" t="s">
        <v>216</v>
      </c>
      <c r="E1953" s="334" t="s">
        <v>250</v>
      </c>
      <c r="F1953" s="323" t="str">
        <f t="shared" si="30"/>
        <v>NL_X_2013_1000 NAC_ST_1_2_NC_2</v>
      </c>
      <c r="G1953" s="684"/>
    </row>
    <row r="1954" spans="1:7" ht="13.8" thickBot="1" x14ac:dyDescent="0.3">
      <c r="A1954" s="372" t="str">
        <f>Cover!$G$25</f>
        <v>NL</v>
      </c>
      <c r="B1954" s="325" t="s">
        <v>296</v>
      </c>
      <c r="C1954" s="323">
        <v>2013</v>
      </c>
      <c r="D1954" s="325" t="s">
        <v>216</v>
      </c>
      <c r="E1954" s="334" t="s">
        <v>251</v>
      </c>
      <c r="F1954" s="323" t="str">
        <f t="shared" si="30"/>
        <v>NL_X_2013_1000 NAC_ST_1_2_NC_1_2</v>
      </c>
      <c r="G1954" s="684"/>
    </row>
    <row r="1955" spans="1:7" ht="13.8" thickBot="1" x14ac:dyDescent="0.3">
      <c r="A1955" s="372" t="str">
        <f>Cover!$G$25</f>
        <v>NL</v>
      </c>
      <c r="B1955" s="325" t="s">
        <v>296</v>
      </c>
      <c r="C1955" s="323">
        <v>2013</v>
      </c>
      <c r="D1955" s="325" t="s">
        <v>216</v>
      </c>
      <c r="E1955" s="334" t="s">
        <v>252</v>
      </c>
      <c r="F1955" s="323" t="str">
        <f t="shared" si="30"/>
        <v>NL_X_2013_1000 NAC_ST_1_2_NC_2_2</v>
      </c>
      <c r="G1955" s="684"/>
    </row>
    <row r="1956" spans="1:7" ht="13.8" thickBot="1" x14ac:dyDescent="0.3">
      <c r="A1956" s="372" t="str">
        <f>Cover!$G$25</f>
        <v>NL</v>
      </c>
      <c r="B1956" s="325" t="s">
        <v>296</v>
      </c>
      <c r="C1956" s="323">
        <v>2013</v>
      </c>
      <c r="D1956" s="325" t="s">
        <v>216</v>
      </c>
      <c r="E1956" s="334" t="s">
        <v>253</v>
      </c>
      <c r="F1956" s="323" t="str">
        <f t="shared" si="30"/>
        <v>NL_X_2013_1000 NAC_ST_1_2_NC_3</v>
      </c>
      <c r="G1956" s="684"/>
    </row>
    <row r="1957" spans="1:7" ht="13.8" thickBot="1" x14ac:dyDescent="0.3">
      <c r="A1957" s="372" t="str">
        <f>Cover!$G$25</f>
        <v>NL</v>
      </c>
      <c r="B1957" s="325" t="s">
        <v>296</v>
      </c>
      <c r="C1957" s="323">
        <v>2013</v>
      </c>
      <c r="D1957" s="325" t="s">
        <v>216</v>
      </c>
      <c r="E1957" s="334" t="s">
        <v>254</v>
      </c>
      <c r="F1957" s="323" t="str">
        <f t="shared" si="30"/>
        <v>NL_X_2013_1000 NAC_ST_1_2_NC_1_3</v>
      </c>
      <c r="G1957" s="684"/>
    </row>
    <row r="1958" spans="1:7" ht="13.8" thickBot="1" x14ac:dyDescent="0.3">
      <c r="A1958" s="372" t="str">
        <f>Cover!$G$25</f>
        <v>NL</v>
      </c>
      <c r="B1958" s="325" t="s">
        <v>296</v>
      </c>
      <c r="C1958" s="323">
        <v>2013</v>
      </c>
      <c r="D1958" s="325" t="s">
        <v>216</v>
      </c>
      <c r="E1958" s="334" t="s">
        <v>255</v>
      </c>
      <c r="F1958" s="323" t="str">
        <f t="shared" si="30"/>
        <v>NL_X_2013_1000 NAC_ST_1_2_NC_2_3</v>
      </c>
      <c r="G1958" s="684"/>
    </row>
    <row r="1959" spans="1:7" ht="13.8" thickBot="1" x14ac:dyDescent="0.3">
      <c r="A1959" s="372" t="str">
        <f>Cover!$G$25</f>
        <v>NL</v>
      </c>
      <c r="B1959" s="325" t="s">
        <v>296</v>
      </c>
      <c r="C1959" s="323">
        <v>2013</v>
      </c>
      <c r="D1959" s="325" t="s">
        <v>216</v>
      </c>
      <c r="E1959" s="334" t="s">
        <v>256</v>
      </c>
      <c r="F1959" s="323" t="str">
        <f t="shared" si="30"/>
        <v>NL_X_2013_1000 NAC_ST_1_2_NC_4</v>
      </c>
      <c r="G1959" s="684"/>
    </row>
    <row r="1960" spans="1:7" ht="13.8" thickBot="1" x14ac:dyDescent="0.3">
      <c r="A1960" s="372" t="str">
        <f>Cover!$G$25</f>
        <v>NL</v>
      </c>
      <c r="B1960" s="325" t="s">
        <v>296</v>
      </c>
      <c r="C1960" s="323">
        <v>2013</v>
      </c>
      <c r="D1960" s="325" t="s">
        <v>216</v>
      </c>
      <c r="E1960" s="334" t="s">
        <v>257</v>
      </c>
      <c r="F1960" s="323" t="str">
        <f t="shared" si="30"/>
        <v>NL_X_2013_1000 NAC_ST_1_2_NC_5</v>
      </c>
      <c r="G1960" s="684"/>
    </row>
    <row r="1961" spans="1:7" ht="13.8" thickBot="1" x14ac:dyDescent="0.3">
      <c r="A1961" s="372" t="str">
        <f>Cover!$G$25</f>
        <v>NL</v>
      </c>
      <c r="B1961" s="325" t="s">
        <v>296</v>
      </c>
      <c r="C1961" s="323">
        <v>2013</v>
      </c>
      <c r="D1961" s="325" t="s">
        <v>216</v>
      </c>
      <c r="E1961" s="334" t="s">
        <v>258</v>
      </c>
      <c r="F1961" s="323" t="str">
        <f t="shared" si="30"/>
        <v>NL_X_2013_1000 NAC_ST_5_C</v>
      </c>
      <c r="G1961" s="684"/>
    </row>
    <row r="1962" spans="1:7" ht="13.8" thickBot="1" x14ac:dyDescent="0.3">
      <c r="A1962" s="372" t="str">
        <f>Cover!$G$25</f>
        <v>NL</v>
      </c>
      <c r="B1962" s="325" t="s">
        <v>296</v>
      </c>
      <c r="C1962" s="323">
        <v>2013</v>
      </c>
      <c r="D1962" s="325" t="s">
        <v>216</v>
      </c>
      <c r="E1962" s="334" t="s">
        <v>259</v>
      </c>
      <c r="F1962" s="323" t="str">
        <f t="shared" si="30"/>
        <v>NL_X_2013_1000 NAC_ST_5_C_1</v>
      </c>
      <c r="G1962" s="684"/>
    </row>
    <row r="1963" spans="1:7" ht="13.8" thickBot="1" x14ac:dyDescent="0.3">
      <c r="A1963" s="372" t="str">
        <f>Cover!$G$25</f>
        <v>NL</v>
      </c>
      <c r="B1963" s="325" t="s">
        <v>296</v>
      </c>
      <c r="C1963" s="323">
        <v>2013</v>
      </c>
      <c r="D1963" s="325" t="s">
        <v>216</v>
      </c>
      <c r="E1963" s="334" t="s">
        <v>260</v>
      </c>
      <c r="F1963" s="323" t="str">
        <f t="shared" si="30"/>
        <v>NL_X_2013_1000 NAC_ST_5_C_2</v>
      </c>
      <c r="G1963" s="684"/>
    </row>
    <row r="1964" spans="1:7" ht="13.8" thickBot="1" x14ac:dyDescent="0.3">
      <c r="A1964" s="372" t="str">
        <f>Cover!$G$25</f>
        <v>NL</v>
      </c>
      <c r="B1964" s="325" t="s">
        <v>296</v>
      </c>
      <c r="C1964" s="323">
        <v>2013</v>
      </c>
      <c r="D1964" s="325" t="s">
        <v>216</v>
      </c>
      <c r="E1964" s="334" t="s">
        <v>261</v>
      </c>
      <c r="F1964" s="323" t="str">
        <f t="shared" si="30"/>
        <v>NL_X_2013_1000 NAC_ST_5_NC</v>
      </c>
      <c r="G1964" s="684"/>
    </row>
    <row r="1965" spans="1:7" ht="13.8" thickBot="1" x14ac:dyDescent="0.3">
      <c r="A1965" s="372" t="str">
        <f>Cover!$G$25</f>
        <v>NL</v>
      </c>
      <c r="B1965" s="325" t="s">
        <v>296</v>
      </c>
      <c r="C1965" s="323">
        <v>2013</v>
      </c>
      <c r="D1965" s="325" t="s">
        <v>216</v>
      </c>
      <c r="E1965" s="334" t="s">
        <v>262</v>
      </c>
      <c r="F1965" s="323" t="str">
        <f t="shared" si="30"/>
        <v>NL_X_2013_1000 NAC_ST_5_NC_1</v>
      </c>
      <c r="G1965" s="684"/>
    </row>
    <row r="1966" spans="1:7" ht="13.8" thickBot="1" x14ac:dyDescent="0.3">
      <c r="A1966" s="372" t="str">
        <f>Cover!$G$25</f>
        <v>NL</v>
      </c>
      <c r="B1966" s="325" t="s">
        <v>296</v>
      </c>
      <c r="C1966" s="323">
        <v>2013</v>
      </c>
      <c r="D1966" s="325" t="s">
        <v>216</v>
      </c>
      <c r="E1966" s="334" t="s">
        <v>263</v>
      </c>
      <c r="F1966" s="323" t="str">
        <f t="shared" si="30"/>
        <v>NL_X_2013_1000 NAC_ST_5_NC_2</v>
      </c>
      <c r="G1966" s="684"/>
    </row>
    <row r="1967" spans="1:7" ht="13.8" thickBot="1" x14ac:dyDescent="0.3">
      <c r="A1967" s="372" t="str">
        <f>Cover!$G$25</f>
        <v>NL</v>
      </c>
      <c r="B1967" s="325" t="s">
        <v>296</v>
      </c>
      <c r="C1967" s="323">
        <v>2013</v>
      </c>
      <c r="D1967" s="325" t="s">
        <v>216</v>
      </c>
      <c r="E1967" s="334" t="s">
        <v>264</v>
      </c>
      <c r="F1967" s="323" t="str">
        <f t="shared" si="30"/>
        <v>NL_X_2013_1000 NAC_ST_5_NC_3</v>
      </c>
      <c r="G1967" s="684"/>
    </row>
    <row r="1968" spans="1:7" ht="13.8" thickBot="1" x14ac:dyDescent="0.3">
      <c r="A1968" s="372" t="str">
        <f>Cover!$G$25</f>
        <v>NL</v>
      </c>
      <c r="B1968" s="325" t="s">
        <v>296</v>
      </c>
      <c r="C1968" s="323">
        <v>2013</v>
      </c>
      <c r="D1968" s="325" t="s">
        <v>216</v>
      </c>
      <c r="E1968" s="334" t="s">
        <v>265</v>
      </c>
      <c r="F1968" s="323" t="str">
        <f t="shared" si="30"/>
        <v>NL_X_2013_1000 NAC_ST_5_NC_4</v>
      </c>
      <c r="G1968" s="684"/>
    </row>
    <row r="1969" spans="1:7" ht="13.8" thickBot="1" x14ac:dyDescent="0.3">
      <c r="A1969" s="372" t="str">
        <f>Cover!$G$25</f>
        <v>NL</v>
      </c>
      <c r="B1969" s="325" t="s">
        <v>296</v>
      </c>
      <c r="C1969" s="323">
        <v>2013</v>
      </c>
      <c r="D1969" s="325" t="s">
        <v>216</v>
      </c>
      <c r="E1969" s="334" t="s">
        <v>266</v>
      </c>
      <c r="F1969" s="323" t="str">
        <f t="shared" si="30"/>
        <v>NL_X_2013_1000 NAC_ST_5_NC_5</v>
      </c>
      <c r="G1969" s="684"/>
    </row>
    <row r="1970" spans="1:7" ht="13.8" thickBot="1" x14ac:dyDescent="0.3">
      <c r="A1970" s="372" t="str">
        <f>Cover!$G$25</f>
        <v>NL</v>
      </c>
      <c r="B1970" s="325" t="s">
        <v>296</v>
      </c>
      <c r="C1970" s="323">
        <v>2013</v>
      </c>
      <c r="D1970" s="325" t="s">
        <v>216</v>
      </c>
      <c r="E1970" s="334" t="s">
        <v>267</v>
      </c>
      <c r="F1970" s="323" t="str">
        <f t="shared" si="30"/>
        <v>NL_X_2013_1000 NAC_ST_5_NC_6</v>
      </c>
      <c r="G1970" s="684"/>
    </row>
    <row r="1971" spans="1:7" ht="13.8" thickBot="1" x14ac:dyDescent="0.3">
      <c r="A1971" s="372" t="str">
        <f>Cover!$G$25</f>
        <v>NL</v>
      </c>
      <c r="B1971" s="325" t="s">
        <v>296</v>
      </c>
      <c r="C1971" s="323">
        <v>2013</v>
      </c>
      <c r="D1971" s="325" t="s">
        <v>216</v>
      </c>
      <c r="E1971" s="334" t="s">
        <v>268</v>
      </c>
      <c r="F1971" s="323" t="str">
        <f t="shared" si="30"/>
        <v>NL_X_2013_1000 NAC_ST_5_NC_7</v>
      </c>
      <c r="G1971" s="684"/>
    </row>
    <row r="1972" spans="1:7" ht="13.8" thickBot="1" x14ac:dyDescent="0.3">
      <c r="A1972" s="372" t="str">
        <f>Cover!$G$25</f>
        <v>NL</v>
      </c>
      <c r="B1972" s="325" t="s">
        <v>222</v>
      </c>
      <c r="C1972" s="323">
        <v>2013</v>
      </c>
      <c r="D1972" s="325" t="s">
        <v>293</v>
      </c>
      <c r="E1972" s="334">
        <v>1</v>
      </c>
      <c r="F1972" s="323" t="str">
        <f t="shared" si="30"/>
        <v>NL_EX_M_2013_1000 m3_1</v>
      </c>
      <c r="G1972" s="684"/>
    </row>
    <row r="1973" spans="1:7" ht="13.8" thickBot="1" x14ac:dyDescent="0.3">
      <c r="A1973" s="372" t="str">
        <f>Cover!$G$25</f>
        <v>NL</v>
      </c>
      <c r="B1973" s="325" t="s">
        <v>222</v>
      </c>
      <c r="C1973" s="323">
        <v>2013</v>
      </c>
      <c r="D1973" s="325" t="s">
        <v>293</v>
      </c>
      <c r="E1973" s="334" t="s">
        <v>94</v>
      </c>
      <c r="F1973" s="323" t="str">
        <f t="shared" si="30"/>
        <v>NL_EX_M_2013_1000 m3_1_1</v>
      </c>
      <c r="G1973" s="684"/>
    </row>
    <row r="1974" spans="1:7" ht="13.8" thickBot="1" x14ac:dyDescent="0.3">
      <c r="A1974" s="372" t="str">
        <f>Cover!$G$25</f>
        <v>NL</v>
      </c>
      <c r="B1974" s="325" t="s">
        <v>222</v>
      </c>
      <c r="C1974" s="323">
        <v>2013</v>
      </c>
      <c r="D1974" s="325" t="s">
        <v>293</v>
      </c>
      <c r="E1974" s="334" t="s">
        <v>97</v>
      </c>
      <c r="F1974" s="323" t="str">
        <f t="shared" si="30"/>
        <v>NL_EX_M_2013_1000 m3_1_2</v>
      </c>
      <c r="G1974" s="684"/>
    </row>
    <row r="1975" spans="1:7" ht="13.8" thickBot="1" x14ac:dyDescent="0.3">
      <c r="A1975" s="372" t="str">
        <f>Cover!$G$25</f>
        <v>NL</v>
      </c>
      <c r="B1975" s="325" t="s">
        <v>222</v>
      </c>
      <c r="C1975" s="323">
        <v>2013</v>
      </c>
      <c r="D1975" s="325" t="s">
        <v>293</v>
      </c>
      <c r="E1975" s="334" t="s">
        <v>98</v>
      </c>
      <c r="F1975" s="323" t="str">
        <f t="shared" si="30"/>
        <v>NL_EX_M_2013_1000 m3_1_2_C</v>
      </c>
      <c r="G1975" s="684"/>
    </row>
    <row r="1976" spans="1:7" ht="13.8" thickBot="1" x14ac:dyDescent="0.3">
      <c r="A1976" s="372" t="str">
        <f>Cover!$G$25</f>
        <v>NL</v>
      </c>
      <c r="B1976" s="325" t="s">
        <v>222</v>
      </c>
      <c r="C1976" s="323">
        <v>2013</v>
      </c>
      <c r="D1976" s="325" t="s">
        <v>293</v>
      </c>
      <c r="E1976" s="334" t="s">
        <v>99</v>
      </c>
      <c r="F1976" s="323" t="str">
        <f t="shared" si="30"/>
        <v>NL_EX_M_2013_1000 m3_1_2_NC</v>
      </c>
      <c r="G1976" s="684"/>
    </row>
    <row r="1977" spans="1:7" ht="13.8" thickBot="1" x14ac:dyDescent="0.3">
      <c r="A1977" s="372" t="str">
        <f>Cover!$G$25</f>
        <v>NL</v>
      </c>
      <c r="B1977" s="325" t="s">
        <v>222</v>
      </c>
      <c r="C1977" s="323">
        <v>2013</v>
      </c>
      <c r="D1977" s="325" t="s">
        <v>293</v>
      </c>
      <c r="E1977" s="334" t="s">
        <v>100</v>
      </c>
      <c r="F1977" s="323" t="str">
        <f t="shared" si="30"/>
        <v>NL_EX_M_2013_1000 m3_1_2_NC_T</v>
      </c>
      <c r="G1977" s="684"/>
    </row>
    <row r="1978" spans="1:7" ht="13.8" thickBot="1" x14ac:dyDescent="0.3">
      <c r="A1978" s="372" t="str">
        <f>Cover!$G$25</f>
        <v>NL</v>
      </c>
      <c r="B1978" s="325" t="s">
        <v>222</v>
      </c>
      <c r="C1978" s="323">
        <v>2013</v>
      </c>
      <c r="D1978" s="325" t="s">
        <v>362</v>
      </c>
      <c r="E1978" s="334">
        <v>2</v>
      </c>
      <c r="F1978" s="323" t="str">
        <f t="shared" si="30"/>
        <v>NL_EX_M_2013_1000 mt_2</v>
      </c>
      <c r="G1978" s="684"/>
    </row>
    <row r="1979" spans="1:7" ht="13.8" thickBot="1" x14ac:dyDescent="0.3">
      <c r="A1979" s="372" t="str">
        <f>Cover!$G$25</f>
        <v>NL</v>
      </c>
      <c r="B1979" s="325" t="s">
        <v>222</v>
      </c>
      <c r="C1979" s="323">
        <v>2013</v>
      </c>
      <c r="D1979" s="325" t="s">
        <v>293</v>
      </c>
      <c r="E1979" s="334">
        <v>3</v>
      </c>
      <c r="F1979" s="323" t="str">
        <f t="shared" si="30"/>
        <v>NL_EX_M_2013_1000 m3_3</v>
      </c>
      <c r="G1979" s="684"/>
    </row>
    <row r="1980" spans="1:7" ht="13.8" thickBot="1" x14ac:dyDescent="0.3">
      <c r="A1980" s="372" t="str">
        <f>Cover!$G$25</f>
        <v>NL</v>
      </c>
      <c r="B1980" s="325" t="s">
        <v>222</v>
      </c>
      <c r="C1980" s="323">
        <v>2013</v>
      </c>
      <c r="D1980" s="325" t="s">
        <v>293</v>
      </c>
      <c r="E1980" s="334" t="s">
        <v>381</v>
      </c>
      <c r="F1980" s="323" t="str">
        <f t="shared" si="30"/>
        <v>NL_EX_M_2013_1000 m3_3_1</v>
      </c>
      <c r="G1980" s="684"/>
    </row>
    <row r="1981" spans="1:7" ht="13.8" thickBot="1" x14ac:dyDescent="0.3">
      <c r="A1981" s="372" t="str">
        <f>Cover!$G$25</f>
        <v>NL</v>
      </c>
      <c r="B1981" s="325" t="s">
        <v>222</v>
      </c>
      <c r="C1981" s="323">
        <v>2013</v>
      </c>
      <c r="D1981" s="325" t="s">
        <v>293</v>
      </c>
      <c r="E1981" s="334" t="s">
        <v>382</v>
      </c>
      <c r="F1981" s="323" t="str">
        <f t="shared" si="30"/>
        <v>NL_EX_M_2013_1000 m3_3_2</v>
      </c>
      <c r="G1981" s="684"/>
    </row>
    <row r="1982" spans="1:7" ht="13.8" thickBot="1" x14ac:dyDescent="0.3">
      <c r="A1982" s="372" t="str">
        <f>Cover!$G$25</f>
        <v>NL</v>
      </c>
      <c r="B1982" s="325" t="s">
        <v>222</v>
      </c>
      <c r="C1982" s="323">
        <v>2013</v>
      </c>
      <c r="D1982" s="325" t="s">
        <v>362</v>
      </c>
      <c r="E1982" s="334">
        <v>4</v>
      </c>
      <c r="F1982" s="323" t="str">
        <f t="shared" si="30"/>
        <v>NL_EX_M_2013_1000 mt_4</v>
      </c>
      <c r="G1982" s="684"/>
    </row>
    <row r="1983" spans="1:7" ht="13.8" thickBot="1" x14ac:dyDescent="0.3">
      <c r="A1983" s="372" t="str">
        <f>Cover!$G$25</f>
        <v>NL</v>
      </c>
      <c r="B1983" s="325" t="s">
        <v>222</v>
      </c>
      <c r="C1983" s="323">
        <v>2013</v>
      </c>
      <c r="D1983" s="325" t="s">
        <v>362</v>
      </c>
      <c r="E1983" s="334" t="s">
        <v>383</v>
      </c>
      <c r="F1983" s="323" t="str">
        <f t="shared" si="30"/>
        <v>NL_EX_M_2013_1000 mt_4_1</v>
      </c>
      <c r="G1983" s="684"/>
    </row>
    <row r="1984" spans="1:7" ht="13.8" thickBot="1" x14ac:dyDescent="0.3">
      <c r="A1984" s="372" t="str">
        <f>Cover!$G$25</f>
        <v>NL</v>
      </c>
      <c r="B1984" s="325" t="s">
        <v>222</v>
      </c>
      <c r="C1984" s="323">
        <v>2013</v>
      </c>
      <c r="D1984" s="325" t="s">
        <v>362</v>
      </c>
      <c r="E1984" s="334" t="s">
        <v>384</v>
      </c>
      <c r="F1984" s="323" t="str">
        <f t="shared" si="30"/>
        <v>NL_EX_M_2013_1000 mt_4_2</v>
      </c>
      <c r="G1984" s="684"/>
    </row>
    <row r="1985" spans="1:7" ht="13.8" thickBot="1" x14ac:dyDescent="0.3">
      <c r="A1985" s="372" t="str">
        <f>Cover!$G$25</f>
        <v>NL</v>
      </c>
      <c r="B1985" s="325" t="s">
        <v>222</v>
      </c>
      <c r="C1985" s="323">
        <v>2013</v>
      </c>
      <c r="D1985" s="325" t="s">
        <v>293</v>
      </c>
      <c r="E1985" s="334">
        <v>5</v>
      </c>
      <c r="F1985" s="323" t="str">
        <f t="shared" si="30"/>
        <v>NL_EX_M_2013_1000 m3_5</v>
      </c>
      <c r="G1985" s="684"/>
    </row>
    <row r="1986" spans="1:7" ht="13.8" thickBot="1" x14ac:dyDescent="0.3">
      <c r="A1986" s="372" t="str">
        <f>Cover!$G$25</f>
        <v>NL</v>
      </c>
      <c r="B1986" s="325" t="s">
        <v>222</v>
      </c>
      <c r="C1986" s="323">
        <v>2013</v>
      </c>
      <c r="D1986" s="325" t="s">
        <v>293</v>
      </c>
      <c r="E1986" s="334" t="s">
        <v>110</v>
      </c>
      <c r="F1986" s="323" t="str">
        <f t="shared" si="30"/>
        <v>NL_EX_M_2013_1000 m3_5_C</v>
      </c>
      <c r="G1986" s="684"/>
    </row>
    <row r="1987" spans="1:7" ht="13.8" thickBot="1" x14ac:dyDescent="0.3">
      <c r="A1987" s="372" t="str">
        <f>Cover!$G$25</f>
        <v>NL</v>
      </c>
      <c r="B1987" s="332" t="s">
        <v>222</v>
      </c>
      <c r="C1987" s="323">
        <v>2013</v>
      </c>
      <c r="D1987" s="332" t="s">
        <v>293</v>
      </c>
      <c r="E1987" s="342" t="s">
        <v>111</v>
      </c>
      <c r="F1987" s="323" t="str">
        <f t="shared" ref="F1987:F2050" si="31">CONCATENATE(A1987,"_",B1987,"_",C1987,"_",D1987,"_",E1987)</f>
        <v>NL_EX_M_2013_1000 m3_5_NC</v>
      </c>
      <c r="G1987" s="684"/>
    </row>
    <row r="1988" spans="1:7" ht="13.8" thickBot="1" x14ac:dyDescent="0.3">
      <c r="A1988" s="372" t="str">
        <f>Cover!$G$25</f>
        <v>NL</v>
      </c>
      <c r="B1988" s="335" t="s">
        <v>222</v>
      </c>
      <c r="C1988" s="323">
        <v>2013</v>
      </c>
      <c r="D1988" s="335" t="s">
        <v>293</v>
      </c>
      <c r="E1988" s="336" t="s">
        <v>112</v>
      </c>
      <c r="F1988" s="323" t="str">
        <f t="shared" si="31"/>
        <v>NL_EX_M_2013_1000 m3_5_NC_T</v>
      </c>
      <c r="G1988" s="684"/>
    </row>
    <row r="1989" spans="1:7" ht="13.8" thickBot="1" x14ac:dyDescent="0.3">
      <c r="A1989" s="372" t="str">
        <f>Cover!$G$25</f>
        <v>NL</v>
      </c>
      <c r="B1989" s="325" t="s">
        <v>222</v>
      </c>
      <c r="C1989" s="323">
        <v>2013</v>
      </c>
      <c r="D1989" s="325" t="s">
        <v>293</v>
      </c>
      <c r="E1989" s="334">
        <v>6</v>
      </c>
      <c r="F1989" s="323" t="str">
        <f t="shared" si="31"/>
        <v>NL_EX_M_2013_1000 m3_6</v>
      </c>
      <c r="G1989" s="684"/>
    </row>
    <row r="1990" spans="1:7" ht="13.8" thickBot="1" x14ac:dyDescent="0.3">
      <c r="A1990" s="372" t="str">
        <f>Cover!$G$25</f>
        <v>NL</v>
      </c>
      <c r="B1990" s="325" t="s">
        <v>222</v>
      </c>
      <c r="C1990" s="323">
        <v>2013</v>
      </c>
      <c r="D1990" s="325" t="s">
        <v>293</v>
      </c>
      <c r="E1990" s="334" t="s">
        <v>113</v>
      </c>
      <c r="F1990" s="323" t="str">
        <f t="shared" si="31"/>
        <v>NL_EX_M_2013_1000 m3_6_1</v>
      </c>
      <c r="G1990" s="684"/>
    </row>
    <row r="1991" spans="1:7" ht="13.8" thickBot="1" x14ac:dyDescent="0.3">
      <c r="A1991" s="372" t="str">
        <f>Cover!$G$25</f>
        <v>NL</v>
      </c>
      <c r="B1991" s="325" t="s">
        <v>222</v>
      </c>
      <c r="C1991" s="323">
        <v>2013</v>
      </c>
      <c r="D1991" s="325" t="s">
        <v>293</v>
      </c>
      <c r="E1991" s="334" t="s">
        <v>114</v>
      </c>
      <c r="F1991" s="323" t="str">
        <f t="shared" si="31"/>
        <v>NL_EX_M_2013_1000 m3_6_1_C</v>
      </c>
      <c r="G1991" s="684"/>
    </row>
    <row r="1992" spans="1:7" ht="13.8" thickBot="1" x14ac:dyDescent="0.3">
      <c r="A1992" s="372" t="str">
        <f>Cover!$G$25</f>
        <v>NL</v>
      </c>
      <c r="B1992" s="325" t="s">
        <v>222</v>
      </c>
      <c r="C1992" s="323">
        <v>2013</v>
      </c>
      <c r="D1992" s="325" t="s">
        <v>293</v>
      </c>
      <c r="E1992" s="334" t="s">
        <v>115</v>
      </c>
      <c r="F1992" s="323" t="str">
        <f t="shared" si="31"/>
        <v>NL_EX_M_2013_1000 m3_6_1_NC</v>
      </c>
      <c r="G1992" s="684"/>
    </row>
    <row r="1993" spans="1:7" ht="13.8" thickBot="1" x14ac:dyDescent="0.3">
      <c r="A1993" s="372" t="str">
        <f>Cover!$G$25</f>
        <v>NL</v>
      </c>
      <c r="B1993" s="325" t="s">
        <v>222</v>
      </c>
      <c r="C1993" s="323">
        <v>2013</v>
      </c>
      <c r="D1993" s="325" t="s">
        <v>293</v>
      </c>
      <c r="E1993" s="334" t="s">
        <v>116</v>
      </c>
      <c r="F1993" s="323" t="str">
        <f t="shared" si="31"/>
        <v>NL_EX_M_2013_1000 m3_6_1_NC_T</v>
      </c>
      <c r="G1993" s="684"/>
    </row>
    <row r="1994" spans="1:7" ht="13.8" thickBot="1" x14ac:dyDescent="0.3">
      <c r="A1994" s="372" t="str">
        <f>Cover!$G$25</f>
        <v>NL</v>
      </c>
      <c r="B1994" s="325" t="s">
        <v>222</v>
      </c>
      <c r="C1994" s="323">
        <v>2013</v>
      </c>
      <c r="D1994" s="325" t="s">
        <v>293</v>
      </c>
      <c r="E1994" s="334" t="s">
        <v>117</v>
      </c>
      <c r="F1994" s="323" t="str">
        <f t="shared" si="31"/>
        <v>NL_EX_M_2013_1000 m3_6_2</v>
      </c>
      <c r="G1994" s="684"/>
    </row>
    <row r="1995" spans="1:7" ht="13.8" thickBot="1" x14ac:dyDescent="0.3">
      <c r="A1995" s="372" t="str">
        <f>Cover!$G$25</f>
        <v>NL</v>
      </c>
      <c r="B1995" s="325" t="s">
        <v>222</v>
      </c>
      <c r="C1995" s="323">
        <v>2013</v>
      </c>
      <c r="D1995" s="325" t="s">
        <v>293</v>
      </c>
      <c r="E1995" s="334" t="s">
        <v>118</v>
      </c>
      <c r="F1995" s="323" t="str">
        <f t="shared" si="31"/>
        <v>NL_EX_M_2013_1000 m3_6_2_C</v>
      </c>
      <c r="G1995" s="684"/>
    </row>
    <row r="1996" spans="1:7" ht="13.8" thickBot="1" x14ac:dyDescent="0.3">
      <c r="A1996" s="372" t="str">
        <f>Cover!$G$25</f>
        <v>NL</v>
      </c>
      <c r="B1996" s="325" t="s">
        <v>222</v>
      </c>
      <c r="C1996" s="323">
        <v>2013</v>
      </c>
      <c r="D1996" s="325" t="s">
        <v>293</v>
      </c>
      <c r="E1996" s="334" t="s">
        <v>119</v>
      </c>
      <c r="F1996" s="323" t="str">
        <f t="shared" si="31"/>
        <v>NL_EX_M_2013_1000 m3_6_2_NC</v>
      </c>
      <c r="G1996" s="684"/>
    </row>
    <row r="1997" spans="1:7" ht="13.8" thickBot="1" x14ac:dyDescent="0.3">
      <c r="A1997" s="372" t="str">
        <f>Cover!$G$25</f>
        <v>NL</v>
      </c>
      <c r="B1997" s="325" t="s">
        <v>222</v>
      </c>
      <c r="C1997" s="323">
        <v>2013</v>
      </c>
      <c r="D1997" s="325" t="s">
        <v>293</v>
      </c>
      <c r="E1997" s="334" t="s">
        <v>120</v>
      </c>
      <c r="F1997" s="323" t="str">
        <f t="shared" si="31"/>
        <v>NL_EX_M_2013_1000 m3_6_2_NC_T</v>
      </c>
      <c r="G1997" s="684"/>
    </row>
    <row r="1998" spans="1:7" ht="13.8" thickBot="1" x14ac:dyDescent="0.3">
      <c r="A1998" s="372" t="str">
        <f>Cover!$G$25</f>
        <v>NL</v>
      </c>
      <c r="B1998" s="325" t="s">
        <v>222</v>
      </c>
      <c r="C1998" s="323">
        <v>2013</v>
      </c>
      <c r="D1998" s="325" t="s">
        <v>293</v>
      </c>
      <c r="E1998" s="334" t="s">
        <v>121</v>
      </c>
      <c r="F1998" s="323" t="str">
        <f t="shared" si="31"/>
        <v>NL_EX_M_2013_1000 m3_6_3</v>
      </c>
      <c r="G1998" s="684"/>
    </row>
    <row r="1999" spans="1:7" ht="13.8" thickBot="1" x14ac:dyDescent="0.3">
      <c r="A1999" s="372" t="str">
        <f>Cover!$G$25</f>
        <v>NL</v>
      </c>
      <c r="B1999" s="325" t="s">
        <v>222</v>
      </c>
      <c r="C1999" s="323">
        <v>2013</v>
      </c>
      <c r="D1999" s="325" t="s">
        <v>293</v>
      </c>
      <c r="E1999" s="334" t="s">
        <v>122</v>
      </c>
      <c r="F1999" s="323" t="str">
        <f t="shared" si="31"/>
        <v>NL_EX_M_2013_1000 m3_6_3_1</v>
      </c>
      <c r="G1999" s="684"/>
    </row>
    <row r="2000" spans="1:7" ht="13.8" thickBot="1" x14ac:dyDescent="0.3">
      <c r="A2000" s="372" t="str">
        <f>Cover!$G$25</f>
        <v>NL</v>
      </c>
      <c r="B2000" s="325" t="s">
        <v>222</v>
      </c>
      <c r="C2000" s="323">
        <v>2013</v>
      </c>
      <c r="D2000" s="325" t="s">
        <v>293</v>
      </c>
      <c r="E2000" s="334" t="s">
        <v>123</v>
      </c>
      <c r="F2000" s="323" t="str">
        <f t="shared" si="31"/>
        <v>NL_EX_M_2013_1000 m3_6_4</v>
      </c>
      <c r="G2000" s="684"/>
    </row>
    <row r="2001" spans="1:7" ht="13.8" thickBot="1" x14ac:dyDescent="0.3">
      <c r="A2001" s="372" t="str">
        <f>Cover!$G$25</f>
        <v>NL</v>
      </c>
      <c r="B2001" s="325" t="s">
        <v>222</v>
      </c>
      <c r="C2001" s="323">
        <v>2013</v>
      </c>
      <c r="D2001" s="325" t="s">
        <v>293</v>
      </c>
      <c r="E2001" s="334" t="s">
        <v>124</v>
      </c>
      <c r="F2001" s="323" t="str">
        <f t="shared" si="31"/>
        <v>NL_EX_M_2013_1000 m3_6_4_1</v>
      </c>
      <c r="G2001" s="684"/>
    </row>
    <row r="2002" spans="1:7" ht="13.8" thickBot="1" x14ac:dyDescent="0.3">
      <c r="A2002" s="372" t="str">
        <f>Cover!$G$25</f>
        <v>NL</v>
      </c>
      <c r="B2002" s="325" t="s">
        <v>222</v>
      </c>
      <c r="C2002" s="323">
        <v>2013</v>
      </c>
      <c r="D2002" s="325" t="s">
        <v>293</v>
      </c>
      <c r="E2002" s="334" t="s">
        <v>125</v>
      </c>
      <c r="F2002" s="323" t="str">
        <f t="shared" si="31"/>
        <v>NL_EX_M_2013_1000 m3_6_4_2</v>
      </c>
      <c r="G2002" s="684"/>
    </row>
    <row r="2003" spans="1:7" ht="13.8" thickBot="1" x14ac:dyDescent="0.3">
      <c r="A2003" s="372" t="str">
        <f>Cover!$G$25</f>
        <v>NL</v>
      </c>
      <c r="B2003" s="325" t="s">
        <v>222</v>
      </c>
      <c r="C2003" s="323">
        <v>2013</v>
      </c>
      <c r="D2003" s="325" t="s">
        <v>293</v>
      </c>
      <c r="E2003" s="334" t="s">
        <v>126</v>
      </c>
      <c r="F2003" s="323" t="str">
        <f t="shared" si="31"/>
        <v>NL_EX_M_2013_1000 m3_6_4_3</v>
      </c>
      <c r="G2003" s="684"/>
    </row>
    <row r="2004" spans="1:7" ht="13.8" thickBot="1" x14ac:dyDescent="0.3">
      <c r="A2004" s="372" t="str">
        <f>Cover!$G$25</f>
        <v>NL</v>
      </c>
      <c r="B2004" s="325" t="s">
        <v>222</v>
      </c>
      <c r="C2004" s="323">
        <v>2013</v>
      </c>
      <c r="D2004" s="325" t="s">
        <v>362</v>
      </c>
      <c r="E2004" s="334">
        <v>7</v>
      </c>
      <c r="F2004" s="323" t="str">
        <f t="shared" si="31"/>
        <v>NL_EX_M_2013_1000 mt_7</v>
      </c>
      <c r="G2004" s="684"/>
    </row>
    <row r="2005" spans="1:7" ht="13.8" thickBot="1" x14ac:dyDescent="0.3">
      <c r="A2005" s="372" t="str">
        <f>Cover!$G$25</f>
        <v>NL</v>
      </c>
      <c r="B2005" s="325" t="s">
        <v>222</v>
      </c>
      <c r="C2005" s="323">
        <v>2013</v>
      </c>
      <c r="D2005" s="325" t="s">
        <v>362</v>
      </c>
      <c r="E2005" s="334" t="s">
        <v>127</v>
      </c>
      <c r="F2005" s="323" t="str">
        <f t="shared" si="31"/>
        <v>NL_EX_M_2013_1000 mt_7_1</v>
      </c>
      <c r="G2005" s="684"/>
    </row>
    <row r="2006" spans="1:7" ht="13.8" thickBot="1" x14ac:dyDescent="0.3">
      <c r="A2006" s="372" t="str">
        <f>Cover!$G$25</f>
        <v>NL</v>
      </c>
      <c r="B2006" s="325" t="s">
        <v>222</v>
      </c>
      <c r="C2006" s="323">
        <v>2013</v>
      </c>
      <c r="D2006" s="325" t="s">
        <v>362</v>
      </c>
      <c r="E2006" s="334" t="s">
        <v>128</v>
      </c>
      <c r="F2006" s="323" t="str">
        <f t="shared" si="31"/>
        <v>NL_EX_M_2013_1000 mt_7_2</v>
      </c>
      <c r="G2006" s="684"/>
    </row>
    <row r="2007" spans="1:7" ht="13.8" thickBot="1" x14ac:dyDescent="0.3">
      <c r="A2007" s="372" t="str">
        <f>Cover!$G$25</f>
        <v>NL</v>
      </c>
      <c r="B2007" s="325" t="s">
        <v>222</v>
      </c>
      <c r="C2007" s="323">
        <v>2013</v>
      </c>
      <c r="D2007" s="325" t="s">
        <v>362</v>
      </c>
      <c r="E2007" s="334" t="s">
        <v>129</v>
      </c>
      <c r="F2007" s="323" t="str">
        <f t="shared" si="31"/>
        <v>NL_EX_M_2013_1000 mt_7_3</v>
      </c>
      <c r="G2007" s="684"/>
    </row>
    <row r="2008" spans="1:7" ht="13.8" thickBot="1" x14ac:dyDescent="0.3">
      <c r="A2008" s="372" t="str">
        <f>Cover!$G$25</f>
        <v>NL</v>
      </c>
      <c r="B2008" s="325" t="s">
        <v>222</v>
      </c>
      <c r="C2008" s="323">
        <v>2013</v>
      </c>
      <c r="D2008" s="325" t="s">
        <v>362</v>
      </c>
      <c r="E2008" s="334" t="s">
        <v>130</v>
      </c>
      <c r="F2008" s="323" t="str">
        <f t="shared" si="31"/>
        <v>NL_EX_M_2013_1000 mt_7_3_1</v>
      </c>
      <c r="G2008" s="684"/>
    </row>
    <row r="2009" spans="1:7" ht="13.8" thickBot="1" x14ac:dyDescent="0.3">
      <c r="A2009" s="372" t="str">
        <f>Cover!$G$25</f>
        <v>NL</v>
      </c>
      <c r="B2009" s="325" t="s">
        <v>222</v>
      </c>
      <c r="C2009" s="323">
        <v>2013</v>
      </c>
      <c r="D2009" s="325" t="s">
        <v>362</v>
      </c>
      <c r="E2009" s="334" t="s">
        <v>131</v>
      </c>
      <c r="F2009" s="323" t="str">
        <f t="shared" si="31"/>
        <v>NL_EX_M_2013_1000 mt_7_3_2</v>
      </c>
      <c r="G2009" s="684"/>
    </row>
    <row r="2010" spans="1:7" ht="13.8" thickBot="1" x14ac:dyDescent="0.3">
      <c r="A2010" s="372" t="str">
        <f>Cover!$G$25</f>
        <v>NL</v>
      </c>
      <c r="B2010" s="325" t="s">
        <v>222</v>
      </c>
      <c r="C2010" s="323">
        <v>2013</v>
      </c>
      <c r="D2010" s="325" t="s">
        <v>362</v>
      </c>
      <c r="E2010" s="334" t="s">
        <v>132</v>
      </c>
      <c r="F2010" s="323" t="str">
        <f t="shared" si="31"/>
        <v>NL_EX_M_2013_1000 mt_7_3_3</v>
      </c>
      <c r="G2010" s="684"/>
    </row>
    <row r="2011" spans="1:7" ht="13.8" thickBot="1" x14ac:dyDescent="0.3">
      <c r="A2011" s="372" t="str">
        <f>Cover!$G$25</f>
        <v>NL</v>
      </c>
      <c r="B2011" s="325" t="s">
        <v>222</v>
      </c>
      <c r="C2011" s="323">
        <v>2013</v>
      </c>
      <c r="D2011" s="325" t="s">
        <v>362</v>
      </c>
      <c r="E2011" s="334" t="s">
        <v>133</v>
      </c>
      <c r="F2011" s="323" t="str">
        <f t="shared" si="31"/>
        <v>NL_EX_M_2013_1000 mt_7_3_4</v>
      </c>
      <c r="G2011" s="684"/>
    </row>
    <row r="2012" spans="1:7" ht="13.8" thickBot="1" x14ac:dyDescent="0.3">
      <c r="A2012" s="372" t="str">
        <f>Cover!$G$25</f>
        <v>NL</v>
      </c>
      <c r="B2012" s="325" t="s">
        <v>222</v>
      </c>
      <c r="C2012" s="323">
        <v>2013</v>
      </c>
      <c r="D2012" s="325" t="s">
        <v>362</v>
      </c>
      <c r="E2012" s="334" t="s">
        <v>134</v>
      </c>
      <c r="F2012" s="323" t="str">
        <f t="shared" si="31"/>
        <v>NL_EX_M_2013_1000 mt_7_4</v>
      </c>
      <c r="G2012" s="684"/>
    </row>
    <row r="2013" spans="1:7" ht="13.8" thickBot="1" x14ac:dyDescent="0.3">
      <c r="A2013" s="372" t="str">
        <f>Cover!$G$25</f>
        <v>NL</v>
      </c>
      <c r="B2013" s="325" t="s">
        <v>222</v>
      </c>
      <c r="C2013" s="323">
        <v>2013</v>
      </c>
      <c r="D2013" s="325" t="s">
        <v>362</v>
      </c>
      <c r="E2013" s="334">
        <v>8</v>
      </c>
      <c r="F2013" s="323" t="str">
        <f t="shared" si="31"/>
        <v>NL_EX_M_2013_1000 mt_8</v>
      </c>
      <c r="G2013" s="684"/>
    </row>
    <row r="2014" spans="1:7" ht="13.8" thickBot="1" x14ac:dyDescent="0.3">
      <c r="A2014" s="372" t="str">
        <f>Cover!$G$25</f>
        <v>NL</v>
      </c>
      <c r="B2014" s="325" t="s">
        <v>222</v>
      </c>
      <c r="C2014" s="323">
        <v>2013</v>
      </c>
      <c r="D2014" s="325" t="s">
        <v>362</v>
      </c>
      <c r="E2014" s="334" t="s">
        <v>135</v>
      </c>
      <c r="F2014" s="323" t="str">
        <f t="shared" si="31"/>
        <v>NL_EX_M_2013_1000 mt_8_1</v>
      </c>
      <c r="G2014" s="684"/>
    </row>
    <row r="2015" spans="1:7" ht="13.8" thickBot="1" x14ac:dyDescent="0.3">
      <c r="A2015" s="372" t="str">
        <f>Cover!$G$25</f>
        <v>NL</v>
      </c>
      <c r="B2015" s="325" t="s">
        <v>222</v>
      </c>
      <c r="C2015" s="323">
        <v>2013</v>
      </c>
      <c r="D2015" s="325" t="s">
        <v>362</v>
      </c>
      <c r="E2015" s="334" t="s">
        <v>136</v>
      </c>
      <c r="F2015" s="323" t="str">
        <f t="shared" si="31"/>
        <v>NL_EX_M_2013_1000 mt_8_2</v>
      </c>
      <c r="G2015" s="684"/>
    </row>
    <row r="2016" spans="1:7" ht="13.8" thickBot="1" x14ac:dyDescent="0.3">
      <c r="A2016" s="372" t="str">
        <f>Cover!$G$25</f>
        <v>NL</v>
      </c>
      <c r="B2016" s="325" t="s">
        <v>222</v>
      </c>
      <c r="C2016" s="323">
        <v>2013</v>
      </c>
      <c r="D2016" s="325" t="s">
        <v>362</v>
      </c>
      <c r="E2016" s="334">
        <v>9</v>
      </c>
      <c r="F2016" s="323" t="str">
        <f t="shared" si="31"/>
        <v>NL_EX_M_2013_1000 mt_9</v>
      </c>
      <c r="G2016" s="684"/>
    </row>
    <row r="2017" spans="1:7" ht="13.8" thickBot="1" x14ac:dyDescent="0.3">
      <c r="A2017" s="372" t="str">
        <f>Cover!$G$25</f>
        <v>NL</v>
      </c>
      <c r="B2017" s="325" t="s">
        <v>222</v>
      </c>
      <c r="C2017" s="323">
        <v>2013</v>
      </c>
      <c r="D2017" s="325" t="s">
        <v>362</v>
      </c>
      <c r="E2017" s="334">
        <v>10</v>
      </c>
      <c r="F2017" s="323" t="str">
        <f t="shared" si="31"/>
        <v>NL_EX_M_2013_1000 mt_10</v>
      </c>
      <c r="G2017" s="684"/>
    </row>
    <row r="2018" spans="1:7" ht="13.8" thickBot="1" x14ac:dyDescent="0.3">
      <c r="A2018" s="372" t="str">
        <f>Cover!$G$25</f>
        <v>NL</v>
      </c>
      <c r="B2018" s="325" t="s">
        <v>222</v>
      </c>
      <c r="C2018" s="323">
        <v>2013</v>
      </c>
      <c r="D2018" s="325" t="s">
        <v>362</v>
      </c>
      <c r="E2018" s="334" t="s">
        <v>137</v>
      </c>
      <c r="F2018" s="323" t="str">
        <f t="shared" si="31"/>
        <v>NL_EX_M_2013_1000 mt_10_1</v>
      </c>
      <c r="G2018" s="684"/>
    </row>
    <row r="2019" spans="1:7" ht="13.8" thickBot="1" x14ac:dyDescent="0.3">
      <c r="A2019" s="372" t="str">
        <f>Cover!$G$25</f>
        <v>NL</v>
      </c>
      <c r="B2019" s="325" t="s">
        <v>222</v>
      </c>
      <c r="C2019" s="323">
        <v>2013</v>
      </c>
      <c r="D2019" s="325" t="s">
        <v>362</v>
      </c>
      <c r="E2019" s="334" t="s">
        <v>138</v>
      </c>
      <c r="F2019" s="323" t="str">
        <f t="shared" si="31"/>
        <v>NL_EX_M_2013_1000 mt_10_1_1</v>
      </c>
      <c r="G2019" s="684"/>
    </row>
    <row r="2020" spans="1:7" ht="13.8" thickBot="1" x14ac:dyDescent="0.3">
      <c r="A2020" s="372" t="str">
        <f>Cover!$G$25</f>
        <v>NL</v>
      </c>
      <c r="B2020" s="325" t="s">
        <v>222</v>
      </c>
      <c r="C2020" s="323">
        <v>2013</v>
      </c>
      <c r="D2020" s="325" t="s">
        <v>362</v>
      </c>
      <c r="E2020" s="334" t="s">
        <v>139</v>
      </c>
      <c r="F2020" s="323" t="str">
        <f t="shared" si="31"/>
        <v>NL_EX_M_2013_1000 mt_10_1_2</v>
      </c>
      <c r="G2020" s="684"/>
    </row>
    <row r="2021" spans="1:7" ht="13.8" thickBot="1" x14ac:dyDescent="0.3">
      <c r="A2021" s="372" t="str">
        <f>Cover!$G$25</f>
        <v>NL</v>
      </c>
      <c r="B2021" s="325" t="s">
        <v>222</v>
      </c>
      <c r="C2021" s="323">
        <v>2013</v>
      </c>
      <c r="D2021" s="325" t="s">
        <v>362</v>
      </c>
      <c r="E2021" s="334" t="s">
        <v>140</v>
      </c>
      <c r="F2021" s="323" t="str">
        <f t="shared" si="31"/>
        <v>NL_EX_M_2013_1000 mt_10_1_3</v>
      </c>
      <c r="G2021" s="684"/>
    </row>
    <row r="2022" spans="1:7" ht="13.8" thickBot="1" x14ac:dyDescent="0.3">
      <c r="A2022" s="372" t="str">
        <f>Cover!$G$25</f>
        <v>NL</v>
      </c>
      <c r="B2022" s="325" t="s">
        <v>222</v>
      </c>
      <c r="C2022" s="323">
        <v>2013</v>
      </c>
      <c r="D2022" s="325" t="s">
        <v>362</v>
      </c>
      <c r="E2022" s="334" t="s">
        <v>141</v>
      </c>
      <c r="F2022" s="323" t="str">
        <f t="shared" si="31"/>
        <v>NL_EX_M_2013_1000 mt_10_1_4</v>
      </c>
      <c r="G2022" s="684"/>
    </row>
    <row r="2023" spans="1:7" ht="13.8" thickBot="1" x14ac:dyDescent="0.3">
      <c r="A2023" s="372" t="str">
        <f>Cover!$G$25</f>
        <v>NL</v>
      </c>
      <c r="B2023" s="325" t="s">
        <v>222</v>
      </c>
      <c r="C2023" s="323">
        <v>2013</v>
      </c>
      <c r="D2023" s="325" t="s">
        <v>362</v>
      </c>
      <c r="E2023" s="334" t="s">
        <v>142</v>
      </c>
      <c r="F2023" s="323" t="str">
        <f t="shared" si="31"/>
        <v>NL_EX_M_2013_1000 mt_10_2</v>
      </c>
      <c r="G2023" s="684"/>
    </row>
    <row r="2024" spans="1:7" ht="13.8" thickBot="1" x14ac:dyDescent="0.3">
      <c r="A2024" s="372" t="str">
        <f>Cover!$G$25</f>
        <v>NL</v>
      </c>
      <c r="B2024" s="325" t="s">
        <v>222</v>
      </c>
      <c r="C2024" s="323">
        <v>2013</v>
      </c>
      <c r="D2024" s="325" t="s">
        <v>362</v>
      </c>
      <c r="E2024" s="334" t="s">
        <v>143</v>
      </c>
      <c r="F2024" s="323" t="str">
        <f t="shared" si="31"/>
        <v>NL_EX_M_2013_1000 mt_10_3</v>
      </c>
      <c r="G2024" s="684"/>
    </row>
    <row r="2025" spans="1:7" ht="13.8" thickBot="1" x14ac:dyDescent="0.3">
      <c r="A2025" s="372" t="str">
        <f>Cover!$G$25</f>
        <v>NL</v>
      </c>
      <c r="B2025" s="325" t="s">
        <v>222</v>
      </c>
      <c r="C2025" s="323">
        <v>2013</v>
      </c>
      <c r="D2025" s="325" t="s">
        <v>362</v>
      </c>
      <c r="E2025" s="334" t="s">
        <v>144</v>
      </c>
      <c r="F2025" s="323" t="str">
        <f t="shared" si="31"/>
        <v>NL_EX_M_2013_1000 mt_10_3_1</v>
      </c>
      <c r="G2025" s="684"/>
    </row>
    <row r="2026" spans="1:7" ht="13.8" thickBot="1" x14ac:dyDescent="0.3">
      <c r="A2026" s="372" t="str">
        <f>Cover!$G$25</f>
        <v>NL</v>
      </c>
      <c r="B2026" s="325" t="s">
        <v>222</v>
      </c>
      <c r="C2026" s="323">
        <v>2013</v>
      </c>
      <c r="D2026" s="325" t="s">
        <v>362</v>
      </c>
      <c r="E2026" s="334" t="s">
        <v>145</v>
      </c>
      <c r="F2026" s="323" t="str">
        <f t="shared" si="31"/>
        <v>NL_EX_M_2013_1000 mt_10_3_2</v>
      </c>
      <c r="G2026" s="684"/>
    </row>
    <row r="2027" spans="1:7" ht="13.8" thickBot="1" x14ac:dyDescent="0.3">
      <c r="A2027" s="372" t="str">
        <f>Cover!$G$25</f>
        <v>NL</v>
      </c>
      <c r="B2027" s="325" t="s">
        <v>222</v>
      </c>
      <c r="C2027" s="323">
        <v>2013</v>
      </c>
      <c r="D2027" s="325" t="s">
        <v>362</v>
      </c>
      <c r="E2027" s="334" t="s">
        <v>146</v>
      </c>
      <c r="F2027" s="323" t="str">
        <f t="shared" si="31"/>
        <v>NL_EX_M_2013_1000 mt_10_3_3</v>
      </c>
      <c r="G2027" s="684"/>
    </row>
    <row r="2028" spans="1:7" ht="13.8" thickBot="1" x14ac:dyDescent="0.3">
      <c r="A2028" s="372" t="str">
        <f>Cover!$G$25</f>
        <v>NL</v>
      </c>
      <c r="B2028" s="325" t="s">
        <v>222</v>
      </c>
      <c r="C2028" s="323">
        <v>2013</v>
      </c>
      <c r="D2028" s="325" t="s">
        <v>362</v>
      </c>
      <c r="E2028" s="334" t="s">
        <v>147</v>
      </c>
      <c r="F2028" s="323" t="str">
        <f t="shared" si="31"/>
        <v>NL_EX_M_2013_1000 mt_10_3_4</v>
      </c>
      <c r="G2028" s="684"/>
    </row>
    <row r="2029" spans="1:7" ht="13.8" thickBot="1" x14ac:dyDescent="0.3">
      <c r="A2029" s="372" t="str">
        <f>Cover!$G$25</f>
        <v>NL</v>
      </c>
      <c r="B2029" s="325" t="s">
        <v>222</v>
      </c>
      <c r="C2029" s="323">
        <v>2013</v>
      </c>
      <c r="D2029" s="325" t="s">
        <v>362</v>
      </c>
      <c r="E2029" s="334" t="s">
        <v>148</v>
      </c>
      <c r="F2029" s="323" t="str">
        <f t="shared" si="31"/>
        <v>NL_EX_M_2013_1000 mt_10_4</v>
      </c>
      <c r="G2029" s="684"/>
    </row>
    <row r="2030" spans="1:7" ht="13.8" thickBot="1" x14ac:dyDescent="0.3">
      <c r="A2030" s="372" t="str">
        <f>Cover!$G$25</f>
        <v>NL</v>
      </c>
      <c r="B2030" s="325" t="s">
        <v>222</v>
      </c>
      <c r="C2030" s="323">
        <v>2013</v>
      </c>
      <c r="D2030" s="325" t="s">
        <v>216</v>
      </c>
      <c r="E2030" s="334">
        <v>1</v>
      </c>
      <c r="F2030" s="323" t="str">
        <f t="shared" si="31"/>
        <v>NL_EX_M_2013_1000 NAC_1</v>
      </c>
      <c r="G2030" s="684"/>
    </row>
    <row r="2031" spans="1:7" ht="13.8" thickBot="1" x14ac:dyDescent="0.3">
      <c r="A2031" s="372" t="str">
        <f>Cover!$G$25</f>
        <v>NL</v>
      </c>
      <c r="B2031" s="325" t="s">
        <v>222</v>
      </c>
      <c r="C2031" s="323">
        <v>2013</v>
      </c>
      <c r="D2031" s="325" t="s">
        <v>216</v>
      </c>
      <c r="E2031" s="334" t="s">
        <v>94</v>
      </c>
      <c r="F2031" s="323" t="str">
        <f t="shared" si="31"/>
        <v>NL_EX_M_2013_1000 NAC_1_1</v>
      </c>
      <c r="G2031" s="684"/>
    </row>
    <row r="2032" spans="1:7" ht="13.8" thickBot="1" x14ac:dyDescent="0.3">
      <c r="A2032" s="372" t="str">
        <f>Cover!$G$25</f>
        <v>NL</v>
      </c>
      <c r="B2032" s="325" t="s">
        <v>222</v>
      </c>
      <c r="C2032" s="323">
        <v>2013</v>
      </c>
      <c r="D2032" s="325" t="s">
        <v>216</v>
      </c>
      <c r="E2032" s="334" t="s">
        <v>97</v>
      </c>
      <c r="F2032" s="323" t="str">
        <f t="shared" si="31"/>
        <v>NL_EX_M_2013_1000 NAC_1_2</v>
      </c>
      <c r="G2032" s="684"/>
    </row>
    <row r="2033" spans="1:7" ht="13.8" thickBot="1" x14ac:dyDescent="0.3">
      <c r="A2033" s="372" t="str">
        <f>Cover!$G$25</f>
        <v>NL</v>
      </c>
      <c r="B2033" s="325" t="s">
        <v>222</v>
      </c>
      <c r="C2033" s="323">
        <v>2013</v>
      </c>
      <c r="D2033" s="325" t="s">
        <v>216</v>
      </c>
      <c r="E2033" s="334" t="s">
        <v>98</v>
      </c>
      <c r="F2033" s="323" t="str">
        <f t="shared" si="31"/>
        <v>NL_EX_M_2013_1000 NAC_1_2_C</v>
      </c>
      <c r="G2033" s="684"/>
    </row>
    <row r="2034" spans="1:7" ht="13.8" thickBot="1" x14ac:dyDescent="0.3">
      <c r="A2034" s="372" t="str">
        <f>Cover!$G$25</f>
        <v>NL</v>
      </c>
      <c r="B2034" s="325" t="s">
        <v>222</v>
      </c>
      <c r="C2034" s="323">
        <v>2013</v>
      </c>
      <c r="D2034" s="325" t="s">
        <v>216</v>
      </c>
      <c r="E2034" s="334" t="s">
        <v>99</v>
      </c>
      <c r="F2034" s="323" t="str">
        <f t="shared" si="31"/>
        <v>NL_EX_M_2013_1000 NAC_1_2_NC</v>
      </c>
      <c r="G2034" s="684"/>
    </row>
    <row r="2035" spans="1:7" ht="13.8" thickBot="1" x14ac:dyDescent="0.3">
      <c r="A2035" s="372" t="str">
        <f>Cover!$G$25</f>
        <v>NL</v>
      </c>
      <c r="B2035" s="325" t="s">
        <v>222</v>
      </c>
      <c r="C2035" s="323">
        <v>2013</v>
      </c>
      <c r="D2035" s="325" t="s">
        <v>216</v>
      </c>
      <c r="E2035" s="334" t="s">
        <v>100</v>
      </c>
      <c r="F2035" s="323" t="str">
        <f t="shared" si="31"/>
        <v>NL_EX_M_2013_1000 NAC_1_2_NC_T</v>
      </c>
      <c r="G2035" s="684"/>
    </row>
    <row r="2036" spans="1:7" ht="13.8" thickBot="1" x14ac:dyDescent="0.3">
      <c r="A2036" s="372" t="str">
        <f>Cover!$G$25</f>
        <v>NL</v>
      </c>
      <c r="B2036" s="325" t="s">
        <v>222</v>
      </c>
      <c r="C2036" s="323">
        <v>2013</v>
      </c>
      <c r="D2036" s="325" t="s">
        <v>216</v>
      </c>
      <c r="E2036" s="334">
        <v>2</v>
      </c>
      <c r="F2036" s="323" t="str">
        <f t="shared" si="31"/>
        <v>NL_EX_M_2013_1000 NAC_2</v>
      </c>
      <c r="G2036" s="684"/>
    </row>
    <row r="2037" spans="1:7" ht="13.8" thickBot="1" x14ac:dyDescent="0.3">
      <c r="A2037" s="372" t="str">
        <f>Cover!$G$25</f>
        <v>NL</v>
      </c>
      <c r="B2037" s="325" t="s">
        <v>222</v>
      </c>
      <c r="C2037" s="323">
        <v>2013</v>
      </c>
      <c r="D2037" s="325" t="s">
        <v>216</v>
      </c>
      <c r="E2037" s="334">
        <v>3</v>
      </c>
      <c r="F2037" s="323" t="str">
        <f t="shared" si="31"/>
        <v>NL_EX_M_2013_1000 NAC_3</v>
      </c>
      <c r="G2037" s="684"/>
    </row>
    <row r="2038" spans="1:7" ht="13.8" thickBot="1" x14ac:dyDescent="0.3">
      <c r="A2038" s="372" t="str">
        <f>Cover!$G$25</f>
        <v>NL</v>
      </c>
      <c r="B2038" s="325" t="s">
        <v>222</v>
      </c>
      <c r="C2038" s="323">
        <v>2013</v>
      </c>
      <c r="D2038" s="325" t="s">
        <v>216</v>
      </c>
      <c r="E2038" s="334" t="s">
        <v>381</v>
      </c>
      <c r="F2038" s="323" t="str">
        <f t="shared" si="31"/>
        <v>NL_EX_M_2013_1000 NAC_3_1</v>
      </c>
      <c r="G2038" s="684"/>
    </row>
    <row r="2039" spans="1:7" ht="13.8" thickBot="1" x14ac:dyDescent="0.3">
      <c r="A2039" s="372" t="str">
        <f>Cover!$G$25</f>
        <v>NL</v>
      </c>
      <c r="B2039" s="325" t="s">
        <v>222</v>
      </c>
      <c r="C2039" s="323">
        <v>2013</v>
      </c>
      <c r="D2039" s="325" t="s">
        <v>216</v>
      </c>
      <c r="E2039" s="334" t="s">
        <v>382</v>
      </c>
      <c r="F2039" s="323" t="str">
        <f t="shared" si="31"/>
        <v>NL_EX_M_2013_1000 NAC_3_2</v>
      </c>
      <c r="G2039" s="684"/>
    </row>
    <row r="2040" spans="1:7" ht="13.8" thickBot="1" x14ac:dyDescent="0.3">
      <c r="A2040" s="372" t="str">
        <f>Cover!$G$25</f>
        <v>NL</v>
      </c>
      <c r="B2040" s="325" t="s">
        <v>222</v>
      </c>
      <c r="C2040" s="323">
        <v>2013</v>
      </c>
      <c r="D2040" s="325" t="s">
        <v>216</v>
      </c>
      <c r="E2040" s="334">
        <v>4</v>
      </c>
      <c r="F2040" s="323" t="str">
        <f t="shared" si="31"/>
        <v>NL_EX_M_2013_1000 NAC_4</v>
      </c>
      <c r="G2040" s="684"/>
    </row>
    <row r="2041" spans="1:7" ht="13.8" thickBot="1" x14ac:dyDescent="0.3">
      <c r="A2041" s="372" t="str">
        <f>Cover!$G$25</f>
        <v>NL</v>
      </c>
      <c r="B2041" s="343" t="s">
        <v>222</v>
      </c>
      <c r="C2041" s="323">
        <v>2013</v>
      </c>
      <c r="D2041" s="343" t="s">
        <v>216</v>
      </c>
      <c r="E2041" s="347" t="s">
        <v>383</v>
      </c>
      <c r="F2041" s="323" t="str">
        <f t="shared" si="31"/>
        <v>NL_EX_M_2013_1000 NAC_4_1</v>
      </c>
      <c r="G2041" s="684"/>
    </row>
    <row r="2042" spans="1:7" ht="13.8" thickBot="1" x14ac:dyDescent="0.3">
      <c r="A2042" s="372" t="str">
        <f>Cover!$G$25</f>
        <v>NL</v>
      </c>
      <c r="B2042" s="327" t="s">
        <v>222</v>
      </c>
      <c r="C2042" s="323">
        <v>2013</v>
      </c>
      <c r="D2042" s="327" t="s">
        <v>216</v>
      </c>
      <c r="E2042" s="341" t="s">
        <v>384</v>
      </c>
      <c r="F2042" s="323" t="str">
        <f t="shared" si="31"/>
        <v>NL_EX_M_2013_1000 NAC_4_2</v>
      </c>
      <c r="G2042" s="684"/>
    </row>
    <row r="2043" spans="1:7" ht="13.8" thickBot="1" x14ac:dyDescent="0.3">
      <c r="A2043" s="372" t="str">
        <f>Cover!$G$25</f>
        <v>NL</v>
      </c>
      <c r="B2043" s="325" t="s">
        <v>222</v>
      </c>
      <c r="C2043" s="323">
        <v>2013</v>
      </c>
      <c r="D2043" s="325" t="s">
        <v>216</v>
      </c>
      <c r="E2043" s="334">
        <v>5</v>
      </c>
      <c r="F2043" s="323" t="str">
        <f t="shared" si="31"/>
        <v>NL_EX_M_2013_1000 NAC_5</v>
      </c>
      <c r="G2043" s="684"/>
    </row>
    <row r="2044" spans="1:7" ht="13.8" thickBot="1" x14ac:dyDescent="0.3">
      <c r="A2044" s="372" t="str">
        <f>Cover!$G$25</f>
        <v>NL</v>
      </c>
      <c r="B2044" s="325" t="s">
        <v>222</v>
      </c>
      <c r="C2044" s="323">
        <v>2013</v>
      </c>
      <c r="D2044" s="325" t="s">
        <v>216</v>
      </c>
      <c r="E2044" s="334" t="s">
        <v>110</v>
      </c>
      <c r="F2044" s="323" t="str">
        <f t="shared" si="31"/>
        <v>NL_EX_M_2013_1000 NAC_5_C</v>
      </c>
      <c r="G2044" s="684"/>
    </row>
    <row r="2045" spans="1:7" ht="13.8" thickBot="1" x14ac:dyDescent="0.3">
      <c r="A2045" s="372" t="str">
        <f>Cover!$G$25</f>
        <v>NL</v>
      </c>
      <c r="B2045" s="325" t="s">
        <v>222</v>
      </c>
      <c r="C2045" s="323">
        <v>2013</v>
      </c>
      <c r="D2045" s="325" t="s">
        <v>216</v>
      </c>
      <c r="E2045" s="334" t="s">
        <v>111</v>
      </c>
      <c r="F2045" s="323" t="str">
        <f t="shared" si="31"/>
        <v>NL_EX_M_2013_1000 NAC_5_NC</v>
      </c>
      <c r="G2045" s="684"/>
    </row>
    <row r="2046" spans="1:7" ht="13.8" thickBot="1" x14ac:dyDescent="0.3">
      <c r="A2046" s="372" t="str">
        <f>Cover!$G$25</f>
        <v>NL</v>
      </c>
      <c r="B2046" s="325" t="s">
        <v>222</v>
      </c>
      <c r="C2046" s="323">
        <v>2013</v>
      </c>
      <c r="D2046" s="325" t="s">
        <v>216</v>
      </c>
      <c r="E2046" s="334" t="s">
        <v>112</v>
      </c>
      <c r="F2046" s="323" t="str">
        <f t="shared" si="31"/>
        <v>NL_EX_M_2013_1000 NAC_5_NC_T</v>
      </c>
      <c r="G2046" s="684"/>
    </row>
    <row r="2047" spans="1:7" ht="13.8" thickBot="1" x14ac:dyDescent="0.3">
      <c r="A2047" s="372" t="str">
        <f>Cover!$G$25</f>
        <v>NL</v>
      </c>
      <c r="B2047" s="325" t="s">
        <v>222</v>
      </c>
      <c r="C2047" s="323">
        <v>2013</v>
      </c>
      <c r="D2047" s="325" t="s">
        <v>216</v>
      </c>
      <c r="E2047" s="334">
        <v>6</v>
      </c>
      <c r="F2047" s="323" t="str">
        <f t="shared" si="31"/>
        <v>NL_EX_M_2013_1000 NAC_6</v>
      </c>
      <c r="G2047" s="684"/>
    </row>
    <row r="2048" spans="1:7" ht="13.8" thickBot="1" x14ac:dyDescent="0.3">
      <c r="A2048" s="372" t="str">
        <f>Cover!$G$25</f>
        <v>NL</v>
      </c>
      <c r="B2048" s="325" t="s">
        <v>222</v>
      </c>
      <c r="C2048" s="323">
        <v>2013</v>
      </c>
      <c r="D2048" s="325" t="s">
        <v>216</v>
      </c>
      <c r="E2048" s="334" t="s">
        <v>113</v>
      </c>
      <c r="F2048" s="323" t="str">
        <f t="shared" si="31"/>
        <v>NL_EX_M_2013_1000 NAC_6_1</v>
      </c>
      <c r="G2048" s="684"/>
    </row>
    <row r="2049" spans="1:7" ht="13.8" thickBot="1" x14ac:dyDescent="0.3">
      <c r="A2049" s="372" t="str">
        <f>Cover!$G$25</f>
        <v>NL</v>
      </c>
      <c r="B2049" s="325" t="s">
        <v>222</v>
      </c>
      <c r="C2049" s="323">
        <v>2013</v>
      </c>
      <c r="D2049" s="325" t="s">
        <v>216</v>
      </c>
      <c r="E2049" s="334" t="s">
        <v>114</v>
      </c>
      <c r="F2049" s="323" t="str">
        <f t="shared" si="31"/>
        <v>NL_EX_M_2013_1000 NAC_6_1_C</v>
      </c>
      <c r="G2049" s="684"/>
    </row>
    <row r="2050" spans="1:7" ht="13.8" thickBot="1" x14ac:dyDescent="0.3">
      <c r="A2050" s="372" t="str">
        <f>Cover!$G$25</f>
        <v>NL</v>
      </c>
      <c r="B2050" s="325" t="s">
        <v>222</v>
      </c>
      <c r="C2050" s="323">
        <v>2013</v>
      </c>
      <c r="D2050" s="325" t="s">
        <v>216</v>
      </c>
      <c r="E2050" s="334" t="s">
        <v>115</v>
      </c>
      <c r="F2050" s="323" t="str">
        <f t="shared" si="31"/>
        <v>NL_EX_M_2013_1000 NAC_6_1_NC</v>
      </c>
      <c r="G2050" s="684"/>
    </row>
    <row r="2051" spans="1:7" ht="13.8" thickBot="1" x14ac:dyDescent="0.3">
      <c r="A2051" s="372" t="str">
        <f>Cover!$G$25</f>
        <v>NL</v>
      </c>
      <c r="B2051" s="325" t="s">
        <v>222</v>
      </c>
      <c r="C2051" s="323">
        <v>2013</v>
      </c>
      <c r="D2051" s="325" t="s">
        <v>216</v>
      </c>
      <c r="E2051" s="334" t="s">
        <v>116</v>
      </c>
      <c r="F2051" s="323" t="str">
        <f t="shared" ref="F2051:F2114" si="32">CONCATENATE(A2051,"_",B2051,"_",C2051,"_",D2051,"_",E2051)</f>
        <v>NL_EX_M_2013_1000 NAC_6_1_NC_T</v>
      </c>
      <c r="G2051" s="684"/>
    </row>
    <row r="2052" spans="1:7" ht="13.8" thickBot="1" x14ac:dyDescent="0.3">
      <c r="A2052" s="372" t="str">
        <f>Cover!$G$25</f>
        <v>NL</v>
      </c>
      <c r="B2052" s="325" t="s">
        <v>222</v>
      </c>
      <c r="C2052" s="323">
        <v>2013</v>
      </c>
      <c r="D2052" s="325" t="s">
        <v>216</v>
      </c>
      <c r="E2052" s="334" t="s">
        <v>117</v>
      </c>
      <c r="F2052" s="323" t="str">
        <f t="shared" si="32"/>
        <v>NL_EX_M_2013_1000 NAC_6_2</v>
      </c>
      <c r="G2052" s="684"/>
    </row>
    <row r="2053" spans="1:7" ht="13.8" thickBot="1" x14ac:dyDescent="0.3">
      <c r="A2053" s="372" t="str">
        <f>Cover!$G$25</f>
        <v>NL</v>
      </c>
      <c r="B2053" s="325" t="s">
        <v>222</v>
      </c>
      <c r="C2053" s="323">
        <v>2013</v>
      </c>
      <c r="D2053" s="325" t="s">
        <v>216</v>
      </c>
      <c r="E2053" s="334" t="s">
        <v>118</v>
      </c>
      <c r="F2053" s="323" t="str">
        <f t="shared" si="32"/>
        <v>NL_EX_M_2013_1000 NAC_6_2_C</v>
      </c>
      <c r="G2053" s="684"/>
    </row>
    <row r="2054" spans="1:7" ht="13.8" thickBot="1" x14ac:dyDescent="0.3">
      <c r="A2054" s="372" t="str">
        <f>Cover!$G$25</f>
        <v>NL</v>
      </c>
      <c r="B2054" s="325" t="s">
        <v>222</v>
      </c>
      <c r="C2054" s="323">
        <v>2013</v>
      </c>
      <c r="D2054" s="325" t="s">
        <v>216</v>
      </c>
      <c r="E2054" s="334" t="s">
        <v>119</v>
      </c>
      <c r="F2054" s="323" t="str">
        <f t="shared" si="32"/>
        <v>NL_EX_M_2013_1000 NAC_6_2_NC</v>
      </c>
      <c r="G2054" s="684"/>
    </row>
    <row r="2055" spans="1:7" ht="13.8" thickBot="1" x14ac:dyDescent="0.3">
      <c r="A2055" s="372" t="str">
        <f>Cover!$G$25</f>
        <v>NL</v>
      </c>
      <c r="B2055" s="325" t="s">
        <v>222</v>
      </c>
      <c r="C2055" s="323">
        <v>2013</v>
      </c>
      <c r="D2055" s="325" t="s">
        <v>216</v>
      </c>
      <c r="E2055" s="334" t="s">
        <v>120</v>
      </c>
      <c r="F2055" s="323" t="str">
        <f t="shared" si="32"/>
        <v>NL_EX_M_2013_1000 NAC_6_2_NC_T</v>
      </c>
      <c r="G2055" s="684"/>
    </row>
    <row r="2056" spans="1:7" ht="13.8" thickBot="1" x14ac:dyDescent="0.3">
      <c r="A2056" s="372" t="str">
        <f>Cover!$G$25</f>
        <v>NL</v>
      </c>
      <c r="B2056" s="325" t="s">
        <v>222</v>
      </c>
      <c r="C2056" s="323">
        <v>2013</v>
      </c>
      <c r="D2056" s="325" t="s">
        <v>216</v>
      </c>
      <c r="E2056" s="334" t="s">
        <v>121</v>
      </c>
      <c r="F2056" s="323" t="str">
        <f t="shared" si="32"/>
        <v>NL_EX_M_2013_1000 NAC_6_3</v>
      </c>
      <c r="G2056" s="684"/>
    </row>
    <row r="2057" spans="1:7" ht="13.8" thickBot="1" x14ac:dyDescent="0.3">
      <c r="A2057" s="372" t="str">
        <f>Cover!$G$25</f>
        <v>NL</v>
      </c>
      <c r="B2057" s="325" t="s">
        <v>222</v>
      </c>
      <c r="C2057" s="323">
        <v>2013</v>
      </c>
      <c r="D2057" s="325" t="s">
        <v>216</v>
      </c>
      <c r="E2057" s="334" t="s">
        <v>122</v>
      </c>
      <c r="F2057" s="323" t="str">
        <f t="shared" si="32"/>
        <v>NL_EX_M_2013_1000 NAC_6_3_1</v>
      </c>
      <c r="G2057" s="684"/>
    </row>
    <row r="2058" spans="1:7" ht="13.8" thickBot="1" x14ac:dyDescent="0.3">
      <c r="A2058" s="372" t="str">
        <f>Cover!$G$25</f>
        <v>NL</v>
      </c>
      <c r="B2058" s="325" t="s">
        <v>222</v>
      </c>
      <c r="C2058" s="323">
        <v>2013</v>
      </c>
      <c r="D2058" s="325" t="s">
        <v>216</v>
      </c>
      <c r="E2058" s="334" t="s">
        <v>123</v>
      </c>
      <c r="F2058" s="323" t="str">
        <f t="shared" si="32"/>
        <v>NL_EX_M_2013_1000 NAC_6_4</v>
      </c>
      <c r="G2058" s="684"/>
    </row>
    <row r="2059" spans="1:7" ht="13.8" thickBot="1" x14ac:dyDescent="0.3">
      <c r="A2059" s="372" t="str">
        <f>Cover!$G$25</f>
        <v>NL</v>
      </c>
      <c r="B2059" s="325" t="s">
        <v>222</v>
      </c>
      <c r="C2059" s="323">
        <v>2013</v>
      </c>
      <c r="D2059" s="325" t="s">
        <v>216</v>
      </c>
      <c r="E2059" s="334" t="s">
        <v>124</v>
      </c>
      <c r="F2059" s="323" t="str">
        <f t="shared" si="32"/>
        <v>NL_EX_M_2013_1000 NAC_6_4_1</v>
      </c>
      <c r="G2059" s="684"/>
    </row>
    <row r="2060" spans="1:7" ht="13.8" thickBot="1" x14ac:dyDescent="0.3">
      <c r="A2060" s="372" t="str">
        <f>Cover!$G$25</f>
        <v>NL</v>
      </c>
      <c r="B2060" s="325" t="s">
        <v>222</v>
      </c>
      <c r="C2060" s="323">
        <v>2013</v>
      </c>
      <c r="D2060" s="325" t="s">
        <v>216</v>
      </c>
      <c r="E2060" s="334" t="s">
        <v>125</v>
      </c>
      <c r="F2060" s="323" t="str">
        <f t="shared" si="32"/>
        <v>NL_EX_M_2013_1000 NAC_6_4_2</v>
      </c>
      <c r="G2060" s="684"/>
    </row>
    <row r="2061" spans="1:7" ht="13.8" thickBot="1" x14ac:dyDescent="0.3">
      <c r="A2061" s="372" t="str">
        <f>Cover!$G$25</f>
        <v>NL</v>
      </c>
      <c r="B2061" s="325" t="s">
        <v>222</v>
      </c>
      <c r="C2061" s="323">
        <v>2013</v>
      </c>
      <c r="D2061" s="325" t="s">
        <v>216</v>
      </c>
      <c r="E2061" s="334" t="s">
        <v>126</v>
      </c>
      <c r="F2061" s="323" t="str">
        <f t="shared" si="32"/>
        <v>NL_EX_M_2013_1000 NAC_6_4_3</v>
      </c>
      <c r="G2061" s="684"/>
    </row>
    <row r="2062" spans="1:7" ht="13.8" thickBot="1" x14ac:dyDescent="0.3">
      <c r="A2062" s="372" t="str">
        <f>Cover!$G$25</f>
        <v>NL</v>
      </c>
      <c r="B2062" s="325" t="s">
        <v>222</v>
      </c>
      <c r="C2062" s="323">
        <v>2013</v>
      </c>
      <c r="D2062" s="325" t="s">
        <v>216</v>
      </c>
      <c r="E2062" s="334">
        <v>7</v>
      </c>
      <c r="F2062" s="323" t="str">
        <f t="shared" si="32"/>
        <v>NL_EX_M_2013_1000 NAC_7</v>
      </c>
      <c r="G2062" s="684"/>
    </row>
    <row r="2063" spans="1:7" ht="13.8" thickBot="1" x14ac:dyDescent="0.3">
      <c r="A2063" s="372" t="str">
        <f>Cover!$G$25</f>
        <v>NL</v>
      </c>
      <c r="B2063" s="325" t="s">
        <v>222</v>
      </c>
      <c r="C2063" s="323">
        <v>2013</v>
      </c>
      <c r="D2063" s="325" t="s">
        <v>216</v>
      </c>
      <c r="E2063" s="334" t="s">
        <v>127</v>
      </c>
      <c r="F2063" s="323" t="str">
        <f t="shared" si="32"/>
        <v>NL_EX_M_2013_1000 NAC_7_1</v>
      </c>
      <c r="G2063" s="684"/>
    </row>
    <row r="2064" spans="1:7" ht="13.8" thickBot="1" x14ac:dyDescent="0.3">
      <c r="A2064" s="372" t="str">
        <f>Cover!$G$25</f>
        <v>NL</v>
      </c>
      <c r="B2064" s="325" t="s">
        <v>222</v>
      </c>
      <c r="C2064" s="323">
        <v>2013</v>
      </c>
      <c r="D2064" s="325" t="s">
        <v>216</v>
      </c>
      <c r="E2064" s="334" t="s">
        <v>128</v>
      </c>
      <c r="F2064" s="323" t="str">
        <f t="shared" si="32"/>
        <v>NL_EX_M_2013_1000 NAC_7_2</v>
      </c>
      <c r="G2064" s="684"/>
    </row>
    <row r="2065" spans="1:7" ht="13.8" thickBot="1" x14ac:dyDescent="0.3">
      <c r="A2065" s="372" t="str">
        <f>Cover!$G$25</f>
        <v>NL</v>
      </c>
      <c r="B2065" s="325" t="s">
        <v>222</v>
      </c>
      <c r="C2065" s="323">
        <v>2013</v>
      </c>
      <c r="D2065" s="325" t="s">
        <v>216</v>
      </c>
      <c r="E2065" s="334" t="s">
        <v>129</v>
      </c>
      <c r="F2065" s="323" t="str">
        <f t="shared" si="32"/>
        <v>NL_EX_M_2013_1000 NAC_7_3</v>
      </c>
      <c r="G2065" s="684"/>
    </row>
    <row r="2066" spans="1:7" ht="13.8" thickBot="1" x14ac:dyDescent="0.3">
      <c r="A2066" s="372" t="str">
        <f>Cover!$G$25</f>
        <v>NL</v>
      </c>
      <c r="B2066" s="325" t="s">
        <v>222</v>
      </c>
      <c r="C2066" s="323">
        <v>2013</v>
      </c>
      <c r="D2066" s="325" t="s">
        <v>216</v>
      </c>
      <c r="E2066" s="334" t="s">
        <v>130</v>
      </c>
      <c r="F2066" s="323" t="str">
        <f t="shared" si="32"/>
        <v>NL_EX_M_2013_1000 NAC_7_3_1</v>
      </c>
      <c r="G2066" s="684"/>
    </row>
    <row r="2067" spans="1:7" ht="13.8" thickBot="1" x14ac:dyDescent="0.3">
      <c r="A2067" s="372" t="str">
        <f>Cover!$G$25</f>
        <v>NL</v>
      </c>
      <c r="B2067" s="325" t="s">
        <v>222</v>
      </c>
      <c r="C2067" s="323">
        <v>2013</v>
      </c>
      <c r="D2067" s="325" t="s">
        <v>216</v>
      </c>
      <c r="E2067" s="334" t="s">
        <v>131</v>
      </c>
      <c r="F2067" s="323" t="str">
        <f t="shared" si="32"/>
        <v>NL_EX_M_2013_1000 NAC_7_3_2</v>
      </c>
      <c r="G2067" s="684"/>
    </row>
    <row r="2068" spans="1:7" ht="13.8" thickBot="1" x14ac:dyDescent="0.3">
      <c r="A2068" s="372" t="str">
        <f>Cover!$G$25</f>
        <v>NL</v>
      </c>
      <c r="B2068" s="325" t="s">
        <v>222</v>
      </c>
      <c r="C2068" s="323">
        <v>2013</v>
      </c>
      <c r="D2068" s="325" t="s">
        <v>216</v>
      </c>
      <c r="E2068" s="334" t="s">
        <v>132</v>
      </c>
      <c r="F2068" s="323" t="str">
        <f t="shared" si="32"/>
        <v>NL_EX_M_2013_1000 NAC_7_3_3</v>
      </c>
      <c r="G2068" s="684"/>
    </row>
    <row r="2069" spans="1:7" ht="13.8" thickBot="1" x14ac:dyDescent="0.3">
      <c r="A2069" s="372" t="str">
        <f>Cover!$G$25</f>
        <v>NL</v>
      </c>
      <c r="B2069" s="325" t="s">
        <v>222</v>
      </c>
      <c r="C2069" s="323">
        <v>2013</v>
      </c>
      <c r="D2069" s="325" t="s">
        <v>216</v>
      </c>
      <c r="E2069" s="334" t="s">
        <v>133</v>
      </c>
      <c r="F2069" s="323" t="str">
        <f t="shared" si="32"/>
        <v>NL_EX_M_2013_1000 NAC_7_3_4</v>
      </c>
      <c r="G2069" s="684"/>
    </row>
    <row r="2070" spans="1:7" ht="13.8" thickBot="1" x14ac:dyDescent="0.3">
      <c r="A2070" s="372" t="str">
        <f>Cover!$G$25</f>
        <v>NL</v>
      </c>
      <c r="B2070" s="325" t="s">
        <v>222</v>
      </c>
      <c r="C2070" s="323">
        <v>2013</v>
      </c>
      <c r="D2070" s="325" t="s">
        <v>216</v>
      </c>
      <c r="E2070" s="334" t="s">
        <v>134</v>
      </c>
      <c r="F2070" s="323" t="str">
        <f t="shared" si="32"/>
        <v>NL_EX_M_2013_1000 NAC_7_4</v>
      </c>
      <c r="G2070" s="684"/>
    </row>
    <row r="2071" spans="1:7" ht="13.8" thickBot="1" x14ac:dyDescent="0.3">
      <c r="A2071" s="372" t="str">
        <f>Cover!$G$25</f>
        <v>NL</v>
      </c>
      <c r="B2071" s="325" t="s">
        <v>222</v>
      </c>
      <c r="C2071" s="323">
        <v>2013</v>
      </c>
      <c r="D2071" s="325" t="s">
        <v>216</v>
      </c>
      <c r="E2071" s="334">
        <v>8</v>
      </c>
      <c r="F2071" s="323" t="str">
        <f t="shared" si="32"/>
        <v>NL_EX_M_2013_1000 NAC_8</v>
      </c>
      <c r="G2071" s="684"/>
    </row>
    <row r="2072" spans="1:7" ht="13.8" thickBot="1" x14ac:dyDescent="0.3">
      <c r="A2072" s="372" t="str">
        <f>Cover!$G$25</f>
        <v>NL</v>
      </c>
      <c r="B2072" s="325" t="s">
        <v>222</v>
      </c>
      <c r="C2072" s="323">
        <v>2013</v>
      </c>
      <c r="D2072" s="325" t="s">
        <v>216</v>
      </c>
      <c r="E2072" s="334" t="s">
        <v>135</v>
      </c>
      <c r="F2072" s="323" t="str">
        <f t="shared" si="32"/>
        <v>NL_EX_M_2013_1000 NAC_8_1</v>
      </c>
      <c r="G2072" s="684"/>
    </row>
    <row r="2073" spans="1:7" ht="13.8" thickBot="1" x14ac:dyDescent="0.3">
      <c r="A2073" s="372" t="str">
        <f>Cover!$G$25</f>
        <v>NL</v>
      </c>
      <c r="B2073" s="325" t="s">
        <v>222</v>
      </c>
      <c r="C2073" s="323">
        <v>2013</v>
      </c>
      <c r="D2073" s="325" t="s">
        <v>216</v>
      </c>
      <c r="E2073" s="334" t="s">
        <v>136</v>
      </c>
      <c r="F2073" s="323" t="str">
        <f t="shared" si="32"/>
        <v>NL_EX_M_2013_1000 NAC_8_2</v>
      </c>
      <c r="G2073" s="684"/>
    </row>
    <row r="2074" spans="1:7" ht="13.8" thickBot="1" x14ac:dyDescent="0.3">
      <c r="A2074" s="372" t="str">
        <f>Cover!$G$25</f>
        <v>NL</v>
      </c>
      <c r="B2074" s="325" t="s">
        <v>222</v>
      </c>
      <c r="C2074" s="323">
        <v>2013</v>
      </c>
      <c r="D2074" s="325" t="s">
        <v>216</v>
      </c>
      <c r="E2074" s="334">
        <v>9</v>
      </c>
      <c r="F2074" s="323" t="str">
        <f t="shared" si="32"/>
        <v>NL_EX_M_2013_1000 NAC_9</v>
      </c>
      <c r="G2074" s="684"/>
    </row>
    <row r="2075" spans="1:7" ht="13.8" thickBot="1" x14ac:dyDescent="0.3">
      <c r="A2075" s="372" t="str">
        <f>Cover!$G$25</f>
        <v>NL</v>
      </c>
      <c r="B2075" s="325" t="s">
        <v>222</v>
      </c>
      <c r="C2075" s="323">
        <v>2013</v>
      </c>
      <c r="D2075" s="325" t="s">
        <v>216</v>
      </c>
      <c r="E2075" s="334">
        <v>10</v>
      </c>
      <c r="F2075" s="323" t="str">
        <f t="shared" si="32"/>
        <v>NL_EX_M_2013_1000 NAC_10</v>
      </c>
      <c r="G2075" s="684"/>
    </row>
    <row r="2076" spans="1:7" ht="13.8" thickBot="1" x14ac:dyDescent="0.3">
      <c r="A2076" s="372" t="str">
        <f>Cover!$G$25</f>
        <v>NL</v>
      </c>
      <c r="B2076" s="325" t="s">
        <v>222</v>
      </c>
      <c r="C2076" s="323">
        <v>2013</v>
      </c>
      <c r="D2076" s="325" t="s">
        <v>216</v>
      </c>
      <c r="E2076" s="334" t="s">
        <v>137</v>
      </c>
      <c r="F2076" s="323" t="str">
        <f t="shared" si="32"/>
        <v>NL_EX_M_2013_1000 NAC_10_1</v>
      </c>
      <c r="G2076" s="684"/>
    </row>
    <row r="2077" spans="1:7" ht="13.8" thickBot="1" x14ac:dyDescent="0.3">
      <c r="A2077" s="372" t="str">
        <f>Cover!$G$25</f>
        <v>NL</v>
      </c>
      <c r="B2077" s="325" t="s">
        <v>222</v>
      </c>
      <c r="C2077" s="323">
        <v>2013</v>
      </c>
      <c r="D2077" s="325" t="s">
        <v>216</v>
      </c>
      <c r="E2077" s="334" t="s">
        <v>138</v>
      </c>
      <c r="F2077" s="323" t="str">
        <f t="shared" si="32"/>
        <v>NL_EX_M_2013_1000 NAC_10_1_1</v>
      </c>
      <c r="G2077" s="684"/>
    </row>
    <row r="2078" spans="1:7" ht="13.8" thickBot="1" x14ac:dyDescent="0.3">
      <c r="A2078" s="372" t="str">
        <f>Cover!$G$25</f>
        <v>NL</v>
      </c>
      <c r="B2078" s="325" t="s">
        <v>222</v>
      </c>
      <c r="C2078" s="323">
        <v>2013</v>
      </c>
      <c r="D2078" s="325" t="s">
        <v>216</v>
      </c>
      <c r="E2078" s="334" t="s">
        <v>139</v>
      </c>
      <c r="F2078" s="323" t="str">
        <f t="shared" si="32"/>
        <v>NL_EX_M_2013_1000 NAC_10_1_2</v>
      </c>
      <c r="G2078" s="684"/>
    </row>
    <row r="2079" spans="1:7" ht="13.8" thickBot="1" x14ac:dyDescent="0.3">
      <c r="A2079" s="372" t="str">
        <f>Cover!$G$25</f>
        <v>NL</v>
      </c>
      <c r="B2079" s="325" t="s">
        <v>222</v>
      </c>
      <c r="C2079" s="323">
        <v>2013</v>
      </c>
      <c r="D2079" s="325" t="s">
        <v>216</v>
      </c>
      <c r="E2079" s="334" t="s">
        <v>140</v>
      </c>
      <c r="F2079" s="323" t="str">
        <f t="shared" si="32"/>
        <v>NL_EX_M_2013_1000 NAC_10_1_3</v>
      </c>
      <c r="G2079" s="684"/>
    </row>
    <row r="2080" spans="1:7" ht="13.8" thickBot="1" x14ac:dyDescent="0.3">
      <c r="A2080" s="372" t="str">
        <f>Cover!$G$25</f>
        <v>NL</v>
      </c>
      <c r="B2080" s="325" t="s">
        <v>222</v>
      </c>
      <c r="C2080" s="323">
        <v>2013</v>
      </c>
      <c r="D2080" s="325" t="s">
        <v>216</v>
      </c>
      <c r="E2080" s="334" t="s">
        <v>141</v>
      </c>
      <c r="F2080" s="323" t="str">
        <f t="shared" si="32"/>
        <v>NL_EX_M_2013_1000 NAC_10_1_4</v>
      </c>
      <c r="G2080" s="684"/>
    </row>
    <row r="2081" spans="1:7" ht="13.8" thickBot="1" x14ac:dyDescent="0.3">
      <c r="A2081" s="372" t="str">
        <f>Cover!$G$25</f>
        <v>NL</v>
      </c>
      <c r="B2081" s="325" t="s">
        <v>222</v>
      </c>
      <c r="C2081" s="323">
        <v>2013</v>
      </c>
      <c r="D2081" s="325" t="s">
        <v>216</v>
      </c>
      <c r="E2081" s="334" t="s">
        <v>142</v>
      </c>
      <c r="F2081" s="323" t="str">
        <f t="shared" si="32"/>
        <v>NL_EX_M_2013_1000 NAC_10_2</v>
      </c>
      <c r="G2081" s="684"/>
    </row>
    <row r="2082" spans="1:7" ht="13.8" thickBot="1" x14ac:dyDescent="0.3">
      <c r="A2082" s="372" t="str">
        <f>Cover!$G$25</f>
        <v>NL</v>
      </c>
      <c r="B2082" s="325" t="s">
        <v>222</v>
      </c>
      <c r="C2082" s="323">
        <v>2013</v>
      </c>
      <c r="D2082" s="325" t="s">
        <v>216</v>
      </c>
      <c r="E2082" s="334" t="s">
        <v>143</v>
      </c>
      <c r="F2082" s="323" t="str">
        <f t="shared" si="32"/>
        <v>NL_EX_M_2013_1000 NAC_10_3</v>
      </c>
      <c r="G2082" s="684"/>
    </row>
    <row r="2083" spans="1:7" ht="13.8" thickBot="1" x14ac:dyDescent="0.3">
      <c r="A2083" s="372" t="str">
        <f>Cover!$G$25</f>
        <v>NL</v>
      </c>
      <c r="B2083" s="325" t="s">
        <v>222</v>
      </c>
      <c r="C2083" s="323">
        <v>2013</v>
      </c>
      <c r="D2083" s="325" t="s">
        <v>216</v>
      </c>
      <c r="E2083" s="334" t="s">
        <v>144</v>
      </c>
      <c r="F2083" s="323" t="str">
        <f t="shared" si="32"/>
        <v>NL_EX_M_2013_1000 NAC_10_3_1</v>
      </c>
      <c r="G2083" s="684"/>
    </row>
    <row r="2084" spans="1:7" ht="13.8" thickBot="1" x14ac:dyDescent="0.3">
      <c r="A2084" s="372" t="str">
        <f>Cover!$G$25</f>
        <v>NL</v>
      </c>
      <c r="B2084" s="325" t="s">
        <v>222</v>
      </c>
      <c r="C2084" s="323">
        <v>2013</v>
      </c>
      <c r="D2084" s="325" t="s">
        <v>216</v>
      </c>
      <c r="E2084" s="334" t="s">
        <v>145</v>
      </c>
      <c r="F2084" s="323" t="str">
        <f t="shared" si="32"/>
        <v>NL_EX_M_2013_1000 NAC_10_3_2</v>
      </c>
      <c r="G2084" s="684"/>
    </row>
    <row r="2085" spans="1:7" ht="13.8" thickBot="1" x14ac:dyDescent="0.3">
      <c r="A2085" s="372" t="str">
        <f>Cover!$G$25</f>
        <v>NL</v>
      </c>
      <c r="B2085" s="325" t="s">
        <v>222</v>
      </c>
      <c r="C2085" s="323">
        <v>2013</v>
      </c>
      <c r="D2085" s="325" t="s">
        <v>216</v>
      </c>
      <c r="E2085" s="334" t="s">
        <v>146</v>
      </c>
      <c r="F2085" s="323" t="str">
        <f t="shared" si="32"/>
        <v>NL_EX_M_2013_1000 NAC_10_3_3</v>
      </c>
      <c r="G2085" s="684"/>
    </row>
    <row r="2086" spans="1:7" ht="13.8" thickBot="1" x14ac:dyDescent="0.3">
      <c r="A2086" s="372" t="str">
        <f>Cover!$G$25</f>
        <v>NL</v>
      </c>
      <c r="B2086" s="325" t="s">
        <v>222</v>
      </c>
      <c r="C2086" s="323">
        <v>2013</v>
      </c>
      <c r="D2086" s="325" t="s">
        <v>216</v>
      </c>
      <c r="E2086" s="334" t="s">
        <v>147</v>
      </c>
      <c r="F2086" s="323" t="str">
        <f t="shared" si="32"/>
        <v>NL_EX_M_2013_1000 NAC_10_3_4</v>
      </c>
      <c r="G2086" s="684"/>
    </row>
    <row r="2087" spans="1:7" ht="13.8" thickBot="1" x14ac:dyDescent="0.3">
      <c r="A2087" s="372" t="str">
        <f>Cover!$G$25</f>
        <v>NL</v>
      </c>
      <c r="B2087" s="325" t="s">
        <v>222</v>
      </c>
      <c r="C2087" s="323">
        <v>2013</v>
      </c>
      <c r="D2087" s="325" t="s">
        <v>216</v>
      </c>
      <c r="E2087" s="334" t="s">
        <v>148</v>
      </c>
      <c r="F2087" s="323" t="str">
        <f t="shared" si="32"/>
        <v>NL_EX_M_2013_1000 NAC_10_4</v>
      </c>
      <c r="G2087" s="684"/>
    </row>
    <row r="2088" spans="1:7" ht="13.8" thickBot="1" x14ac:dyDescent="0.3">
      <c r="A2088" s="372" t="str">
        <f>Cover!$G$25</f>
        <v>NL</v>
      </c>
      <c r="B2088" s="325" t="s">
        <v>221</v>
      </c>
      <c r="C2088" s="323">
        <v>2013</v>
      </c>
      <c r="D2088" s="325" t="s">
        <v>293</v>
      </c>
      <c r="E2088" s="334">
        <v>1</v>
      </c>
      <c r="F2088" s="323" t="str">
        <f t="shared" si="32"/>
        <v>NL_EX_X_2013_1000 m3_1</v>
      </c>
      <c r="G2088" s="684"/>
    </row>
    <row r="2089" spans="1:7" ht="13.8" thickBot="1" x14ac:dyDescent="0.3">
      <c r="A2089" s="372" t="str">
        <f>Cover!$G$25</f>
        <v>NL</v>
      </c>
      <c r="B2089" s="325" t="s">
        <v>221</v>
      </c>
      <c r="C2089" s="323">
        <v>2013</v>
      </c>
      <c r="D2089" s="325" t="s">
        <v>293</v>
      </c>
      <c r="E2089" s="334" t="s">
        <v>94</v>
      </c>
      <c r="F2089" s="323" t="str">
        <f t="shared" si="32"/>
        <v>NL_EX_X_2013_1000 m3_1_1</v>
      </c>
      <c r="G2089" s="684"/>
    </row>
    <row r="2090" spans="1:7" ht="13.8" thickBot="1" x14ac:dyDescent="0.3">
      <c r="A2090" s="372" t="str">
        <f>Cover!$G$25</f>
        <v>NL</v>
      </c>
      <c r="B2090" s="325" t="s">
        <v>221</v>
      </c>
      <c r="C2090" s="323">
        <v>2013</v>
      </c>
      <c r="D2090" s="325" t="s">
        <v>293</v>
      </c>
      <c r="E2090" s="334" t="s">
        <v>97</v>
      </c>
      <c r="F2090" s="323" t="str">
        <f t="shared" si="32"/>
        <v>NL_EX_X_2013_1000 m3_1_2</v>
      </c>
      <c r="G2090" s="684"/>
    </row>
    <row r="2091" spans="1:7" ht="13.8" thickBot="1" x14ac:dyDescent="0.3">
      <c r="A2091" s="372" t="str">
        <f>Cover!$G$25</f>
        <v>NL</v>
      </c>
      <c r="B2091" s="325" t="s">
        <v>221</v>
      </c>
      <c r="C2091" s="323">
        <v>2013</v>
      </c>
      <c r="D2091" s="325" t="s">
        <v>293</v>
      </c>
      <c r="E2091" s="334" t="s">
        <v>98</v>
      </c>
      <c r="F2091" s="323" t="str">
        <f t="shared" si="32"/>
        <v>NL_EX_X_2013_1000 m3_1_2_C</v>
      </c>
      <c r="G2091" s="684"/>
    </row>
    <row r="2092" spans="1:7" ht="13.8" thickBot="1" x14ac:dyDescent="0.3">
      <c r="A2092" s="372" t="str">
        <f>Cover!$G$25</f>
        <v>NL</v>
      </c>
      <c r="B2092" s="325" t="s">
        <v>221</v>
      </c>
      <c r="C2092" s="323">
        <v>2013</v>
      </c>
      <c r="D2092" s="325" t="s">
        <v>293</v>
      </c>
      <c r="E2092" s="334" t="s">
        <v>99</v>
      </c>
      <c r="F2092" s="323" t="str">
        <f t="shared" si="32"/>
        <v>NL_EX_X_2013_1000 m3_1_2_NC</v>
      </c>
      <c r="G2092" s="684"/>
    </row>
    <row r="2093" spans="1:7" ht="13.8" thickBot="1" x14ac:dyDescent="0.3">
      <c r="A2093" s="372" t="str">
        <f>Cover!$G$25</f>
        <v>NL</v>
      </c>
      <c r="B2093" s="325" t="s">
        <v>221</v>
      </c>
      <c r="C2093" s="323">
        <v>2013</v>
      </c>
      <c r="D2093" s="325" t="s">
        <v>293</v>
      </c>
      <c r="E2093" s="334" t="s">
        <v>100</v>
      </c>
      <c r="F2093" s="323" t="str">
        <f t="shared" si="32"/>
        <v>NL_EX_X_2013_1000 m3_1_2_NC_T</v>
      </c>
      <c r="G2093" s="684"/>
    </row>
    <row r="2094" spans="1:7" ht="13.8" thickBot="1" x14ac:dyDescent="0.3">
      <c r="A2094" s="372" t="str">
        <f>Cover!$G$25</f>
        <v>NL</v>
      </c>
      <c r="B2094" s="325" t="s">
        <v>221</v>
      </c>
      <c r="C2094" s="323">
        <v>2013</v>
      </c>
      <c r="D2094" s="325" t="s">
        <v>362</v>
      </c>
      <c r="E2094" s="334">
        <v>2</v>
      </c>
      <c r="F2094" s="323" t="str">
        <f t="shared" si="32"/>
        <v>NL_EX_X_2013_1000 mt_2</v>
      </c>
      <c r="G2094" s="684"/>
    </row>
    <row r="2095" spans="1:7" ht="13.8" thickBot="1" x14ac:dyDescent="0.3">
      <c r="A2095" s="372" t="str">
        <f>Cover!$G$25</f>
        <v>NL</v>
      </c>
      <c r="B2095" s="332" t="s">
        <v>221</v>
      </c>
      <c r="C2095" s="323">
        <v>2013</v>
      </c>
      <c r="D2095" s="332" t="s">
        <v>293</v>
      </c>
      <c r="E2095" s="342">
        <v>3</v>
      </c>
      <c r="F2095" s="323" t="str">
        <f t="shared" si="32"/>
        <v>NL_EX_X_2013_1000 m3_3</v>
      </c>
      <c r="G2095" s="684"/>
    </row>
    <row r="2096" spans="1:7" ht="13.8" thickBot="1" x14ac:dyDescent="0.3">
      <c r="A2096" s="372" t="str">
        <f>Cover!$G$25</f>
        <v>NL</v>
      </c>
      <c r="B2096" s="327" t="s">
        <v>221</v>
      </c>
      <c r="C2096" s="323">
        <v>2013</v>
      </c>
      <c r="D2096" s="332" t="s">
        <v>293</v>
      </c>
      <c r="E2096" s="341" t="s">
        <v>381</v>
      </c>
      <c r="F2096" s="323" t="str">
        <f t="shared" si="32"/>
        <v>NL_EX_X_2013_1000 m3_3_1</v>
      </c>
      <c r="G2096" s="684"/>
    </row>
    <row r="2097" spans="1:7" ht="13.8" thickBot="1" x14ac:dyDescent="0.3">
      <c r="A2097" s="372" t="str">
        <f>Cover!$G$25</f>
        <v>NL</v>
      </c>
      <c r="B2097" s="325" t="s">
        <v>221</v>
      </c>
      <c r="C2097" s="323">
        <v>2013</v>
      </c>
      <c r="D2097" s="332" t="s">
        <v>293</v>
      </c>
      <c r="E2097" s="334" t="s">
        <v>382</v>
      </c>
      <c r="F2097" s="323" t="str">
        <f t="shared" si="32"/>
        <v>NL_EX_X_2013_1000 m3_3_2</v>
      </c>
      <c r="G2097" s="684"/>
    </row>
    <row r="2098" spans="1:7" ht="13.8" thickBot="1" x14ac:dyDescent="0.3">
      <c r="A2098" s="372" t="str">
        <f>Cover!$G$25</f>
        <v>NL</v>
      </c>
      <c r="B2098" s="325" t="s">
        <v>221</v>
      </c>
      <c r="C2098" s="323">
        <v>2013</v>
      </c>
      <c r="D2098" s="332" t="s">
        <v>362</v>
      </c>
      <c r="E2098" s="334">
        <v>4</v>
      </c>
      <c r="F2098" s="323" t="str">
        <f t="shared" si="32"/>
        <v>NL_EX_X_2013_1000 mt_4</v>
      </c>
      <c r="G2098" s="684"/>
    </row>
    <row r="2099" spans="1:7" ht="13.8" thickBot="1" x14ac:dyDescent="0.3">
      <c r="A2099" s="372" t="str">
        <f>Cover!$G$25</f>
        <v>NL</v>
      </c>
      <c r="B2099" s="325" t="s">
        <v>221</v>
      </c>
      <c r="C2099" s="323">
        <v>2013</v>
      </c>
      <c r="D2099" s="332" t="s">
        <v>362</v>
      </c>
      <c r="E2099" s="334" t="s">
        <v>383</v>
      </c>
      <c r="F2099" s="323" t="str">
        <f t="shared" si="32"/>
        <v>NL_EX_X_2013_1000 mt_4_1</v>
      </c>
      <c r="G2099" s="684"/>
    </row>
    <row r="2100" spans="1:7" ht="13.8" thickBot="1" x14ac:dyDescent="0.3">
      <c r="A2100" s="372" t="str">
        <f>Cover!$G$25</f>
        <v>NL</v>
      </c>
      <c r="B2100" s="325" t="s">
        <v>221</v>
      </c>
      <c r="C2100" s="323">
        <v>2013</v>
      </c>
      <c r="D2100" s="332" t="s">
        <v>362</v>
      </c>
      <c r="E2100" s="334" t="s">
        <v>384</v>
      </c>
      <c r="F2100" s="323" t="str">
        <f t="shared" si="32"/>
        <v>NL_EX_X_2013_1000 mt_4_2</v>
      </c>
      <c r="G2100" s="684"/>
    </row>
    <row r="2101" spans="1:7" ht="13.8" thickBot="1" x14ac:dyDescent="0.3">
      <c r="A2101" s="372" t="str">
        <f>Cover!$G$25</f>
        <v>NL</v>
      </c>
      <c r="B2101" s="325" t="s">
        <v>221</v>
      </c>
      <c r="C2101" s="323">
        <v>2013</v>
      </c>
      <c r="D2101" s="332" t="s">
        <v>293</v>
      </c>
      <c r="E2101" s="334">
        <v>5</v>
      </c>
      <c r="F2101" s="323" t="str">
        <f t="shared" si="32"/>
        <v>NL_EX_X_2013_1000 m3_5</v>
      </c>
      <c r="G2101" s="684"/>
    </row>
    <row r="2102" spans="1:7" ht="13.8" thickBot="1" x14ac:dyDescent="0.3">
      <c r="A2102" s="372" t="str">
        <f>Cover!$G$25</f>
        <v>NL</v>
      </c>
      <c r="B2102" s="325" t="s">
        <v>221</v>
      </c>
      <c r="C2102" s="323">
        <v>2013</v>
      </c>
      <c r="D2102" s="332" t="s">
        <v>293</v>
      </c>
      <c r="E2102" s="334" t="s">
        <v>110</v>
      </c>
      <c r="F2102" s="323" t="str">
        <f t="shared" si="32"/>
        <v>NL_EX_X_2013_1000 m3_5_C</v>
      </c>
      <c r="G2102" s="684"/>
    </row>
    <row r="2103" spans="1:7" ht="13.8" thickBot="1" x14ac:dyDescent="0.3">
      <c r="A2103" s="372" t="str">
        <f>Cover!$G$25</f>
        <v>NL</v>
      </c>
      <c r="B2103" s="325" t="s">
        <v>221</v>
      </c>
      <c r="C2103" s="323">
        <v>2013</v>
      </c>
      <c r="D2103" s="332" t="s">
        <v>293</v>
      </c>
      <c r="E2103" s="334" t="s">
        <v>111</v>
      </c>
      <c r="F2103" s="323" t="str">
        <f t="shared" si="32"/>
        <v>NL_EX_X_2013_1000 m3_5_NC</v>
      </c>
      <c r="G2103" s="684"/>
    </row>
    <row r="2104" spans="1:7" ht="13.8" thickBot="1" x14ac:dyDescent="0.3">
      <c r="A2104" s="372" t="str">
        <f>Cover!$G$25</f>
        <v>NL</v>
      </c>
      <c r="B2104" s="325" t="s">
        <v>221</v>
      </c>
      <c r="C2104" s="323">
        <v>2013</v>
      </c>
      <c r="D2104" s="332" t="s">
        <v>293</v>
      </c>
      <c r="E2104" s="334" t="s">
        <v>112</v>
      </c>
      <c r="F2104" s="323" t="str">
        <f t="shared" si="32"/>
        <v>NL_EX_X_2013_1000 m3_5_NC_T</v>
      </c>
      <c r="G2104" s="684"/>
    </row>
    <row r="2105" spans="1:7" ht="13.8" thickBot="1" x14ac:dyDescent="0.3">
      <c r="A2105" s="372" t="str">
        <f>Cover!$G$25</f>
        <v>NL</v>
      </c>
      <c r="B2105" s="325" t="s">
        <v>221</v>
      </c>
      <c r="C2105" s="323">
        <v>2013</v>
      </c>
      <c r="D2105" s="332" t="s">
        <v>293</v>
      </c>
      <c r="E2105" s="334">
        <v>6</v>
      </c>
      <c r="F2105" s="323" t="str">
        <f t="shared" si="32"/>
        <v>NL_EX_X_2013_1000 m3_6</v>
      </c>
      <c r="G2105" s="684"/>
    </row>
    <row r="2106" spans="1:7" ht="13.8" thickBot="1" x14ac:dyDescent="0.3">
      <c r="A2106" s="372" t="str">
        <f>Cover!$G$25</f>
        <v>NL</v>
      </c>
      <c r="B2106" s="325" t="s">
        <v>221</v>
      </c>
      <c r="C2106" s="323">
        <v>2013</v>
      </c>
      <c r="D2106" s="332" t="s">
        <v>293</v>
      </c>
      <c r="E2106" s="334" t="s">
        <v>113</v>
      </c>
      <c r="F2106" s="323" t="str">
        <f t="shared" si="32"/>
        <v>NL_EX_X_2013_1000 m3_6_1</v>
      </c>
      <c r="G2106" s="684"/>
    </row>
    <row r="2107" spans="1:7" ht="13.8" thickBot="1" x14ac:dyDescent="0.3">
      <c r="A2107" s="372" t="str">
        <f>Cover!$G$25</f>
        <v>NL</v>
      </c>
      <c r="B2107" s="332" t="s">
        <v>221</v>
      </c>
      <c r="C2107" s="323">
        <v>2013</v>
      </c>
      <c r="D2107" s="332" t="s">
        <v>293</v>
      </c>
      <c r="E2107" s="342" t="s">
        <v>114</v>
      </c>
      <c r="F2107" s="323" t="str">
        <f t="shared" si="32"/>
        <v>NL_EX_X_2013_1000 m3_6_1_C</v>
      </c>
      <c r="G2107" s="684"/>
    </row>
    <row r="2108" spans="1:7" ht="13.8" thickBot="1" x14ac:dyDescent="0.3">
      <c r="A2108" s="372" t="str">
        <f>Cover!$G$25</f>
        <v>NL</v>
      </c>
      <c r="B2108" s="551" t="s">
        <v>221</v>
      </c>
      <c r="C2108" s="323">
        <v>2013</v>
      </c>
      <c r="D2108" s="332" t="s">
        <v>293</v>
      </c>
      <c r="E2108" s="341" t="s">
        <v>115</v>
      </c>
      <c r="F2108" s="323" t="str">
        <f t="shared" si="32"/>
        <v>NL_EX_X_2013_1000 m3_6_1_NC</v>
      </c>
      <c r="G2108" s="684"/>
    </row>
    <row r="2109" spans="1:7" ht="13.8" thickBot="1" x14ac:dyDescent="0.3">
      <c r="A2109" s="372" t="str">
        <f>Cover!$G$25</f>
        <v>NL</v>
      </c>
      <c r="B2109" s="551" t="s">
        <v>221</v>
      </c>
      <c r="C2109" s="323">
        <v>2013</v>
      </c>
      <c r="D2109" s="332" t="s">
        <v>293</v>
      </c>
      <c r="E2109" s="334" t="s">
        <v>116</v>
      </c>
      <c r="F2109" s="323" t="str">
        <f t="shared" si="32"/>
        <v>NL_EX_X_2013_1000 m3_6_1_NC_T</v>
      </c>
      <c r="G2109" s="684"/>
    </row>
    <row r="2110" spans="1:7" ht="13.8" thickBot="1" x14ac:dyDescent="0.3">
      <c r="A2110" s="372" t="str">
        <f>Cover!$G$25</f>
        <v>NL</v>
      </c>
      <c r="B2110" s="551" t="s">
        <v>221</v>
      </c>
      <c r="C2110" s="323">
        <v>2013</v>
      </c>
      <c r="D2110" s="332" t="s">
        <v>293</v>
      </c>
      <c r="E2110" s="334" t="s">
        <v>117</v>
      </c>
      <c r="F2110" s="323" t="str">
        <f t="shared" si="32"/>
        <v>NL_EX_X_2013_1000 m3_6_2</v>
      </c>
      <c r="G2110" s="684"/>
    </row>
    <row r="2111" spans="1:7" ht="13.8" thickBot="1" x14ac:dyDescent="0.3">
      <c r="A2111" s="372" t="str">
        <f>Cover!$G$25</f>
        <v>NL</v>
      </c>
      <c r="B2111" s="551" t="s">
        <v>221</v>
      </c>
      <c r="C2111" s="323">
        <v>2013</v>
      </c>
      <c r="D2111" s="332" t="s">
        <v>293</v>
      </c>
      <c r="E2111" s="334" t="s">
        <v>118</v>
      </c>
      <c r="F2111" s="323" t="str">
        <f t="shared" si="32"/>
        <v>NL_EX_X_2013_1000 m3_6_2_C</v>
      </c>
      <c r="G2111" s="684"/>
    </row>
    <row r="2112" spans="1:7" ht="13.8" thickBot="1" x14ac:dyDescent="0.3">
      <c r="A2112" s="372" t="str">
        <f>Cover!$G$25</f>
        <v>NL</v>
      </c>
      <c r="B2112" s="551" t="s">
        <v>221</v>
      </c>
      <c r="C2112" s="323">
        <v>2013</v>
      </c>
      <c r="D2112" s="332" t="s">
        <v>293</v>
      </c>
      <c r="E2112" s="334" t="s">
        <v>119</v>
      </c>
      <c r="F2112" s="323" t="str">
        <f t="shared" si="32"/>
        <v>NL_EX_X_2013_1000 m3_6_2_NC</v>
      </c>
      <c r="G2112" s="684"/>
    </row>
    <row r="2113" spans="1:7" ht="13.8" thickBot="1" x14ac:dyDescent="0.3">
      <c r="A2113" s="372" t="str">
        <f>Cover!$G$25</f>
        <v>NL</v>
      </c>
      <c r="B2113" s="551" t="s">
        <v>221</v>
      </c>
      <c r="C2113" s="323">
        <v>2013</v>
      </c>
      <c r="D2113" s="332" t="s">
        <v>293</v>
      </c>
      <c r="E2113" s="334" t="s">
        <v>120</v>
      </c>
      <c r="F2113" s="323" t="str">
        <f t="shared" si="32"/>
        <v>NL_EX_X_2013_1000 m3_6_2_NC_T</v>
      </c>
      <c r="G2113" s="684"/>
    </row>
    <row r="2114" spans="1:7" ht="13.8" thickBot="1" x14ac:dyDescent="0.3">
      <c r="A2114" s="372" t="str">
        <f>Cover!$G$25</f>
        <v>NL</v>
      </c>
      <c r="B2114" s="551" t="s">
        <v>221</v>
      </c>
      <c r="C2114" s="323">
        <v>2013</v>
      </c>
      <c r="D2114" s="332" t="s">
        <v>293</v>
      </c>
      <c r="E2114" s="334" t="s">
        <v>121</v>
      </c>
      <c r="F2114" s="323" t="str">
        <f t="shared" si="32"/>
        <v>NL_EX_X_2013_1000 m3_6_3</v>
      </c>
      <c r="G2114" s="684"/>
    </row>
    <row r="2115" spans="1:7" ht="13.8" thickBot="1" x14ac:dyDescent="0.3">
      <c r="A2115" s="372" t="str">
        <f>Cover!$G$25</f>
        <v>NL</v>
      </c>
      <c r="B2115" s="551" t="s">
        <v>221</v>
      </c>
      <c r="C2115" s="323">
        <v>2013</v>
      </c>
      <c r="D2115" s="332" t="s">
        <v>293</v>
      </c>
      <c r="E2115" s="334" t="s">
        <v>122</v>
      </c>
      <c r="F2115" s="323" t="str">
        <f t="shared" ref="F2115:F2178" si="33">CONCATENATE(A2115,"_",B2115,"_",C2115,"_",D2115,"_",E2115)</f>
        <v>NL_EX_X_2013_1000 m3_6_3_1</v>
      </c>
      <c r="G2115" s="684"/>
    </row>
    <row r="2116" spans="1:7" ht="13.8" thickBot="1" x14ac:dyDescent="0.3">
      <c r="A2116" s="372" t="str">
        <f>Cover!$G$25</f>
        <v>NL</v>
      </c>
      <c r="B2116" s="551" t="s">
        <v>221</v>
      </c>
      <c r="C2116" s="323">
        <v>2013</v>
      </c>
      <c r="D2116" s="332" t="s">
        <v>293</v>
      </c>
      <c r="E2116" s="334" t="s">
        <v>123</v>
      </c>
      <c r="F2116" s="323" t="str">
        <f t="shared" si="33"/>
        <v>NL_EX_X_2013_1000 m3_6_4</v>
      </c>
      <c r="G2116" s="684"/>
    </row>
    <row r="2117" spans="1:7" ht="13.8" thickBot="1" x14ac:dyDescent="0.3">
      <c r="A2117" s="372" t="str">
        <f>Cover!$G$25</f>
        <v>NL</v>
      </c>
      <c r="B2117" s="551" t="s">
        <v>221</v>
      </c>
      <c r="C2117" s="323">
        <v>2013</v>
      </c>
      <c r="D2117" s="332" t="s">
        <v>293</v>
      </c>
      <c r="E2117" s="334" t="s">
        <v>124</v>
      </c>
      <c r="F2117" s="323" t="str">
        <f t="shared" si="33"/>
        <v>NL_EX_X_2013_1000 m3_6_4_1</v>
      </c>
      <c r="G2117" s="684"/>
    </row>
    <row r="2118" spans="1:7" ht="13.8" thickBot="1" x14ac:dyDescent="0.3">
      <c r="A2118" s="372" t="str">
        <f>Cover!$G$25</f>
        <v>NL</v>
      </c>
      <c r="B2118" s="551" t="s">
        <v>221</v>
      </c>
      <c r="C2118" s="323">
        <v>2013</v>
      </c>
      <c r="D2118" s="332" t="s">
        <v>293</v>
      </c>
      <c r="E2118" s="334" t="s">
        <v>125</v>
      </c>
      <c r="F2118" s="323" t="str">
        <f t="shared" si="33"/>
        <v>NL_EX_X_2013_1000 m3_6_4_2</v>
      </c>
      <c r="G2118" s="684"/>
    </row>
    <row r="2119" spans="1:7" ht="13.8" thickBot="1" x14ac:dyDescent="0.3">
      <c r="A2119" s="372" t="str">
        <f>Cover!$G$25</f>
        <v>NL</v>
      </c>
      <c r="B2119" s="551" t="s">
        <v>221</v>
      </c>
      <c r="C2119" s="323">
        <v>2013</v>
      </c>
      <c r="D2119" s="332" t="s">
        <v>293</v>
      </c>
      <c r="E2119" s="334" t="s">
        <v>126</v>
      </c>
      <c r="F2119" s="323" t="str">
        <f t="shared" si="33"/>
        <v>NL_EX_X_2013_1000 m3_6_4_3</v>
      </c>
      <c r="G2119" s="684"/>
    </row>
    <row r="2120" spans="1:7" ht="13.8" thickBot="1" x14ac:dyDescent="0.3">
      <c r="A2120" s="372" t="str">
        <f>Cover!$G$25</f>
        <v>NL</v>
      </c>
      <c r="B2120" s="551" t="s">
        <v>221</v>
      </c>
      <c r="C2120" s="323">
        <v>2013</v>
      </c>
      <c r="D2120" s="332" t="s">
        <v>362</v>
      </c>
      <c r="E2120" s="334">
        <v>7</v>
      </c>
      <c r="F2120" s="323" t="str">
        <f t="shared" si="33"/>
        <v>NL_EX_X_2013_1000 mt_7</v>
      </c>
      <c r="G2120" s="684"/>
    </row>
    <row r="2121" spans="1:7" ht="13.8" thickBot="1" x14ac:dyDescent="0.3">
      <c r="A2121" s="372" t="str">
        <f>Cover!$G$25</f>
        <v>NL</v>
      </c>
      <c r="B2121" s="551" t="s">
        <v>221</v>
      </c>
      <c r="C2121" s="323">
        <v>2013</v>
      </c>
      <c r="D2121" s="332" t="s">
        <v>362</v>
      </c>
      <c r="E2121" s="334" t="s">
        <v>127</v>
      </c>
      <c r="F2121" s="323" t="str">
        <f t="shared" si="33"/>
        <v>NL_EX_X_2013_1000 mt_7_1</v>
      </c>
      <c r="G2121" s="684"/>
    </row>
    <row r="2122" spans="1:7" ht="13.8" thickBot="1" x14ac:dyDescent="0.3">
      <c r="A2122" s="372" t="str">
        <f>Cover!$G$25</f>
        <v>NL</v>
      </c>
      <c r="B2122" s="551" t="s">
        <v>221</v>
      </c>
      <c r="C2122" s="323">
        <v>2013</v>
      </c>
      <c r="D2122" s="332" t="s">
        <v>362</v>
      </c>
      <c r="E2122" s="334" t="s">
        <v>128</v>
      </c>
      <c r="F2122" s="323" t="str">
        <f t="shared" si="33"/>
        <v>NL_EX_X_2013_1000 mt_7_2</v>
      </c>
      <c r="G2122" s="684"/>
    </row>
    <row r="2123" spans="1:7" ht="13.8" thickBot="1" x14ac:dyDescent="0.3">
      <c r="A2123" s="372" t="str">
        <f>Cover!$G$25</f>
        <v>NL</v>
      </c>
      <c r="B2123" s="551" t="s">
        <v>221</v>
      </c>
      <c r="C2123" s="323">
        <v>2013</v>
      </c>
      <c r="D2123" s="332" t="s">
        <v>362</v>
      </c>
      <c r="E2123" s="334" t="s">
        <v>129</v>
      </c>
      <c r="F2123" s="323" t="str">
        <f t="shared" si="33"/>
        <v>NL_EX_X_2013_1000 mt_7_3</v>
      </c>
      <c r="G2123" s="684"/>
    </row>
    <row r="2124" spans="1:7" ht="13.8" thickBot="1" x14ac:dyDescent="0.3">
      <c r="A2124" s="372" t="str">
        <f>Cover!$G$25</f>
        <v>NL</v>
      </c>
      <c r="B2124" s="551" t="s">
        <v>221</v>
      </c>
      <c r="C2124" s="323">
        <v>2013</v>
      </c>
      <c r="D2124" s="332" t="s">
        <v>362</v>
      </c>
      <c r="E2124" s="334" t="s">
        <v>130</v>
      </c>
      <c r="F2124" s="323" t="str">
        <f t="shared" si="33"/>
        <v>NL_EX_X_2013_1000 mt_7_3_1</v>
      </c>
      <c r="G2124" s="684"/>
    </row>
    <row r="2125" spans="1:7" ht="13.8" thickBot="1" x14ac:dyDescent="0.3">
      <c r="A2125" s="372" t="str">
        <f>Cover!$G$25</f>
        <v>NL</v>
      </c>
      <c r="B2125" s="551" t="s">
        <v>221</v>
      </c>
      <c r="C2125" s="323">
        <v>2013</v>
      </c>
      <c r="D2125" s="332" t="s">
        <v>362</v>
      </c>
      <c r="E2125" s="334" t="s">
        <v>131</v>
      </c>
      <c r="F2125" s="323" t="str">
        <f t="shared" si="33"/>
        <v>NL_EX_X_2013_1000 mt_7_3_2</v>
      </c>
      <c r="G2125" s="684"/>
    </row>
    <row r="2126" spans="1:7" ht="13.8" thickBot="1" x14ac:dyDescent="0.3">
      <c r="A2126" s="372" t="str">
        <f>Cover!$G$25</f>
        <v>NL</v>
      </c>
      <c r="B2126" s="327" t="s">
        <v>221</v>
      </c>
      <c r="C2126" s="323">
        <v>2013</v>
      </c>
      <c r="D2126" s="341" t="s">
        <v>362</v>
      </c>
      <c r="E2126" s="341" t="s">
        <v>132</v>
      </c>
      <c r="F2126" s="323" t="str">
        <f t="shared" si="33"/>
        <v>NL_EX_X_2013_1000 mt_7_3_3</v>
      </c>
      <c r="G2126" s="684"/>
    </row>
    <row r="2127" spans="1:7" ht="13.8" thickBot="1" x14ac:dyDescent="0.3">
      <c r="A2127" s="372" t="str">
        <f>Cover!$G$25</f>
        <v>NL</v>
      </c>
      <c r="B2127" s="325" t="s">
        <v>221</v>
      </c>
      <c r="C2127" s="323">
        <v>2013</v>
      </c>
      <c r="D2127" s="334" t="s">
        <v>362</v>
      </c>
      <c r="E2127" s="334" t="s">
        <v>133</v>
      </c>
      <c r="F2127" s="323" t="str">
        <f t="shared" si="33"/>
        <v>NL_EX_X_2013_1000 mt_7_3_4</v>
      </c>
      <c r="G2127" s="684"/>
    </row>
    <row r="2128" spans="1:7" ht="13.8" thickBot="1" x14ac:dyDescent="0.3">
      <c r="A2128" s="372" t="str">
        <f>Cover!$G$25</f>
        <v>NL</v>
      </c>
      <c r="B2128" s="325" t="s">
        <v>221</v>
      </c>
      <c r="C2128" s="323">
        <v>2013</v>
      </c>
      <c r="D2128" s="334" t="s">
        <v>362</v>
      </c>
      <c r="E2128" s="334" t="s">
        <v>134</v>
      </c>
      <c r="F2128" s="323" t="str">
        <f t="shared" si="33"/>
        <v>NL_EX_X_2013_1000 mt_7_4</v>
      </c>
      <c r="G2128" s="684"/>
    </row>
    <row r="2129" spans="1:7" ht="13.8" thickBot="1" x14ac:dyDescent="0.3">
      <c r="A2129" s="372" t="str">
        <f>Cover!$G$25</f>
        <v>NL</v>
      </c>
      <c r="B2129" s="325" t="s">
        <v>221</v>
      </c>
      <c r="C2129" s="323">
        <v>2013</v>
      </c>
      <c r="D2129" s="334" t="s">
        <v>362</v>
      </c>
      <c r="E2129" s="334">
        <v>8</v>
      </c>
      <c r="F2129" s="323" t="str">
        <f t="shared" si="33"/>
        <v>NL_EX_X_2013_1000 mt_8</v>
      </c>
      <c r="G2129" s="684"/>
    </row>
    <row r="2130" spans="1:7" ht="13.8" thickBot="1" x14ac:dyDescent="0.3">
      <c r="A2130" s="372" t="str">
        <f>Cover!$G$25</f>
        <v>NL</v>
      </c>
      <c r="B2130" s="325" t="s">
        <v>221</v>
      </c>
      <c r="C2130" s="323">
        <v>2013</v>
      </c>
      <c r="D2130" s="334" t="s">
        <v>362</v>
      </c>
      <c r="E2130" s="334" t="s">
        <v>135</v>
      </c>
      <c r="F2130" s="323" t="str">
        <f t="shared" si="33"/>
        <v>NL_EX_X_2013_1000 mt_8_1</v>
      </c>
      <c r="G2130" s="684"/>
    </row>
    <row r="2131" spans="1:7" ht="13.8" thickBot="1" x14ac:dyDescent="0.3">
      <c r="A2131" s="372" t="str">
        <f>Cover!$G$25</f>
        <v>NL</v>
      </c>
      <c r="B2131" s="325" t="s">
        <v>221</v>
      </c>
      <c r="C2131" s="323">
        <v>2013</v>
      </c>
      <c r="D2131" s="334" t="s">
        <v>362</v>
      </c>
      <c r="E2131" s="334" t="s">
        <v>136</v>
      </c>
      <c r="F2131" s="323" t="str">
        <f t="shared" si="33"/>
        <v>NL_EX_X_2013_1000 mt_8_2</v>
      </c>
      <c r="G2131" s="684"/>
    </row>
    <row r="2132" spans="1:7" ht="13.8" thickBot="1" x14ac:dyDescent="0.3">
      <c r="A2132" s="372" t="str">
        <f>Cover!$G$25</f>
        <v>NL</v>
      </c>
      <c r="B2132" s="325" t="s">
        <v>221</v>
      </c>
      <c r="C2132" s="323">
        <v>2013</v>
      </c>
      <c r="D2132" s="334" t="s">
        <v>362</v>
      </c>
      <c r="E2132" s="334">
        <v>9</v>
      </c>
      <c r="F2132" s="323" t="str">
        <f t="shared" si="33"/>
        <v>NL_EX_X_2013_1000 mt_9</v>
      </c>
      <c r="G2132" s="684"/>
    </row>
    <row r="2133" spans="1:7" ht="13.8" thickBot="1" x14ac:dyDescent="0.3">
      <c r="A2133" s="372" t="str">
        <f>Cover!$G$25</f>
        <v>NL</v>
      </c>
      <c r="B2133" s="325" t="s">
        <v>221</v>
      </c>
      <c r="C2133" s="323">
        <v>2013</v>
      </c>
      <c r="D2133" s="334" t="s">
        <v>362</v>
      </c>
      <c r="E2133" s="334">
        <v>10</v>
      </c>
      <c r="F2133" s="323" t="str">
        <f t="shared" si="33"/>
        <v>NL_EX_X_2013_1000 mt_10</v>
      </c>
      <c r="G2133" s="684"/>
    </row>
    <row r="2134" spans="1:7" ht="13.8" thickBot="1" x14ac:dyDescent="0.3">
      <c r="A2134" s="372" t="str">
        <f>Cover!$G$25</f>
        <v>NL</v>
      </c>
      <c r="B2134" s="325" t="s">
        <v>221</v>
      </c>
      <c r="C2134" s="323">
        <v>2013</v>
      </c>
      <c r="D2134" s="334" t="s">
        <v>362</v>
      </c>
      <c r="E2134" s="334" t="s">
        <v>137</v>
      </c>
      <c r="F2134" s="323" t="str">
        <f t="shared" si="33"/>
        <v>NL_EX_X_2013_1000 mt_10_1</v>
      </c>
      <c r="G2134" s="684"/>
    </row>
    <row r="2135" spans="1:7" ht="13.8" thickBot="1" x14ac:dyDescent="0.3">
      <c r="A2135" s="372" t="str">
        <f>Cover!$G$25</f>
        <v>NL</v>
      </c>
      <c r="B2135" s="325" t="s">
        <v>221</v>
      </c>
      <c r="C2135" s="323">
        <v>2013</v>
      </c>
      <c r="D2135" s="334" t="s">
        <v>362</v>
      </c>
      <c r="E2135" s="334" t="s">
        <v>138</v>
      </c>
      <c r="F2135" s="323" t="str">
        <f t="shared" si="33"/>
        <v>NL_EX_X_2013_1000 mt_10_1_1</v>
      </c>
      <c r="G2135" s="684"/>
    </row>
    <row r="2136" spans="1:7" ht="13.8" thickBot="1" x14ac:dyDescent="0.3">
      <c r="A2136" s="372" t="str">
        <f>Cover!$G$25</f>
        <v>NL</v>
      </c>
      <c r="B2136" s="325" t="s">
        <v>221</v>
      </c>
      <c r="C2136" s="323">
        <v>2013</v>
      </c>
      <c r="D2136" s="334" t="s">
        <v>362</v>
      </c>
      <c r="E2136" s="334" t="s">
        <v>139</v>
      </c>
      <c r="F2136" s="323" t="str">
        <f t="shared" si="33"/>
        <v>NL_EX_X_2013_1000 mt_10_1_2</v>
      </c>
      <c r="G2136" s="684"/>
    </row>
    <row r="2137" spans="1:7" ht="13.8" thickBot="1" x14ac:dyDescent="0.3">
      <c r="A2137" s="372" t="str">
        <f>Cover!$G$25</f>
        <v>NL</v>
      </c>
      <c r="B2137" s="325" t="s">
        <v>221</v>
      </c>
      <c r="C2137" s="323">
        <v>2013</v>
      </c>
      <c r="D2137" s="334" t="s">
        <v>362</v>
      </c>
      <c r="E2137" s="334" t="s">
        <v>140</v>
      </c>
      <c r="F2137" s="323" t="str">
        <f t="shared" si="33"/>
        <v>NL_EX_X_2013_1000 mt_10_1_3</v>
      </c>
      <c r="G2137" s="684"/>
    </row>
    <row r="2138" spans="1:7" ht="13.8" thickBot="1" x14ac:dyDescent="0.3">
      <c r="A2138" s="372" t="str">
        <f>Cover!$G$25</f>
        <v>NL</v>
      </c>
      <c r="B2138" s="325" t="s">
        <v>221</v>
      </c>
      <c r="C2138" s="323">
        <v>2013</v>
      </c>
      <c r="D2138" s="334" t="s">
        <v>362</v>
      </c>
      <c r="E2138" s="334" t="s">
        <v>141</v>
      </c>
      <c r="F2138" s="323" t="str">
        <f t="shared" si="33"/>
        <v>NL_EX_X_2013_1000 mt_10_1_4</v>
      </c>
      <c r="G2138" s="684"/>
    </row>
    <row r="2139" spans="1:7" ht="13.8" thickBot="1" x14ac:dyDescent="0.3">
      <c r="A2139" s="372" t="str">
        <f>Cover!$G$25</f>
        <v>NL</v>
      </c>
      <c r="B2139" s="325" t="s">
        <v>221</v>
      </c>
      <c r="C2139" s="323">
        <v>2013</v>
      </c>
      <c r="D2139" s="334" t="s">
        <v>362</v>
      </c>
      <c r="E2139" s="334" t="s">
        <v>142</v>
      </c>
      <c r="F2139" s="323" t="str">
        <f t="shared" si="33"/>
        <v>NL_EX_X_2013_1000 mt_10_2</v>
      </c>
      <c r="G2139" s="684"/>
    </row>
    <row r="2140" spans="1:7" ht="13.8" thickBot="1" x14ac:dyDescent="0.3">
      <c r="A2140" s="372" t="str">
        <f>Cover!$G$25</f>
        <v>NL</v>
      </c>
      <c r="B2140" s="325" t="s">
        <v>221</v>
      </c>
      <c r="C2140" s="323">
        <v>2013</v>
      </c>
      <c r="D2140" s="334" t="s">
        <v>362</v>
      </c>
      <c r="E2140" s="334" t="s">
        <v>143</v>
      </c>
      <c r="F2140" s="323" t="str">
        <f t="shared" si="33"/>
        <v>NL_EX_X_2013_1000 mt_10_3</v>
      </c>
      <c r="G2140" s="684"/>
    </row>
    <row r="2141" spans="1:7" ht="13.8" thickBot="1" x14ac:dyDescent="0.3">
      <c r="A2141" s="372" t="str">
        <f>Cover!$G$25</f>
        <v>NL</v>
      </c>
      <c r="B2141" s="325" t="s">
        <v>221</v>
      </c>
      <c r="C2141" s="323">
        <v>2013</v>
      </c>
      <c r="D2141" s="334" t="s">
        <v>362</v>
      </c>
      <c r="E2141" s="334" t="s">
        <v>144</v>
      </c>
      <c r="F2141" s="323" t="str">
        <f t="shared" si="33"/>
        <v>NL_EX_X_2013_1000 mt_10_3_1</v>
      </c>
      <c r="G2141" s="684"/>
    </row>
    <row r="2142" spans="1:7" ht="13.8" thickBot="1" x14ac:dyDescent="0.3">
      <c r="A2142" s="372" t="str">
        <f>Cover!$G$25</f>
        <v>NL</v>
      </c>
      <c r="B2142" s="325" t="s">
        <v>221</v>
      </c>
      <c r="C2142" s="323">
        <v>2013</v>
      </c>
      <c r="D2142" s="334" t="s">
        <v>362</v>
      </c>
      <c r="E2142" s="334" t="s">
        <v>145</v>
      </c>
      <c r="F2142" s="323" t="str">
        <f t="shared" si="33"/>
        <v>NL_EX_X_2013_1000 mt_10_3_2</v>
      </c>
      <c r="G2142" s="684"/>
    </row>
    <row r="2143" spans="1:7" ht="13.8" thickBot="1" x14ac:dyDescent="0.3">
      <c r="A2143" s="372" t="str">
        <f>Cover!$G$25</f>
        <v>NL</v>
      </c>
      <c r="B2143" s="325" t="s">
        <v>221</v>
      </c>
      <c r="C2143" s="323">
        <v>2013</v>
      </c>
      <c r="D2143" s="334" t="s">
        <v>362</v>
      </c>
      <c r="E2143" s="334" t="s">
        <v>146</v>
      </c>
      <c r="F2143" s="323" t="str">
        <f t="shared" si="33"/>
        <v>NL_EX_X_2013_1000 mt_10_3_3</v>
      </c>
      <c r="G2143" s="684"/>
    </row>
    <row r="2144" spans="1:7" ht="13.8" thickBot="1" x14ac:dyDescent="0.3">
      <c r="A2144" s="372" t="str">
        <f>Cover!$G$25</f>
        <v>NL</v>
      </c>
      <c r="B2144" s="325" t="s">
        <v>221</v>
      </c>
      <c r="C2144" s="323">
        <v>2013</v>
      </c>
      <c r="D2144" s="325" t="s">
        <v>362</v>
      </c>
      <c r="E2144" s="334" t="s">
        <v>147</v>
      </c>
      <c r="F2144" s="323" t="str">
        <f t="shared" si="33"/>
        <v>NL_EX_X_2013_1000 mt_10_3_4</v>
      </c>
      <c r="G2144" s="684"/>
    </row>
    <row r="2145" spans="1:7" ht="13.8" thickBot="1" x14ac:dyDescent="0.3">
      <c r="A2145" s="372" t="str">
        <f>Cover!$G$25</f>
        <v>NL</v>
      </c>
      <c r="B2145" s="325" t="s">
        <v>221</v>
      </c>
      <c r="C2145" s="323">
        <v>2013</v>
      </c>
      <c r="D2145" s="334" t="s">
        <v>362</v>
      </c>
      <c r="E2145" s="334" t="s">
        <v>148</v>
      </c>
      <c r="F2145" s="323" t="str">
        <f t="shared" si="33"/>
        <v>NL_EX_X_2013_1000 mt_10_4</v>
      </c>
      <c r="G2145" s="684"/>
    </row>
    <row r="2146" spans="1:7" ht="13.8" thickBot="1" x14ac:dyDescent="0.3">
      <c r="A2146" s="372" t="str">
        <f>Cover!$G$25</f>
        <v>NL</v>
      </c>
      <c r="B2146" s="325" t="s">
        <v>221</v>
      </c>
      <c r="C2146" s="323">
        <v>2013</v>
      </c>
      <c r="D2146" s="334" t="s">
        <v>216</v>
      </c>
      <c r="E2146" s="334">
        <v>1</v>
      </c>
      <c r="F2146" s="323" t="str">
        <f t="shared" si="33"/>
        <v>NL_EX_X_2013_1000 NAC_1</v>
      </c>
      <c r="G2146" s="684"/>
    </row>
    <row r="2147" spans="1:7" ht="13.8" thickBot="1" x14ac:dyDescent="0.3">
      <c r="A2147" s="372" t="str">
        <f>Cover!$G$25</f>
        <v>NL</v>
      </c>
      <c r="B2147" s="325" t="s">
        <v>221</v>
      </c>
      <c r="C2147" s="323">
        <v>2013</v>
      </c>
      <c r="D2147" s="334" t="s">
        <v>216</v>
      </c>
      <c r="E2147" s="334" t="s">
        <v>94</v>
      </c>
      <c r="F2147" s="323" t="str">
        <f t="shared" si="33"/>
        <v>NL_EX_X_2013_1000 NAC_1_1</v>
      </c>
      <c r="G2147" s="684"/>
    </row>
    <row r="2148" spans="1:7" ht="13.8" thickBot="1" x14ac:dyDescent="0.3">
      <c r="A2148" s="372" t="str">
        <f>Cover!$G$25</f>
        <v>NL</v>
      </c>
      <c r="B2148" s="325" t="s">
        <v>221</v>
      </c>
      <c r="C2148" s="323">
        <v>2013</v>
      </c>
      <c r="D2148" s="334" t="s">
        <v>216</v>
      </c>
      <c r="E2148" s="334" t="s">
        <v>97</v>
      </c>
      <c r="F2148" s="323" t="str">
        <f t="shared" si="33"/>
        <v>NL_EX_X_2013_1000 NAC_1_2</v>
      </c>
      <c r="G2148" s="684"/>
    </row>
    <row r="2149" spans="1:7" ht="13.8" thickBot="1" x14ac:dyDescent="0.3">
      <c r="A2149" s="372" t="str">
        <f>Cover!$G$25</f>
        <v>NL</v>
      </c>
      <c r="B2149" s="325" t="s">
        <v>221</v>
      </c>
      <c r="C2149" s="323">
        <v>2013</v>
      </c>
      <c r="D2149" s="334" t="s">
        <v>216</v>
      </c>
      <c r="E2149" s="334" t="s">
        <v>98</v>
      </c>
      <c r="F2149" s="323" t="str">
        <f t="shared" si="33"/>
        <v>NL_EX_X_2013_1000 NAC_1_2_C</v>
      </c>
      <c r="G2149" s="684"/>
    </row>
    <row r="2150" spans="1:7" ht="13.8" thickBot="1" x14ac:dyDescent="0.3">
      <c r="A2150" s="372" t="str">
        <f>Cover!$G$25</f>
        <v>NL</v>
      </c>
      <c r="B2150" s="325" t="s">
        <v>221</v>
      </c>
      <c r="C2150" s="323">
        <v>2013</v>
      </c>
      <c r="D2150" s="334" t="s">
        <v>216</v>
      </c>
      <c r="E2150" s="334" t="s">
        <v>99</v>
      </c>
      <c r="F2150" s="323" t="str">
        <f t="shared" si="33"/>
        <v>NL_EX_X_2013_1000 NAC_1_2_NC</v>
      </c>
      <c r="G2150" s="684"/>
    </row>
    <row r="2151" spans="1:7" ht="13.8" thickBot="1" x14ac:dyDescent="0.3">
      <c r="A2151" s="372" t="str">
        <f>Cover!$G$25</f>
        <v>NL</v>
      </c>
      <c r="B2151" s="325" t="s">
        <v>221</v>
      </c>
      <c r="C2151" s="323">
        <v>2013</v>
      </c>
      <c r="D2151" s="334" t="s">
        <v>216</v>
      </c>
      <c r="E2151" s="334" t="s">
        <v>100</v>
      </c>
      <c r="F2151" s="323" t="str">
        <f t="shared" si="33"/>
        <v>NL_EX_X_2013_1000 NAC_1_2_NC_T</v>
      </c>
      <c r="G2151" s="684"/>
    </row>
    <row r="2152" spans="1:7" ht="13.8" thickBot="1" x14ac:dyDescent="0.3">
      <c r="A2152" s="372" t="str">
        <f>Cover!$G$25</f>
        <v>NL</v>
      </c>
      <c r="B2152" s="325" t="s">
        <v>221</v>
      </c>
      <c r="C2152" s="323">
        <v>2013</v>
      </c>
      <c r="D2152" s="334" t="s">
        <v>216</v>
      </c>
      <c r="E2152" s="334">
        <v>2</v>
      </c>
      <c r="F2152" s="323" t="str">
        <f t="shared" si="33"/>
        <v>NL_EX_X_2013_1000 NAC_2</v>
      </c>
      <c r="G2152" s="684"/>
    </row>
    <row r="2153" spans="1:7" ht="13.8" thickBot="1" x14ac:dyDescent="0.3">
      <c r="A2153" s="372" t="str">
        <f>Cover!$G$25</f>
        <v>NL</v>
      </c>
      <c r="B2153" s="325" t="s">
        <v>221</v>
      </c>
      <c r="C2153" s="323">
        <v>2013</v>
      </c>
      <c r="D2153" s="334" t="s">
        <v>216</v>
      </c>
      <c r="E2153" s="334">
        <v>3</v>
      </c>
      <c r="F2153" s="323" t="str">
        <f t="shared" si="33"/>
        <v>NL_EX_X_2013_1000 NAC_3</v>
      </c>
      <c r="G2153" s="684"/>
    </row>
    <row r="2154" spans="1:7" ht="13.8" thickBot="1" x14ac:dyDescent="0.3">
      <c r="A2154" s="372" t="str">
        <f>Cover!$G$25</f>
        <v>NL</v>
      </c>
      <c r="B2154" s="325" t="s">
        <v>221</v>
      </c>
      <c r="C2154" s="323">
        <v>2013</v>
      </c>
      <c r="D2154" s="334" t="s">
        <v>216</v>
      </c>
      <c r="E2154" s="334" t="s">
        <v>381</v>
      </c>
      <c r="F2154" s="323" t="str">
        <f t="shared" si="33"/>
        <v>NL_EX_X_2013_1000 NAC_3_1</v>
      </c>
      <c r="G2154" s="684"/>
    </row>
    <row r="2155" spans="1:7" ht="13.8" thickBot="1" x14ac:dyDescent="0.3">
      <c r="A2155" s="372" t="str">
        <f>Cover!$G$25</f>
        <v>NL</v>
      </c>
      <c r="B2155" s="325" t="s">
        <v>221</v>
      </c>
      <c r="C2155" s="323">
        <v>2013</v>
      </c>
      <c r="D2155" s="334" t="s">
        <v>216</v>
      </c>
      <c r="E2155" s="334" t="s">
        <v>382</v>
      </c>
      <c r="F2155" s="323" t="str">
        <f t="shared" si="33"/>
        <v>NL_EX_X_2013_1000 NAC_3_2</v>
      </c>
      <c r="G2155" s="684"/>
    </row>
    <row r="2156" spans="1:7" ht="13.8" thickBot="1" x14ac:dyDescent="0.3">
      <c r="A2156" s="372" t="str">
        <f>Cover!$G$25</f>
        <v>NL</v>
      </c>
      <c r="B2156" s="325" t="s">
        <v>221</v>
      </c>
      <c r="C2156" s="323">
        <v>2013</v>
      </c>
      <c r="D2156" s="334" t="s">
        <v>216</v>
      </c>
      <c r="E2156" s="334">
        <v>4</v>
      </c>
      <c r="F2156" s="323" t="str">
        <f t="shared" si="33"/>
        <v>NL_EX_X_2013_1000 NAC_4</v>
      </c>
      <c r="G2156" s="684"/>
    </row>
    <row r="2157" spans="1:7" ht="13.8" thickBot="1" x14ac:dyDescent="0.3">
      <c r="A2157" s="372" t="str">
        <f>Cover!$G$25</f>
        <v>NL</v>
      </c>
      <c r="B2157" s="325" t="s">
        <v>221</v>
      </c>
      <c r="C2157" s="323">
        <v>2013</v>
      </c>
      <c r="D2157" s="334" t="s">
        <v>216</v>
      </c>
      <c r="E2157" s="334" t="s">
        <v>383</v>
      </c>
      <c r="F2157" s="323" t="str">
        <f t="shared" si="33"/>
        <v>NL_EX_X_2013_1000 NAC_4_1</v>
      </c>
      <c r="G2157" s="684"/>
    </row>
    <row r="2158" spans="1:7" ht="13.8" thickBot="1" x14ac:dyDescent="0.3">
      <c r="A2158" s="372" t="str">
        <f>Cover!$G$25</f>
        <v>NL</v>
      </c>
      <c r="B2158" s="325" t="s">
        <v>221</v>
      </c>
      <c r="C2158" s="323">
        <v>2013</v>
      </c>
      <c r="D2158" s="334" t="s">
        <v>216</v>
      </c>
      <c r="E2158" s="334" t="s">
        <v>384</v>
      </c>
      <c r="F2158" s="323" t="str">
        <f t="shared" si="33"/>
        <v>NL_EX_X_2013_1000 NAC_4_2</v>
      </c>
      <c r="G2158" s="684"/>
    </row>
    <row r="2159" spans="1:7" ht="13.8" thickBot="1" x14ac:dyDescent="0.3">
      <c r="A2159" s="372" t="str">
        <f>Cover!$G$25</f>
        <v>NL</v>
      </c>
      <c r="B2159" s="325" t="s">
        <v>221</v>
      </c>
      <c r="C2159" s="323">
        <v>2013</v>
      </c>
      <c r="D2159" s="334" t="s">
        <v>216</v>
      </c>
      <c r="E2159" s="334">
        <v>5</v>
      </c>
      <c r="F2159" s="323" t="str">
        <f t="shared" si="33"/>
        <v>NL_EX_X_2013_1000 NAC_5</v>
      </c>
      <c r="G2159" s="684"/>
    </row>
    <row r="2160" spans="1:7" ht="13.8" thickBot="1" x14ac:dyDescent="0.3">
      <c r="A2160" s="372" t="str">
        <f>Cover!$G$25</f>
        <v>NL</v>
      </c>
      <c r="B2160" s="325" t="s">
        <v>221</v>
      </c>
      <c r="C2160" s="323">
        <v>2013</v>
      </c>
      <c r="D2160" s="334" t="s">
        <v>216</v>
      </c>
      <c r="E2160" s="334" t="s">
        <v>110</v>
      </c>
      <c r="F2160" s="323" t="str">
        <f t="shared" si="33"/>
        <v>NL_EX_X_2013_1000 NAC_5_C</v>
      </c>
      <c r="G2160" s="684"/>
    </row>
    <row r="2161" spans="1:7" ht="13.8" thickBot="1" x14ac:dyDescent="0.3">
      <c r="A2161" s="372" t="str">
        <f>Cover!$G$25</f>
        <v>NL</v>
      </c>
      <c r="B2161" s="325" t="s">
        <v>221</v>
      </c>
      <c r="C2161" s="323">
        <v>2013</v>
      </c>
      <c r="D2161" s="334" t="s">
        <v>216</v>
      </c>
      <c r="E2161" s="334" t="s">
        <v>111</v>
      </c>
      <c r="F2161" s="323" t="str">
        <f t="shared" si="33"/>
        <v>NL_EX_X_2013_1000 NAC_5_NC</v>
      </c>
      <c r="G2161" s="684"/>
    </row>
    <row r="2162" spans="1:7" ht="13.8" thickBot="1" x14ac:dyDescent="0.3">
      <c r="A2162" s="372" t="str">
        <f>Cover!$G$25</f>
        <v>NL</v>
      </c>
      <c r="B2162" s="325" t="s">
        <v>221</v>
      </c>
      <c r="C2162" s="323">
        <v>2013</v>
      </c>
      <c r="D2162" s="334" t="s">
        <v>216</v>
      </c>
      <c r="E2162" s="334" t="s">
        <v>112</v>
      </c>
      <c r="F2162" s="323" t="str">
        <f t="shared" si="33"/>
        <v>NL_EX_X_2013_1000 NAC_5_NC_T</v>
      </c>
      <c r="G2162" s="684"/>
    </row>
    <row r="2163" spans="1:7" ht="13.8" thickBot="1" x14ac:dyDescent="0.3">
      <c r="A2163" s="372" t="str">
        <f>Cover!$G$25</f>
        <v>NL</v>
      </c>
      <c r="B2163" s="325" t="s">
        <v>221</v>
      </c>
      <c r="C2163" s="323">
        <v>2013</v>
      </c>
      <c r="D2163" s="334" t="s">
        <v>216</v>
      </c>
      <c r="E2163" s="334">
        <v>6</v>
      </c>
      <c r="F2163" s="323" t="str">
        <f t="shared" si="33"/>
        <v>NL_EX_X_2013_1000 NAC_6</v>
      </c>
      <c r="G2163" s="684"/>
    </row>
    <row r="2164" spans="1:7" ht="13.8" thickBot="1" x14ac:dyDescent="0.3">
      <c r="A2164" s="372" t="str">
        <f>Cover!$G$25</f>
        <v>NL</v>
      </c>
      <c r="B2164" s="325" t="s">
        <v>221</v>
      </c>
      <c r="C2164" s="323">
        <v>2013</v>
      </c>
      <c r="D2164" s="334" t="s">
        <v>216</v>
      </c>
      <c r="E2164" s="334" t="s">
        <v>113</v>
      </c>
      <c r="F2164" s="323" t="str">
        <f t="shared" si="33"/>
        <v>NL_EX_X_2013_1000 NAC_6_1</v>
      </c>
      <c r="G2164" s="684"/>
    </row>
    <row r="2165" spans="1:7" ht="13.8" thickBot="1" x14ac:dyDescent="0.3">
      <c r="A2165" s="372" t="str">
        <f>Cover!$G$25</f>
        <v>NL</v>
      </c>
      <c r="B2165" s="325" t="s">
        <v>221</v>
      </c>
      <c r="C2165" s="323">
        <v>2013</v>
      </c>
      <c r="D2165" s="334" t="s">
        <v>216</v>
      </c>
      <c r="E2165" s="334" t="s">
        <v>114</v>
      </c>
      <c r="F2165" s="323" t="str">
        <f t="shared" si="33"/>
        <v>NL_EX_X_2013_1000 NAC_6_1_C</v>
      </c>
      <c r="G2165" s="684"/>
    </row>
    <row r="2166" spans="1:7" ht="13.8" thickBot="1" x14ac:dyDescent="0.3">
      <c r="A2166" s="372" t="str">
        <f>Cover!$G$25</f>
        <v>NL</v>
      </c>
      <c r="B2166" s="325" t="s">
        <v>221</v>
      </c>
      <c r="C2166" s="323">
        <v>2013</v>
      </c>
      <c r="D2166" s="325" t="s">
        <v>216</v>
      </c>
      <c r="E2166" s="334" t="s">
        <v>115</v>
      </c>
      <c r="F2166" s="323" t="str">
        <f t="shared" si="33"/>
        <v>NL_EX_X_2013_1000 NAC_6_1_NC</v>
      </c>
      <c r="G2166" s="684"/>
    </row>
    <row r="2167" spans="1:7" ht="13.8" thickBot="1" x14ac:dyDescent="0.3">
      <c r="A2167" s="372" t="str">
        <f>Cover!$G$25</f>
        <v>NL</v>
      </c>
      <c r="B2167" s="325" t="s">
        <v>221</v>
      </c>
      <c r="C2167" s="323">
        <v>2013</v>
      </c>
      <c r="D2167" s="325" t="s">
        <v>216</v>
      </c>
      <c r="E2167" s="334" t="s">
        <v>116</v>
      </c>
      <c r="F2167" s="323" t="str">
        <f t="shared" si="33"/>
        <v>NL_EX_X_2013_1000 NAC_6_1_NC_T</v>
      </c>
      <c r="G2167" s="684"/>
    </row>
    <row r="2168" spans="1:7" ht="13.8" thickBot="1" x14ac:dyDescent="0.3">
      <c r="A2168" s="372" t="str">
        <f>Cover!$G$25</f>
        <v>NL</v>
      </c>
      <c r="B2168" s="325" t="s">
        <v>221</v>
      </c>
      <c r="C2168" s="323">
        <v>2013</v>
      </c>
      <c r="D2168" s="325" t="s">
        <v>216</v>
      </c>
      <c r="E2168" s="334" t="s">
        <v>117</v>
      </c>
      <c r="F2168" s="323" t="str">
        <f t="shared" si="33"/>
        <v>NL_EX_X_2013_1000 NAC_6_2</v>
      </c>
      <c r="G2168" s="684"/>
    </row>
    <row r="2169" spans="1:7" ht="13.8" thickBot="1" x14ac:dyDescent="0.3">
      <c r="A2169" s="372" t="str">
        <f>Cover!$G$25</f>
        <v>NL</v>
      </c>
      <c r="B2169" s="325" t="s">
        <v>221</v>
      </c>
      <c r="C2169" s="323">
        <v>2013</v>
      </c>
      <c r="D2169" s="325" t="s">
        <v>216</v>
      </c>
      <c r="E2169" s="334" t="s">
        <v>118</v>
      </c>
      <c r="F2169" s="323" t="str">
        <f t="shared" si="33"/>
        <v>NL_EX_X_2013_1000 NAC_6_2_C</v>
      </c>
      <c r="G2169" s="684"/>
    </row>
    <row r="2170" spans="1:7" ht="13.8" thickBot="1" x14ac:dyDescent="0.3">
      <c r="A2170" s="372" t="str">
        <f>Cover!$G$25</f>
        <v>NL</v>
      </c>
      <c r="B2170" s="325" t="s">
        <v>221</v>
      </c>
      <c r="C2170" s="323">
        <v>2013</v>
      </c>
      <c r="D2170" s="325" t="s">
        <v>216</v>
      </c>
      <c r="E2170" s="334" t="s">
        <v>119</v>
      </c>
      <c r="F2170" s="323" t="str">
        <f t="shared" si="33"/>
        <v>NL_EX_X_2013_1000 NAC_6_2_NC</v>
      </c>
      <c r="G2170" s="684"/>
    </row>
    <row r="2171" spans="1:7" ht="13.8" thickBot="1" x14ac:dyDescent="0.3">
      <c r="A2171" s="372" t="str">
        <f>Cover!$G$25</f>
        <v>NL</v>
      </c>
      <c r="B2171" s="325" t="s">
        <v>221</v>
      </c>
      <c r="C2171" s="323">
        <v>2013</v>
      </c>
      <c r="D2171" s="325" t="s">
        <v>216</v>
      </c>
      <c r="E2171" s="334" t="s">
        <v>120</v>
      </c>
      <c r="F2171" s="323" t="str">
        <f t="shared" si="33"/>
        <v>NL_EX_X_2013_1000 NAC_6_2_NC_T</v>
      </c>
      <c r="G2171" s="684"/>
    </row>
    <row r="2172" spans="1:7" ht="13.8" thickBot="1" x14ac:dyDescent="0.3">
      <c r="A2172" s="372" t="str">
        <f>Cover!$G$25</f>
        <v>NL</v>
      </c>
      <c r="B2172" s="325" t="s">
        <v>221</v>
      </c>
      <c r="C2172" s="323">
        <v>2013</v>
      </c>
      <c r="D2172" s="325" t="s">
        <v>216</v>
      </c>
      <c r="E2172" s="334" t="s">
        <v>121</v>
      </c>
      <c r="F2172" s="323" t="str">
        <f t="shared" si="33"/>
        <v>NL_EX_X_2013_1000 NAC_6_3</v>
      </c>
      <c r="G2172" s="684"/>
    </row>
    <row r="2173" spans="1:7" ht="13.8" thickBot="1" x14ac:dyDescent="0.3">
      <c r="A2173" s="372" t="str">
        <f>Cover!$G$25</f>
        <v>NL</v>
      </c>
      <c r="B2173" s="325" t="s">
        <v>221</v>
      </c>
      <c r="C2173" s="323">
        <v>2013</v>
      </c>
      <c r="D2173" s="325" t="s">
        <v>216</v>
      </c>
      <c r="E2173" s="334" t="s">
        <v>122</v>
      </c>
      <c r="F2173" s="323" t="str">
        <f t="shared" si="33"/>
        <v>NL_EX_X_2013_1000 NAC_6_3_1</v>
      </c>
      <c r="G2173" s="684"/>
    </row>
    <row r="2174" spans="1:7" ht="13.8" thickBot="1" x14ac:dyDescent="0.3">
      <c r="A2174" s="372" t="str">
        <f>Cover!$G$25</f>
        <v>NL</v>
      </c>
      <c r="B2174" s="325" t="s">
        <v>221</v>
      </c>
      <c r="C2174" s="323">
        <v>2013</v>
      </c>
      <c r="D2174" s="325" t="s">
        <v>216</v>
      </c>
      <c r="E2174" s="334" t="s">
        <v>123</v>
      </c>
      <c r="F2174" s="323" t="str">
        <f t="shared" si="33"/>
        <v>NL_EX_X_2013_1000 NAC_6_4</v>
      </c>
      <c r="G2174" s="684"/>
    </row>
    <row r="2175" spans="1:7" ht="13.8" thickBot="1" x14ac:dyDescent="0.3">
      <c r="A2175" s="372" t="str">
        <f>Cover!$G$25</f>
        <v>NL</v>
      </c>
      <c r="B2175" s="325" t="s">
        <v>221</v>
      </c>
      <c r="C2175" s="323">
        <v>2013</v>
      </c>
      <c r="D2175" s="325" t="s">
        <v>216</v>
      </c>
      <c r="E2175" s="334" t="s">
        <v>124</v>
      </c>
      <c r="F2175" s="323" t="str">
        <f t="shared" si="33"/>
        <v>NL_EX_X_2013_1000 NAC_6_4_1</v>
      </c>
      <c r="G2175" s="684"/>
    </row>
    <row r="2176" spans="1:7" ht="13.8" thickBot="1" x14ac:dyDescent="0.3">
      <c r="A2176" s="372" t="str">
        <f>Cover!$G$25</f>
        <v>NL</v>
      </c>
      <c r="B2176" s="325" t="s">
        <v>221</v>
      </c>
      <c r="C2176" s="323">
        <v>2013</v>
      </c>
      <c r="D2176" s="325" t="s">
        <v>216</v>
      </c>
      <c r="E2176" s="334" t="s">
        <v>125</v>
      </c>
      <c r="F2176" s="323" t="str">
        <f t="shared" si="33"/>
        <v>NL_EX_X_2013_1000 NAC_6_4_2</v>
      </c>
      <c r="G2176" s="684"/>
    </row>
    <row r="2177" spans="1:7" ht="13.8" thickBot="1" x14ac:dyDescent="0.3">
      <c r="A2177" s="372" t="str">
        <f>Cover!$G$25</f>
        <v>NL</v>
      </c>
      <c r="B2177" s="325" t="s">
        <v>221</v>
      </c>
      <c r="C2177" s="323">
        <v>2013</v>
      </c>
      <c r="D2177" s="325" t="s">
        <v>216</v>
      </c>
      <c r="E2177" s="334" t="s">
        <v>126</v>
      </c>
      <c r="F2177" s="323" t="str">
        <f t="shared" si="33"/>
        <v>NL_EX_X_2013_1000 NAC_6_4_3</v>
      </c>
      <c r="G2177" s="684"/>
    </row>
    <row r="2178" spans="1:7" ht="13.8" thickBot="1" x14ac:dyDescent="0.3">
      <c r="A2178" s="372" t="str">
        <f>Cover!$G$25</f>
        <v>NL</v>
      </c>
      <c r="B2178" s="325" t="s">
        <v>221</v>
      </c>
      <c r="C2178" s="323">
        <v>2013</v>
      </c>
      <c r="D2178" s="325" t="s">
        <v>216</v>
      </c>
      <c r="E2178" s="334">
        <v>7</v>
      </c>
      <c r="F2178" s="323" t="str">
        <f t="shared" si="33"/>
        <v>NL_EX_X_2013_1000 NAC_7</v>
      </c>
      <c r="G2178" s="684"/>
    </row>
    <row r="2179" spans="1:7" ht="13.8" thickBot="1" x14ac:dyDescent="0.3">
      <c r="A2179" s="372" t="str">
        <f>Cover!$G$25</f>
        <v>NL</v>
      </c>
      <c r="B2179" s="325" t="s">
        <v>221</v>
      </c>
      <c r="C2179" s="323">
        <v>2013</v>
      </c>
      <c r="D2179" s="325" t="s">
        <v>216</v>
      </c>
      <c r="E2179" s="334" t="s">
        <v>127</v>
      </c>
      <c r="F2179" s="323" t="str">
        <f t="shared" ref="F2179:F2242" si="34">CONCATENATE(A2179,"_",B2179,"_",C2179,"_",D2179,"_",E2179)</f>
        <v>NL_EX_X_2013_1000 NAC_7_1</v>
      </c>
      <c r="G2179" s="684"/>
    </row>
    <row r="2180" spans="1:7" ht="13.8" thickBot="1" x14ac:dyDescent="0.3">
      <c r="A2180" s="372" t="str">
        <f>Cover!$G$25</f>
        <v>NL</v>
      </c>
      <c r="B2180" s="325" t="s">
        <v>221</v>
      </c>
      <c r="C2180" s="323">
        <v>2013</v>
      </c>
      <c r="D2180" s="325" t="s">
        <v>216</v>
      </c>
      <c r="E2180" s="334" t="s">
        <v>128</v>
      </c>
      <c r="F2180" s="323" t="str">
        <f t="shared" si="34"/>
        <v>NL_EX_X_2013_1000 NAC_7_2</v>
      </c>
      <c r="G2180" s="684"/>
    </row>
    <row r="2181" spans="1:7" ht="13.8" thickBot="1" x14ac:dyDescent="0.3">
      <c r="A2181" s="372" t="str">
        <f>Cover!$G$25</f>
        <v>NL</v>
      </c>
      <c r="B2181" s="325" t="s">
        <v>221</v>
      </c>
      <c r="C2181" s="323">
        <v>2013</v>
      </c>
      <c r="D2181" s="325" t="s">
        <v>216</v>
      </c>
      <c r="E2181" s="334" t="s">
        <v>129</v>
      </c>
      <c r="F2181" s="323" t="str">
        <f t="shared" si="34"/>
        <v>NL_EX_X_2013_1000 NAC_7_3</v>
      </c>
      <c r="G2181" s="684"/>
    </row>
    <row r="2182" spans="1:7" ht="13.8" thickBot="1" x14ac:dyDescent="0.3">
      <c r="A2182" s="372" t="str">
        <f>Cover!$G$25</f>
        <v>NL</v>
      </c>
      <c r="B2182" s="325" t="s">
        <v>221</v>
      </c>
      <c r="C2182" s="323">
        <v>2013</v>
      </c>
      <c r="D2182" s="325" t="s">
        <v>216</v>
      </c>
      <c r="E2182" s="334" t="s">
        <v>130</v>
      </c>
      <c r="F2182" s="323" t="str">
        <f t="shared" si="34"/>
        <v>NL_EX_X_2013_1000 NAC_7_3_1</v>
      </c>
      <c r="G2182" s="684"/>
    </row>
    <row r="2183" spans="1:7" ht="13.8" thickBot="1" x14ac:dyDescent="0.3">
      <c r="A2183" s="372" t="str">
        <f>Cover!$G$25</f>
        <v>NL</v>
      </c>
      <c r="B2183" s="325" t="s">
        <v>221</v>
      </c>
      <c r="C2183" s="323">
        <v>2013</v>
      </c>
      <c r="D2183" s="325" t="s">
        <v>216</v>
      </c>
      <c r="E2183" s="334" t="s">
        <v>131</v>
      </c>
      <c r="F2183" s="323" t="str">
        <f t="shared" si="34"/>
        <v>NL_EX_X_2013_1000 NAC_7_3_2</v>
      </c>
      <c r="G2183" s="684"/>
    </row>
    <row r="2184" spans="1:7" ht="13.8" thickBot="1" x14ac:dyDescent="0.3">
      <c r="A2184" s="372" t="str">
        <f>Cover!$G$25</f>
        <v>NL</v>
      </c>
      <c r="B2184" s="325" t="s">
        <v>221</v>
      </c>
      <c r="C2184" s="323">
        <v>2013</v>
      </c>
      <c r="D2184" s="325" t="s">
        <v>216</v>
      </c>
      <c r="E2184" s="334" t="s">
        <v>132</v>
      </c>
      <c r="F2184" s="323" t="str">
        <f t="shared" si="34"/>
        <v>NL_EX_X_2013_1000 NAC_7_3_3</v>
      </c>
      <c r="G2184" s="684"/>
    </row>
    <row r="2185" spans="1:7" ht="13.8" thickBot="1" x14ac:dyDescent="0.3">
      <c r="A2185" s="372" t="str">
        <f>Cover!$G$25</f>
        <v>NL</v>
      </c>
      <c r="B2185" s="325" t="s">
        <v>221</v>
      </c>
      <c r="C2185" s="323">
        <v>2013</v>
      </c>
      <c r="D2185" s="325" t="s">
        <v>216</v>
      </c>
      <c r="E2185" s="334" t="s">
        <v>133</v>
      </c>
      <c r="F2185" s="323" t="str">
        <f t="shared" si="34"/>
        <v>NL_EX_X_2013_1000 NAC_7_3_4</v>
      </c>
      <c r="G2185" s="684"/>
    </row>
    <row r="2186" spans="1:7" ht="13.8" thickBot="1" x14ac:dyDescent="0.3">
      <c r="A2186" s="372" t="str">
        <f>Cover!$G$25</f>
        <v>NL</v>
      </c>
      <c r="B2186" s="325" t="s">
        <v>221</v>
      </c>
      <c r="C2186" s="323">
        <v>2013</v>
      </c>
      <c r="D2186" s="325" t="s">
        <v>216</v>
      </c>
      <c r="E2186" s="334" t="s">
        <v>134</v>
      </c>
      <c r="F2186" s="323" t="str">
        <f t="shared" si="34"/>
        <v>NL_EX_X_2013_1000 NAC_7_4</v>
      </c>
      <c r="G2186" s="684"/>
    </row>
    <row r="2187" spans="1:7" ht="13.8" thickBot="1" x14ac:dyDescent="0.3">
      <c r="A2187" s="372" t="str">
        <f>Cover!$G$25</f>
        <v>NL</v>
      </c>
      <c r="B2187" s="325" t="s">
        <v>221</v>
      </c>
      <c r="C2187" s="323">
        <v>2013</v>
      </c>
      <c r="D2187" s="325" t="s">
        <v>216</v>
      </c>
      <c r="E2187" s="334">
        <v>8</v>
      </c>
      <c r="F2187" s="323" t="str">
        <f t="shared" si="34"/>
        <v>NL_EX_X_2013_1000 NAC_8</v>
      </c>
      <c r="G2187" s="684"/>
    </row>
    <row r="2188" spans="1:7" ht="13.8" thickBot="1" x14ac:dyDescent="0.3">
      <c r="A2188" s="372" t="str">
        <f>Cover!$G$25</f>
        <v>NL</v>
      </c>
      <c r="B2188" s="325" t="s">
        <v>221</v>
      </c>
      <c r="C2188" s="323">
        <v>2013</v>
      </c>
      <c r="D2188" s="325" t="s">
        <v>216</v>
      </c>
      <c r="E2188" s="334" t="s">
        <v>135</v>
      </c>
      <c r="F2188" s="323" t="str">
        <f t="shared" si="34"/>
        <v>NL_EX_X_2013_1000 NAC_8_1</v>
      </c>
      <c r="G2188" s="684"/>
    </row>
    <row r="2189" spans="1:7" ht="13.8" thickBot="1" x14ac:dyDescent="0.3">
      <c r="A2189" s="372" t="str">
        <f>Cover!$G$25</f>
        <v>NL</v>
      </c>
      <c r="B2189" s="325" t="s">
        <v>221</v>
      </c>
      <c r="C2189" s="323">
        <v>2013</v>
      </c>
      <c r="D2189" s="325" t="s">
        <v>216</v>
      </c>
      <c r="E2189" s="334" t="s">
        <v>136</v>
      </c>
      <c r="F2189" s="323" t="str">
        <f t="shared" si="34"/>
        <v>NL_EX_X_2013_1000 NAC_8_2</v>
      </c>
      <c r="G2189" s="684"/>
    </row>
    <row r="2190" spans="1:7" ht="13.8" thickBot="1" x14ac:dyDescent="0.3">
      <c r="A2190" s="372" t="str">
        <f>Cover!$G$25</f>
        <v>NL</v>
      </c>
      <c r="B2190" s="325" t="s">
        <v>221</v>
      </c>
      <c r="C2190" s="323">
        <v>2013</v>
      </c>
      <c r="D2190" s="325" t="s">
        <v>216</v>
      </c>
      <c r="E2190" s="334">
        <v>9</v>
      </c>
      <c r="F2190" s="323" t="str">
        <f t="shared" si="34"/>
        <v>NL_EX_X_2013_1000 NAC_9</v>
      </c>
      <c r="G2190" s="684"/>
    </row>
    <row r="2191" spans="1:7" ht="13.8" thickBot="1" x14ac:dyDescent="0.3">
      <c r="A2191" s="372" t="str">
        <f>Cover!$G$25</f>
        <v>NL</v>
      </c>
      <c r="B2191" s="332" t="s">
        <v>221</v>
      </c>
      <c r="C2191" s="323">
        <v>2013</v>
      </c>
      <c r="D2191" s="332" t="s">
        <v>216</v>
      </c>
      <c r="E2191" s="342">
        <v>10</v>
      </c>
      <c r="F2191" s="323" t="str">
        <f t="shared" si="34"/>
        <v>NL_EX_X_2013_1000 NAC_10</v>
      </c>
      <c r="G2191" s="684"/>
    </row>
    <row r="2192" spans="1:7" ht="13.8" thickBot="1" x14ac:dyDescent="0.3">
      <c r="A2192" s="372" t="str">
        <f>Cover!$G$25</f>
        <v>NL</v>
      </c>
      <c r="B2192" s="327" t="s">
        <v>221</v>
      </c>
      <c r="C2192" s="323">
        <v>2013</v>
      </c>
      <c r="D2192" s="327" t="s">
        <v>216</v>
      </c>
      <c r="E2192" s="341" t="s">
        <v>137</v>
      </c>
      <c r="F2192" s="323" t="str">
        <f t="shared" si="34"/>
        <v>NL_EX_X_2013_1000 NAC_10_1</v>
      </c>
      <c r="G2192" s="684"/>
    </row>
    <row r="2193" spans="1:7" ht="13.8" thickBot="1" x14ac:dyDescent="0.3">
      <c r="A2193" s="372" t="str">
        <f>Cover!$G$25</f>
        <v>NL</v>
      </c>
      <c r="B2193" s="325" t="s">
        <v>221</v>
      </c>
      <c r="C2193" s="323">
        <v>2013</v>
      </c>
      <c r="D2193" s="325" t="s">
        <v>216</v>
      </c>
      <c r="E2193" s="334" t="s">
        <v>138</v>
      </c>
      <c r="F2193" s="323" t="str">
        <f t="shared" si="34"/>
        <v>NL_EX_X_2013_1000 NAC_10_1_1</v>
      </c>
      <c r="G2193" s="684"/>
    </row>
    <row r="2194" spans="1:7" ht="13.8" thickBot="1" x14ac:dyDescent="0.3">
      <c r="A2194" s="372" t="str">
        <f>Cover!$G$25</f>
        <v>NL</v>
      </c>
      <c r="B2194" s="325" t="s">
        <v>221</v>
      </c>
      <c r="C2194" s="323">
        <v>2013</v>
      </c>
      <c r="D2194" s="325" t="s">
        <v>216</v>
      </c>
      <c r="E2194" s="334" t="s">
        <v>139</v>
      </c>
      <c r="F2194" s="323" t="str">
        <f t="shared" si="34"/>
        <v>NL_EX_X_2013_1000 NAC_10_1_2</v>
      </c>
      <c r="G2194" s="684"/>
    </row>
    <row r="2195" spans="1:7" ht="13.8" thickBot="1" x14ac:dyDescent="0.3">
      <c r="A2195" s="372" t="str">
        <f>Cover!$G$25</f>
        <v>NL</v>
      </c>
      <c r="B2195" s="325" t="s">
        <v>221</v>
      </c>
      <c r="C2195" s="323">
        <v>2013</v>
      </c>
      <c r="D2195" s="325" t="s">
        <v>216</v>
      </c>
      <c r="E2195" s="334" t="s">
        <v>140</v>
      </c>
      <c r="F2195" s="323" t="str">
        <f t="shared" si="34"/>
        <v>NL_EX_X_2013_1000 NAC_10_1_3</v>
      </c>
      <c r="G2195" s="684"/>
    </row>
    <row r="2196" spans="1:7" ht="13.8" thickBot="1" x14ac:dyDescent="0.3">
      <c r="A2196" s="372" t="str">
        <f>Cover!$G$25</f>
        <v>NL</v>
      </c>
      <c r="B2196" s="325" t="s">
        <v>221</v>
      </c>
      <c r="C2196" s="323">
        <v>2013</v>
      </c>
      <c r="D2196" s="325" t="s">
        <v>216</v>
      </c>
      <c r="E2196" s="334" t="s">
        <v>141</v>
      </c>
      <c r="F2196" s="323" t="str">
        <f t="shared" si="34"/>
        <v>NL_EX_X_2013_1000 NAC_10_1_4</v>
      </c>
      <c r="G2196" s="684"/>
    </row>
    <row r="2197" spans="1:7" ht="13.8" thickBot="1" x14ac:dyDescent="0.3">
      <c r="A2197" s="372" t="str">
        <f>Cover!$G$25</f>
        <v>NL</v>
      </c>
      <c r="B2197" s="325" t="s">
        <v>221</v>
      </c>
      <c r="C2197" s="323">
        <v>2013</v>
      </c>
      <c r="D2197" s="325" t="s">
        <v>216</v>
      </c>
      <c r="E2197" s="334" t="s">
        <v>142</v>
      </c>
      <c r="F2197" s="323" t="str">
        <f t="shared" si="34"/>
        <v>NL_EX_X_2013_1000 NAC_10_2</v>
      </c>
      <c r="G2197" s="684"/>
    </row>
    <row r="2198" spans="1:7" ht="13.8" thickBot="1" x14ac:dyDescent="0.3">
      <c r="A2198" s="372" t="str">
        <f>Cover!$G$25</f>
        <v>NL</v>
      </c>
      <c r="B2198" s="325" t="s">
        <v>221</v>
      </c>
      <c r="C2198" s="323">
        <v>2013</v>
      </c>
      <c r="D2198" s="325" t="s">
        <v>216</v>
      </c>
      <c r="E2198" s="334" t="s">
        <v>143</v>
      </c>
      <c r="F2198" s="323" t="str">
        <f t="shared" si="34"/>
        <v>NL_EX_X_2013_1000 NAC_10_3</v>
      </c>
      <c r="G2198" s="684"/>
    </row>
    <row r="2199" spans="1:7" ht="13.8" thickBot="1" x14ac:dyDescent="0.3">
      <c r="A2199" s="372" t="str">
        <f>Cover!$G$25</f>
        <v>NL</v>
      </c>
      <c r="B2199" s="325" t="s">
        <v>221</v>
      </c>
      <c r="C2199" s="323">
        <v>2013</v>
      </c>
      <c r="D2199" s="325" t="s">
        <v>216</v>
      </c>
      <c r="E2199" s="334" t="s">
        <v>144</v>
      </c>
      <c r="F2199" s="323" t="str">
        <f t="shared" si="34"/>
        <v>NL_EX_X_2013_1000 NAC_10_3_1</v>
      </c>
      <c r="G2199" s="684"/>
    </row>
    <row r="2200" spans="1:7" ht="13.8" thickBot="1" x14ac:dyDescent="0.3">
      <c r="A2200" s="372" t="str">
        <f>Cover!$G$25</f>
        <v>NL</v>
      </c>
      <c r="B2200" s="325" t="s">
        <v>221</v>
      </c>
      <c r="C2200" s="323">
        <v>2013</v>
      </c>
      <c r="D2200" s="325" t="s">
        <v>216</v>
      </c>
      <c r="E2200" s="334" t="s">
        <v>145</v>
      </c>
      <c r="F2200" s="323" t="str">
        <f t="shared" si="34"/>
        <v>NL_EX_X_2013_1000 NAC_10_3_2</v>
      </c>
      <c r="G2200" s="684"/>
    </row>
    <row r="2201" spans="1:7" ht="13.8" thickBot="1" x14ac:dyDescent="0.3">
      <c r="A2201" s="372" t="str">
        <f>Cover!$G$25</f>
        <v>NL</v>
      </c>
      <c r="B2201" s="325" t="s">
        <v>221</v>
      </c>
      <c r="C2201" s="323">
        <v>2013</v>
      </c>
      <c r="D2201" s="325" t="s">
        <v>216</v>
      </c>
      <c r="E2201" s="334" t="s">
        <v>146</v>
      </c>
      <c r="F2201" s="323" t="str">
        <f t="shared" si="34"/>
        <v>NL_EX_X_2013_1000 NAC_10_3_3</v>
      </c>
      <c r="G2201" s="684"/>
    </row>
    <row r="2202" spans="1:7" ht="13.8" thickBot="1" x14ac:dyDescent="0.3">
      <c r="A2202" s="372" t="str">
        <f>Cover!$G$25</f>
        <v>NL</v>
      </c>
      <c r="B2202" s="325" t="s">
        <v>221</v>
      </c>
      <c r="C2202" s="323">
        <v>2013</v>
      </c>
      <c r="D2202" s="325" t="s">
        <v>216</v>
      </c>
      <c r="E2202" s="334" t="s">
        <v>147</v>
      </c>
      <c r="F2202" s="323" t="str">
        <f t="shared" si="34"/>
        <v>NL_EX_X_2013_1000 NAC_10_3_4</v>
      </c>
      <c r="G2202" s="684"/>
    </row>
    <row r="2203" spans="1:7" ht="13.8" thickBot="1" x14ac:dyDescent="0.3">
      <c r="A2203" s="372" t="str">
        <f>Cover!$G$25</f>
        <v>NL</v>
      </c>
      <c r="B2203" s="325" t="s">
        <v>221</v>
      </c>
      <c r="C2203" s="323">
        <v>2013</v>
      </c>
      <c r="D2203" s="325" t="s">
        <v>216</v>
      </c>
      <c r="E2203" s="334" t="s">
        <v>148</v>
      </c>
      <c r="F2203" s="323" t="str">
        <f t="shared" si="34"/>
        <v>NL_EX_X_2013_1000 NAC_10_4</v>
      </c>
      <c r="G2203" s="684"/>
    </row>
    <row r="2204" spans="1:7" ht="13.8" thickBot="1" x14ac:dyDescent="0.3">
      <c r="A2204" s="372" t="str">
        <f>Cover!$G$25</f>
        <v>NL</v>
      </c>
      <c r="B2204" s="325" t="s">
        <v>295</v>
      </c>
      <c r="C2204" s="323">
        <v>2013</v>
      </c>
      <c r="D2204" s="325" t="s">
        <v>293</v>
      </c>
      <c r="E2204" s="334" t="s">
        <v>229</v>
      </c>
      <c r="F2204" s="323" t="str">
        <f t="shared" si="34"/>
        <v>NL_P_2013_1000 m3_EU2_1</v>
      </c>
      <c r="G2204" s="684"/>
    </row>
    <row r="2205" spans="1:7" ht="13.8" thickBot="1" x14ac:dyDescent="0.3">
      <c r="A2205" s="372" t="str">
        <f>Cover!$G$25</f>
        <v>NL</v>
      </c>
      <c r="B2205" s="325" t="s">
        <v>295</v>
      </c>
      <c r="C2205" s="323">
        <v>2013</v>
      </c>
      <c r="D2205" s="325" t="s">
        <v>293</v>
      </c>
      <c r="E2205" s="334" t="s">
        <v>230</v>
      </c>
      <c r="F2205" s="323" t="str">
        <f t="shared" si="34"/>
        <v>NL_P_2013_1000 m3_EU2_1_C</v>
      </c>
      <c r="G2205" s="684"/>
    </row>
    <row r="2206" spans="1:7" ht="13.8" thickBot="1" x14ac:dyDescent="0.3">
      <c r="A2206" s="372" t="str">
        <f>Cover!$G$25</f>
        <v>NL</v>
      </c>
      <c r="B2206" s="325" t="s">
        <v>295</v>
      </c>
      <c r="C2206" s="323">
        <v>2013</v>
      </c>
      <c r="D2206" s="325" t="s">
        <v>293</v>
      </c>
      <c r="E2206" s="334" t="s">
        <v>231</v>
      </c>
      <c r="F2206" s="323" t="str">
        <f t="shared" si="34"/>
        <v>NL_P_2013_1000 m3_EU2_1_NC</v>
      </c>
      <c r="G2206" s="684"/>
    </row>
    <row r="2207" spans="1:7" ht="13.8" thickBot="1" x14ac:dyDescent="0.3">
      <c r="A2207" s="372" t="str">
        <f>Cover!$G$25</f>
        <v>NL</v>
      </c>
      <c r="B2207" s="325" t="s">
        <v>295</v>
      </c>
      <c r="C2207" s="323">
        <v>2013</v>
      </c>
      <c r="D2207" s="325" t="s">
        <v>293</v>
      </c>
      <c r="E2207" s="334" t="s">
        <v>232</v>
      </c>
      <c r="F2207" s="323" t="str">
        <f t="shared" si="34"/>
        <v>NL_P_2013_1000 m3_EU2_1_1</v>
      </c>
      <c r="G2207" s="684"/>
    </row>
    <row r="2208" spans="1:7" ht="13.8" thickBot="1" x14ac:dyDescent="0.3">
      <c r="A2208" s="372" t="str">
        <f>Cover!$G$25</f>
        <v>NL</v>
      </c>
      <c r="B2208" s="325" t="s">
        <v>295</v>
      </c>
      <c r="C2208" s="323">
        <v>2013</v>
      </c>
      <c r="D2208" s="325" t="s">
        <v>293</v>
      </c>
      <c r="E2208" s="334" t="s">
        <v>233</v>
      </c>
      <c r="F2208" s="323" t="str">
        <f t="shared" si="34"/>
        <v>NL_P_2013_1000 m3_EU2_1_1_C</v>
      </c>
      <c r="G2208" s="684"/>
    </row>
    <row r="2209" spans="1:7" ht="13.8" thickBot="1" x14ac:dyDescent="0.3">
      <c r="A2209" s="372" t="str">
        <f>Cover!$G$25</f>
        <v>NL</v>
      </c>
      <c r="B2209" s="325" t="s">
        <v>295</v>
      </c>
      <c r="C2209" s="323">
        <v>2013</v>
      </c>
      <c r="D2209" s="325" t="s">
        <v>293</v>
      </c>
      <c r="E2209" s="334" t="s">
        <v>234</v>
      </c>
      <c r="F2209" s="323" t="str">
        <f t="shared" si="34"/>
        <v>NL_P_2013_1000 m3_EU2_1_1_NC</v>
      </c>
      <c r="G2209" s="684"/>
    </row>
    <row r="2210" spans="1:7" ht="13.8" thickBot="1" x14ac:dyDescent="0.3">
      <c r="A2210" s="372" t="str">
        <f>Cover!$G$25</f>
        <v>NL</v>
      </c>
      <c r="B2210" s="325" t="s">
        <v>295</v>
      </c>
      <c r="C2210" s="323">
        <v>2013</v>
      </c>
      <c r="D2210" s="325" t="s">
        <v>293</v>
      </c>
      <c r="E2210" s="334" t="s">
        <v>235</v>
      </c>
      <c r="F2210" s="323" t="str">
        <f t="shared" si="34"/>
        <v>NL_P_2013_1000 m3_EU2_1_2</v>
      </c>
      <c r="G2210" s="684"/>
    </row>
    <row r="2211" spans="1:7" ht="13.8" thickBot="1" x14ac:dyDescent="0.3">
      <c r="A2211" s="372" t="str">
        <f>Cover!$G$25</f>
        <v>NL</v>
      </c>
      <c r="B2211" s="325" t="s">
        <v>295</v>
      </c>
      <c r="C2211" s="323">
        <v>2013</v>
      </c>
      <c r="D2211" s="325" t="s">
        <v>293</v>
      </c>
      <c r="E2211" s="334" t="s">
        <v>236</v>
      </c>
      <c r="F2211" s="323" t="str">
        <f t="shared" si="34"/>
        <v>NL_P_2013_1000 m3_EU2_1_2_C</v>
      </c>
      <c r="G2211" s="684"/>
    </row>
    <row r="2212" spans="1:7" ht="13.8" thickBot="1" x14ac:dyDescent="0.3">
      <c r="A2212" s="372" t="str">
        <f>Cover!$G$25</f>
        <v>NL</v>
      </c>
      <c r="B2212" s="325" t="s">
        <v>295</v>
      </c>
      <c r="C2212" s="323">
        <v>2013</v>
      </c>
      <c r="D2212" s="325" t="s">
        <v>293</v>
      </c>
      <c r="E2212" s="334" t="s">
        <v>237</v>
      </c>
      <c r="F2212" s="323" t="str">
        <f t="shared" si="34"/>
        <v>NL_P_2013_1000 m3_EU2_1_2_NC</v>
      </c>
      <c r="G2212" s="684"/>
    </row>
    <row r="2213" spans="1:7" ht="13.8" thickBot="1" x14ac:dyDescent="0.3">
      <c r="A2213" s="372" t="str">
        <f>Cover!$G$25</f>
        <v>NL</v>
      </c>
      <c r="B2213" s="325" t="s">
        <v>295</v>
      </c>
      <c r="C2213" s="323">
        <v>2013</v>
      </c>
      <c r="D2213" s="325" t="s">
        <v>293</v>
      </c>
      <c r="E2213" s="334" t="s">
        <v>238</v>
      </c>
      <c r="F2213" s="323" t="str">
        <f t="shared" si="34"/>
        <v>NL_P_2013_1000 m3_EU2_1_3</v>
      </c>
      <c r="G2213" s="684"/>
    </row>
    <row r="2214" spans="1:7" ht="13.8" thickBot="1" x14ac:dyDescent="0.3">
      <c r="A2214" s="372" t="str">
        <f>Cover!$G$25</f>
        <v>NL</v>
      </c>
      <c r="B2214" s="325" t="s">
        <v>295</v>
      </c>
      <c r="C2214" s="323">
        <v>2013</v>
      </c>
      <c r="D2214" s="325" t="s">
        <v>293</v>
      </c>
      <c r="E2214" s="334" t="s">
        <v>239</v>
      </c>
      <c r="F2214" s="323" t="str">
        <f t="shared" si="34"/>
        <v>NL_P_2013_1000 m3_EU2_1_3_C</v>
      </c>
      <c r="G2214" s="684"/>
    </row>
    <row r="2215" spans="1:7" ht="13.8" thickBot="1" x14ac:dyDescent="0.3">
      <c r="A2215" s="372" t="str">
        <f>Cover!$G$25</f>
        <v>NL</v>
      </c>
      <c r="B2215" s="325" t="s">
        <v>295</v>
      </c>
      <c r="C2215" s="323">
        <v>2013</v>
      </c>
      <c r="D2215" s="325" t="s">
        <v>293</v>
      </c>
      <c r="E2215" s="334" t="s">
        <v>240</v>
      </c>
      <c r="F2215" s="323" t="str">
        <f t="shared" si="34"/>
        <v>NL_P_2013_1000 m3_EU2_1_3_NC</v>
      </c>
      <c r="G2215" s="684"/>
    </row>
    <row r="2216" spans="1:7" ht="13.8" thickBot="1" x14ac:dyDescent="0.3">
      <c r="A2216" s="372" t="str">
        <f>Cover!$G$25</f>
        <v>NL</v>
      </c>
      <c r="B2216" s="325" t="s">
        <v>270</v>
      </c>
      <c r="C2216" s="323">
        <v>2013</v>
      </c>
      <c r="D2216" s="325" t="s">
        <v>293</v>
      </c>
      <c r="E2216" s="334" t="s">
        <v>294</v>
      </c>
      <c r="F2216" s="323" t="str">
        <f t="shared" si="34"/>
        <v>NL_P.OB_2013_1000 m3_1</v>
      </c>
      <c r="G2216" s="684"/>
    </row>
    <row r="2217" spans="1:7" ht="13.8" thickBot="1" x14ac:dyDescent="0.3">
      <c r="A2217" s="372" t="str">
        <f>Cover!$G$25</f>
        <v>NL</v>
      </c>
      <c r="B2217" s="325" t="s">
        <v>270</v>
      </c>
      <c r="C2217" s="323">
        <v>2013</v>
      </c>
      <c r="D2217" s="325" t="s">
        <v>293</v>
      </c>
      <c r="E2217" s="334" t="s">
        <v>92</v>
      </c>
      <c r="F2217" s="323" t="str">
        <f t="shared" si="34"/>
        <v>NL_P.OB_2013_1000 m3_1_C</v>
      </c>
      <c r="G2217" s="684"/>
    </row>
    <row r="2218" spans="1:7" ht="13.8" thickBot="1" x14ac:dyDescent="0.3">
      <c r="A2218" s="372" t="str">
        <f>Cover!$G$25</f>
        <v>NL</v>
      </c>
      <c r="B2218" s="325" t="s">
        <v>270</v>
      </c>
      <c r="C2218" s="323">
        <v>2013</v>
      </c>
      <c r="D2218" s="325" t="s">
        <v>293</v>
      </c>
      <c r="E2218" s="334" t="s">
        <v>93</v>
      </c>
      <c r="F2218" s="323" t="str">
        <f t="shared" si="34"/>
        <v>NL_P.OB_2013_1000 m3_1_NC</v>
      </c>
      <c r="G2218" s="684"/>
    </row>
    <row r="2219" spans="1:7" ht="13.8" thickBot="1" x14ac:dyDescent="0.3">
      <c r="A2219" s="372" t="str">
        <f>Cover!$G$25</f>
        <v>NL</v>
      </c>
      <c r="B2219" s="325" t="s">
        <v>270</v>
      </c>
      <c r="C2219" s="323">
        <v>2013</v>
      </c>
      <c r="D2219" s="325" t="s">
        <v>293</v>
      </c>
      <c r="E2219" s="334" t="s">
        <v>94</v>
      </c>
      <c r="F2219" s="323" t="str">
        <f t="shared" si="34"/>
        <v>NL_P.OB_2013_1000 m3_1_1</v>
      </c>
      <c r="G2219" s="684"/>
    </row>
    <row r="2220" spans="1:7" ht="13.8" thickBot="1" x14ac:dyDescent="0.3">
      <c r="A2220" s="372" t="str">
        <f>Cover!$G$25</f>
        <v>NL</v>
      </c>
      <c r="B2220" s="325" t="s">
        <v>270</v>
      </c>
      <c r="C2220" s="323">
        <v>2013</v>
      </c>
      <c r="D2220" s="325" t="s">
        <v>293</v>
      </c>
      <c r="E2220" s="334" t="s">
        <v>95</v>
      </c>
      <c r="F2220" s="323" t="str">
        <f t="shared" si="34"/>
        <v>NL_P.OB_2013_1000 m3_1_1_C</v>
      </c>
      <c r="G2220" s="684"/>
    </row>
    <row r="2221" spans="1:7" ht="13.8" thickBot="1" x14ac:dyDescent="0.3">
      <c r="A2221" s="372" t="str">
        <f>Cover!$G$25</f>
        <v>NL</v>
      </c>
      <c r="B2221" s="325" t="s">
        <v>270</v>
      </c>
      <c r="C2221" s="323">
        <v>2013</v>
      </c>
      <c r="D2221" s="325" t="s">
        <v>293</v>
      </c>
      <c r="E2221" s="334" t="s">
        <v>96</v>
      </c>
      <c r="F2221" s="323" t="str">
        <f t="shared" si="34"/>
        <v>NL_P.OB_2013_1000 m3_1_1_NC</v>
      </c>
      <c r="G2221" s="684"/>
    </row>
    <row r="2222" spans="1:7" ht="13.8" thickBot="1" x14ac:dyDescent="0.3">
      <c r="A2222" s="372" t="str">
        <f>Cover!$G$25</f>
        <v>NL</v>
      </c>
      <c r="B2222" s="325" t="s">
        <v>270</v>
      </c>
      <c r="C2222" s="323">
        <v>2013</v>
      </c>
      <c r="D2222" s="325" t="s">
        <v>293</v>
      </c>
      <c r="E2222" s="334" t="s">
        <v>97</v>
      </c>
      <c r="F2222" s="323" t="str">
        <f t="shared" si="34"/>
        <v>NL_P.OB_2013_1000 m3_1_2</v>
      </c>
      <c r="G2222" s="684"/>
    </row>
    <row r="2223" spans="1:7" ht="13.8" thickBot="1" x14ac:dyDescent="0.3">
      <c r="A2223" s="372" t="str">
        <f>Cover!$G$25</f>
        <v>NL</v>
      </c>
      <c r="B2223" s="325" t="s">
        <v>270</v>
      </c>
      <c r="C2223" s="323">
        <v>2013</v>
      </c>
      <c r="D2223" s="325" t="s">
        <v>293</v>
      </c>
      <c r="E2223" s="334" t="s">
        <v>98</v>
      </c>
      <c r="F2223" s="323" t="str">
        <f t="shared" si="34"/>
        <v>NL_P.OB_2013_1000 m3_1_2_C</v>
      </c>
      <c r="G2223" s="684"/>
    </row>
    <row r="2224" spans="1:7" ht="13.8" thickBot="1" x14ac:dyDescent="0.3">
      <c r="A2224" s="372" t="str">
        <f>Cover!$G$25</f>
        <v>NL</v>
      </c>
      <c r="B2224" s="325" t="s">
        <v>270</v>
      </c>
      <c r="C2224" s="323">
        <v>2013</v>
      </c>
      <c r="D2224" s="325" t="s">
        <v>293</v>
      </c>
      <c r="E2224" s="334" t="s">
        <v>99</v>
      </c>
      <c r="F2224" s="323" t="str">
        <f t="shared" si="34"/>
        <v>NL_P.OB_2013_1000 m3_1_2_NC</v>
      </c>
      <c r="G2224" s="684"/>
    </row>
    <row r="2225" spans="1:7" ht="13.8" thickBot="1" x14ac:dyDescent="0.3">
      <c r="A2225" s="372" t="str">
        <f>Cover!$G$25</f>
        <v>NL</v>
      </c>
      <c r="B2225" s="325" t="s">
        <v>270</v>
      </c>
      <c r="C2225" s="323">
        <v>2013</v>
      </c>
      <c r="D2225" s="325" t="s">
        <v>293</v>
      </c>
      <c r="E2225" s="334" t="s">
        <v>101</v>
      </c>
      <c r="F2225" s="323" t="str">
        <f t="shared" si="34"/>
        <v>NL_P.OB_2013_1000 m3_1_2_1</v>
      </c>
      <c r="G2225" s="684"/>
    </row>
    <row r="2226" spans="1:7" ht="13.8" thickBot="1" x14ac:dyDescent="0.3">
      <c r="A2226" s="372" t="str">
        <f>Cover!$G$25</f>
        <v>NL</v>
      </c>
      <c r="B2226" s="325" t="s">
        <v>270</v>
      </c>
      <c r="C2226" s="323">
        <v>2013</v>
      </c>
      <c r="D2226" s="325" t="s">
        <v>293</v>
      </c>
      <c r="E2226" s="334" t="s">
        <v>102</v>
      </c>
      <c r="F2226" s="323" t="str">
        <f t="shared" si="34"/>
        <v>NL_P.OB_2013_1000 m3_1_2_1_C</v>
      </c>
      <c r="G2226" s="684"/>
    </row>
    <row r="2227" spans="1:7" ht="13.8" thickBot="1" x14ac:dyDescent="0.3">
      <c r="A2227" s="372" t="str">
        <f>Cover!$G$25</f>
        <v>NL</v>
      </c>
      <c r="B2227" s="325" t="s">
        <v>270</v>
      </c>
      <c r="C2227" s="323">
        <v>2013</v>
      </c>
      <c r="D2227" s="325" t="s">
        <v>293</v>
      </c>
      <c r="E2227" s="334" t="s">
        <v>103</v>
      </c>
      <c r="F2227" s="323" t="str">
        <f t="shared" si="34"/>
        <v>NL_P.OB_2013_1000 m3_1_2_1_NC</v>
      </c>
      <c r="G2227" s="684"/>
    </row>
    <row r="2228" spans="1:7" ht="13.8" thickBot="1" x14ac:dyDescent="0.3">
      <c r="A2228" s="372" t="str">
        <f>Cover!$G$25</f>
        <v>NL</v>
      </c>
      <c r="B2228" s="325" t="s">
        <v>270</v>
      </c>
      <c r="C2228" s="323">
        <v>2013</v>
      </c>
      <c r="D2228" s="325" t="s">
        <v>293</v>
      </c>
      <c r="E2228" s="334" t="s">
        <v>104</v>
      </c>
      <c r="F2228" s="323" t="str">
        <f t="shared" si="34"/>
        <v>NL_P.OB_2013_1000 m3_1_2_2</v>
      </c>
      <c r="G2228" s="684"/>
    </row>
    <row r="2229" spans="1:7" ht="13.8" thickBot="1" x14ac:dyDescent="0.3">
      <c r="A2229" s="372" t="str">
        <f>Cover!$G$25</f>
        <v>NL</v>
      </c>
      <c r="B2229" s="325" t="s">
        <v>270</v>
      </c>
      <c r="C2229" s="323">
        <v>2013</v>
      </c>
      <c r="D2229" s="325" t="s">
        <v>293</v>
      </c>
      <c r="E2229" s="334" t="s">
        <v>105</v>
      </c>
      <c r="F2229" s="323" t="str">
        <f t="shared" si="34"/>
        <v>NL_P.OB_2013_1000 m3_1_2_2_C</v>
      </c>
      <c r="G2229" s="684"/>
    </row>
    <row r="2230" spans="1:7" ht="13.8" thickBot="1" x14ac:dyDescent="0.3">
      <c r="A2230" s="372" t="str">
        <f>Cover!$G$25</f>
        <v>NL</v>
      </c>
      <c r="B2230" s="325" t="s">
        <v>270</v>
      </c>
      <c r="C2230" s="323">
        <v>2013</v>
      </c>
      <c r="D2230" s="325" t="s">
        <v>293</v>
      </c>
      <c r="E2230" s="334" t="s">
        <v>106</v>
      </c>
      <c r="F2230" s="323" t="str">
        <f t="shared" si="34"/>
        <v>NL_P.OB_2013_1000 m3_1_2_2_NC</v>
      </c>
      <c r="G2230" s="684"/>
    </row>
    <row r="2231" spans="1:7" ht="13.8" thickBot="1" x14ac:dyDescent="0.3">
      <c r="A2231" s="372" t="str">
        <f>Cover!$G$25</f>
        <v>NL</v>
      </c>
      <c r="B2231" s="325" t="s">
        <v>270</v>
      </c>
      <c r="C2231" s="323">
        <v>2013</v>
      </c>
      <c r="D2231" s="325" t="s">
        <v>293</v>
      </c>
      <c r="E2231" s="334" t="s">
        <v>107</v>
      </c>
      <c r="F2231" s="323" t="str">
        <f t="shared" si="34"/>
        <v>NL_P.OB_2013_1000 m3_1_2_3</v>
      </c>
      <c r="G2231" s="684"/>
    </row>
    <row r="2232" spans="1:7" ht="13.8" thickBot="1" x14ac:dyDescent="0.3">
      <c r="A2232" s="372" t="str">
        <f>Cover!$G$25</f>
        <v>NL</v>
      </c>
      <c r="B2232" s="325" t="s">
        <v>270</v>
      </c>
      <c r="C2232" s="323">
        <v>2013</v>
      </c>
      <c r="D2232" s="325" t="s">
        <v>293</v>
      </c>
      <c r="E2232" s="334" t="s">
        <v>108</v>
      </c>
      <c r="F2232" s="323" t="str">
        <f t="shared" si="34"/>
        <v>NL_P.OB_2013_1000 m3_1_2_3_C</v>
      </c>
      <c r="G2232" s="684"/>
    </row>
    <row r="2233" spans="1:7" ht="13.8" thickBot="1" x14ac:dyDescent="0.3">
      <c r="A2233" s="372" t="str">
        <f>Cover!$G$25</f>
        <v>NL</v>
      </c>
      <c r="B2233" s="325" t="s">
        <v>270</v>
      </c>
      <c r="C2233" s="323">
        <v>2013</v>
      </c>
      <c r="D2233" s="325" t="s">
        <v>293</v>
      </c>
      <c r="E2233" s="334" t="s">
        <v>109</v>
      </c>
      <c r="F2233" s="323" t="str">
        <f t="shared" si="34"/>
        <v>NL_P.OB_2013_1000 m3_1_2_3_NC</v>
      </c>
      <c r="G2233" s="684"/>
    </row>
    <row r="2234" spans="1:7" ht="13.8" thickBot="1" x14ac:dyDescent="0.3">
      <c r="A2234" s="372" t="str">
        <f>Cover!$G$25</f>
        <v>NL</v>
      </c>
      <c r="B2234" s="325" t="s">
        <v>295</v>
      </c>
      <c r="C2234" s="323">
        <v>2012</v>
      </c>
      <c r="D2234" s="325" t="s">
        <v>293</v>
      </c>
      <c r="E2234" s="334" t="s">
        <v>294</v>
      </c>
      <c r="F2234" s="323" t="str">
        <f t="shared" si="34"/>
        <v>NL_P_2012_1000 m3_1</v>
      </c>
      <c r="G2234" s="684"/>
    </row>
    <row r="2235" spans="1:7" ht="13.8" thickBot="1" x14ac:dyDescent="0.3">
      <c r="A2235" s="372" t="str">
        <f>Cover!$G$25</f>
        <v>NL</v>
      </c>
      <c r="B2235" s="325" t="s">
        <v>295</v>
      </c>
      <c r="C2235" s="323">
        <v>2012</v>
      </c>
      <c r="D2235" s="325" t="s">
        <v>293</v>
      </c>
      <c r="E2235" s="334" t="s">
        <v>92</v>
      </c>
      <c r="F2235" s="323" t="str">
        <f t="shared" si="34"/>
        <v>NL_P_2012_1000 m3_1_C</v>
      </c>
      <c r="G2235" s="684"/>
    </row>
    <row r="2236" spans="1:7" ht="13.8" thickBot="1" x14ac:dyDescent="0.3">
      <c r="A2236" s="372" t="str">
        <f>Cover!$G$25</f>
        <v>NL</v>
      </c>
      <c r="B2236" s="325" t="s">
        <v>295</v>
      </c>
      <c r="C2236" s="323">
        <v>2012</v>
      </c>
      <c r="D2236" s="325" t="s">
        <v>293</v>
      </c>
      <c r="E2236" s="334" t="s">
        <v>93</v>
      </c>
      <c r="F2236" s="323" t="str">
        <f t="shared" si="34"/>
        <v>NL_P_2012_1000 m3_1_NC</v>
      </c>
      <c r="G2236" s="684"/>
    </row>
    <row r="2237" spans="1:7" ht="13.8" thickBot="1" x14ac:dyDescent="0.3">
      <c r="A2237" s="372" t="str">
        <f>Cover!$G$25</f>
        <v>NL</v>
      </c>
      <c r="B2237" s="325" t="s">
        <v>295</v>
      </c>
      <c r="C2237" s="323">
        <v>2012</v>
      </c>
      <c r="D2237" s="325" t="s">
        <v>293</v>
      </c>
      <c r="E2237" s="334" t="s">
        <v>94</v>
      </c>
      <c r="F2237" s="323" t="str">
        <f t="shared" si="34"/>
        <v>NL_P_2012_1000 m3_1_1</v>
      </c>
      <c r="G2237" s="684"/>
    </row>
    <row r="2238" spans="1:7" ht="13.8" thickBot="1" x14ac:dyDescent="0.3">
      <c r="A2238" s="372" t="str">
        <f>Cover!$G$25</f>
        <v>NL</v>
      </c>
      <c r="B2238" s="325" t="s">
        <v>295</v>
      </c>
      <c r="C2238" s="323">
        <v>2012</v>
      </c>
      <c r="D2238" s="325" t="s">
        <v>293</v>
      </c>
      <c r="E2238" s="334" t="s">
        <v>95</v>
      </c>
      <c r="F2238" s="323" t="str">
        <f t="shared" si="34"/>
        <v>NL_P_2012_1000 m3_1_1_C</v>
      </c>
      <c r="G2238" s="684"/>
    </row>
    <row r="2239" spans="1:7" ht="13.8" thickBot="1" x14ac:dyDescent="0.3">
      <c r="A2239" s="372" t="str">
        <f>Cover!$G$25</f>
        <v>NL</v>
      </c>
      <c r="B2239" s="325" t="s">
        <v>295</v>
      </c>
      <c r="C2239" s="323">
        <v>2012</v>
      </c>
      <c r="D2239" s="325" t="s">
        <v>293</v>
      </c>
      <c r="E2239" s="334" t="s">
        <v>96</v>
      </c>
      <c r="F2239" s="323" t="str">
        <f t="shared" si="34"/>
        <v>NL_P_2012_1000 m3_1_1_NC</v>
      </c>
      <c r="G2239" s="684"/>
    </row>
    <row r="2240" spans="1:7" ht="13.8" thickBot="1" x14ac:dyDescent="0.3">
      <c r="A2240" s="372" t="str">
        <f>Cover!$G$25</f>
        <v>NL</v>
      </c>
      <c r="B2240" s="325" t="s">
        <v>295</v>
      </c>
      <c r="C2240" s="323">
        <v>2012</v>
      </c>
      <c r="D2240" s="325" t="s">
        <v>293</v>
      </c>
      <c r="E2240" s="334" t="s">
        <v>97</v>
      </c>
      <c r="F2240" s="323" t="str">
        <f t="shared" si="34"/>
        <v>NL_P_2012_1000 m3_1_2</v>
      </c>
      <c r="G2240" s="684"/>
    </row>
    <row r="2241" spans="1:7" ht="13.8" thickBot="1" x14ac:dyDescent="0.3">
      <c r="A2241" s="372" t="str">
        <f>Cover!$G$25</f>
        <v>NL</v>
      </c>
      <c r="B2241" s="325" t="s">
        <v>295</v>
      </c>
      <c r="C2241" s="323">
        <v>2012</v>
      </c>
      <c r="D2241" s="325" t="s">
        <v>293</v>
      </c>
      <c r="E2241" s="334" t="s">
        <v>98</v>
      </c>
      <c r="F2241" s="323" t="str">
        <f t="shared" si="34"/>
        <v>NL_P_2012_1000 m3_1_2_C</v>
      </c>
      <c r="G2241" s="684"/>
    </row>
    <row r="2242" spans="1:7" ht="13.8" thickBot="1" x14ac:dyDescent="0.3">
      <c r="A2242" s="372" t="str">
        <f>Cover!$G$25</f>
        <v>NL</v>
      </c>
      <c r="B2242" s="325" t="s">
        <v>295</v>
      </c>
      <c r="C2242" s="323">
        <v>2012</v>
      </c>
      <c r="D2242" s="325" t="s">
        <v>293</v>
      </c>
      <c r="E2242" s="334" t="s">
        <v>99</v>
      </c>
      <c r="F2242" s="323" t="str">
        <f t="shared" si="34"/>
        <v>NL_P_2012_1000 m3_1_2_NC</v>
      </c>
      <c r="G2242" s="684"/>
    </row>
    <row r="2243" spans="1:7" ht="13.8" thickBot="1" x14ac:dyDescent="0.3">
      <c r="A2243" s="372" t="str">
        <f>Cover!$G$25</f>
        <v>NL</v>
      </c>
      <c r="B2243" s="325" t="s">
        <v>295</v>
      </c>
      <c r="C2243" s="323">
        <v>2012</v>
      </c>
      <c r="D2243" s="325" t="s">
        <v>293</v>
      </c>
      <c r="E2243" s="334" t="s">
        <v>101</v>
      </c>
      <c r="F2243" s="323" t="str">
        <f t="shared" ref="F2243:F2306" si="35">CONCATENATE(A2243,"_",B2243,"_",C2243,"_",D2243,"_",E2243)</f>
        <v>NL_P_2012_1000 m3_1_2_1</v>
      </c>
      <c r="G2243" s="684"/>
    </row>
    <row r="2244" spans="1:7" ht="13.8" thickBot="1" x14ac:dyDescent="0.3">
      <c r="A2244" s="372" t="str">
        <f>Cover!$G$25</f>
        <v>NL</v>
      </c>
      <c r="B2244" s="325" t="s">
        <v>295</v>
      </c>
      <c r="C2244" s="323">
        <v>2012</v>
      </c>
      <c r="D2244" s="325" t="s">
        <v>293</v>
      </c>
      <c r="E2244" s="334" t="s">
        <v>102</v>
      </c>
      <c r="F2244" s="323" t="str">
        <f t="shared" si="35"/>
        <v>NL_P_2012_1000 m3_1_2_1_C</v>
      </c>
      <c r="G2244" s="684"/>
    </row>
    <row r="2245" spans="1:7" ht="13.8" thickBot="1" x14ac:dyDescent="0.3">
      <c r="A2245" s="372" t="str">
        <f>Cover!$G$25</f>
        <v>NL</v>
      </c>
      <c r="B2245" s="343" t="s">
        <v>295</v>
      </c>
      <c r="C2245" s="323">
        <v>2012</v>
      </c>
      <c r="D2245" s="343" t="s">
        <v>293</v>
      </c>
      <c r="E2245" s="347" t="s">
        <v>103</v>
      </c>
      <c r="F2245" s="323" t="str">
        <f t="shared" si="35"/>
        <v>NL_P_2012_1000 m3_1_2_1_NC</v>
      </c>
      <c r="G2245" s="684"/>
    </row>
    <row r="2246" spans="1:7" ht="13.8" thickBot="1" x14ac:dyDescent="0.3">
      <c r="A2246" s="372" t="str">
        <f>Cover!$G$25</f>
        <v>NL</v>
      </c>
      <c r="B2246" s="327" t="s">
        <v>295</v>
      </c>
      <c r="C2246" s="323">
        <v>2012</v>
      </c>
      <c r="D2246" s="327" t="s">
        <v>293</v>
      </c>
      <c r="E2246" s="341" t="s">
        <v>104</v>
      </c>
      <c r="F2246" s="323" t="str">
        <f t="shared" si="35"/>
        <v>NL_P_2012_1000 m3_1_2_2</v>
      </c>
      <c r="G2246" s="684"/>
    </row>
    <row r="2247" spans="1:7" ht="13.8" thickBot="1" x14ac:dyDescent="0.3">
      <c r="A2247" s="372" t="str">
        <f>Cover!$G$25</f>
        <v>NL</v>
      </c>
      <c r="B2247" s="325" t="s">
        <v>295</v>
      </c>
      <c r="C2247" s="323">
        <v>2012</v>
      </c>
      <c r="D2247" s="325" t="s">
        <v>293</v>
      </c>
      <c r="E2247" s="334" t="s">
        <v>105</v>
      </c>
      <c r="F2247" s="323" t="str">
        <f t="shared" si="35"/>
        <v>NL_P_2012_1000 m3_1_2_2_C</v>
      </c>
      <c r="G2247" s="684"/>
    </row>
    <row r="2248" spans="1:7" ht="13.8" thickBot="1" x14ac:dyDescent="0.3">
      <c r="A2248" s="372" t="str">
        <f>Cover!$G$25</f>
        <v>NL</v>
      </c>
      <c r="B2248" s="325" t="s">
        <v>295</v>
      </c>
      <c r="C2248" s="323">
        <v>2012</v>
      </c>
      <c r="D2248" s="325" t="s">
        <v>293</v>
      </c>
      <c r="E2248" s="334" t="s">
        <v>106</v>
      </c>
      <c r="F2248" s="323" t="str">
        <f t="shared" si="35"/>
        <v>NL_P_2012_1000 m3_1_2_2_NC</v>
      </c>
      <c r="G2248" s="684"/>
    </row>
    <row r="2249" spans="1:7" ht="13.8" thickBot="1" x14ac:dyDescent="0.3">
      <c r="A2249" s="372" t="str">
        <f>Cover!$G$25</f>
        <v>NL</v>
      </c>
      <c r="B2249" s="325" t="s">
        <v>295</v>
      </c>
      <c r="C2249" s="323">
        <v>2012</v>
      </c>
      <c r="D2249" s="325" t="s">
        <v>293</v>
      </c>
      <c r="E2249" s="334" t="s">
        <v>107</v>
      </c>
      <c r="F2249" s="323" t="str">
        <f t="shared" si="35"/>
        <v>NL_P_2012_1000 m3_1_2_3</v>
      </c>
      <c r="G2249" s="684"/>
    </row>
    <row r="2250" spans="1:7" ht="13.8" thickBot="1" x14ac:dyDescent="0.3">
      <c r="A2250" s="372" t="str">
        <f>Cover!$G$25</f>
        <v>NL</v>
      </c>
      <c r="B2250" s="325" t="s">
        <v>295</v>
      </c>
      <c r="C2250" s="323">
        <v>2012</v>
      </c>
      <c r="D2250" s="325" t="s">
        <v>293</v>
      </c>
      <c r="E2250" s="334" t="s">
        <v>108</v>
      </c>
      <c r="F2250" s="323" t="str">
        <f t="shared" si="35"/>
        <v>NL_P_2012_1000 m3_1_2_3_C</v>
      </c>
      <c r="G2250" s="684"/>
    </row>
    <row r="2251" spans="1:7" ht="13.8" thickBot="1" x14ac:dyDescent="0.3">
      <c r="A2251" s="372" t="str">
        <f>Cover!$G$25</f>
        <v>NL</v>
      </c>
      <c r="B2251" s="325" t="s">
        <v>295</v>
      </c>
      <c r="C2251" s="323">
        <v>2012</v>
      </c>
      <c r="D2251" s="325" t="s">
        <v>293</v>
      </c>
      <c r="E2251" s="334" t="s">
        <v>109</v>
      </c>
      <c r="F2251" s="323" t="str">
        <f t="shared" si="35"/>
        <v>NL_P_2012_1000 m3_1_2_3_NC</v>
      </c>
      <c r="G2251" s="684"/>
    </row>
    <row r="2252" spans="1:7" ht="13.8" thickBot="1" x14ac:dyDescent="0.3">
      <c r="A2252" s="372" t="str">
        <f>Cover!$G$25</f>
        <v>NL</v>
      </c>
      <c r="B2252" s="325" t="s">
        <v>295</v>
      </c>
      <c r="C2252" s="323">
        <v>2012</v>
      </c>
      <c r="D2252" s="325" t="s">
        <v>362</v>
      </c>
      <c r="E2252" s="334">
        <v>2</v>
      </c>
      <c r="F2252" s="323" t="str">
        <f t="shared" si="35"/>
        <v>NL_P_2012_1000 mt_2</v>
      </c>
      <c r="G2252" s="684"/>
    </row>
    <row r="2253" spans="1:7" ht="13.8" thickBot="1" x14ac:dyDescent="0.3">
      <c r="A2253" s="372" t="str">
        <f>Cover!$G$25</f>
        <v>NL</v>
      </c>
      <c r="B2253" s="325" t="s">
        <v>295</v>
      </c>
      <c r="C2253" s="323">
        <v>2012</v>
      </c>
      <c r="D2253" s="325" t="s">
        <v>293</v>
      </c>
      <c r="E2253" s="334">
        <v>3</v>
      </c>
      <c r="F2253" s="323" t="str">
        <f t="shared" si="35"/>
        <v>NL_P_2012_1000 m3_3</v>
      </c>
      <c r="G2253" s="684"/>
    </row>
    <row r="2254" spans="1:7" ht="13.8" thickBot="1" x14ac:dyDescent="0.3">
      <c r="A2254" s="372" t="str">
        <f>Cover!$G$25</f>
        <v>NL</v>
      </c>
      <c r="B2254" s="325" t="s">
        <v>295</v>
      </c>
      <c r="C2254" s="323">
        <v>2012</v>
      </c>
      <c r="D2254" s="325" t="s">
        <v>293</v>
      </c>
      <c r="E2254" s="334" t="s">
        <v>381</v>
      </c>
      <c r="F2254" s="323" t="str">
        <f t="shared" si="35"/>
        <v>NL_P_2012_1000 m3_3_1</v>
      </c>
      <c r="G2254" s="684"/>
    </row>
    <row r="2255" spans="1:7" ht="13.8" thickBot="1" x14ac:dyDescent="0.3">
      <c r="A2255" s="372" t="str">
        <f>Cover!$G$25</f>
        <v>NL</v>
      </c>
      <c r="B2255" s="325" t="s">
        <v>295</v>
      </c>
      <c r="C2255" s="323">
        <v>2012</v>
      </c>
      <c r="D2255" s="325" t="s">
        <v>293</v>
      </c>
      <c r="E2255" s="334" t="s">
        <v>382</v>
      </c>
      <c r="F2255" s="323" t="str">
        <f t="shared" si="35"/>
        <v>NL_P_2012_1000 m3_3_2</v>
      </c>
      <c r="G2255" s="684"/>
    </row>
    <row r="2256" spans="1:7" ht="13.8" thickBot="1" x14ac:dyDescent="0.3">
      <c r="A2256" s="372" t="str">
        <f>Cover!$G$25</f>
        <v>NL</v>
      </c>
      <c r="B2256" s="325" t="s">
        <v>295</v>
      </c>
      <c r="C2256" s="323">
        <v>2012</v>
      </c>
      <c r="D2256" s="325" t="s">
        <v>362</v>
      </c>
      <c r="E2256" s="334">
        <v>4</v>
      </c>
      <c r="F2256" s="323" t="str">
        <f t="shared" si="35"/>
        <v>NL_P_2012_1000 mt_4</v>
      </c>
      <c r="G2256" s="684"/>
    </row>
    <row r="2257" spans="1:7" ht="13.8" thickBot="1" x14ac:dyDescent="0.3">
      <c r="A2257" s="372" t="str">
        <f>Cover!$G$25</f>
        <v>NL</v>
      </c>
      <c r="B2257" s="325" t="s">
        <v>295</v>
      </c>
      <c r="C2257" s="323">
        <v>2012</v>
      </c>
      <c r="D2257" s="325" t="s">
        <v>362</v>
      </c>
      <c r="E2257" s="334" t="s">
        <v>383</v>
      </c>
      <c r="F2257" s="323" t="str">
        <f t="shared" si="35"/>
        <v>NL_P_2012_1000 mt_4_1</v>
      </c>
      <c r="G2257" s="684"/>
    </row>
    <row r="2258" spans="1:7" ht="13.8" thickBot="1" x14ac:dyDescent="0.3">
      <c r="A2258" s="372" t="str">
        <f>Cover!$G$25</f>
        <v>NL</v>
      </c>
      <c r="B2258" s="325" t="s">
        <v>295</v>
      </c>
      <c r="C2258" s="323">
        <v>2012</v>
      </c>
      <c r="D2258" s="325" t="s">
        <v>362</v>
      </c>
      <c r="E2258" s="334" t="s">
        <v>384</v>
      </c>
      <c r="F2258" s="323" t="str">
        <f t="shared" si="35"/>
        <v>NL_P_2012_1000 mt_4_2</v>
      </c>
      <c r="G2258" s="684"/>
    </row>
    <row r="2259" spans="1:7" ht="13.8" thickBot="1" x14ac:dyDescent="0.3">
      <c r="A2259" s="372" t="str">
        <f>Cover!$G$25</f>
        <v>NL</v>
      </c>
      <c r="B2259" s="325" t="s">
        <v>295</v>
      </c>
      <c r="C2259" s="323">
        <v>2012</v>
      </c>
      <c r="D2259" s="325" t="s">
        <v>293</v>
      </c>
      <c r="E2259" s="334">
        <v>5</v>
      </c>
      <c r="F2259" s="323" t="str">
        <f t="shared" si="35"/>
        <v>NL_P_2012_1000 m3_5</v>
      </c>
      <c r="G2259" s="684"/>
    </row>
    <row r="2260" spans="1:7" ht="13.8" thickBot="1" x14ac:dyDescent="0.3">
      <c r="A2260" s="372" t="str">
        <f>Cover!$G$25</f>
        <v>NL</v>
      </c>
      <c r="B2260" s="325" t="s">
        <v>295</v>
      </c>
      <c r="C2260" s="323">
        <v>2012</v>
      </c>
      <c r="D2260" s="325" t="s">
        <v>293</v>
      </c>
      <c r="E2260" s="334" t="s">
        <v>110</v>
      </c>
      <c r="F2260" s="323" t="str">
        <f t="shared" si="35"/>
        <v>NL_P_2012_1000 m3_5_C</v>
      </c>
      <c r="G2260" s="684"/>
    </row>
    <row r="2261" spans="1:7" ht="13.8" thickBot="1" x14ac:dyDescent="0.3">
      <c r="A2261" s="372" t="str">
        <f>Cover!$G$25</f>
        <v>NL</v>
      </c>
      <c r="B2261" s="325" t="s">
        <v>295</v>
      </c>
      <c r="C2261" s="323">
        <v>2012</v>
      </c>
      <c r="D2261" s="325" t="s">
        <v>293</v>
      </c>
      <c r="E2261" s="334" t="s">
        <v>111</v>
      </c>
      <c r="F2261" s="323" t="str">
        <f t="shared" si="35"/>
        <v>NL_P_2012_1000 m3_5_NC</v>
      </c>
      <c r="G2261" s="684"/>
    </row>
    <row r="2262" spans="1:7" ht="13.8" thickBot="1" x14ac:dyDescent="0.3">
      <c r="A2262" s="372" t="str">
        <f>Cover!$G$25</f>
        <v>NL</v>
      </c>
      <c r="B2262" s="325" t="s">
        <v>295</v>
      </c>
      <c r="C2262" s="323">
        <v>2012</v>
      </c>
      <c r="D2262" s="325" t="s">
        <v>293</v>
      </c>
      <c r="E2262" s="334" t="s">
        <v>112</v>
      </c>
      <c r="F2262" s="323" t="str">
        <f t="shared" si="35"/>
        <v>NL_P_2012_1000 m3_5_NC_T</v>
      </c>
      <c r="G2262" s="684"/>
    </row>
    <row r="2263" spans="1:7" ht="13.8" thickBot="1" x14ac:dyDescent="0.3">
      <c r="A2263" s="372" t="str">
        <f>Cover!$G$25</f>
        <v>NL</v>
      </c>
      <c r="B2263" s="325" t="s">
        <v>295</v>
      </c>
      <c r="C2263" s="323">
        <v>2012</v>
      </c>
      <c r="D2263" s="325" t="s">
        <v>293</v>
      </c>
      <c r="E2263" s="334">
        <v>6</v>
      </c>
      <c r="F2263" s="323" t="str">
        <f t="shared" si="35"/>
        <v>NL_P_2012_1000 m3_6</v>
      </c>
      <c r="G2263" s="684"/>
    </row>
    <row r="2264" spans="1:7" ht="13.8" thickBot="1" x14ac:dyDescent="0.3">
      <c r="A2264" s="372" t="str">
        <f>Cover!$G$25</f>
        <v>NL</v>
      </c>
      <c r="B2264" s="325" t="s">
        <v>295</v>
      </c>
      <c r="C2264" s="323">
        <v>2012</v>
      </c>
      <c r="D2264" s="325" t="s">
        <v>293</v>
      </c>
      <c r="E2264" s="334" t="s">
        <v>113</v>
      </c>
      <c r="F2264" s="323" t="str">
        <f t="shared" si="35"/>
        <v>NL_P_2012_1000 m3_6_1</v>
      </c>
      <c r="G2264" s="684"/>
    </row>
    <row r="2265" spans="1:7" ht="13.8" thickBot="1" x14ac:dyDescent="0.3">
      <c r="A2265" s="372" t="str">
        <f>Cover!$G$25</f>
        <v>NL</v>
      </c>
      <c r="B2265" s="325" t="s">
        <v>295</v>
      </c>
      <c r="C2265" s="323">
        <v>2012</v>
      </c>
      <c r="D2265" s="325" t="s">
        <v>293</v>
      </c>
      <c r="E2265" s="334" t="s">
        <v>114</v>
      </c>
      <c r="F2265" s="323" t="str">
        <f t="shared" si="35"/>
        <v>NL_P_2012_1000 m3_6_1_C</v>
      </c>
      <c r="G2265" s="684"/>
    </row>
    <row r="2266" spans="1:7" ht="13.8" thickBot="1" x14ac:dyDescent="0.3">
      <c r="A2266" s="372" t="str">
        <f>Cover!$G$25</f>
        <v>NL</v>
      </c>
      <c r="B2266" s="325" t="s">
        <v>295</v>
      </c>
      <c r="C2266" s="323">
        <v>2012</v>
      </c>
      <c r="D2266" s="325" t="s">
        <v>293</v>
      </c>
      <c r="E2266" s="334" t="s">
        <v>115</v>
      </c>
      <c r="F2266" s="323" t="str">
        <f t="shared" si="35"/>
        <v>NL_P_2012_1000 m3_6_1_NC</v>
      </c>
      <c r="G2266" s="684"/>
    </row>
    <row r="2267" spans="1:7" ht="13.8" thickBot="1" x14ac:dyDescent="0.3">
      <c r="A2267" s="372" t="str">
        <f>Cover!$G$25</f>
        <v>NL</v>
      </c>
      <c r="B2267" s="325" t="s">
        <v>295</v>
      </c>
      <c r="C2267" s="323">
        <v>2012</v>
      </c>
      <c r="D2267" s="325" t="s">
        <v>293</v>
      </c>
      <c r="E2267" s="334" t="s">
        <v>116</v>
      </c>
      <c r="F2267" s="323" t="str">
        <f t="shared" si="35"/>
        <v>NL_P_2012_1000 m3_6_1_NC_T</v>
      </c>
      <c r="G2267" s="684"/>
    </row>
    <row r="2268" spans="1:7" ht="13.8" thickBot="1" x14ac:dyDescent="0.3">
      <c r="A2268" s="372" t="str">
        <f>Cover!$G$25</f>
        <v>NL</v>
      </c>
      <c r="B2268" s="325" t="s">
        <v>295</v>
      </c>
      <c r="C2268" s="323">
        <v>2012</v>
      </c>
      <c r="D2268" s="325" t="s">
        <v>293</v>
      </c>
      <c r="E2268" s="334" t="s">
        <v>117</v>
      </c>
      <c r="F2268" s="323" t="str">
        <f t="shared" si="35"/>
        <v>NL_P_2012_1000 m3_6_2</v>
      </c>
      <c r="G2268" s="684"/>
    </row>
    <row r="2269" spans="1:7" ht="13.8" thickBot="1" x14ac:dyDescent="0.3">
      <c r="A2269" s="372" t="str">
        <f>Cover!$G$25</f>
        <v>NL</v>
      </c>
      <c r="B2269" s="325" t="s">
        <v>295</v>
      </c>
      <c r="C2269" s="323">
        <v>2012</v>
      </c>
      <c r="D2269" s="325" t="s">
        <v>293</v>
      </c>
      <c r="E2269" s="334" t="s">
        <v>118</v>
      </c>
      <c r="F2269" s="323" t="str">
        <f t="shared" si="35"/>
        <v>NL_P_2012_1000 m3_6_2_C</v>
      </c>
      <c r="G2269" s="684"/>
    </row>
    <row r="2270" spans="1:7" ht="13.8" thickBot="1" x14ac:dyDescent="0.3">
      <c r="A2270" s="372" t="str">
        <f>Cover!$G$25</f>
        <v>NL</v>
      </c>
      <c r="B2270" s="325" t="s">
        <v>295</v>
      </c>
      <c r="C2270" s="323">
        <v>2012</v>
      </c>
      <c r="D2270" s="325" t="s">
        <v>293</v>
      </c>
      <c r="E2270" s="334" t="s">
        <v>119</v>
      </c>
      <c r="F2270" s="323" t="str">
        <f t="shared" si="35"/>
        <v>NL_P_2012_1000 m3_6_2_NC</v>
      </c>
      <c r="G2270" s="684"/>
    </row>
    <row r="2271" spans="1:7" ht="13.8" thickBot="1" x14ac:dyDescent="0.3">
      <c r="A2271" s="372" t="str">
        <f>Cover!$G$25</f>
        <v>NL</v>
      </c>
      <c r="B2271" s="325" t="s">
        <v>295</v>
      </c>
      <c r="C2271" s="323">
        <v>2012</v>
      </c>
      <c r="D2271" s="325" t="s">
        <v>293</v>
      </c>
      <c r="E2271" s="334" t="s">
        <v>120</v>
      </c>
      <c r="F2271" s="323" t="str">
        <f t="shared" si="35"/>
        <v>NL_P_2012_1000 m3_6_2_NC_T</v>
      </c>
      <c r="G2271" s="684"/>
    </row>
    <row r="2272" spans="1:7" ht="13.8" thickBot="1" x14ac:dyDescent="0.3">
      <c r="A2272" s="372" t="str">
        <f>Cover!$G$25</f>
        <v>NL</v>
      </c>
      <c r="B2272" s="325" t="s">
        <v>295</v>
      </c>
      <c r="C2272" s="323">
        <v>2012</v>
      </c>
      <c r="D2272" s="325" t="s">
        <v>293</v>
      </c>
      <c r="E2272" s="334" t="s">
        <v>121</v>
      </c>
      <c r="F2272" s="323" t="str">
        <f t="shared" si="35"/>
        <v>NL_P_2012_1000 m3_6_3</v>
      </c>
      <c r="G2272" s="684"/>
    </row>
    <row r="2273" spans="1:7" ht="13.8" thickBot="1" x14ac:dyDescent="0.3">
      <c r="A2273" s="372" t="str">
        <f>Cover!$G$25</f>
        <v>NL</v>
      </c>
      <c r="B2273" s="325" t="s">
        <v>295</v>
      </c>
      <c r="C2273" s="323">
        <v>2012</v>
      </c>
      <c r="D2273" s="325" t="s">
        <v>293</v>
      </c>
      <c r="E2273" s="334" t="s">
        <v>122</v>
      </c>
      <c r="F2273" s="323" t="str">
        <f t="shared" si="35"/>
        <v>NL_P_2012_1000 m3_6_3_1</v>
      </c>
      <c r="G2273" s="684"/>
    </row>
    <row r="2274" spans="1:7" ht="13.8" thickBot="1" x14ac:dyDescent="0.3">
      <c r="A2274" s="372" t="str">
        <f>Cover!$G$25</f>
        <v>NL</v>
      </c>
      <c r="B2274" s="325" t="s">
        <v>295</v>
      </c>
      <c r="C2274" s="323">
        <v>2012</v>
      </c>
      <c r="D2274" s="325" t="s">
        <v>293</v>
      </c>
      <c r="E2274" s="334" t="s">
        <v>123</v>
      </c>
      <c r="F2274" s="323" t="str">
        <f t="shared" si="35"/>
        <v>NL_P_2012_1000 m3_6_4</v>
      </c>
      <c r="G2274" s="684"/>
    </row>
    <row r="2275" spans="1:7" ht="13.8" thickBot="1" x14ac:dyDescent="0.3">
      <c r="A2275" s="372" t="str">
        <f>Cover!$G$25</f>
        <v>NL</v>
      </c>
      <c r="B2275" s="325" t="s">
        <v>295</v>
      </c>
      <c r="C2275" s="323">
        <v>2012</v>
      </c>
      <c r="D2275" s="325" t="s">
        <v>293</v>
      </c>
      <c r="E2275" s="334" t="s">
        <v>124</v>
      </c>
      <c r="F2275" s="323" t="str">
        <f t="shared" si="35"/>
        <v>NL_P_2012_1000 m3_6_4_1</v>
      </c>
      <c r="G2275" s="684"/>
    </row>
    <row r="2276" spans="1:7" ht="13.8" thickBot="1" x14ac:dyDescent="0.3">
      <c r="A2276" s="372" t="str">
        <f>Cover!$G$25</f>
        <v>NL</v>
      </c>
      <c r="B2276" s="325" t="s">
        <v>295</v>
      </c>
      <c r="C2276" s="323">
        <v>2012</v>
      </c>
      <c r="D2276" s="325" t="s">
        <v>293</v>
      </c>
      <c r="E2276" s="334" t="s">
        <v>125</v>
      </c>
      <c r="F2276" s="323" t="str">
        <f t="shared" si="35"/>
        <v>NL_P_2012_1000 m3_6_4_2</v>
      </c>
      <c r="G2276" s="684"/>
    </row>
    <row r="2277" spans="1:7" ht="13.8" thickBot="1" x14ac:dyDescent="0.3">
      <c r="A2277" s="372" t="str">
        <f>Cover!$G$25</f>
        <v>NL</v>
      </c>
      <c r="B2277" s="325" t="s">
        <v>295</v>
      </c>
      <c r="C2277" s="323">
        <v>2012</v>
      </c>
      <c r="D2277" s="325" t="s">
        <v>293</v>
      </c>
      <c r="E2277" s="334" t="s">
        <v>126</v>
      </c>
      <c r="F2277" s="323" t="str">
        <f t="shared" si="35"/>
        <v>NL_P_2012_1000 m3_6_4_3</v>
      </c>
      <c r="G2277" s="684"/>
    </row>
    <row r="2278" spans="1:7" ht="13.8" thickBot="1" x14ac:dyDescent="0.3">
      <c r="A2278" s="372" t="str">
        <f>Cover!$G$25</f>
        <v>NL</v>
      </c>
      <c r="B2278" s="325" t="s">
        <v>295</v>
      </c>
      <c r="C2278" s="323">
        <v>2012</v>
      </c>
      <c r="D2278" s="325" t="s">
        <v>362</v>
      </c>
      <c r="E2278" s="334">
        <v>7</v>
      </c>
      <c r="F2278" s="323" t="str">
        <f t="shared" si="35"/>
        <v>NL_P_2012_1000 mt_7</v>
      </c>
      <c r="G2278" s="684"/>
    </row>
    <row r="2279" spans="1:7" ht="13.8" thickBot="1" x14ac:dyDescent="0.3">
      <c r="A2279" s="372" t="str">
        <f>Cover!$G$25</f>
        <v>NL</v>
      </c>
      <c r="B2279" s="325" t="s">
        <v>295</v>
      </c>
      <c r="C2279" s="323">
        <v>2012</v>
      </c>
      <c r="D2279" s="325" t="s">
        <v>362</v>
      </c>
      <c r="E2279" s="334" t="s">
        <v>127</v>
      </c>
      <c r="F2279" s="323" t="str">
        <f t="shared" si="35"/>
        <v>NL_P_2012_1000 mt_7_1</v>
      </c>
      <c r="G2279" s="684"/>
    </row>
    <row r="2280" spans="1:7" ht="13.8" thickBot="1" x14ac:dyDescent="0.3">
      <c r="A2280" s="372" t="str">
        <f>Cover!$G$25</f>
        <v>NL</v>
      </c>
      <c r="B2280" s="325" t="s">
        <v>295</v>
      </c>
      <c r="C2280" s="323">
        <v>2012</v>
      </c>
      <c r="D2280" s="325" t="s">
        <v>362</v>
      </c>
      <c r="E2280" s="334" t="s">
        <v>128</v>
      </c>
      <c r="F2280" s="323" t="str">
        <f t="shared" si="35"/>
        <v>NL_P_2012_1000 mt_7_2</v>
      </c>
      <c r="G2280" s="684"/>
    </row>
    <row r="2281" spans="1:7" ht="13.8" thickBot="1" x14ac:dyDescent="0.3">
      <c r="A2281" s="372" t="str">
        <f>Cover!$G$25</f>
        <v>NL</v>
      </c>
      <c r="B2281" s="325" t="s">
        <v>295</v>
      </c>
      <c r="C2281" s="323">
        <v>2012</v>
      </c>
      <c r="D2281" s="325" t="s">
        <v>362</v>
      </c>
      <c r="E2281" s="334" t="s">
        <v>129</v>
      </c>
      <c r="F2281" s="323" t="str">
        <f t="shared" si="35"/>
        <v>NL_P_2012_1000 mt_7_3</v>
      </c>
      <c r="G2281" s="684"/>
    </row>
    <row r="2282" spans="1:7" ht="13.8" thickBot="1" x14ac:dyDescent="0.3">
      <c r="A2282" s="372" t="str">
        <f>Cover!$G$25</f>
        <v>NL</v>
      </c>
      <c r="B2282" s="325" t="s">
        <v>295</v>
      </c>
      <c r="C2282" s="323">
        <v>2012</v>
      </c>
      <c r="D2282" s="325" t="s">
        <v>362</v>
      </c>
      <c r="E2282" s="334" t="s">
        <v>130</v>
      </c>
      <c r="F2282" s="323" t="str">
        <f t="shared" si="35"/>
        <v>NL_P_2012_1000 mt_7_3_1</v>
      </c>
      <c r="G2282" s="684"/>
    </row>
    <row r="2283" spans="1:7" ht="13.8" thickBot="1" x14ac:dyDescent="0.3">
      <c r="A2283" s="372" t="str">
        <f>Cover!$G$25</f>
        <v>NL</v>
      </c>
      <c r="B2283" s="325" t="s">
        <v>295</v>
      </c>
      <c r="C2283" s="323">
        <v>2012</v>
      </c>
      <c r="D2283" s="325" t="s">
        <v>362</v>
      </c>
      <c r="E2283" s="334" t="s">
        <v>131</v>
      </c>
      <c r="F2283" s="323" t="str">
        <f t="shared" si="35"/>
        <v>NL_P_2012_1000 mt_7_3_2</v>
      </c>
      <c r="G2283" s="684"/>
    </row>
    <row r="2284" spans="1:7" ht="13.8" thickBot="1" x14ac:dyDescent="0.3">
      <c r="A2284" s="372" t="str">
        <f>Cover!$G$25</f>
        <v>NL</v>
      </c>
      <c r="B2284" s="325" t="s">
        <v>295</v>
      </c>
      <c r="C2284" s="323">
        <v>2012</v>
      </c>
      <c r="D2284" s="325" t="s">
        <v>362</v>
      </c>
      <c r="E2284" s="334" t="s">
        <v>132</v>
      </c>
      <c r="F2284" s="323" t="str">
        <f t="shared" si="35"/>
        <v>NL_P_2012_1000 mt_7_3_3</v>
      </c>
      <c r="G2284" s="684"/>
    </row>
    <row r="2285" spans="1:7" ht="13.8" thickBot="1" x14ac:dyDescent="0.3">
      <c r="A2285" s="372" t="str">
        <f>Cover!$G$25</f>
        <v>NL</v>
      </c>
      <c r="B2285" s="325" t="s">
        <v>295</v>
      </c>
      <c r="C2285" s="323">
        <v>2012</v>
      </c>
      <c r="D2285" s="325" t="s">
        <v>362</v>
      </c>
      <c r="E2285" s="334" t="s">
        <v>133</v>
      </c>
      <c r="F2285" s="323" t="str">
        <f t="shared" si="35"/>
        <v>NL_P_2012_1000 mt_7_3_4</v>
      </c>
      <c r="G2285" s="684"/>
    </row>
    <row r="2286" spans="1:7" ht="13.8" thickBot="1" x14ac:dyDescent="0.3">
      <c r="A2286" s="372" t="str">
        <f>Cover!$G$25</f>
        <v>NL</v>
      </c>
      <c r="B2286" s="325" t="s">
        <v>295</v>
      </c>
      <c r="C2286" s="323">
        <v>2012</v>
      </c>
      <c r="D2286" s="325" t="s">
        <v>362</v>
      </c>
      <c r="E2286" s="334" t="s">
        <v>134</v>
      </c>
      <c r="F2286" s="323" t="str">
        <f t="shared" si="35"/>
        <v>NL_P_2012_1000 mt_7_4</v>
      </c>
      <c r="G2286" s="684"/>
    </row>
    <row r="2287" spans="1:7" ht="13.8" thickBot="1" x14ac:dyDescent="0.3">
      <c r="A2287" s="372" t="str">
        <f>Cover!$G$25</f>
        <v>NL</v>
      </c>
      <c r="B2287" s="325" t="s">
        <v>295</v>
      </c>
      <c r="C2287" s="323">
        <v>2012</v>
      </c>
      <c r="D2287" s="325" t="s">
        <v>362</v>
      </c>
      <c r="E2287" s="334">
        <v>8</v>
      </c>
      <c r="F2287" s="323" t="str">
        <f t="shared" si="35"/>
        <v>NL_P_2012_1000 mt_8</v>
      </c>
      <c r="G2287" s="684"/>
    </row>
    <row r="2288" spans="1:7" ht="13.8" thickBot="1" x14ac:dyDescent="0.3">
      <c r="A2288" s="372" t="str">
        <f>Cover!$G$25</f>
        <v>NL</v>
      </c>
      <c r="B2288" s="325" t="s">
        <v>295</v>
      </c>
      <c r="C2288" s="323">
        <v>2012</v>
      </c>
      <c r="D2288" s="325" t="s">
        <v>362</v>
      </c>
      <c r="E2288" s="334" t="s">
        <v>135</v>
      </c>
      <c r="F2288" s="323" t="str">
        <f t="shared" si="35"/>
        <v>NL_P_2012_1000 mt_8_1</v>
      </c>
      <c r="G2288" s="684"/>
    </row>
    <row r="2289" spans="1:7" ht="13.8" thickBot="1" x14ac:dyDescent="0.3">
      <c r="A2289" s="372" t="str">
        <f>Cover!$G$25</f>
        <v>NL</v>
      </c>
      <c r="B2289" s="325" t="s">
        <v>295</v>
      </c>
      <c r="C2289" s="323">
        <v>2012</v>
      </c>
      <c r="D2289" s="325" t="s">
        <v>362</v>
      </c>
      <c r="E2289" s="334" t="s">
        <v>136</v>
      </c>
      <c r="F2289" s="323" t="str">
        <f t="shared" si="35"/>
        <v>NL_P_2012_1000 mt_8_2</v>
      </c>
      <c r="G2289" s="684"/>
    </row>
    <row r="2290" spans="1:7" ht="13.8" thickBot="1" x14ac:dyDescent="0.3">
      <c r="A2290" s="372" t="str">
        <f>Cover!$G$25</f>
        <v>NL</v>
      </c>
      <c r="B2290" s="325" t="s">
        <v>295</v>
      </c>
      <c r="C2290" s="323">
        <v>2012</v>
      </c>
      <c r="D2290" s="325" t="s">
        <v>362</v>
      </c>
      <c r="E2290" s="334">
        <v>9</v>
      </c>
      <c r="F2290" s="323" t="str">
        <f t="shared" si="35"/>
        <v>NL_P_2012_1000 mt_9</v>
      </c>
      <c r="G2290" s="684"/>
    </row>
    <row r="2291" spans="1:7" ht="13.8" thickBot="1" x14ac:dyDescent="0.3">
      <c r="A2291" s="372" t="str">
        <f>Cover!$G$25</f>
        <v>NL</v>
      </c>
      <c r="B2291" s="325" t="s">
        <v>295</v>
      </c>
      <c r="C2291" s="323">
        <v>2012</v>
      </c>
      <c r="D2291" s="325" t="s">
        <v>362</v>
      </c>
      <c r="E2291" s="334">
        <v>10</v>
      </c>
      <c r="F2291" s="323" t="str">
        <f t="shared" si="35"/>
        <v>NL_P_2012_1000 mt_10</v>
      </c>
      <c r="G2291" s="684"/>
    </row>
    <row r="2292" spans="1:7" ht="13.8" thickBot="1" x14ac:dyDescent="0.3">
      <c r="A2292" s="372" t="str">
        <f>Cover!$G$25</f>
        <v>NL</v>
      </c>
      <c r="B2292" s="325" t="s">
        <v>295</v>
      </c>
      <c r="C2292" s="323">
        <v>2012</v>
      </c>
      <c r="D2292" s="325" t="s">
        <v>362</v>
      </c>
      <c r="E2292" s="334" t="s">
        <v>137</v>
      </c>
      <c r="F2292" s="323" t="str">
        <f t="shared" si="35"/>
        <v>NL_P_2012_1000 mt_10_1</v>
      </c>
      <c r="G2292" s="684"/>
    </row>
    <row r="2293" spans="1:7" ht="13.8" thickBot="1" x14ac:dyDescent="0.3">
      <c r="A2293" s="372" t="str">
        <f>Cover!$G$25</f>
        <v>NL</v>
      </c>
      <c r="B2293" s="325" t="s">
        <v>295</v>
      </c>
      <c r="C2293" s="323">
        <v>2012</v>
      </c>
      <c r="D2293" s="325" t="s">
        <v>362</v>
      </c>
      <c r="E2293" s="334" t="s">
        <v>138</v>
      </c>
      <c r="F2293" s="323" t="str">
        <f t="shared" si="35"/>
        <v>NL_P_2012_1000 mt_10_1_1</v>
      </c>
      <c r="G2293" s="684"/>
    </row>
    <row r="2294" spans="1:7" ht="13.8" thickBot="1" x14ac:dyDescent="0.3">
      <c r="A2294" s="372" t="str">
        <f>Cover!$G$25</f>
        <v>NL</v>
      </c>
      <c r="B2294" s="325" t="s">
        <v>295</v>
      </c>
      <c r="C2294" s="323">
        <v>2012</v>
      </c>
      <c r="D2294" s="325" t="s">
        <v>362</v>
      </c>
      <c r="E2294" s="334" t="s">
        <v>139</v>
      </c>
      <c r="F2294" s="323" t="str">
        <f t="shared" si="35"/>
        <v>NL_P_2012_1000 mt_10_1_2</v>
      </c>
      <c r="G2294" s="684"/>
    </row>
    <row r="2295" spans="1:7" ht="13.8" thickBot="1" x14ac:dyDescent="0.3">
      <c r="A2295" s="372" t="str">
        <f>Cover!$G$25</f>
        <v>NL</v>
      </c>
      <c r="B2295" s="325" t="s">
        <v>295</v>
      </c>
      <c r="C2295" s="323">
        <v>2012</v>
      </c>
      <c r="D2295" s="325" t="s">
        <v>362</v>
      </c>
      <c r="E2295" s="334" t="s">
        <v>140</v>
      </c>
      <c r="F2295" s="323" t="str">
        <f t="shared" si="35"/>
        <v>NL_P_2012_1000 mt_10_1_3</v>
      </c>
      <c r="G2295" s="684"/>
    </row>
    <row r="2296" spans="1:7" ht="13.8" thickBot="1" x14ac:dyDescent="0.3">
      <c r="A2296" s="372" t="str">
        <f>Cover!$G$25</f>
        <v>NL</v>
      </c>
      <c r="B2296" s="325" t="s">
        <v>295</v>
      </c>
      <c r="C2296" s="323">
        <v>2012</v>
      </c>
      <c r="D2296" s="325" t="s">
        <v>362</v>
      </c>
      <c r="E2296" s="334" t="s">
        <v>141</v>
      </c>
      <c r="F2296" s="323" t="str">
        <f t="shared" si="35"/>
        <v>NL_P_2012_1000 mt_10_1_4</v>
      </c>
      <c r="G2296" s="684"/>
    </row>
    <row r="2297" spans="1:7" ht="13.8" thickBot="1" x14ac:dyDescent="0.3">
      <c r="A2297" s="372" t="str">
        <f>Cover!$G$25</f>
        <v>NL</v>
      </c>
      <c r="B2297" s="325" t="s">
        <v>295</v>
      </c>
      <c r="C2297" s="323">
        <v>2012</v>
      </c>
      <c r="D2297" s="325" t="s">
        <v>362</v>
      </c>
      <c r="E2297" s="334" t="s">
        <v>142</v>
      </c>
      <c r="F2297" s="323" t="str">
        <f t="shared" si="35"/>
        <v>NL_P_2012_1000 mt_10_2</v>
      </c>
      <c r="G2297" s="684"/>
    </row>
    <row r="2298" spans="1:7" ht="13.8" thickBot="1" x14ac:dyDescent="0.3">
      <c r="A2298" s="372" t="str">
        <f>Cover!$G$25</f>
        <v>NL</v>
      </c>
      <c r="B2298" s="325" t="s">
        <v>295</v>
      </c>
      <c r="C2298" s="323">
        <v>2012</v>
      </c>
      <c r="D2298" s="325" t="s">
        <v>362</v>
      </c>
      <c r="E2298" s="334" t="s">
        <v>143</v>
      </c>
      <c r="F2298" s="323" t="str">
        <f t="shared" si="35"/>
        <v>NL_P_2012_1000 mt_10_3</v>
      </c>
      <c r="G2298" s="684"/>
    </row>
    <row r="2299" spans="1:7" ht="13.8" thickBot="1" x14ac:dyDescent="0.3">
      <c r="A2299" s="372" t="str">
        <f>Cover!$G$25</f>
        <v>NL</v>
      </c>
      <c r="B2299" s="332" t="s">
        <v>295</v>
      </c>
      <c r="C2299" s="323">
        <v>2012</v>
      </c>
      <c r="D2299" s="332" t="s">
        <v>362</v>
      </c>
      <c r="E2299" s="342" t="s">
        <v>144</v>
      </c>
      <c r="F2299" s="323" t="str">
        <f t="shared" si="35"/>
        <v>NL_P_2012_1000 mt_10_3_1</v>
      </c>
      <c r="G2299" s="684"/>
    </row>
    <row r="2300" spans="1:7" ht="13.8" thickBot="1" x14ac:dyDescent="0.3">
      <c r="A2300" s="372" t="str">
        <f>Cover!$G$25</f>
        <v>NL</v>
      </c>
      <c r="B2300" s="335" t="s">
        <v>295</v>
      </c>
      <c r="C2300" s="323">
        <v>2012</v>
      </c>
      <c r="D2300" s="335" t="s">
        <v>362</v>
      </c>
      <c r="E2300" s="336" t="s">
        <v>145</v>
      </c>
      <c r="F2300" s="323" t="str">
        <f t="shared" si="35"/>
        <v>NL_P_2012_1000 mt_10_3_2</v>
      </c>
      <c r="G2300" s="684"/>
    </row>
    <row r="2301" spans="1:7" ht="13.8" thickBot="1" x14ac:dyDescent="0.3">
      <c r="A2301" s="372" t="str">
        <f>Cover!$G$25</f>
        <v>NL</v>
      </c>
      <c r="B2301" s="325" t="s">
        <v>295</v>
      </c>
      <c r="C2301" s="323">
        <v>2012</v>
      </c>
      <c r="D2301" s="325" t="s">
        <v>362</v>
      </c>
      <c r="E2301" s="334" t="s">
        <v>146</v>
      </c>
      <c r="F2301" s="323" t="str">
        <f t="shared" si="35"/>
        <v>NL_P_2012_1000 mt_10_3_3</v>
      </c>
      <c r="G2301" s="684"/>
    </row>
    <row r="2302" spans="1:7" ht="13.8" thickBot="1" x14ac:dyDescent="0.3">
      <c r="A2302" s="372" t="str">
        <f>Cover!$G$25</f>
        <v>NL</v>
      </c>
      <c r="B2302" s="325" t="s">
        <v>295</v>
      </c>
      <c r="C2302" s="323">
        <v>2012</v>
      </c>
      <c r="D2302" s="325" t="s">
        <v>362</v>
      </c>
      <c r="E2302" s="334" t="s">
        <v>147</v>
      </c>
      <c r="F2302" s="323" t="str">
        <f t="shared" si="35"/>
        <v>NL_P_2012_1000 mt_10_3_4</v>
      </c>
      <c r="G2302" s="684"/>
    </row>
    <row r="2303" spans="1:7" ht="13.8" thickBot="1" x14ac:dyDescent="0.3">
      <c r="A2303" s="372" t="str">
        <f>Cover!$G$25</f>
        <v>NL</v>
      </c>
      <c r="B2303" s="325" t="s">
        <v>295</v>
      </c>
      <c r="C2303" s="323">
        <v>2012</v>
      </c>
      <c r="D2303" s="325" t="s">
        <v>362</v>
      </c>
      <c r="E2303" s="334" t="s">
        <v>148</v>
      </c>
      <c r="F2303" s="323" t="str">
        <f t="shared" si="35"/>
        <v>NL_P_2012_1000 mt_10_4</v>
      </c>
      <c r="G2303" s="684"/>
    </row>
    <row r="2304" spans="1:7" ht="13.8" thickBot="1" x14ac:dyDescent="0.3">
      <c r="A2304" s="372" t="str">
        <f>Cover!$G$25</f>
        <v>NL</v>
      </c>
      <c r="B2304" s="325" t="s">
        <v>292</v>
      </c>
      <c r="C2304" s="323">
        <v>2012</v>
      </c>
      <c r="D2304" s="325" t="s">
        <v>293</v>
      </c>
      <c r="E2304" s="334">
        <v>1</v>
      </c>
      <c r="F2304" s="323" t="str">
        <f t="shared" si="35"/>
        <v>NL_M_2012_1000 m3_1</v>
      </c>
      <c r="G2304" s="684"/>
    </row>
    <row r="2305" spans="1:7" ht="13.8" thickBot="1" x14ac:dyDescent="0.3">
      <c r="A2305" s="372" t="str">
        <f>Cover!$G$25</f>
        <v>NL</v>
      </c>
      <c r="B2305" s="325" t="s">
        <v>292</v>
      </c>
      <c r="C2305" s="323">
        <v>2012</v>
      </c>
      <c r="D2305" s="325" t="s">
        <v>293</v>
      </c>
      <c r="E2305" s="334" t="s">
        <v>94</v>
      </c>
      <c r="F2305" s="323" t="str">
        <f t="shared" si="35"/>
        <v>NL_M_2012_1000 m3_1_1</v>
      </c>
      <c r="G2305" s="684"/>
    </row>
    <row r="2306" spans="1:7" ht="13.8" thickBot="1" x14ac:dyDescent="0.3">
      <c r="A2306" s="372" t="str">
        <f>Cover!$G$25</f>
        <v>NL</v>
      </c>
      <c r="B2306" s="325" t="s">
        <v>292</v>
      </c>
      <c r="C2306" s="323">
        <v>2012</v>
      </c>
      <c r="D2306" s="325" t="s">
        <v>293</v>
      </c>
      <c r="E2306" s="334" t="s">
        <v>97</v>
      </c>
      <c r="F2306" s="323" t="str">
        <f t="shared" si="35"/>
        <v>NL_M_2012_1000 m3_1_2</v>
      </c>
      <c r="G2306" s="684"/>
    </row>
    <row r="2307" spans="1:7" ht="13.8" thickBot="1" x14ac:dyDescent="0.3">
      <c r="A2307" s="372" t="str">
        <f>Cover!$G$25</f>
        <v>NL</v>
      </c>
      <c r="B2307" s="325" t="s">
        <v>292</v>
      </c>
      <c r="C2307" s="323">
        <v>2012</v>
      </c>
      <c r="D2307" s="325" t="s">
        <v>293</v>
      </c>
      <c r="E2307" s="334" t="s">
        <v>98</v>
      </c>
      <c r="F2307" s="323" t="str">
        <f t="shared" ref="F2307:F2370" si="36">CONCATENATE(A2307,"_",B2307,"_",C2307,"_",D2307,"_",E2307)</f>
        <v>NL_M_2012_1000 m3_1_2_C</v>
      </c>
      <c r="G2307" s="684"/>
    </row>
    <row r="2308" spans="1:7" ht="13.8" thickBot="1" x14ac:dyDescent="0.3">
      <c r="A2308" s="372" t="str">
        <f>Cover!$G$25</f>
        <v>NL</v>
      </c>
      <c r="B2308" s="325" t="s">
        <v>292</v>
      </c>
      <c r="C2308" s="323">
        <v>2012</v>
      </c>
      <c r="D2308" s="325" t="s">
        <v>293</v>
      </c>
      <c r="E2308" s="334" t="s">
        <v>99</v>
      </c>
      <c r="F2308" s="323" t="str">
        <f t="shared" si="36"/>
        <v>NL_M_2012_1000 m3_1_2_NC</v>
      </c>
      <c r="G2308" s="684"/>
    </row>
    <row r="2309" spans="1:7" ht="13.8" thickBot="1" x14ac:dyDescent="0.3">
      <c r="A2309" s="372" t="str">
        <f>Cover!$G$25</f>
        <v>NL</v>
      </c>
      <c r="B2309" s="325" t="s">
        <v>292</v>
      </c>
      <c r="C2309" s="323">
        <v>2012</v>
      </c>
      <c r="D2309" s="325" t="s">
        <v>293</v>
      </c>
      <c r="E2309" s="334" t="s">
        <v>100</v>
      </c>
      <c r="F2309" s="323" t="str">
        <f t="shared" si="36"/>
        <v>NL_M_2012_1000 m3_1_2_NC_T</v>
      </c>
      <c r="G2309" s="684"/>
    </row>
    <row r="2310" spans="1:7" ht="13.8" thickBot="1" x14ac:dyDescent="0.3">
      <c r="A2310" s="372" t="str">
        <f>Cover!$G$25</f>
        <v>NL</v>
      </c>
      <c r="B2310" s="325" t="s">
        <v>292</v>
      </c>
      <c r="C2310" s="323">
        <v>2012</v>
      </c>
      <c r="D2310" s="325" t="s">
        <v>362</v>
      </c>
      <c r="E2310" s="334">
        <v>2</v>
      </c>
      <c r="F2310" s="323" t="str">
        <f t="shared" si="36"/>
        <v>NL_M_2012_1000 mt_2</v>
      </c>
      <c r="G2310" s="684"/>
    </row>
    <row r="2311" spans="1:7" ht="13.8" thickBot="1" x14ac:dyDescent="0.3">
      <c r="A2311" s="372" t="str">
        <f>Cover!$G$25</f>
        <v>NL</v>
      </c>
      <c r="B2311" s="325" t="s">
        <v>292</v>
      </c>
      <c r="C2311" s="323">
        <v>2012</v>
      </c>
      <c r="D2311" s="325" t="s">
        <v>293</v>
      </c>
      <c r="E2311" s="334">
        <v>3</v>
      </c>
      <c r="F2311" s="323" t="str">
        <f t="shared" si="36"/>
        <v>NL_M_2012_1000 m3_3</v>
      </c>
      <c r="G2311" s="684"/>
    </row>
    <row r="2312" spans="1:7" ht="13.8" thickBot="1" x14ac:dyDescent="0.3">
      <c r="A2312" s="372" t="str">
        <f>Cover!$G$25</f>
        <v>NL</v>
      </c>
      <c r="B2312" s="325" t="s">
        <v>292</v>
      </c>
      <c r="C2312" s="323">
        <v>2012</v>
      </c>
      <c r="D2312" s="325" t="s">
        <v>293</v>
      </c>
      <c r="E2312" s="334" t="s">
        <v>381</v>
      </c>
      <c r="F2312" s="323" t="str">
        <f t="shared" si="36"/>
        <v>NL_M_2012_1000 m3_3_1</v>
      </c>
      <c r="G2312" s="684"/>
    </row>
    <row r="2313" spans="1:7" ht="13.8" thickBot="1" x14ac:dyDescent="0.3">
      <c r="A2313" s="372" t="str">
        <f>Cover!$G$25</f>
        <v>NL</v>
      </c>
      <c r="B2313" s="325" t="s">
        <v>292</v>
      </c>
      <c r="C2313" s="323">
        <v>2012</v>
      </c>
      <c r="D2313" s="325" t="s">
        <v>293</v>
      </c>
      <c r="E2313" s="334" t="s">
        <v>382</v>
      </c>
      <c r="F2313" s="323" t="str">
        <f t="shared" si="36"/>
        <v>NL_M_2012_1000 m3_3_2</v>
      </c>
      <c r="G2313" s="684"/>
    </row>
    <row r="2314" spans="1:7" ht="13.8" thickBot="1" x14ac:dyDescent="0.3">
      <c r="A2314" s="372" t="str">
        <f>Cover!$G$25</f>
        <v>NL</v>
      </c>
      <c r="B2314" s="325" t="s">
        <v>292</v>
      </c>
      <c r="C2314" s="323">
        <v>2012</v>
      </c>
      <c r="D2314" s="325" t="s">
        <v>362</v>
      </c>
      <c r="E2314" s="334">
        <v>4</v>
      </c>
      <c r="F2314" s="323" t="str">
        <f t="shared" si="36"/>
        <v>NL_M_2012_1000 mt_4</v>
      </c>
      <c r="G2314" s="684"/>
    </row>
    <row r="2315" spans="1:7" ht="13.8" thickBot="1" x14ac:dyDescent="0.3">
      <c r="A2315" s="372" t="str">
        <f>Cover!$G$25</f>
        <v>NL</v>
      </c>
      <c r="B2315" s="325" t="s">
        <v>292</v>
      </c>
      <c r="C2315" s="323">
        <v>2012</v>
      </c>
      <c r="D2315" s="325" t="s">
        <v>362</v>
      </c>
      <c r="E2315" s="334" t="s">
        <v>383</v>
      </c>
      <c r="F2315" s="323" t="str">
        <f t="shared" si="36"/>
        <v>NL_M_2012_1000 mt_4_1</v>
      </c>
      <c r="G2315" s="684"/>
    </row>
    <row r="2316" spans="1:7" ht="13.8" thickBot="1" x14ac:dyDescent="0.3">
      <c r="A2316" s="372" t="str">
        <f>Cover!$G$25</f>
        <v>NL</v>
      </c>
      <c r="B2316" s="325" t="s">
        <v>292</v>
      </c>
      <c r="C2316" s="323">
        <v>2012</v>
      </c>
      <c r="D2316" s="325" t="s">
        <v>362</v>
      </c>
      <c r="E2316" s="334" t="s">
        <v>384</v>
      </c>
      <c r="F2316" s="323" t="str">
        <f t="shared" si="36"/>
        <v>NL_M_2012_1000 mt_4_2</v>
      </c>
      <c r="G2316" s="684"/>
    </row>
    <row r="2317" spans="1:7" ht="13.8" thickBot="1" x14ac:dyDescent="0.3">
      <c r="A2317" s="372" t="str">
        <f>Cover!$G$25</f>
        <v>NL</v>
      </c>
      <c r="B2317" s="325" t="s">
        <v>292</v>
      </c>
      <c r="C2317" s="323">
        <v>2012</v>
      </c>
      <c r="D2317" s="325" t="s">
        <v>293</v>
      </c>
      <c r="E2317" s="334">
        <v>5</v>
      </c>
      <c r="F2317" s="323" t="str">
        <f t="shared" si="36"/>
        <v>NL_M_2012_1000 m3_5</v>
      </c>
      <c r="G2317" s="684"/>
    </row>
    <row r="2318" spans="1:7" ht="13.8" thickBot="1" x14ac:dyDescent="0.3">
      <c r="A2318" s="372" t="str">
        <f>Cover!$G$25</f>
        <v>NL</v>
      </c>
      <c r="B2318" s="325" t="s">
        <v>292</v>
      </c>
      <c r="C2318" s="323">
        <v>2012</v>
      </c>
      <c r="D2318" s="325" t="s">
        <v>293</v>
      </c>
      <c r="E2318" s="334" t="s">
        <v>110</v>
      </c>
      <c r="F2318" s="323" t="str">
        <f t="shared" si="36"/>
        <v>NL_M_2012_1000 m3_5_C</v>
      </c>
      <c r="G2318" s="684"/>
    </row>
    <row r="2319" spans="1:7" ht="13.8" thickBot="1" x14ac:dyDescent="0.3">
      <c r="A2319" s="372" t="str">
        <f>Cover!$G$25</f>
        <v>NL</v>
      </c>
      <c r="B2319" s="325" t="s">
        <v>292</v>
      </c>
      <c r="C2319" s="323">
        <v>2012</v>
      </c>
      <c r="D2319" s="325" t="s">
        <v>293</v>
      </c>
      <c r="E2319" s="334" t="s">
        <v>111</v>
      </c>
      <c r="F2319" s="323" t="str">
        <f t="shared" si="36"/>
        <v>NL_M_2012_1000 m3_5_NC</v>
      </c>
      <c r="G2319" s="684"/>
    </row>
    <row r="2320" spans="1:7" ht="13.8" thickBot="1" x14ac:dyDescent="0.3">
      <c r="A2320" s="372" t="str">
        <f>Cover!$G$25</f>
        <v>NL</v>
      </c>
      <c r="B2320" s="325" t="s">
        <v>292</v>
      </c>
      <c r="C2320" s="323">
        <v>2012</v>
      </c>
      <c r="D2320" s="325" t="s">
        <v>293</v>
      </c>
      <c r="E2320" s="334" t="s">
        <v>112</v>
      </c>
      <c r="F2320" s="323" t="str">
        <f t="shared" si="36"/>
        <v>NL_M_2012_1000 m3_5_NC_T</v>
      </c>
      <c r="G2320" s="684"/>
    </row>
    <row r="2321" spans="1:7" ht="13.8" thickBot="1" x14ac:dyDescent="0.3">
      <c r="A2321" s="372" t="str">
        <f>Cover!$G$25</f>
        <v>NL</v>
      </c>
      <c r="B2321" s="325" t="s">
        <v>292</v>
      </c>
      <c r="C2321" s="323">
        <v>2012</v>
      </c>
      <c r="D2321" s="325" t="s">
        <v>293</v>
      </c>
      <c r="E2321" s="334">
        <v>6</v>
      </c>
      <c r="F2321" s="323" t="str">
        <f t="shared" si="36"/>
        <v>NL_M_2012_1000 m3_6</v>
      </c>
      <c r="G2321" s="684"/>
    </row>
    <row r="2322" spans="1:7" ht="13.8" thickBot="1" x14ac:dyDescent="0.3">
      <c r="A2322" s="372" t="str">
        <f>Cover!$G$25</f>
        <v>NL</v>
      </c>
      <c r="B2322" s="325" t="s">
        <v>292</v>
      </c>
      <c r="C2322" s="323">
        <v>2012</v>
      </c>
      <c r="D2322" s="325" t="s">
        <v>293</v>
      </c>
      <c r="E2322" s="334" t="s">
        <v>113</v>
      </c>
      <c r="F2322" s="323" t="str">
        <f t="shared" si="36"/>
        <v>NL_M_2012_1000 m3_6_1</v>
      </c>
      <c r="G2322" s="684"/>
    </row>
    <row r="2323" spans="1:7" ht="13.8" thickBot="1" x14ac:dyDescent="0.3">
      <c r="A2323" s="372" t="str">
        <f>Cover!$G$25</f>
        <v>NL</v>
      </c>
      <c r="B2323" s="325" t="s">
        <v>292</v>
      </c>
      <c r="C2323" s="323">
        <v>2012</v>
      </c>
      <c r="D2323" s="325" t="s">
        <v>293</v>
      </c>
      <c r="E2323" s="334" t="s">
        <v>114</v>
      </c>
      <c r="F2323" s="323" t="str">
        <f t="shared" si="36"/>
        <v>NL_M_2012_1000 m3_6_1_C</v>
      </c>
      <c r="G2323" s="684"/>
    </row>
    <row r="2324" spans="1:7" ht="13.8" thickBot="1" x14ac:dyDescent="0.3">
      <c r="A2324" s="372" t="str">
        <f>Cover!$G$25</f>
        <v>NL</v>
      </c>
      <c r="B2324" s="325" t="s">
        <v>292</v>
      </c>
      <c r="C2324" s="323">
        <v>2012</v>
      </c>
      <c r="D2324" s="325" t="s">
        <v>293</v>
      </c>
      <c r="E2324" s="334" t="s">
        <v>115</v>
      </c>
      <c r="F2324" s="323" t="str">
        <f t="shared" si="36"/>
        <v>NL_M_2012_1000 m3_6_1_NC</v>
      </c>
      <c r="G2324" s="684"/>
    </row>
    <row r="2325" spans="1:7" ht="13.8" thickBot="1" x14ac:dyDescent="0.3">
      <c r="A2325" s="372" t="str">
        <f>Cover!$G$25</f>
        <v>NL</v>
      </c>
      <c r="B2325" s="325" t="s">
        <v>292</v>
      </c>
      <c r="C2325" s="323">
        <v>2012</v>
      </c>
      <c r="D2325" s="325" t="s">
        <v>293</v>
      </c>
      <c r="E2325" s="334" t="s">
        <v>116</v>
      </c>
      <c r="F2325" s="323" t="str">
        <f t="shared" si="36"/>
        <v>NL_M_2012_1000 m3_6_1_NC_T</v>
      </c>
      <c r="G2325" s="684"/>
    </row>
    <row r="2326" spans="1:7" ht="13.8" thickBot="1" x14ac:dyDescent="0.3">
      <c r="A2326" s="372" t="str">
        <f>Cover!$G$25</f>
        <v>NL</v>
      </c>
      <c r="B2326" s="325" t="s">
        <v>292</v>
      </c>
      <c r="C2326" s="323">
        <v>2012</v>
      </c>
      <c r="D2326" s="325" t="s">
        <v>293</v>
      </c>
      <c r="E2326" s="334" t="s">
        <v>117</v>
      </c>
      <c r="F2326" s="323" t="str">
        <f t="shared" si="36"/>
        <v>NL_M_2012_1000 m3_6_2</v>
      </c>
      <c r="G2326" s="684"/>
    </row>
    <row r="2327" spans="1:7" ht="13.8" thickBot="1" x14ac:dyDescent="0.3">
      <c r="A2327" s="372" t="str">
        <f>Cover!$G$25</f>
        <v>NL</v>
      </c>
      <c r="B2327" s="325" t="s">
        <v>292</v>
      </c>
      <c r="C2327" s="323">
        <v>2012</v>
      </c>
      <c r="D2327" s="325" t="s">
        <v>293</v>
      </c>
      <c r="E2327" s="334" t="s">
        <v>118</v>
      </c>
      <c r="F2327" s="323" t="str">
        <f t="shared" si="36"/>
        <v>NL_M_2012_1000 m3_6_2_C</v>
      </c>
      <c r="G2327" s="684"/>
    </row>
    <row r="2328" spans="1:7" ht="13.8" thickBot="1" x14ac:dyDescent="0.3">
      <c r="A2328" s="372" t="str">
        <f>Cover!$G$25</f>
        <v>NL</v>
      </c>
      <c r="B2328" s="325" t="s">
        <v>292</v>
      </c>
      <c r="C2328" s="323">
        <v>2012</v>
      </c>
      <c r="D2328" s="325" t="s">
        <v>293</v>
      </c>
      <c r="E2328" s="334" t="s">
        <v>119</v>
      </c>
      <c r="F2328" s="323" t="str">
        <f t="shared" si="36"/>
        <v>NL_M_2012_1000 m3_6_2_NC</v>
      </c>
      <c r="G2328" s="684"/>
    </row>
    <row r="2329" spans="1:7" ht="13.8" thickBot="1" x14ac:dyDescent="0.3">
      <c r="A2329" s="372" t="str">
        <f>Cover!$G$25</f>
        <v>NL</v>
      </c>
      <c r="B2329" s="325" t="s">
        <v>292</v>
      </c>
      <c r="C2329" s="323">
        <v>2012</v>
      </c>
      <c r="D2329" s="325" t="s">
        <v>293</v>
      </c>
      <c r="E2329" s="334" t="s">
        <v>120</v>
      </c>
      <c r="F2329" s="323" t="str">
        <f t="shared" si="36"/>
        <v>NL_M_2012_1000 m3_6_2_NC_T</v>
      </c>
      <c r="G2329" s="684"/>
    </row>
    <row r="2330" spans="1:7" ht="13.8" thickBot="1" x14ac:dyDescent="0.3">
      <c r="A2330" s="372" t="str">
        <f>Cover!$G$25</f>
        <v>NL</v>
      </c>
      <c r="B2330" s="325" t="s">
        <v>292</v>
      </c>
      <c r="C2330" s="323">
        <v>2012</v>
      </c>
      <c r="D2330" s="325" t="s">
        <v>293</v>
      </c>
      <c r="E2330" s="334" t="s">
        <v>121</v>
      </c>
      <c r="F2330" s="323" t="str">
        <f t="shared" si="36"/>
        <v>NL_M_2012_1000 m3_6_3</v>
      </c>
      <c r="G2330" s="684"/>
    </row>
    <row r="2331" spans="1:7" ht="13.8" thickBot="1" x14ac:dyDescent="0.3">
      <c r="A2331" s="372" t="str">
        <f>Cover!$G$25</f>
        <v>NL</v>
      </c>
      <c r="B2331" s="325" t="s">
        <v>292</v>
      </c>
      <c r="C2331" s="323">
        <v>2012</v>
      </c>
      <c r="D2331" s="325" t="s">
        <v>293</v>
      </c>
      <c r="E2331" s="334" t="s">
        <v>122</v>
      </c>
      <c r="F2331" s="323" t="str">
        <f t="shared" si="36"/>
        <v>NL_M_2012_1000 m3_6_3_1</v>
      </c>
      <c r="G2331" s="684"/>
    </row>
    <row r="2332" spans="1:7" ht="13.8" thickBot="1" x14ac:dyDescent="0.3">
      <c r="A2332" s="372" t="str">
        <f>Cover!$G$25</f>
        <v>NL</v>
      </c>
      <c r="B2332" s="325" t="s">
        <v>292</v>
      </c>
      <c r="C2332" s="323">
        <v>2012</v>
      </c>
      <c r="D2332" s="325" t="s">
        <v>293</v>
      </c>
      <c r="E2332" s="334" t="s">
        <v>123</v>
      </c>
      <c r="F2332" s="323" t="str">
        <f t="shared" si="36"/>
        <v>NL_M_2012_1000 m3_6_4</v>
      </c>
      <c r="G2332" s="684"/>
    </row>
    <row r="2333" spans="1:7" ht="13.8" thickBot="1" x14ac:dyDescent="0.3">
      <c r="A2333" s="372" t="str">
        <f>Cover!$G$25</f>
        <v>NL</v>
      </c>
      <c r="B2333" s="325" t="s">
        <v>292</v>
      </c>
      <c r="C2333" s="323">
        <v>2012</v>
      </c>
      <c r="D2333" s="325" t="s">
        <v>293</v>
      </c>
      <c r="E2333" s="334" t="s">
        <v>124</v>
      </c>
      <c r="F2333" s="323" t="str">
        <f t="shared" si="36"/>
        <v>NL_M_2012_1000 m3_6_4_1</v>
      </c>
      <c r="G2333" s="684"/>
    </row>
    <row r="2334" spans="1:7" ht="13.8" thickBot="1" x14ac:dyDescent="0.3">
      <c r="A2334" s="372" t="str">
        <f>Cover!$G$25</f>
        <v>NL</v>
      </c>
      <c r="B2334" s="325" t="s">
        <v>292</v>
      </c>
      <c r="C2334" s="323">
        <v>2012</v>
      </c>
      <c r="D2334" s="325" t="s">
        <v>293</v>
      </c>
      <c r="E2334" s="334" t="s">
        <v>125</v>
      </c>
      <c r="F2334" s="323" t="str">
        <f t="shared" si="36"/>
        <v>NL_M_2012_1000 m3_6_4_2</v>
      </c>
      <c r="G2334" s="684"/>
    </row>
    <row r="2335" spans="1:7" ht="13.8" thickBot="1" x14ac:dyDescent="0.3">
      <c r="A2335" s="372" t="str">
        <f>Cover!$G$25</f>
        <v>NL</v>
      </c>
      <c r="B2335" s="325" t="s">
        <v>292</v>
      </c>
      <c r="C2335" s="323">
        <v>2012</v>
      </c>
      <c r="D2335" s="325" t="s">
        <v>293</v>
      </c>
      <c r="E2335" s="334" t="s">
        <v>126</v>
      </c>
      <c r="F2335" s="323" t="str">
        <f t="shared" si="36"/>
        <v>NL_M_2012_1000 m3_6_4_3</v>
      </c>
      <c r="G2335" s="684"/>
    </row>
    <row r="2336" spans="1:7" ht="13.8" thickBot="1" x14ac:dyDescent="0.3">
      <c r="A2336" s="372" t="str">
        <f>Cover!$G$25</f>
        <v>NL</v>
      </c>
      <c r="B2336" s="325" t="s">
        <v>292</v>
      </c>
      <c r="C2336" s="323">
        <v>2012</v>
      </c>
      <c r="D2336" s="325" t="s">
        <v>362</v>
      </c>
      <c r="E2336" s="334">
        <v>7</v>
      </c>
      <c r="F2336" s="323" t="str">
        <f t="shared" si="36"/>
        <v>NL_M_2012_1000 mt_7</v>
      </c>
      <c r="G2336" s="684"/>
    </row>
    <row r="2337" spans="1:7" ht="13.8" thickBot="1" x14ac:dyDescent="0.3">
      <c r="A2337" s="372" t="str">
        <f>Cover!$G$25</f>
        <v>NL</v>
      </c>
      <c r="B2337" s="325" t="s">
        <v>292</v>
      </c>
      <c r="C2337" s="323">
        <v>2012</v>
      </c>
      <c r="D2337" s="325" t="s">
        <v>362</v>
      </c>
      <c r="E2337" s="334" t="s">
        <v>127</v>
      </c>
      <c r="F2337" s="323" t="str">
        <f t="shared" si="36"/>
        <v>NL_M_2012_1000 mt_7_1</v>
      </c>
      <c r="G2337" s="684"/>
    </row>
    <row r="2338" spans="1:7" ht="13.8" thickBot="1" x14ac:dyDescent="0.3">
      <c r="A2338" s="372" t="str">
        <f>Cover!$G$25</f>
        <v>NL</v>
      </c>
      <c r="B2338" s="325" t="s">
        <v>292</v>
      </c>
      <c r="C2338" s="323">
        <v>2012</v>
      </c>
      <c r="D2338" s="325" t="s">
        <v>362</v>
      </c>
      <c r="E2338" s="334" t="s">
        <v>128</v>
      </c>
      <c r="F2338" s="323" t="str">
        <f t="shared" si="36"/>
        <v>NL_M_2012_1000 mt_7_2</v>
      </c>
      <c r="G2338" s="684"/>
    </row>
    <row r="2339" spans="1:7" ht="13.8" thickBot="1" x14ac:dyDescent="0.3">
      <c r="A2339" s="372" t="str">
        <f>Cover!$G$25</f>
        <v>NL</v>
      </c>
      <c r="B2339" s="325" t="s">
        <v>292</v>
      </c>
      <c r="C2339" s="323">
        <v>2012</v>
      </c>
      <c r="D2339" s="325" t="s">
        <v>362</v>
      </c>
      <c r="E2339" s="334" t="s">
        <v>129</v>
      </c>
      <c r="F2339" s="323" t="str">
        <f t="shared" si="36"/>
        <v>NL_M_2012_1000 mt_7_3</v>
      </c>
      <c r="G2339" s="684"/>
    </row>
    <row r="2340" spans="1:7" ht="13.8" thickBot="1" x14ac:dyDescent="0.3">
      <c r="A2340" s="372" t="str">
        <f>Cover!$G$25</f>
        <v>NL</v>
      </c>
      <c r="B2340" s="325" t="s">
        <v>292</v>
      </c>
      <c r="C2340" s="323">
        <v>2012</v>
      </c>
      <c r="D2340" s="325" t="s">
        <v>362</v>
      </c>
      <c r="E2340" s="334" t="s">
        <v>130</v>
      </c>
      <c r="F2340" s="323" t="str">
        <f t="shared" si="36"/>
        <v>NL_M_2012_1000 mt_7_3_1</v>
      </c>
      <c r="G2340" s="684"/>
    </row>
    <row r="2341" spans="1:7" ht="13.8" thickBot="1" x14ac:dyDescent="0.3">
      <c r="A2341" s="372" t="str">
        <f>Cover!$G$25</f>
        <v>NL</v>
      </c>
      <c r="B2341" s="325" t="s">
        <v>292</v>
      </c>
      <c r="C2341" s="323">
        <v>2012</v>
      </c>
      <c r="D2341" s="325" t="s">
        <v>362</v>
      </c>
      <c r="E2341" s="334" t="s">
        <v>131</v>
      </c>
      <c r="F2341" s="323" t="str">
        <f t="shared" si="36"/>
        <v>NL_M_2012_1000 mt_7_3_2</v>
      </c>
      <c r="G2341" s="684"/>
    </row>
    <row r="2342" spans="1:7" ht="13.8" thickBot="1" x14ac:dyDescent="0.3">
      <c r="A2342" s="372" t="str">
        <f>Cover!$G$25</f>
        <v>NL</v>
      </c>
      <c r="B2342" s="325" t="s">
        <v>292</v>
      </c>
      <c r="C2342" s="323">
        <v>2012</v>
      </c>
      <c r="D2342" s="325" t="s">
        <v>362</v>
      </c>
      <c r="E2342" s="334" t="s">
        <v>132</v>
      </c>
      <c r="F2342" s="323" t="str">
        <f t="shared" si="36"/>
        <v>NL_M_2012_1000 mt_7_3_3</v>
      </c>
      <c r="G2342" s="684"/>
    </row>
    <row r="2343" spans="1:7" ht="13.8" thickBot="1" x14ac:dyDescent="0.3">
      <c r="A2343" s="372" t="str">
        <f>Cover!$G$25</f>
        <v>NL</v>
      </c>
      <c r="B2343" s="325" t="s">
        <v>292</v>
      </c>
      <c r="C2343" s="323">
        <v>2012</v>
      </c>
      <c r="D2343" s="325" t="s">
        <v>362</v>
      </c>
      <c r="E2343" s="334" t="s">
        <v>133</v>
      </c>
      <c r="F2343" s="323" t="str">
        <f t="shared" si="36"/>
        <v>NL_M_2012_1000 mt_7_3_4</v>
      </c>
      <c r="G2343" s="684"/>
    </row>
    <row r="2344" spans="1:7" ht="13.8" thickBot="1" x14ac:dyDescent="0.3">
      <c r="A2344" s="372" t="str">
        <f>Cover!$G$25</f>
        <v>NL</v>
      </c>
      <c r="B2344" s="325" t="s">
        <v>292</v>
      </c>
      <c r="C2344" s="323">
        <v>2012</v>
      </c>
      <c r="D2344" s="325" t="s">
        <v>362</v>
      </c>
      <c r="E2344" s="334" t="s">
        <v>134</v>
      </c>
      <c r="F2344" s="323" t="str">
        <f t="shared" si="36"/>
        <v>NL_M_2012_1000 mt_7_4</v>
      </c>
      <c r="G2344" s="684"/>
    </row>
    <row r="2345" spans="1:7" ht="13.8" thickBot="1" x14ac:dyDescent="0.3">
      <c r="A2345" s="372" t="str">
        <f>Cover!$G$25</f>
        <v>NL</v>
      </c>
      <c r="B2345" s="325" t="s">
        <v>292</v>
      </c>
      <c r="C2345" s="323">
        <v>2012</v>
      </c>
      <c r="D2345" s="325" t="s">
        <v>362</v>
      </c>
      <c r="E2345" s="334">
        <v>8</v>
      </c>
      <c r="F2345" s="323" t="str">
        <f t="shared" si="36"/>
        <v>NL_M_2012_1000 mt_8</v>
      </c>
      <c r="G2345" s="684"/>
    </row>
    <row r="2346" spans="1:7" ht="13.8" thickBot="1" x14ac:dyDescent="0.3">
      <c r="A2346" s="372" t="str">
        <f>Cover!$G$25</f>
        <v>NL</v>
      </c>
      <c r="B2346" s="325" t="s">
        <v>292</v>
      </c>
      <c r="C2346" s="323">
        <v>2012</v>
      </c>
      <c r="D2346" s="325" t="s">
        <v>362</v>
      </c>
      <c r="E2346" s="334" t="s">
        <v>135</v>
      </c>
      <c r="F2346" s="323" t="str">
        <f t="shared" si="36"/>
        <v>NL_M_2012_1000 mt_8_1</v>
      </c>
      <c r="G2346" s="684"/>
    </row>
    <row r="2347" spans="1:7" ht="13.8" thickBot="1" x14ac:dyDescent="0.3">
      <c r="A2347" s="372" t="str">
        <f>Cover!$G$25</f>
        <v>NL</v>
      </c>
      <c r="B2347" s="325" t="s">
        <v>292</v>
      </c>
      <c r="C2347" s="323">
        <v>2012</v>
      </c>
      <c r="D2347" s="325" t="s">
        <v>362</v>
      </c>
      <c r="E2347" s="334" t="s">
        <v>136</v>
      </c>
      <c r="F2347" s="323" t="str">
        <f t="shared" si="36"/>
        <v>NL_M_2012_1000 mt_8_2</v>
      </c>
      <c r="G2347" s="684"/>
    </row>
    <row r="2348" spans="1:7" ht="13.8" thickBot="1" x14ac:dyDescent="0.3">
      <c r="A2348" s="372" t="str">
        <f>Cover!$G$25</f>
        <v>NL</v>
      </c>
      <c r="B2348" s="325" t="s">
        <v>292</v>
      </c>
      <c r="C2348" s="323">
        <v>2012</v>
      </c>
      <c r="D2348" s="325" t="s">
        <v>362</v>
      </c>
      <c r="E2348" s="334">
        <v>9</v>
      </c>
      <c r="F2348" s="323" t="str">
        <f t="shared" si="36"/>
        <v>NL_M_2012_1000 mt_9</v>
      </c>
      <c r="G2348" s="684"/>
    </row>
    <row r="2349" spans="1:7" ht="13.8" thickBot="1" x14ac:dyDescent="0.3">
      <c r="A2349" s="372" t="str">
        <f>Cover!$G$25</f>
        <v>NL</v>
      </c>
      <c r="B2349" s="325" t="s">
        <v>292</v>
      </c>
      <c r="C2349" s="323">
        <v>2012</v>
      </c>
      <c r="D2349" s="325" t="s">
        <v>362</v>
      </c>
      <c r="E2349" s="334">
        <v>10</v>
      </c>
      <c r="F2349" s="323" t="str">
        <f t="shared" si="36"/>
        <v>NL_M_2012_1000 mt_10</v>
      </c>
      <c r="G2349" s="684"/>
    </row>
    <row r="2350" spans="1:7" ht="13.8" thickBot="1" x14ac:dyDescent="0.3">
      <c r="A2350" s="372" t="str">
        <f>Cover!$G$25</f>
        <v>NL</v>
      </c>
      <c r="B2350" s="325" t="s">
        <v>292</v>
      </c>
      <c r="C2350" s="323">
        <v>2012</v>
      </c>
      <c r="D2350" s="325" t="s">
        <v>362</v>
      </c>
      <c r="E2350" s="334" t="s">
        <v>137</v>
      </c>
      <c r="F2350" s="323" t="str">
        <f t="shared" si="36"/>
        <v>NL_M_2012_1000 mt_10_1</v>
      </c>
      <c r="G2350" s="684"/>
    </row>
    <row r="2351" spans="1:7" ht="13.8" thickBot="1" x14ac:dyDescent="0.3">
      <c r="A2351" s="372" t="str">
        <f>Cover!$G$25</f>
        <v>NL</v>
      </c>
      <c r="B2351" s="325" t="s">
        <v>292</v>
      </c>
      <c r="C2351" s="323">
        <v>2012</v>
      </c>
      <c r="D2351" s="325" t="s">
        <v>362</v>
      </c>
      <c r="E2351" s="334" t="s">
        <v>138</v>
      </c>
      <c r="F2351" s="323" t="str">
        <f t="shared" si="36"/>
        <v>NL_M_2012_1000 mt_10_1_1</v>
      </c>
      <c r="G2351" s="684"/>
    </row>
    <row r="2352" spans="1:7" ht="13.8" thickBot="1" x14ac:dyDescent="0.3">
      <c r="A2352" s="372" t="str">
        <f>Cover!$G$25</f>
        <v>NL</v>
      </c>
      <c r="B2352" s="325" t="s">
        <v>292</v>
      </c>
      <c r="C2352" s="323">
        <v>2012</v>
      </c>
      <c r="D2352" s="325" t="s">
        <v>362</v>
      </c>
      <c r="E2352" s="334" t="s">
        <v>139</v>
      </c>
      <c r="F2352" s="323" t="str">
        <f t="shared" si="36"/>
        <v>NL_M_2012_1000 mt_10_1_2</v>
      </c>
      <c r="G2352" s="684"/>
    </row>
    <row r="2353" spans="1:7" ht="13.8" thickBot="1" x14ac:dyDescent="0.3">
      <c r="A2353" s="372" t="str">
        <f>Cover!$G$25</f>
        <v>NL</v>
      </c>
      <c r="B2353" s="343" t="s">
        <v>292</v>
      </c>
      <c r="C2353" s="323">
        <v>2012</v>
      </c>
      <c r="D2353" s="343" t="s">
        <v>362</v>
      </c>
      <c r="E2353" s="347" t="s">
        <v>140</v>
      </c>
      <c r="F2353" s="323" t="str">
        <f t="shared" si="36"/>
        <v>NL_M_2012_1000 mt_10_1_3</v>
      </c>
      <c r="G2353" s="684"/>
    </row>
    <row r="2354" spans="1:7" ht="13.8" thickBot="1" x14ac:dyDescent="0.3">
      <c r="A2354" s="372" t="str">
        <f>Cover!$G$25</f>
        <v>NL</v>
      </c>
      <c r="B2354" s="327" t="s">
        <v>292</v>
      </c>
      <c r="C2354" s="323">
        <v>2012</v>
      </c>
      <c r="D2354" s="327" t="s">
        <v>362</v>
      </c>
      <c r="E2354" s="341" t="s">
        <v>141</v>
      </c>
      <c r="F2354" s="323" t="str">
        <f t="shared" si="36"/>
        <v>NL_M_2012_1000 mt_10_1_4</v>
      </c>
      <c r="G2354" s="684"/>
    </row>
    <row r="2355" spans="1:7" ht="13.8" thickBot="1" x14ac:dyDescent="0.3">
      <c r="A2355" s="372" t="str">
        <f>Cover!$G$25</f>
        <v>NL</v>
      </c>
      <c r="B2355" s="325" t="s">
        <v>292</v>
      </c>
      <c r="C2355" s="323">
        <v>2012</v>
      </c>
      <c r="D2355" s="325" t="s">
        <v>362</v>
      </c>
      <c r="E2355" s="334" t="s">
        <v>142</v>
      </c>
      <c r="F2355" s="323" t="str">
        <f t="shared" si="36"/>
        <v>NL_M_2012_1000 mt_10_2</v>
      </c>
      <c r="G2355" s="684"/>
    </row>
    <row r="2356" spans="1:7" ht="13.8" thickBot="1" x14ac:dyDescent="0.3">
      <c r="A2356" s="372" t="str">
        <f>Cover!$G$25</f>
        <v>NL</v>
      </c>
      <c r="B2356" s="325" t="s">
        <v>292</v>
      </c>
      <c r="C2356" s="323">
        <v>2012</v>
      </c>
      <c r="D2356" s="325" t="s">
        <v>362</v>
      </c>
      <c r="E2356" s="334" t="s">
        <v>143</v>
      </c>
      <c r="F2356" s="323" t="str">
        <f t="shared" si="36"/>
        <v>NL_M_2012_1000 mt_10_3</v>
      </c>
      <c r="G2356" s="684"/>
    </row>
    <row r="2357" spans="1:7" ht="13.8" thickBot="1" x14ac:dyDescent="0.3">
      <c r="A2357" s="372" t="str">
        <f>Cover!$G$25</f>
        <v>NL</v>
      </c>
      <c r="B2357" s="325" t="s">
        <v>292</v>
      </c>
      <c r="C2357" s="323">
        <v>2012</v>
      </c>
      <c r="D2357" s="325" t="s">
        <v>362</v>
      </c>
      <c r="E2357" s="334" t="s">
        <v>144</v>
      </c>
      <c r="F2357" s="323" t="str">
        <f t="shared" si="36"/>
        <v>NL_M_2012_1000 mt_10_3_1</v>
      </c>
      <c r="G2357" s="684"/>
    </row>
    <row r="2358" spans="1:7" ht="13.8" thickBot="1" x14ac:dyDescent="0.3">
      <c r="A2358" s="372" t="str">
        <f>Cover!$G$25</f>
        <v>NL</v>
      </c>
      <c r="B2358" s="325" t="s">
        <v>292</v>
      </c>
      <c r="C2358" s="323">
        <v>2012</v>
      </c>
      <c r="D2358" s="325" t="s">
        <v>362</v>
      </c>
      <c r="E2358" s="334" t="s">
        <v>145</v>
      </c>
      <c r="F2358" s="323" t="str">
        <f t="shared" si="36"/>
        <v>NL_M_2012_1000 mt_10_3_2</v>
      </c>
      <c r="G2358" s="684"/>
    </row>
    <row r="2359" spans="1:7" ht="13.8" thickBot="1" x14ac:dyDescent="0.3">
      <c r="A2359" s="372" t="str">
        <f>Cover!$G$25</f>
        <v>NL</v>
      </c>
      <c r="B2359" s="325" t="s">
        <v>292</v>
      </c>
      <c r="C2359" s="323">
        <v>2012</v>
      </c>
      <c r="D2359" s="325" t="s">
        <v>362</v>
      </c>
      <c r="E2359" s="334" t="s">
        <v>146</v>
      </c>
      <c r="F2359" s="323" t="str">
        <f t="shared" si="36"/>
        <v>NL_M_2012_1000 mt_10_3_3</v>
      </c>
      <c r="G2359" s="684"/>
    </row>
    <row r="2360" spans="1:7" ht="13.8" thickBot="1" x14ac:dyDescent="0.3">
      <c r="A2360" s="372" t="str">
        <f>Cover!$G$25</f>
        <v>NL</v>
      </c>
      <c r="B2360" s="325" t="s">
        <v>292</v>
      </c>
      <c r="C2360" s="323">
        <v>2012</v>
      </c>
      <c r="D2360" s="325" t="s">
        <v>362</v>
      </c>
      <c r="E2360" s="334" t="s">
        <v>147</v>
      </c>
      <c r="F2360" s="323" t="str">
        <f t="shared" si="36"/>
        <v>NL_M_2012_1000 mt_10_3_4</v>
      </c>
      <c r="G2360" s="684"/>
    </row>
    <row r="2361" spans="1:7" ht="13.8" thickBot="1" x14ac:dyDescent="0.3">
      <c r="A2361" s="372" t="str">
        <f>Cover!$G$25</f>
        <v>NL</v>
      </c>
      <c r="B2361" s="325" t="s">
        <v>292</v>
      </c>
      <c r="C2361" s="323">
        <v>2012</v>
      </c>
      <c r="D2361" s="325" t="s">
        <v>362</v>
      </c>
      <c r="E2361" s="334" t="s">
        <v>148</v>
      </c>
      <c r="F2361" s="323" t="str">
        <f t="shared" si="36"/>
        <v>NL_M_2012_1000 mt_10_4</v>
      </c>
      <c r="G2361" s="684"/>
    </row>
    <row r="2362" spans="1:7" ht="13.8" thickBot="1" x14ac:dyDescent="0.3">
      <c r="A2362" s="372" t="str">
        <f>Cover!$G$25</f>
        <v>NL</v>
      </c>
      <c r="B2362" s="325" t="s">
        <v>292</v>
      </c>
      <c r="C2362" s="323">
        <v>2012</v>
      </c>
      <c r="D2362" s="325" t="s">
        <v>216</v>
      </c>
      <c r="E2362" s="334">
        <v>1</v>
      </c>
      <c r="F2362" s="323" t="str">
        <f t="shared" si="36"/>
        <v>NL_M_2012_1000 NAC_1</v>
      </c>
      <c r="G2362" s="684"/>
    </row>
    <row r="2363" spans="1:7" ht="13.8" thickBot="1" x14ac:dyDescent="0.3">
      <c r="A2363" s="372" t="str">
        <f>Cover!$G$25</f>
        <v>NL</v>
      </c>
      <c r="B2363" s="325" t="s">
        <v>292</v>
      </c>
      <c r="C2363" s="323">
        <v>2012</v>
      </c>
      <c r="D2363" s="325" t="s">
        <v>216</v>
      </c>
      <c r="E2363" s="334" t="s">
        <v>94</v>
      </c>
      <c r="F2363" s="323" t="str">
        <f t="shared" si="36"/>
        <v>NL_M_2012_1000 NAC_1_1</v>
      </c>
      <c r="G2363" s="684"/>
    </row>
    <row r="2364" spans="1:7" ht="13.8" thickBot="1" x14ac:dyDescent="0.3">
      <c r="A2364" s="372" t="str">
        <f>Cover!$G$25</f>
        <v>NL</v>
      </c>
      <c r="B2364" s="325" t="s">
        <v>292</v>
      </c>
      <c r="C2364" s="323">
        <v>2012</v>
      </c>
      <c r="D2364" s="325" t="s">
        <v>216</v>
      </c>
      <c r="E2364" s="334" t="s">
        <v>97</v>
      </c>
      <c r="F2364" s="323" t="str">
        <f t="shared" si="36"/>
        <v>NL_M_2012_1000 NAC_1_2</v>
      </c>
      <c r="G2364" s="684"/>
    </row>
    <row r="2365" spans="1:7" ht="13.8" thickBot="1" x14ac:dyDescent="0.3">
      <c r="A2365" s="372" t="str">
        <f>Cover!$G$25</f>
        <v>NL</v>
      </c>
      <c r="B2365" s="325" t="s">
        <v>292</v>
      </c>
      <c r="C2365" s="323">
        <v>2012</v>
      </c>
      <c r="D2365" s="325" t="s">
        <v>216</v>
      </c>
      <c r="E2365" s="334" t="s">
        <v>98</v>
      </c>
      <c r="F2365" s="323" t="str">
        <f t="shared" si="36"/>
        <v>NL_M_2012_1000 NAC_1_2_C</v>
      </c>
      <c r="G2365" s="684"/>
    </row>
    <row r="2366" spans="1:7" ht="13.8" thickBot="1" x14ac:dyDescent="0.3">
      <c r="A2366" s="372" t="str">
        <f>Cover!$G$25</f>
        <v>NL</v>
      </c>
      <c r="B2366" s="325" t="s">
        <v>292</v>
      </c>
      <c r="C2366" s="323">
        <v>2012</v>
      </c>
      <c r="D2366" s="325" t="s">
        <v>216</v>
      </c>
      <c r="E2366" s="334" t="s">
        <v>99</v>
      </c>
      <c r="F2366" s="323" t="str">
        <f t="shared" si="36"/>
        <v>NL_M_2012_1000 NAC_1_2_NC</v>
      </c>
      <c r="G2366" s="684"/>
    </row>
    <row r="2367" spans="1:7" ht="13.8" thickBot="1" x14ac:dyDescent="0.3">
      <c r="A2367" s="372" t="str">
        <f>Cover!$G$25</f>
        <v>NL</v>
      </c>
      <c r="B2367" s="325" t="s">
        <v>292</v>
      </c>
      <c r="C2367" s="323">
        <v>2012</v>
      </c>
      <c r="D2367" s="325" t="s">
        <v>216</v>
      </c>
      <c r="E2367" s="334" t="s">
        <v>100</v>
      </c>
      <c r="F2367" s="323" t="str">
        <f t="shared" si="36"/>
        <v>NL_M_2012_1000 NAC_1_2_NC_T</v>
      </c>
      <c r="G2367" s="684"/>
    </row>
    <row r="2368" spans="1:7" ht="13.8" thickBot="1" x14ac:dyDescent="0.3">
      <c r="A2368" s="372" t="str">
        <f>Cover!$G$25</f>
        <v>NL</v>
      </c>
      <c r="B2368" s="325" t="s">
        <v>292</v>
      </c>
      <c r="C2368" s="323">
        <v>2012</v>
      </c>
      <c r="D2368" s="325" t="s">
        <v>216</v>
      </c>
      <c r="E2368" s="334">
        <v>2</v>
      </c>
      <c r="F2368" s="323" t="str">
        <f t="shared" si="36"/>
        <v>NL_M_2012_1000 NAC_2</v>
      </c>
      <c r="G2368" s="684"/>
    </row>
    <row r="2369" spans="1:7" ht="13.8" thickBot="1" x14ac:dyDescent="0.3">
      <c r="A2369" s="372" t="str">
        <f>Cover!$G$25</f>
        <v>NL</v>
      </c>
      <c r="B2369" s="325" t="s">
        <v>292</v>
      </c>
      <c r="C2369" s="323">
        <v>2012</v>
      </c>
      <c r="D2369" s="325" t="s">
        <v>216</v>
      </c>
      <c r="E2369" s="334">
        <v>3</v>
      </c>
      <c r="F2369" s="323" t="str">
        <f t="shared" si="36"/>
        <v>NL_M_2012_1000 NAC_3</v>
      </c>
      <c r="G2369" s="684"/>
    </row>
    <row r="2370" spans="1:7" ht="13.8" thickBot="1" x14ac:dyDescent="0.3">
      <c r="A2370" s="372" t="str">
        <f>Cover!$G$25</f>
        <v>NL</v>
      </c>
      <c r="B2370" s="325" t="s">
        <v>292</v>
      </c>
      <c r="C2370" s="323">
        <v>2012</v>
      </c>
      <c r="D2370" s="325" t="s">
        <v>216</v>
      </c>
      <c r="E2370" s="334" t="s">
        <v>381</v>
      </c>
      <c r="F2370" s="323" t="str">
        <f t="shared" si="36"/>
        <v>NL_M_2012_1000 NAC_3_1</v>
      </c>
      <c r="G2370" s="684"/>
    </row>
    <row r="2371" spans="1:7" ht="13.8" thickBot="1" x14ac:dyDescent="0.3">
      <c r="A2371" s="372" t="str">
        <f>Cover!$G$25</f>
        <v>NL</v>
      </c>
      <c r="B2371" s="325" t="s">
        <v>292</v>
      </c>
      <c r="C2371" s="323">
        <v>2012</v>
      </c>
      <c r="D2371" s="325" t="s">
        <v>216</v>
      </c>
      <c r="E2371" s="334" t="s">
        <v>382</v>
      </c>
      <c r="F2371" s="323" t="str">
        <f t="shared" ref="F2371:F2434" si="37">CONCATENATE(A2371,"_",B2371,"_",C2371,"_",D2371,"_",E2371)</f>
        <v>NL_M_2012_1000 NAC_3_2</v>
      </c>
      <c r="G2371" s="684"/>
    </row>
    <row r="2372" spans="1:7" ht="13.8" thickBot="1" x14ac:dyDescent="0.3">
      <c r="A2372" s="372" t="str">
        <f>Cover!$G$25</f>
        <v>NL</v>
      </c>
      <c r="B2372" s="325" t="s">
        <v>292</v>
      </c>
      <c r="C2372" s="323">
        <v>2012</v>
      </c>
      <c r="D2372" s="325" t="s">
        <v>216</v>
      </c>
      <c r="E2372" s="334">
        <v>4</v>
      </c>
      <c r="F2372" s="323" t="str">
        <f t="shared" si="37"/>
        <v>NL_M_2012_1000 NAC_4</v>
      </c>
      <c r="G2372" s="684"/>
    </row>
    <row r="2373" spans="1:7" ht="13.8" thickBot="1" x14ac:dyDescent="0.3">
      <c r="A2373" s="372" t="str">
        <f>Cover!$G$25</f>
        <v>NL</v>
      </c>
      <c r="B2373" s="325" t="s">
        <v>292</v>
      </c>
      <c r="C2373" s="323">
        <v>2012</v>
      </c>
      <c r="D2373" s="325" t="s">
        <v>216</v>
      </c>
      <c r="E2373" s="334" t="s">
        <v>383</v>
      </c>
      <c r="F2373" s="323" t="str">
        <f t="shared" si="37"/>
        <v>NL_M_2012_1000 NAC_4_1</v>
      </c>
      <c r="G2373" s="684"/>
    </row>
    <row r="2374" spans="1:7" ht="13.8" thickBot="1" x14ac:dyDescent="0.3">
      <c r="A2374" s="372" t="str">
        <f>Cover!$G$25</f>
        <v>NL</v>
      </c>
      <c r="B2374" s="325" t="s">
        <v>292</v>
      </c>
      <c r="C2374" s="323">
        <v>2012</v>
      </c>
      <c r="D2374" s="325" t="s">
        <v>216</v>
      </c>
      <c r="E2374" s="334" t="s">
        <v>384</v>
      </c>
      <c r="F2374" s="323" t="str">
        <f t="shared" si="37"/>
        <v>NL_M_2012_1000 NAC_4_2</v>
      </c>
      <c r="G2374" s="684"/>
    </row>
    <row r="2375" spans="1:7" ht="13.8" thickBot="1" x14ac:dyDescent="0.3">
      <c r="A2375" s="372" t="str">
        <f>Cover!$G$25</f>
        <v>NL</v>
      </c>
      <c r="B2375" s="325" t="s">
        <v>292</v>
      </c>
      <c r="C2375" s="323">
        <v>2012</v>
      </c>
      <c r="D2375" s="325" t="s">
        <v>216</v>
      </c>
      <c r="E2375" s="334">
        <v>5</v>
      </c>
      <c r="F2375" s="323" t="str">
        <f t="shared" si="37"/>
        <v>NL_M_2012_1000 NAC_5</v>
      </c>
      <c r="G2375" s="684"/>
    </row>
    <row r="2376" spans="1:7" ht="13.8" thickBot="1" x14ac:dyDescent="0.3">
      <c r="A2376" s="372" t="str">
        <f>Cover!$G$25</f>
        <v>NL</v>
      </c>
      <c r="B2376" s="325" t="s">
        <v>292</v>
      </c>
      <c r="C2376" s="323">
        <v>2012</v>
      </c>
      <c r="D2376" s="325" t="s">
        <v>216</v>
      </c>
      <c r="E2376" s="334" t="s">
        <v>110</v>
      </c>
      <c r="F2376" s="323" t="str">
        <f t="shared" si="37"/>
        <v>NL_M_2012_1000 NAC_5_C</v>
      </c>
      <c r="G2376" s="684"/>
    </row>
    <row r="2377" spans="1:7" ht="13.8" thickBot="1" x14ac:dyDescent="0.3">
      <c r="A2377" s="372" t="str">
        <f>Cover!$G$25</f>
        <v>NL</v>
      </c>
      <c r="B2377" s="325" t="s">
        <v>292</v>
      </c>
      <c r="C2377" s="323">
        <v>2012</v>
      </c>
      <c r="D2377" s="325" t="s">
        <v>216</v>
      </c>
      <c r="E2377" s="334" t="s">
        <v>111</v>
      </c>
      <c r="F2377" s="323" t="str">
        <f t="shared" si="37"/>
        <v>NL_M_2012_1000 NAC_5_NC</v>
      </c>
      <c r="G2377" s="684"/>
    </row>
    <row r="2378" spans="1:7" ht="13.8" thickBot="1" x14ac:dyDescent="0.3">
      <c r="A2378" s="372" t="str">
        <f>Cover!$G$25</f>
        <v>NL</v>
      </c>
      <c r="B2378" s="325" t="s">
        <v>292</v>
      </c>
      <c r="C2378" s="323">
        <v>2012</v>
      </c>
      <c r="D2378" s="325" t="s">
        <v>216</v>
      </c>
      <c r="E2378" s="334" t="s">
        <v>112</v>
      </c>
      <c r="F2378" s="323" t="str">
        <f t="shared" si="37"/>
        <v>NL_M_2012_1000 NAC_5_NC_T</v>
      </c>
      <c r="G2378" s="684"/>
    </row>
    <row r="2379" spans="1:7" ht="13.8" thickBot="1" x14ac:dyDescent="0.3">
      <c r="A2379" s="372" t="str">
        <f>Cover!$G$25</f>
        <v>NL</v>
      </c>
      <c r="B2379" s="325" t="s">
        <v>292</v>
      </c>
      <c r="C2379" s="323">
        <v>2012</v>
      </c>
      <c r="D2379" s="325" t="s">
        <v>216</v>
      </c>
      <c r="E2379" s="334">
        <v>6</v>
      </c>
      <c r="F2379" s="323" t="str">
        <f t="shared" si="37"/>
        <v>NL_M_2012_1000 NAC_6</v>
      </c>
      <c r="G2379" s="684"/>
    </row>
    <row r="2380" spans="1:7" ht="13.8" thickBot="1" x14ac:dyDescent="0.3">
      <c r="A2380" s="372" t="str">
        <f>Cover!$G$25</f>
        <v>NL</v>
      </c>
      <c r="B2380" s="325" t="s">
        <v>292</v>
      </c>
      <c r="C2380" s="323">
        <v>2012</v>
      </c>
      <c r="D2380" s="325" t="s">
        <v>216</v>
      </c>
      <c r="E2380" s="334" t="s">
        <v>113</v>
      </c>
      <c r="F2380" s="323" t="str">
        <f t="shared" si="37"/>
        <v>NL_M_2012_1000 NAC_6_1</v>
      </c>
      <c r="G2380" s="684"/>
    </row>
    <row r="2381" spans="1:7" ht="13.8" thickBot="1" x14ac:dyDescent="0.3">
      <c r="A2381" s="372" t="str">
        <f>Cover!$G$25</f>
        <v>NL</v>
      </c>
      <c r="B2381" s="325" t="s">
        <v>292</v>
      </c>
      <c r="C2381" s="323">
        <v>2012</v>
      </c>
      <c r="D2381" s="325" t="s">
        <v>216</v>
      </c>
      <c r="E2381" s="334" t="s">
        <v>114</v>
      </c>
      <c r="F2381" s="323" t="str">
        <f t="shared" si="37"/>
        <v>NL_M_2012_1000 NAC_6_1_C</v>
      </c>
      <c r="G2381" s="684"/>
    </row>
    <row r="2382" spans="1:7" ht="13.8" thickBot="1" x14ac:dyDescent="0.3">
      <c r="A2382" s="372" t="str">
        <f>Cover!$G$25</f>
        <v>NL</v>
      </c>
      <c r="B2382" s="325" t="s">
        <v>292</v>
      </c>
      <c r="C2382" s="323">
        <v>2012</v>
      </c>
      <c r="D2382" s="325" t="s">
        <v>216</v>
      </c>
      <c r="E2382" s="334" t="s">
        <v>115</v>
      </c>
      <c r="F2382" s="323" t="str">
        <f t="shared" si="37"/>
        <v>NL_M_2012_1000 NAC_6_1_NC</v>
      </c>
      <c r="G2382" s="684"/>
    </row>
    <row r="2383" spans="1:7" ht="13.8" thickBot="1" x14ac:dyDescent="0.3">
      <c r="A2383" s="372" t="str">
        <f>Cover!$G$25</f>
        <v>NL</v>
      </c>
      <c r="B2383" s="325" t="s">
        <v>292</v>
      </c>
      <c r="C2383" s="323">
        <v>2012</v>
      </c>
      <c r="D2383" s="325" t="s">
        <v>216</v>
      </c>
      <c r="E2383" s="334" t="s">
        <v>116</v>
      </c>
      <c r="F2383" s="323" t="str">
        <f t="shared" si="37"/>
        <v>NL_M_2012_1000 NAC_6_1_NC_T</v>
      </c>
      <c r="G2383" s="684"/>
    </row>
    <row r="2384" spans="1:7" ht="13.8" thickBot="1" x14ac:dyDescent="0.3">
      <c r="A2384" s="372" t="str">
        <f>Cover!$G$25</f>
        <v>NL</v>
      </c>
      <c r="B2384" s="325" t="s">
        <v>292</v>
      </c>
      <c r="C2384" s="323">
        <v>2012</v>
      </c>
      <c r="D2384" s="325" t="s">
        <v>216</v>
      </c>
      <c r="E2384" s="334" t="s">
        <v>117</v>
      </c>
      <c r="F2384" s="323" t="str">
        <f t="shared" si="37"/>
        <v>NL_M_2012_1000 NAC_6_2</v>
      </c>
      <c r="G2384" s="684"/>
    </row>
    <row r="2385" spans="1:7" ht="13.8" thickBot="1" x14ac:dyDescent="0.3">
      <c r="A2385" s="372" t="str">
        <f>Cover!$G$25</f>
        <v>NL</v>
      </c>
      <c r="B2385" s="325" t="s">
        <v>292</v>
      </c>
      <c r="C2385" s="323">
        <v>2012</v>
      </c>
      <c r="D2385" s="325" t="s">
        <v>216</v>
      </c>
      <c r="E2385" s="334" t="s">
        <v>118</v>
      </c>
      <c r="F2385" s="323" t="str">
        <f t="shared" si="37"/>
        <v>NL_M_2012_1000 NAC_6_2_C</v>
      </c>
      <c r="G2385" s="684"/>
    </row>
    <row r="2386" spans="1:7" ht="13.8" thickBot="1" x14ac:dyDescent="0.3">
      <c r="A2386" s="372" t="str">
        <f>Cover!$G$25</f>
        <v>NL</v>
      </c>
      <c r="B2386" s="325" t="s">
        <v>292</v>
      </c>
      <c r="C2386" s="323">
        <v>2012</v>
      </c>
      <c r="D2386" s="325" t="s">
        <v>216</v>
      </c>
      <c r="E2386" s="334" t="s">
        <v>119</v>
      </c>
      <c r="F2386" s="323" t="str">
        <f t="shared" si="37"/>
        <v>NL_M_2012_1000 NAC_6_2_NC</v>
      </c>
      <c r="G2386" s="684"/>
    </row>
    <row r="2387" spans="1:7" ht="13.8" thickBot="1" x14ac:dyDescent="0.3">
      <c r="A2387" s="372" t="str">
        <f>Cover!$G$25</f>
        <v>NL</v>
      </c>
      <c r="B2387" s="325" t="s">
        <v>292</v>
      </c>
      <c r="C2387" s="323">
        <v>2012</v>
      </c>
      <c r="D2387" s="325" t="s">
        <v>216</v>
      </c>
      <c r="E2387" s="334" t="s">
        <v>120</v>
      </c>
      <c r="F2387" s="323" t="str">
        <f t="shared" si="37"/>
        <v>NL_M_2012_1000 NAC_6_2_NC_T</v>
      </c>
      <c r="G2387" s="684"/>
    </row>
    <row r="2388" spans="1:7" ht="13.8" thickBot="1" x14ac:dyDescent="0.3">
      <c r="A2388" s="372" t="str">
        <f>Cover!$G$25</f>
        <v>NL</v>
      </c>
      <c r="B2388" s="325" t="s">
        <v>292</v>
      </c>
      <c r="C2388" s="323">
        <v>2012</v>
      </c>
      <c r="D2388" s="325" t="s">
        <v>216</v>
      </c>
      <c r="E2388" s="334" t="s">
        <v>121</v>
      </c>
      <c r="F2388" s="323" t="str">
        <f t="shared" si="37"/>
        <v>NL_M_2012_1000 NAC_6_3</v>
      </c>
      <c r="G2388" s="684"/>
    </row>
    <row r="2389" spans="1:7" ht="13.8" thickBot="1" x14ac:dyDescent="0.3">
      <c r="A2389" s="372" t="str">
        <f>Cover!$G$25</f>
        <v>NL</v>
      </c>
      <c r="B2389" s="325" t="s">
        <v>292</v>
      </c>
      <c r="C2389" s="323">
        <v>2012</v>
      </c>
      <c r="D2389" s="325" t="s">
        <v>216</v>
      </c>
      <c r="E2389" s="334" t="s">
        <v>122</v>
      </c>
      <c r="F2389" s="323" t="str">
        <f t="shared" si="37"/>
        <v>NL_M_2012_1000 NAC_6_3_1</v>
      </c>
      <c r="G2389" s="684"/>
    </row>
    <row r="2390" spans="1:7" ht="13.8" thickBot="1" x14ac:dyDescent="0.3">
      <c r="A2390" s="372" t="str">
        <f>Cover!$G$25</f>
        <v>NL</v>
      </c>
      <c r="B2390" s="325" t="s">
        <v>292</v>
      </c>
      <c r="C2390" s="323">
        <v>2012</v>
      </c>
      <c r="D2390" s="325" t="s">
        <v>216</v>
      </c>
      <c r="E2390" s="334" t="s">
        <v>123</v>
      </c>
      <c r="F2390" s="323" t="str">
        <f t="shared" si="37"/>
        <v>NL_M_2012_1000 NAC_6_4</v>
      </c>
      <c r="G2390" s="684"/>
    </row>
    <row r="2391" spans="1:7" ht="13.8" thickBot="1" x14ac:dyDescent="0.3">
      <c r="A2391" s="372" t="str">
        <f>Cover!$G$25</f>
        <v>NL</v>
      </c>
      <c r="B2391" s="325" t="s">
        <v>292</v>
      </c>
      <c r="C2391" s="323">
        <v>2012</v>
      </c>
      <c r="D2391" s="325" t="s">
        <v>216</v>
      </c>
      <c r="E2391" s="334" t="s">
        <v>124</v>
      </c>
      <c r="F2391" s="323" t="str">
        <f t="shared" si="37"/>
        <v>NL_M_2012_1000 NAC_6_4_1</v>
      </c>
      <c r="G2391" s="684"/>
    </row>
    <row r="2392" spans="1:7" ht="13.8" thickBot="1" x14ac:dyDescent="0.3">
      <c r="A2392" s="372" t="str">
        <f>Cover!$G$25</f>
        <v>NL</v>
      </c>
      <c r="B2392" s="325" t="s">
        <v>292</v>
      </c>
      <c r="C2392" s="323">
        <v>2012</v>
      </c>
      <c r="D2392" s="325" t="s">
        <v>216</v>
      </c>
      <c r="E2392" s="334" t="s">
        <v>125</v>
      </c>
      <c r="F2392" s="323" t="str">
        <f t="shared" si="37"/>
        <v>NL_M_2012_1000 NAC_6_4_2</v>
      </c>
      <c r="G2392" s="684"/>
    </row>
    <row r="2393" spans="1:7" ht="13.8" thickBot="1" x14ac:dyDescent="0.3">
      <c r="A2393" s="372" t="str">
        <f>Cover!$G$25</f>
        <v>NL</v>
      </c>
      <c r="B2393" s="325" t="s">
        <v>292</v>
      </c>
      <c r="C2393" s="323">
        <v>2012</v>
      </c>
      <c r="D2393" s="325" t="s">
        <v>216</v>
      </c>
      <c r="E2393" s="334" t="s">
        <v>126</v>
      </c>
      <c r="F2393" s="323" t="str">
        <f t="shared" si="37"/>
        <v>NL_M_2012_1000 NAC_6_4_3</v>
      </c>
      <c r="G2393" s="684"/>
    </row>
    <row r="2394" spans="1:7" ht="13.8" thickBot="1" x14ac:dyDescent="0.3">
      <c r="A2394" s="372" t="str">
        <f>Cover!$G$25</f>
        <v>NL</v>
      </c>
      <c r="B2394" s="325" t="s">
        <v>292</v>
      </c>
      <c r="C2394" s="323">
        <v>2012</v>
      </c>
      <c r="D2394" s="325" t="s">
        <v>216</v>
      </c>
      <c r="E2394" s="334">
        <v>7</v>
      </c>
      <c r="F2394" s="323" t="str">
        <f t="shared" si="37"/>
        <v>NL_M_2012_1000 NAC_7</v>
      </c>
      <c r="G2394" s="684"/>
    </row>
    <row r="2395" spans="1:7" ht="13.8" thickBot="1" x14ac:dyDescent="0.3">
      <c r="A2395" s="372" t="str">
        <f>Cover!$G$25</f>
        <v>NL</v>
      </c>
      <c r="B2395" s="325" t="s">
        <v>292</v>
      </c>
      <c r="C2395" s="323">
        <v>2012</v>
      </c>
      <c r="D2395" s="325" t="s">
        <v>216</v>
      </c>
      <c r="E2395" s="334" t="s">
        <v>127</v>
      </c>
      <c r="F2395" s="323" t="str">
        <f t="shared" si="37"/>
        <v>NL_M_2012_1000 NAC_7_1</v>
      </c>
      <c r="G2395" s="684"/>
    </row>
    <row r="2396" spans="1:7" ht="13.8" thickBot="1" x14ac:dyDescent="0.3">
      <c r="A2396" s="372" t="str">
        <f>Cover!$G$25</f>
        <v>NL</v>
      </c>
      <c r="B2396" s="325" t="s">
        <v>292</v>
      </c>
      <c r="C2396" s="323">
        <v>2012</v>
      </c>
      <c r="D2396" s="325" t="s">
        <v>216</v>
      </c>
      <c r="E2396" s="334" t="s">
        <v>128</v>
      </c>
      <c r="F2396" s="323" t="str">
        <f t="shared" si="37"/>
        <v>NL_M_2012_1000 NAC_7_2</v>
      </c>
      <c r="G2396" s="684"/>
    </row>
    <row r="2397" spans="1:7" ht="13.8" thickBot="1" x14ac:dyDescent="0.3">
      <c r="A2397" s="372" t="str">
        <f>Cover!$G$25</f>
        <v>NL</v>
      </c>
      <c r="B2397" s="325" t="s">
        <v>292</v>
      </c>
      <c r="C2397" s="323">
        <v>2012</v>
      </c>
      <c r="D2397" s="325" t="s">
        <v>216</v>
      </c>
      <c r="E2397" s="334" t="s">
        <v>129</v>
      </c>
      <c r="F2397" s="323" t="str">
        <f t="shared" si="37"/>
        <v>NL_M_2012_1000 NAC_7_3</v>
      </c>
      <c r="G2397" s="684"/>
    </row>
    <row r="2398" spans="1:7" ht="13.8" thickBot="1" x14ac:dyDescent="0.3">
      <c r="A2398" s="372" t="str">
        <f>Cover!$G$25</f>
        <v>NL</v>
      </c>
      <c r="B2398" s="325" t="s">
        <v>292</v>
      </c>
      <c r="C2398" s="323">
        <v>2012</v>
      </c>
      <c r="D2398" s="325" t="s">
        <v>216</v>
      </c>
      <c r="E2398" s="334" t="s">
        <v>130</v>
      </c>
      <c r="F2398" s="323" t="str">
        <f t="shared" si="37"/>
        <v>NL_M_2012_1000 NAC_7_3_1</v>
      </c>
      <c r="G2398" s="684"/>
    </row>
    <row r="2399" spans="1:7" ht="13.8" thickBot="1" x14ac:dyDescent="0.3">
      <c r="A2399" s="372" t="str">
        <f>Cover!$G$25</f>
        <v>NL</v>
      </c>
      <c r="B2399" s="325" t="s">
        <v>292</v>
      </c>
      <c r="C2399" s="323">
        <v>2012</v>
      </c>
      <c r="D2399" s="325" t="s">
        <v>216</v>
      </c>
      <c r="E2399" s="334" t="s">
        <v>131</v>
      </c>
      <c r="F2399" s="323" t="str">
        <f t="shared" si="37"/>
        <v>NL_M_2012_1000 NAC_7_3_2</v>
      </c>
      <c r="G2399" s="684"/>
    </row>
    <row r="2400" spans="1:7" ht="13.8" thickBot="1" x14ac:dyDescent="0.3">
      <c r="A2400" s="372" t="str">
        <f>Cover!$G$25</f>
        <v>NL</v>
      </c>
      <c r="B2400" s="325" t="s">
        <v>292</v>
      </c>
      <c r="C2400" s="323">
        <v>2012</v>
      </c>
      <c r="D2400" s="325" t="s">
        <v>216</v>
      </c>
      <c r="E2400" s="334" t="s">
        <v>132</v>
      </c>
      <c r="F2400" s="323" t="str">
        <f t="shared" si="37"/>
        <v>NL_M_2012_1000 NAC_7_3_3</v>
      </c>
      <c r="G2400" s="684"/>
    </row>
    <row r="2401" spans="1:7" ht="13.8" thickBot="1" x14ac:dyDescent="0.3">
      <c r="A2401" s="372" t="str">
        <f>Cover!$G$25</f>
        <v>NL</v>
      </c>
      <c r="B2401" s="325" t="s">
        <v>292</v>
      </c>
      <c r="C2401" s="323">
        <v>2012</v>
      </c>
      <c r="D2401" s="325" t="s">
        <v>216</v>
      </c>
      <c r="E2401" s="334" t="s">
        <v>133</v>
      </c>
      <c r="F2401" s="323" t="str">
        <f t="shared" si="37"/>
        <v>NL_M_2012_1000 NAC_7_3_4</v>
      </c>
      <c r="G2401" s="684"/>
    </row>
    <row r="2402" spans="1:7" ht="13.8" thickBot="1" x14ac:dyDescent="0.3">
      <c r="A2402" s="372" t="str">
        <f>Cover!$G$25</f>
        <v>NL</v>
      </c>
      <c r="B2402" s="325" t="s">
        <v>292</v>
      </c>
      <c r="C2402" s="323">
        <v>2012</v>
      </c>
      <c r="D2402" s="325" t="s">
        <v>216</v>
      </c>
      <c r="E2402" s="334" t="s">
        <v>134</v>
      </c>
      <c r="F2402" s="323" t="str">
        <f t="shared" si="37"/>
        <v>NL_M_2012_1000 NAC_7_4</v>
      </c>
      <c r="G2402" s="684"/>
    </row>
    <row r="2403" spans="1:7" ht="13.8" thickBot="1" x14ac:dyDescent="0.3">
      <c r="A2403" s="372" t="str">
        <f>Cover!$G$25</f>
        <v>NL</v>
      </c>
      <c r="B2403" s="325" t="s">
        <v>292</v>
      </c>
      <c r="C2403" s="323">
        <v>2012</v>
      </c>
      <c r="D2403" s="325" t="s">
        <v>216</v>
      </c>
      <c r="E2403" s="334">
        <v>8</v>
      </c>
      <c r="F2403" s="323" t="str">
        <f t="shared" si="37"/>
        <v>NL_M_2012_1000 NAC_8</v>
      </c>
      <c r="G2403" s="684"/>
    </row>
    <row r="2404" spans="1:7" ht="13.8" thickBot="1" x14ac:dyDescent="0.3">
      <c r="A2404" s="372" t="str">
        <f>Cover!$G$25</f>
        <v>NL</v>
      </c>
      <c r="B2404" s="325" t="s">
        <v>292</v>
      </c>
      <c r="C2404" s="323">
        <v>2012</v>
      </c>
      <c r="D2404" s="325" t="s">
        <v>216</v>
      </c>
      <c r="E2404" s="334" t="s">
        <v>135</v>
      </c>
      <c r="F2404" s="323" t="str">
        <f t="shared" si="37"/>
        <v>NL_M_2012_1000 NAC_8_1</v>
      </c>
      <c r="G2404" s="684"/>
    </row>
    <row r="2405" spans="1:7" ht="13.8" thickBot="1" x14ac:dyDescent="0.3">
      <c r="A2405" s="372" t="str">
        <f>Cover!$G$25</f>
        <v>NL</v>
      </c>
      <c r="B2405" s="325" t="s">
        <v>292</v>
      </c>
      <c r="C2405" s="323">
        <v>2012</v>
      </c>
      <c r="D2405" s="325" t="s">
        <v>216</v>
      </c>
      <c r="E2405" s="334" t="s">
        <v>136</v>
      </c>
      <c r="F2405" s="323" t="str">
        <f t="shared" si="37"/>
        <v>NL_M_2012_1000 NAC_8_2</v>
      </c>
      <c r="G2405" s="684"/>
    </row>
    <row r="2406" spans="1:7" ht="13.8" thickBot="1" x14ac:dyDescent="0.3">
      <c r="A2406" s="372" t="str">
        <f>Cover!$G$25</f>
        <v>NL</v>
      </c>
      <c r="B2406" s="325" t="s">
        <v>292</v>
      </c>
      <c r="C2406" s="323">
        <v>2012</v>
      </c>
      <c r="D2406" s="325" t="s">
        <v>216</v>
      </c>
      <c r="E2406" s="334">
        <v>9</v>
      </c>
      <c r="F2406" s="323" t="str">
        <f t="shared" si="37"/>
        <v>NL_M_2012_1000 NAC_9</v>
      </c>
      <c r="G2406" s="684"/>
    </row>
    <row r="2407" spans="1:7" ht="13.8" thickBot="1" x14ac:dyDescent="0.3">
      <c r="A2407" s="372" t="str">
        <f>Cover!$G$25</f>
        <v>NL</v>
      </c>
      <c r="B2407" s="332" t="s">
        <v>292</v>
      </c>
      <c r="C2407" s="323">
        <v>2012</v>
      </c>
      <c r="D2407" s="332" t="s">
        <v>216</v>
      </c>
      <c r="E2407" s="342">
        <v>10</v>
      </c>
      <c r="F2407" s="323" t="str">
        <f t="shared" si="37"/>
        <v>NL_M_2012_1000 NAC_10</v>
      </c>
      <c r="G2407" s="684"/>
    </row>
    <row r="2408" spans="1:7" ht="13.8" thickBot="1" x14ac:dyDescent="0.3">
      <c r="A2408" s="372" t="str">
        <f>Cover!$G$25</f>
        <v>NL</v>
      </c>
      <c r="B2408" s="327" t="s">
        <v>292</v>
      </c>
      <c r="C2408" s="323">
        <v>2012</v>
      </c>
      <c r="D2408" s="327" t="s">
        <v>216</v>
      </c>
      <c r="E2408" s="341" t="s">
        <v>137</v>
      </c>
      <c r="F2408" s="323" t="str">
        <f t="shared" si="37"/>
        <v>NL_M_2012_1000 NAC_10_1</v>
      </c>
      <c r="G2408" s="684"/>
    </row>
    <row r="2409" spans="1:7" ht="13.8" thickBot="1" x14ac:dyDescent="0.3">
      <c r="A2409" s="372" t="str">
        <f>Cover!$G$25</f>
        <v>NL</v>
      </c>
      <c r="B2409" s="335" t="s">
        <v>292</v>
      </c>
      <c r="C2409" s="323">
        <v>2012</v>
      </c>
      <c r="D2409" s="325" t="s">
        <v>216</v>
      </c>
      <c r="E2409" s="334" t="s">
        <v>138</v>
      </c>
      <c r="F2409" s="323" t="str">
        <f t="shared" si="37"/>
        <v>NL_M_2012_1000 NAC_10_1_1</v>
      </c>
      <c r="G2409" s="684"/>
    </row>
    <row r="2410" spans="1:7" ht="13.8" thickBot="1" x14ac:dyDescent="0.3">
      <c r="A2410" s="372" t="str">
        <f>Cover!$G$25</f>
        <v>NL</v>
      </c>
      <c r="B2410" s="335" t="s">
        <v>292</v>
      </c>
      <c r="C2410" s="323">
        <v>2012</v>
      </c>
      <c r="D2410" s="325" t="s">
        <v>216</v>
      </c>
      <c r="E2410" s="334" t="s">
        <v>139</v>
      </c>
      <c r="F2410" s="323" t="str">
        <f t="shared" si="37"/>
        <v>NL_M_2012_1000 NAC_10_1_2</v>
      </c>
      <c r="G2410" s="684"/>
    </row>
    <row r="2411" spans="1:7" ht="13.8" thickBot="1" x14ac:dyDescent="0.3">
      <c r="A2411" s="372" t="str">
        <f>Cover!$G$25</f>
        <v>NL</v>
      </c>
      <c r="B2411" s="335" t="s">
        <v>292</v>
      </c>
      <c r="C2411" s="323">
        <v>2012</v>
      </c>
      <c r="D2411" s="325" t="s">
        <v>216</v>
      </c>
      <c r="E2411" s="334" t="s">
        <v>140</v>
      </c>
      <c r="F2411" s="323" t="str">
        <f t="shared" si="37"/>
        <v>NL_M_2012_1000 NAC_10_1_3</v>
      </c>
      <c r="G2411" s="684"/>
    </row>
    <row r="2412" spans="1:7" ht="13.8" thickBot="1" x14ac:dyDescent="0.3">
      <c r="A2412" s="372" t="str">
        <f>Cover!$G$25</f>
        <v>NL</v>
      </c>
      <c r="B2412" s="335" t="s">
        <v>292</v>
      </c>
      <c r="C2412" s="323">
        <v>2012</v>
      </c>
      <c r="D2412" s="325" t="s">
        <v>216</v>
      </c>
      <c r="E2412" s="334" t="s">
        <v>141</v>
      </c>
      <c r="F2412" s="323" t="str">
        <f t="shared" si="37"/>
        <v>NL_M_2012_1000 NAC_10_1_4</v>
      </c>
      <c r="G2412" s="684"/>
    </row>
    <row r="2413" spans="1:7" ht="13.8" thickBot="1" x14ac:dyDescent="0.3">
      <c r="A2413" s="372" t="str">
        <f>Cover!$G$25</f>
        <v>NL</v>
      </c>
      <c r="B2413" s="335" t="s">
        <v>292</v>
      </c>
      <c r="C2413" s="323">
        <v>2012</v>
      </c>
      <c r="D2413" s="325" t="s">
        <v>216</v>
      </c>
      <c r="E2413" s="334" t="s">
        <v>142</v>
      </c>
      <c r="F2413" s="323" t="str">
        <f t="shared" si="37"/>
        <v>NL_M_2012_1000 NAC_10_2</v>
      </c>
      <c r="G2413" s="684"/>
    </row>
    <row r="2414" spans="1:7" ht="13.8" thickBot="1" x14ac:dyDescent="0.3">
      <c r="A2414" s="372" t="str">
        <f>Cover!$G$25</f>
        <v>NL</v>
      </c>
      <c r="B2414" s="335" t="s">
        <v>292</v>
      </c>
      <c r="C2414" s="323">
        <v>2012</v>
      </c>
      <c r="D2414" s="325" t="s">
        <v>216</v>
      </c>
      <c r="E2414" s="334" t="s">
        <v>143</v>
      </c>
      <c r="F2414" s="323" t="str">
        <f t="shared" si="37"/>
        <v>NL_M_2012_1000 NAC_10_3</v>
      </c>
      <c r="G2414" s="684"/>
    </row>
    <row r="2415" spans="1:7" ht="13.8" thickBot="1" x14ac:dyDescent="0.3">
      <c r="A2415" s="372" t="str">
        <f>Cover!$G$25</f>
        <v>NL</v>
      </c>
      <c r="B2415" s="335" t="s">
        <v>292</v>
      </c>
      <c r="C2415" s="323">
        <v>2012</v>
      </c>
      <c r="D2415" s="325" t="s">
        <v>216</v>
      </c>
      <c r="E2415" s="334" t="s">
        <v>144</v>
      </c>
      <c r="F2415" s="323" t="str">
        <f t="shared" si="37"/>
        <v>NL_M_2012_1000 NAC_10_3_1</v>
      </c>
      <c r="G2415" s="684"/>
    </row>
    <row r="2416" spans="1:7" ht="13.8" thickBot="1" x14ac:dyDescent="0.3">
      <c r="A2416" s="372" t="str">
        <f>Cover!$G$25</f>
        <v>NL</v>
      </c>
      <c r="B2416" s="335" t="s">
        <v>292</v>
      </c>
      <c r="C2416" s="323">
        <v>2012</v>
      </c>
      <c r="D2416" s="325" t="s">
        <v>216</v>
      </c>
      <c r="E2416" s="334" t="s">
        <v>145</v>
      </c>
      <c r="F2416" s="323" t="str">
        <f t="shared" si="37"/>
        <v>NL_M_2012_1000 NAC_10_3_2</v>
      </c>
      <c r="G2416" s="684"/>
    </row>
    <row r="2417" spans="1:7" ht="13.8" thickBot="1" x14ac:dyDescent="0.3">
      <c r="A2417" s="372" t="str">
        <f>Cover!$G$25</f>
        <v>NL</v>
      </c>
      <c r="B2417" s="335" t="s">
        <v>292</v>
      </c>
      <c r="C2417" s="323">
        <v>2012</v>
      </c>
      <c r="D2417" s="325" t="s">
        <v>216</v>
      </c>
      <c r="E2417" s="334" t="s">
        <v>146</v>
      </c>
      <c r="F2417" s="323" t="str">
        <f t="shared" si="37"/>
        <v>NL_M_2012_1000 NAC_10_3_3</v>
      </c>
      <c r="G2417" s="684"/>
    </row>
    <row r="2418" spans="1:7" ht="13.8" thickBot="1" x14ac:dyDescent="0.3">
      <c r="A2418" s="372" t="str">
        <f>Cover!$G$25</f>
        <v>NL</v>
      </c>
      <c r="B2418" s="335" t="s">
        <v>292</v>
      </c>
      <c r="C2418" s="323">
        <v>2012</v>
      </c>
      <c r="D2418" s="325" t="s">
        <v>216</v>
      </c>
      <c r="E2418" s="334" t="s">
        <v>147</v>
      </c>
      <c r="F2418" s="323" t="str">
        <f t="shared" si="37"/>
        <v>NL_M_2012_1000 NAC_10_3_4</v>
      </c>
      <c r="G2418" s="684"/>
    </row>
    <row r="2419" spans="1:7" ht="13.8" thickBot="1" x14ac:dyDescent="0.3">
      <c r="A2419" s="372" t="str">
        <f>Cover!$G$25</f>
        <v>NL</v>
      </c>
      <c r="B2419" s="335" t="s">
        <v>292</v>
      </c>
      <c r="C2419" s="323">
        <v>2012</v>
      </c>
      <c r="D2419" s="325" t="s">
        <v>216</v>
      </c>
      <c r="E2419" s="334" t="s">
        <v>148</v>
      </c>
      <c r="F2419" s="323" t="str">
        <f t="shared" si="37"/>
        <v>NL_M_2012_1000 NAC_10_4</v>
      </c>
      <c r="G2419" s="684"/>
    </row>
    <row r="2420" spans="1:7" ht="13.8" thickBot="1" x14ac:dyDescent="0.3">
      <c r="A2420" s="372" t="str">
        <f>Cover!$G$25</f>
        <v>NL</v>
      </c>
      <c r="B2420" s="335" t="s">
        <v>296</v>
      </c>
      <c r="C2420" s="323">
        <v>2012</v>
      </c>
      <c r="D2420" s="325" t="s">
        <v>293</v>
      </c>
      <c r="E2420" s="334">
        <v>1</v>
      </c>
      <c r="F2420" s="323" t="str">
        <f t="shared" si="37"/>
        <v>NL_X_2012_1000 m3_1</v>
      </c>
      <c r="G2420" s="684"/>
    </row>
    <row r="2421" spans="1:7" ht="13.8" thickBot="1" x14ac:dyDescent="0.3">
      <c r="A2421" s="372" t="str">
        <f>Cover!$G$25</f>
        <v>NL</v>
      </c>
      <c r="B2421" s="335" t="s">
        <v>296</v>
      </c>
      <c r="C2421" s="323">
        <v>2012</v>
      </c>
      <c r="D2421" s="325" t="s">
        <v>293</v>
      </c>
      <c r="E2421" s="334" t="s">
        <v>94</v>
      </c>
      <c r="F2421" s="323" t="str">
        <f t="shared" si="37"/>
        <v>NL_X_2012_1000 m3_1_1</v>
      </c>
      <c r="G2421" s="684"/>
    </row>
    <row r="2422" spans="1:7" ht="13.8" thickBot="1" x14ac:dyDescent="0.3">
      <c r="A2422" s="372" t="str">
        <f>Cover!$G$25</f>
        <v>NL</v>
      </c>
      <c r="B2422" s="335" t="s">
        <v>296</v>
      </c>
      <c r="C2422" s="323">
        <v>2012</v>
      </c>
      <c r="D2422" s="325" t="s">
        <v>293</v>
      </c>
      <c r="E2422" s="334" t="s">
        <v>97</v>
      </c>
      <c r="F2422" s="323" t="str">
        <f t="shared" si="37"/>
        <v>NL_X_2012_1000 m3_1_2</v>
      </c>
      <c r="G2422" s="684"/>
    </row>
    <row r="2423" spans="1:7" ht="13.8" thickBot="1" x14ac:dyDescent="0.3">
      <c r="A2423" s="372" t="str">
        <f>Cover!$G$25</f>
        <v>NL</v>
      </c>
      <c r="B2423" s="335" t="s">
        <v>296</v>
      </c>
      <c r="C2423" s="323">
        <v>2012</v>
      </c>
      <c r="D2423" s="325" t="s">
        <v>293</v>
      </c>
      <c r="E2423" s="334" t="s">
        <v>98</v>
      </c>
      <c r="F2423" s="323" t="str">
        <f t="shared" si="37"/>
        <v>NL_X_2012_1000 m3_1_2_C</v>
      </c>
      <c r="G2423" s="684"/>
    </row>
    <row r="2424" spans="1:7" ht="13.8" thickBot="1" x14ac:dyDescent="0.3">
      <c r="A2424" s="372" t="str">
        <f>Cover!$G$25</f>
        <v>NL</v>
      </c>
      <c r="B2424" s="335" t="s">
        <v>296</v>
      </c>
      <c r="C2424" s="323">
        <v>2012</v>
      </c>
      <c r="D2424" s="325" t="s">
        <v>293</v>
      </c>
      <c r="E2424" s="334" t="s">
        <v>99</v>
      </c>
      <c r="F2424" s="323" t="str">
        <f t="shared" si="37"/>
        <v>NL_X_2012_1000 m3_1_2_NC</v>
      </c>
      <c r="G2424" s="684"/>
    </row>
    <row r="2425" spans="1:7" ht="13.8" thickBot="1" x14ac:dyDescent="0.3">
      <c r="A2425" s="372" t="str">
        <f>Cover!$G$25</f>
        <v>NL</v>
      </c>
      <c r="B2425" s="335" t="s">
        <v>296</v>
      </c>
      <c r="C2425" s="323">
        <v>2012</v>
      </c>
      <c r="D2425" s="325" t="s">
        <v>293</v>
      </c>
      <c r="E2425" s="334" t="s">
        <v>100</v>
      </c>
      <c r="F2425" s="323" t="str">
        <f t="shared" si="37"/>
        <v>NL_X_2012_1000 m3_1_2_NC_T</v>
      </c>
      <c r="G2425" s="684"/>
    </row>
    <row r="2426" spans="1:7" ht="13.8" thickBot="1" x14ac:dyDescent="0.3">
      <c r="A2426" s="372" t="str">
        <f>Cover!$G$25</f>
        <v>NL</v>
      </c>
      <c r="B2426" s="335" t="s">
        <v>296</v>
      </c>
      <c r="C2426" s="323">
        <v>2012</v>
      </c>
      <c r="D2426" s="325" t="s">
        <v>362</v>
      </c>
      <c r="E2426" s="334">
        <v>2</v>
      </c>
      <c r="F2426" s="323" t="str">
        <f t="shared" si="37"/>
        <v>NL_X_2012_1000 mt_2</v>
      </c>
      <c r="G2426" s="684"/>
    </row>
    <row r="2427" spans="1:7" ht="13.8" thickBot="1" x14ac:dyDescent="0.3">
      <c r="A2427" s="372" t="str">
        <f>Cover!$G$25</f>
        <v>NL</v>
      </c>
      <c r="B2427" s="335" t="s">
        <v>296</v>
      </c>
      <c r="C2427" s="323">
        <v>2012</v>
      </c>
      <c r="D2427" s="325" t="s">
        <v>293</v>
      </c>
      <c r="E2427" s="334">
        <v>3</v>
      </c>
      <c r="F2427" s="323" t="str">
        <f t="shared" si="37"/>
        <v>NL_X_2012_1000 m3_3</v>
      </c>
      <c r="G2427" s="684"/>
    </row>
    <row r="2428" spans="1:7" ht="13.8" thickBot="1" x14ac:dyDescent="0.3">
      <c r="A2428" s="372" t="str">
        <f>Cover!$G$25</f>
        <v>NL</v>
      </c>
      <c r="B2428" s="335" t="s">
        <v>296</v>
      </c>
      <c r="C2428" s="323">
        <v>2012</v>
      </c>
      <c r="D2428" s="325" t="s">
        <v>293</v>
      </c>
      <c r="E2428" s="334" t="s">
        <v>381</v>
      </c>
      <c r="F2428" s="323" t="str">
        <f t="shared" si="37"/>
        <v>NL_X_2012_1000 m3_3_1</v>
      </c>
      <c r="G2428" s="684"/>
    </row>
    <row r="2429" spans="1:7" ht="13.8" thickBot="1" x14ac:dyDescent="0.3">
      <c r="A2429" s="372" t="str">
        <f>Cover!$G$25</f>
        <v>NL</v>
      </c>
      <c r="B2429" s="335" t="s">
        <v>296</v>
      </c>
      <c r="C2429" s="323">
        <v>2012</v>
      </c>
      <c r="D2429" s="325" t="s">
        <v>293</v>
      </c>
      <c r="E2429" s="334" t="s">
        <v>382</v>
      </c>
      <c r="F2429" s="323" t="str">
        <f t="shared" si="37"/>
        <v>NL_X_2012_1000 m3_3_2</v>
      </c>
      <c r="G2429" s="684"/>
    </row>
    <row r="2430" spans="1:7" ht="13.8" thickBot="1" x14ac:dyDescent="0.3">
      <c r="A2430" s="372" t="str">
        <f>Cover!$G$25</f>
        <v>NL</v>
      </c>
      <c r="B2430" s="335" t="s">
        <v>296</v>
      </c>
      <c r="C2430" s="323">
        <v>2012</v>
      </c>
      <c r="D2430" s="325" t="s">
        <v>362</v>
      </c>
      <c r="E2430" s="334">
        <v>4</v>
      </c>
      <c r="F2430" s="323" t="str">
        <f t="shared" si="37"/>
        <v>NL_X_2012_1000 mt_4</v>
      </c>
      <c r="G2430" s="684"/>
    </row>
    <row r="2431" spans="1:7" ht="13.8" thickBot="1" x14ac:dyDescent="0.3">
      <c r="A2431" s="372" t="str">
        <f>Cover!$G$25</f>
        <v>NL</v>
      </c>
      <c r="B2431" s="351" t="s">
        <v>296</v>
      </c>
      <c r="C2431" s="323">
        <v>2012</v>
      </c>
      <c r="D2431" s="332" t="s">
        <v>362</v>
      </c>
      <c r="E2431" s="342" t="s">
        <v>383</v>
      </c>
      <c r="F2431" s="323" t="str">
        <f t="shared" si="37"/>
        <v>NL_X_2012_1000 mt_4_1</v>
      </c>
      <c r="G2431" s="684"/>
    </row>
    <row r="2432" spans="1:7" ht="13.8" thickBot="1" x14ac:dyDescent="0.3">
      <c r="A2432" s="372" t="str">
        <f>Cover!$G$25</f>
        <v>NL</v>
      </c>
      <c r="B2432" s="327" t="s">
        <v>296</v>
      </c>
      <c r="C2432" s="323">
        <v>2012</v>
      </c>
      <c r="D2432" s="327" t="s">
        <v>362</v>
      </c>
      <c r="E2432" s="341" t="s">
        <v>384</v>
      </c>
      <c r="F2432" s="323" t="str">
        <f t="shared" si="37"/>
        <v>NL_X_2012_1000 mt_4_2</v>
      </c>
      <c r="G2432" s="684"/>
    </row>
    <row r="2433" spans="1:7" ht="13.8" thickBot="1" x14ac:dyDescent="0.3">
      <c r="A2433" s="372" t="str">
        <f>Cover!$G$25</f>
        <v>NL</v>
      </c>
      <c r="B2433" s="335" t="s">
        <v>296</v>
      </c>
      <c r="C2433" s="323">
        <v>2012</v>
      </c>
      <c r="D2433" s="325" t="s">
        <v>293</v>
      </c>
      <c r="E2433" s="334">
        <v>5</v>
      </c>
      <c r="F2433" s="323" t="str">
        <f t="shared" si="37"/>
        <v>NL_X_2012_1000 m3_5</v>
      </c>
      <c r="G2433" s="684"/>
    </row>
    <row r="2434" spans="1:7" ht="13.8" thickBot="1" x14ac:dyDescent="0.3">
      <c r="A2434" s="372" t="str">
        <f>Cover!$G$25</f>
        <v>NL</v>
      </c>
      <c r="B2434" s="335" t="s">
        <v>296</v>
      </c>
      <c r="C2434" s="323">
        <v>2012</v>
      </c>
      <c r="D2434" s="325" t="s">
        <v>293</v>
      </c>
      <c r="E2434" s="334" t="s">
        <v>110</v>
      </c>
      <c r="F2434" s="323" t="str">
        <f t="shared" si="37"/>
        <v>NL_X_2012_1000 m3_5_C</v>
      </c>
      <c r="G2434" s="684"/>
    </row>
    <row r="2435" spans="1:7" ht="13.8" thickBot="1" x14ac:dyDescent="0.3">
      <c r="A2435" s="372" t="str">
        <f>Cover!$G$25</f>
        <v>NL</v>
      </c>
      <c r="B2435" s="335" t="s">
        <v>296</v>
      </c>
      <c r="C2435" s="323">
        <v>2012</v>
      </c>
      <c r="D2435" s="325" t="s">
        <v>293</v>
      </c>
      <c r="E2435" s="334" t="s">
        <v>111</v>
      </c>
      <c r="F2435" s="323" t="str">
        <f t="shared" ref="F2435:F2498" si="38">CONCATENATE(A2435,"_",B2435,"_",C2435,"_",D2435,"_",E2435)</f>
        <v>NL_X_2012_1000 m3_5_NC</v>
      </c>
      <c r="G2435" s="684"/>
    </row>
    <row r="2436" spans="1:7" ht="13.8" thickBot="1" x14ac:dyDescent="0.3">
      <c r="A2436" s="372" t="str">
        <f>Cover!$G$25</f>
        <v>NL</v>
      </c>
      <c r="B2436" s="335" t="s">
        <v>296</v>
      </c>
      <c r="C2436" s="323">
        <v>2012</v>
      </c>
      <c r="D2436" s="325" t="s">
        <v>293</v>
      </c>
      <c r="E2436" s="334" t="s">
        <v>112</v>
      </c>
      <c r="F2436" s="323" t="str">
        <f t="shared" si="38"/>
        <v>NL_X_2012_1000 m3_5_NC_T</v>
      </c>
      <c r="G2436" s="684"/>
    </row>
    <row r="2437" spans="1:7" ht="13.8" thickBot="1" x14ac:dyDescent="0.3">
      <c r="A2437" s="372" t="str">
        <f>Cover!$G$25</f>
        <v>NL</v>
      </c>
      <c r="B2437" s="335" t="s">
        <v>296</v>
      </c>
      <c r="C2437" s="323">
        <v>2012</v>
      </c>
      <c r="D2437" s="325" t="s">
        <v>293</v>
      </c>
      <c r="E2437" s="334">
        <v>6</v>
      </c>
      <c r="F2437" s="323" t="str">
        <f t="shared" si="38"/>
        <v>NL_X_2012_1000 m3_6</v>
      </c>
      <c r="G2437" s="684"/>
    </row>
    <row r="2438" spans="1:7" ht="13.8" thickBot="1" x14ac:dyDescent="0.3">
      <c r="A2438" s="372" t="str">
        <f>Cover!$G$25</f>
        <v>NL</v>
      </c>
      <c r="B2438" s="335" t="s">
        <v>296</v>
      </c>
      <c r="C2438" s="323">
        <v>2012</v>
      </c>
      <c r="D2438" s="325" t="s">
        <v>293</v>
      </c>
      <c r="E2438" s="334" t="s">
        <v>113</v>
      </c>
      <c r="F2438" s="323" t="str">
        <f t="shared" si="38"/>
        <v>NL_X_2012_1000 m3_6_1</v>
      </c>
      <c r="G2438" s="684"/>
    </row>
    <row r="2439" spans="1:7" ht="13.8" thickBot="1" x14ac:dyDescent="0.3">
      <c r="A2439" s="372" t="str">
        <f>Cover!$G$25</f>
        <v>NL</v>
      </c>
      <c r="B2439" s="335" t="s">
        <v>296</v>
      </c>
      <c r="C2439" s="323">
        <v>2012</v>
      </c>
      <c r="D2439" s="325" t="s">
        <v>293</v>
      </c>
      <c r="E2439" s="334" t="s">
        <v>114</v>
      </c>
      <c r="F2439" s="323" t="str">
        <f t="shared" si="38"/>
        <v>NL_X_2012_1000 m3_6_1_C</v>
      </c>
      <c r="G2439" s="684"/>
    </row>
    <row r="2440" spans="1:7" ht="13.8" thickBot="1" x14ac:dyDescent="0.3">
      <c r="A2440" s="372" t="str">
        <f>Cover!$G$25</f>
        <v>NL</v>
      </c>
      <c r="B2440" s="335" t="s">
        <v>296</v>
      </c>
      <c r="C2440" s="323">
        <v>2012</v>
      </c>
      <c r="D2440" s="325" t="s">
        <v>293</v>
      </c>
      <c r="E2440" s="334" t="s">
        <v>115</v>
      </c>
      <c r="F2440" s="323" t="str">
        <f t="shared" si="38"/>
        <v>NL_X_2012_1000 m3_6_1_NC</v>
      </c>
      <c r="G2440" s="684"/>
    </row>
    <row r="2441" spans="1:7" ht="13.8" thickBot="1" x14ac:dyDescent="0.3">
      <c r="A2441" s="372" t="str">
        <f>Cover!$G$25</f>
        <v>NL</v>
      </c>
      <c r="B2441" s="335" t="s">
        <v>296</v>
      </c>
      <c r="C2441" s="323">
        <v>2012</v>
      </c>
      <c r="D2441" s="325" t="s">
        <v>293</v>
      </c>
      <c r="E2441" s="334" t="s">
        <v>116</v>
      </c>
      <c r="F2441" s="323" t="str">
        <f t="shared" si="38"/>
        <v>NL_X_2012_1000 m3_6_1_NC_T</v>
      </c>
      <c r="G2441" s="684"/>
    </row>
    <row r="2442" spans="1:7" ht="13.8" thickBot="1" x14ac:dyDescent="0.3">
      <c r="A2442" s="372" t="str">
        <f>Cover!$G$25</f>
        <v>NL</v>
      </c>
      <c r="B2442" s="335" t="s">
        <v>296</v>
      </c>
      <c r="C2442" s="323">
        <v>2012</v>
      </c>
      <c r="D2442" s="325" t="s">
        <v>293</v>
      </c>
      <c r="E2442" s="334" t="s">
        <v>117</v>
      </c>
      <c r="F2442" s="323" t="str">
        <f t="shared" si="38"/>
        <v>NL_X_2012_1000 m3_6_2</v>
      </c>
      <c r="G2442" s="684"/>
    </row>
    <row r="2443" spans="1:7" ht="13.8" thickBot="1" x14ac:dyDescent="0.3">
      <c r="A2443" s="372" t="str">
        <f>Cover!$G$25</f>
        <v>NL</v>
      </c>
      <c r="B2443" s="335" t="s">
        <v>296</v>
      </c>
      <c r="C2443" s="323">
        <v>2012</v>
      </c>
      <c r="D2443" s="325" t="s">
        <v>293</v>
      </c>
      <c r="E2443" s="334" t="s">
        <v>118</v>
      </c>
      <c r="F2443" s="323" t="str">
        <f t="shared" si="38"/>
        <v>NL_X_2012_1000 m3_6_2_C</v>
      </c>
      <c r="G2443" s="684"/>
    </row>
    <row r="2444" spans="1:7" ht="13.8" thickBot="1" x14ac:dyDescent="0.3">
      <c r="A2444" s="372" t="str">
        <f>Cover!$G$25</f>
        <v>NL</v>
      </c>
      <c r="B2444" s="335" t="s">
        <v>296</v>
      </c>
      <c r="C2444" s="323">
        <v>2012</v>
      </c>
      <c r="D2444" s="325" t="s">
        <v>293</v>
      </c>
      <c r="E2444" s="334" t="s">
        <v>119</v>
      </c>
      <c r="F2444" s="323" t="str">
        <f t="shared" si="38"/>
        <v>NL_X_2012_1000 m3_6_2_NC</v>
      </c>
      <c r="G2444" s="684"/>
    </row>
    <row r="2445" spans="1:7" ht="13.8" thickBot="1" x14ac:dyDescent="0.3">
      <c r="A2445" s="372" t="str">
        <f>Cover!$G$25</f>
        <v>NL</v>
      </c>
      <c r="B2445" s="335" t="s">
        <v>296</v>
      </c>
      <c r="C2445" s="323">
        <v>2012</v>
      </c>
      <c r="D2445" s="325" t="s">
        <v>293</v>
      </c>
      <c r="E2445" s="334" t="s">
        <v>120</v>
      </c>
      <c r="F2445" s="323" t="str">
        <f t="shared" si="38"/>
        <v>NL_X_2012_1000 m3_6_2_NC_T</v>
      </c>
      <c r="G2445" s="684"/>
    </row>
    <row r="2446" spans="1:7" ht="13.8" thickBot="1" x14ac:dyDescent="0.3">
      <c r="A2446" s="372" t="str">
        <f>Cover!$G$25</f>
        <v>NL</v>
      </c>
      <c r="B2446" s="335" t="s">
        <v>296</v>
      </c>
      <c r="C2446" s="323">
        <v>2012</v>
      </c>
      <c r="D2446" s="325" t="s">
        <v>293</v>
      </c>
      <c r="E2446" s="334" t="s">
        <v>121</v>
      </c>
      <c r="F2446" s="323" t="str">
        <f t="shared" si="38"/>
        <v>NL_X_2012_1000 m3_6_3</v>
      </c>
      <c r="G2446" s="684"/>
    </row>
    <row r="2447" spans="1:7" ht="13.8" thickBot="1" x14ac:dyDescent="0.3">
      <c r="A2447" s="372" t="str">
        <f>Cover!$G$25</f>
        <v>NL</v>
      </c>
      <c r="B2447" s="335" t="s">
        <v>296</v>
      </c>
      <c r="C2447" s="323">
        <v>2012</v>
      </c>
      <c r="D2447" s="325" t="s">
        <v>293</v>
      </c>
      <c r="E2447" s="334" t="s">
        <v>122</v>
      </c>
      <c r="F2447" s="323" t="str">
        <f t="shared" si="38"/>
        <v>NL_X_2012_1000 m3_6_3_1</v>
      </c>
      <c r="G2447" s="684"/>
    </row>
    <row r="2448" spans="1:7" ht="13.8" thickBot="1" x14ac:dyDescent="0.3">
      <c r="A2448" s="372" t="str">
        <f>Cover!$G$25</f>
        <v>NL</v>
      </c>
      <c r="B2448" s="335" t="s">
        <v>296</v>
      </c>
      <c r="C2448" s="323">
        <v>2012</v>
      </c>
      <c r="D2448" s="325" t="s">
        <v>293</v>
      </c>
      <c r="E2448" s="334" t="s">
        <v>123</v>
      </c>
      <c r="F2448" s="323" t="str">
        <f t="shared" si="38"/>
        <v>NL_X_2012_1000 m3_6_4</v>
      </c>
      <c r="G2448" s="684"/>
    </row>
    <row r="2449" spans="1:7" ht="13.8" thickBot="1" x14ac:dyDescent="0.3">
      <c r="A2449" s="372" t="str">
        <f>Cover!$G$25</f>
        <v>NL</v>
      </c>
      <c r="B2449" s="335" t="s">
        <v>296</v>
      </c>
      <c r="C2449" s="323">
        <v>2012</v>
      </c>
      <c r="D2449" s="325" t="s">
        <v>293</v>
      </c>
      <c r="E2449" s="334" t="s">
        <v>124</v>
      </c>
      <c r="F2449" s="323" t="str">
        <f t="shared" si="38"/>
        <v>NL_X_2012_1000 m3_6_4_1</v>
      </c>
      <c r="G2449" s="684"/>
    </row>
    <row r="2450" spans="1:7" ht="13.8" thickBot="1" x14ac:dyDescent="0.3">
      <c r="A2450" s="372" t="str">
        <f>Cover!$G$25</f>
        <v>NL</v>
      </c>
      <c r="B2450" s="335" t="s">
        <v>296</v>
      </c>
      <c r="C2450" s="323">
        <v>2012</v>
      </c>
      <c r="D2450" s="325" t="s">
        <v>293</v>
      </c>
      <c r="E2450" s="334" t="s">
        <v>125</v>
      </c>
      <c r="F2450" s="323" t="str">
        <f t="shared" si="38"/>
        <v>NL_X_2012_1000 m3_6_4_2</v>
      </c>
      <c r="G2450" s="684"/>
    </row>
    <row r="2451" spans="1:7" ht="13.8" thickBot="1" x14ac:dyDescent="0.3">
      <c r="A2451" s="372" t="str">
        <f>Cover!$G$25</f>
        <v>NL</v>
      </c>
      <c r="B2451" s="335" t="s">
        <v>296</v>
      </c>
      <c r="C2451" s="323">
        <v>2012</v>
      </c>
      <c r="D2451" s="325" t="s">
        <v>293</v>
      </c>
      <c r="E2451" s="334" t="s">
        <v>126</v>
      </c>
      <c r="F2451" s="323" t="str">
        <f t="shared" si="38"/>
        <v>NL_X_2012_1000 m3_6_4_3</v>
      </c>
      <c r="G2451" s="684"/>
    </row>
    <row r="2452" spans="1:7" ht="13.8" thickBot="1" x14ac:dyDescent="0.3">
      <c r="A2452" s="372" t="str">
        <f>Cover!$G$25</f>
        <v>NL</v>
      </c>
      <c r="B2452" s="335" t="s">
        <v>296</v>
      </c>
      <c r="C2452" s="323">
        <v>2012</v>
      </c>
      <c r="D2452" s="325" t="s">
        <v>362</v>
      </c>
      <c r="E2452" s="334">
        <v>7</v>
      </c>
      <c r="F2452" s="323" t="str">
        <f t="shared" si="38"/>
        <v>NL_X_2012_1000 mt_7</v>
      </c>
      <c r="G2452" s="684"/>
    </row>
    <row r="2453" spans="1:7" ht="13.8" thickBot="1" x14ac:dyDescent="0.3">
      <c r="A2453" s="372" t="str">
        <f>Cover!$G$25</f>
        <v>NL</v>
      </c>
      <c r="B2453" s="335" t="s">
        <v>296</v>
      </c>
      <c r="C2453" s="323">
        <v>2012</v>
      </c>
      <c r="D2453" s="325" t="s">
        <v>362</v>
      </c>
      <c r="E2453" s="334" t="s">
        <v>127</v>
      </c>
      <c r="F2453" s="323" t="str">
        <f t="shared" si="38"/>
        <v>NL_X_2012_1000 mt_7_1</v>
      </c>
      <c r="G2453" s="684"/>
    </row>
    <row r="2454" spans="1:7" ht="13.8" thickBot="1" x14ac:dyDescent="0.3">
      <c r="A2454" s="372" t="str">
        <f>Cover!$G$25</f>
        <v>NL</v>
      </c>
      <c r="B2454" s="335" t="s">
        <v>296</v>
      </c>
      <c r="C2454" s="323">
        <v>2012</v>
      </c>
      <c r="D2454" s="325" t="s">
        <v>362</v>
      </c>
      <c r="E2454" s="334" t="s">
        <v>128</v>
      </c>
      <c r="F2454" s="323" t="str">
        <f t="shared" si="38"/>
        <v>NL_X_2012_1000 mt_7_2</v>
      </c>
      <c r="G2454" s="684"/>
    </row>
    <row r="2455" spans="1:7" ht="13.8" thickBot="1" x14ac:dyDescent="0.3">
      <c r="A2455" s="372" t="str">
        <f>Cover!$G$25</f>
        <v>NL</v>
      </c>
      <c r="B2455" s="350" t="s">
        <v>296</v>
      </c>
      <c r="C2455" s="323">
        <v>2012</v>
      </c>
      <c r="D2455" s="343" t="s">
        <v>362</v>
      </c>
      <c r="E2455" s="347" t="s">
        <v>129</v>
      </c>
      <c r="F2455" s="323" t="str">
        <f t="shared" si="38"/>
        <v>NL_X_2012_1000 mt_7_3</v>
      </c>
      <c r="G2455" s="684"/>
    </row>
    <row r="2456" spans="1:7" ht="13.8" thickBot="1" x14ac:dyDescent="0.3">
      <c r="A2456" s="372" t="str">
        <f>Cover!$G$25</f>
        <v>NL</v>
      </c>
      <c r="B2456" s="327" t="s">
        <v>296</v>
      </c>
      <c r="C2456" s="323">
        <v>2012</v>
      </c>
      <c r="D2456" s="327" t="s">
        <v>362</v>
      </c>
      <c r="E2456" s="341" t="s">
        <v>130</v>
      </c>
      <c r="F2456" s="323" t="str">
        <f t="shared" si="38"/>
        <v>NL_X_2012_1000 mt_7_3_1</v>
      </c>
      <c r="G2456" s="684"/>
    </row>
    <row r="2457" spans="1:7" ht="13.8" thickBot="1" x14ac:dyDescent="0.3">
      <c r="A2457" s="372" t="str">
        <f>Cover!$G$25</f>
        <v>NL</v>
      </c>
      <c r="B2457" s="325" t="s">
        <v>296</v>
      </c>
      <c r="C2457" s="323">
        <v>2012</v>
      </c>
      <c r="D2457" s="325" t="s">
        <v>362</v>
      </c>
      <c r="E2457" s="334" t="s">
        <v>131</v>
      </c>
      <c r="F2457" s="323" t="str">
        <f t="shared" si="38"/>
        <v>NL_X_2012_1000 mt_7_3_2</v>
      </c>
      <c r="G2457" s="684"/>
    </row>
    <row r="2458" spans="1:7" ht="13.8" thickBot="1" x14ac:dyDescent="0.3">
      <c r="A2458" s="372" t="str">
        <f>Cover!$G$25</f>
        <v>NL</v>
      </c>
      <c r="B2458" s="325" t="s">
        <v>296</v>
      </c>
      <c r="C2458" s="323">
        <v>2012</v>
      </c>
      <c r="D2458" s="325" t="s">
        <v>362</v>
      </c>
      <c r="E2458" s="334" t="s">
        <v>132</v>
      </c>
      <c r="F2458" s="323" t="str">
        <f t="shared" si="38"/>
        <v>NL_X_2012_1000 mt_7_3_3</v>
      </c>
      <c r="G2458" s="684"/>
    </row>
    <row r="2459" spans="1:7" ht="13.8" thickBot="1" x14ac:dyDescent="0.3">
      <c r="A2459" s="372" t="str">
        <f>Cover!$G$25</f>
        <v>NL</v>
      </c>
      <c r="B2459" s="325" t="s">
        <v>296</v>
      </c>
      <c r="C2459" s="323">
        <v>2012</v>
      </c>
      <c r="D2459" s="325" t="s">
        <v>362</v>
      </c>
      <c r="E2459" s="334" t="s">
        <v>133</v>
      </c>
      <c r="F2459" s="323" t="str">
        <f t="shared" si="38"/>
        <v>NL_X_2012_1000 mt_7_3_4</v>
      </c>
      <c r="G2459" s="684"/>
    </row>
    <row r="2460" spans="1:7" ht="13.8" thickBot="1" x14ac:dyDescent="0.3">
      <c r="A2460" s="372" t="str">
        <f>Cover!$G$25</f>
        <v>NL</v>
      </c>
      <c r="B2460" s="325" t="s">
        <v>296</v>
      </c>
      <c r="C2460" s="323">
        <v>2012</v>
      </c>
      <c r="D2460" s="325" t="s">
        <v>362</v>
      </c>
      <c r="E2460" s="334" t="s">
        <v>134</v>
      </c>
      <c r="F2460" s="323" t="str">
        <f t="shared" si="38"/>
        <v>NL_X_2012_1000 mt_7_4</v>
      </c>
      <c r="G2460" s="684"/>
    </row>
    <row r="2461" spans="1:7" ht="13.8" thickBot="1" x14ac:dyDescent="0.3">
      <c r="A2461" s="372" t="str">
        <f>Cover!$G$25</f>
        <v>NL</v>
      </c>
      <c r="B2461" s="325" t="s">
        <v>296</v>
      </c>
      <c r="C2461" s="323">
        <v>2012</v>
      </c>
      <c r="D2461" s="325" t="s">
        <v>362</v>
      </c>
      <c r="E2461" s="334">
        <v>8</v>
      </c>
      <c r="F2461" s="323" t="str">
        <f t="shared" si="38"/>
        <v>NL_X_2012_1000 mt_8</v>
      </c>
      <c r="G2461" s="684"/>
    </row>
    <row r="2462" spans="1:7" ht="13.8" thickBot="1" x14ac:dyDescent="0.3">
      <c r="A2462" s="372" t="str">
        <f>Cover!$G$25</f>
        <v>NL</v>
      </c>
      <c r="B2462" s="325" t="s">
        <v>296</v>
      </c>
      <c r="C2462" s="323">
        <v>2012</v>
      </c>
      <c r="D2462" s="325" t="s">
        <v>362</v>
      </c>
      <c r="E2462" s="334" t="s">
        <v>135</v>
      </c>
      <c r="F2462" s="323" t="str">
        <f t="shared" si="38"/>
        <v>NL_X_2012_1000 mt_8_1</v>
      </c>
      <c r="G2462" s="684"/>
    </row>
    <row r="2463" spans="1:7" ht="13.8" thickBot="1" x14ac:dyDescent="0.3">
      <c r="A2463" s="372" t="str">
        <f>Cover!$G$25</f>
        <v>NL</v>
      </c>
      <c r="B2463" s="325" t="s">
        <v>296</v>
      </c>
      <c r="C2463" s="323">
        <v>2012</v>
      </c>
      <c r="D2463" s="325" t="s">
        <v>362</v>
      </c>
      <c r="E2463" s="334" t="s">
        <v>136</v>
      </c>
      <c r="F2463" s="323" t="str">
        <f t="shared" si="38"/>
        <v>NL_X_2012_1000 mt_8_2</v>
      </c>
      <c r="G2463" s="684"/>
    </row>
    <row r="2464" spans="1:7" ht="13.8" thickBot="1" x14ac:dyDescent="0.3">
      <c r="A2464" s="372" t="str">
        <f>Cover!$G$25</f>
        <v>NL</v>
      </c>
      <c r="B2464" s="325" t="s">
        <v>296</v>
      </c>
      <c r="C2464" s="323">
        <v>2012</v>
      </c>
      <c r="D2464" s="325" t="s">
        <v>362</v>
      </c>
      <c r="E2464" s="334">
        <v>9</v>
      </c>
      <c r="F2464" s="323" t="str">
        <f t="shared" si="38"/>
        <v>NL_X_2012_1000 mt_9</v>
      </c>
      <c r="G2464" s="684"/>
    </row>
    <row r="2465" spans="1:7" ht="13.8" thickBot="1" x14ac:dyDescent="0.3">
      <c r="A2465" s="372" t="str">
        <f>Cover!$G$25</f>
        <v>NL</v>
      </c>
      <c r="B2465" s="325" t="s">
        <v>296</v>
      </c>
      <c r="C2465" s="323">
        <v>2012</v>
      </c>
      <c r="D2465" s="325" t="s">
        <v>362</v>
      </c>
      <c r="E2465" s="334">
        <v>10</v>
      </c>
      <c r="F2465" s="323" t="str">
        <f t="shared" si="38"/>
        <v>NL_X_2012_1000 mt_10</v>
      </c>
      <c r="G2465" s="684"/>
    </row>
    <row r="2466" spans="1:7" ht="13.8" thickBot="1" x14ac:dyDescent="0.3">
      <c r="A2466" s="372" t="str">
        <f>Cover!$G$25</f>
        <v>NL</v>
      </c>
      <c r="B2466" s="325" t="s">
        <v>296</v>
      </c>
      <c r="C2466" s="323">
        <v>2012</v>
      </c>
      <c r="D2466" s="325" t="s">
        <v>362</v>
      </c>
      <c r="E2466" s="334" t="s">
        <v>137</v>
      </c>
      <c r="F2466" s="323" t="str">
        <f t="shared" si="38"/>
        <v>NL_X_2012_1000 mt_10_1</v>
      </c>
      <c r="G2466" s="684"/>
    </row>
    <row r="2467" spans="1:7" ht="13.8" thickBot="1" x14ac:dyDescent="0.3">
      <c r="A2467" s="372" t="str">
        <f>Cover!$G$25</f>
        <v>NL</v>
      </c>
      <c r="B2467" s="325" t="s">
        <v>296</v>
      </c>
      <c r="C2467" s="323">
        <v>2012</v>
      </c>
      <c r="D2467" s="325" t="s">
        <v>362</v>
      </c>
      <c r="E2467" s="334" t="s">
        <v>138</v>
      </c>
      <c r="F2467" s="323" t="str">
        <f t="shared" si="38"/>
        <v>NL_X_2012_1000 mt_10_1_1</v>
      </c>
      <c r="G2467" s="684"/>
    </row>
    <row r="2468" spans="1:7" ht="13.8" thickBot="1" x14ac:dyDescent="0.3">
      <c r="A2468" s="372" t="str">
        <f>Cover!$G$25</f>
        <v>NL</v>
      </c>
      <c r="B2468" s="325" t="s">
        <v>296</v>
      </c>
      <c r="C2468" s="323">
        <v>2012</v>
      </c>
      <c r="D2468" s="325" t="s">
        <v>362</v>
      </c>
      <c r="E2468" s="334" t="s">
        <v>139</v>
      </c>
      <c r="F2468" s="323" t="str">
        <f t="shared" si="38"/>
        <v>NL_X_2012_1000 mt_10_1_2</v>
      </c>
      <c r="G2468" s="684"/>
    </row>
    <row r="2469" spans="1:7" ht="13.8" thickBot="1" x14ac:dyDescent="0.3">
      <c r="A2469" s="372" t="str">
        <f>Cover!$G$25</f>
        <v>NL</v>
      </c>
      <c r="B2469" s="325" t="s">
        <v>296</v>
      </c>
      <c r="C2469" s="323">
        <v>2012</v>
      </c>
      <c r="D2469" s="325" t="s">
        <v>362</v>
      </c>
      <c r="E2469" s="334" t="s">
        <v>140</v>
      </c>
      <c r="F2469" s="323" t="str">
        <f t="shared" si="38"/>
        <v>NL_X_2012_1000 mt_10_1_3</v>
      </c>
      <c r="G2469" s="684"/>
    </row>
    <row r="2470" spans="1:7" ht="13.8" thickBot="1" x14ac:dyDescent="0.3">
      <c r="A2470" s="372" t="str">
        <f>Cover!$G$25</f>
        <v>NL</v>
      </c>
      <c r="B2470" s="325" t="s">
        <v>296</v>
      </c>
      <c r="C2470" s="323">
        <v>2012</v>
      </c>
      <c r="D2470" s="325" t="s">
        <v>362</v>
      </c>
      <c r="E2470" s="334" t="s">
        <v>141</v>
      </c>
      <c r="F2470" s="323" t="str">
        <f t="shared" si="38"/>
        <v>NL_X_2012_1000 mt_10_1_4</v>
      </c>
      <c r="G2470" s="684"/>
    </row>
    <row r="2471" spans="1:7" ht="13.8" thickBot="1" x14ac:dyDescent="0.3">
      <c r="A2471" s="372" t="str">
        <f>Cover!$G$25</f>
        <v>NL</v>
      </c>
      <c r="B2471" s="325" t="s">
        <v>296</v>
      </c>
      <c r="C2471" s="323">
        <v>2012</v>
      </c>
      <c r="D2471" s="325" t="s">
        <v>362</v>
      </c>
      <c r="E2471" s="334" t="s">
        <v>142</v>
      </c>
      <c r="F2471" s="323" t="str">
        <f t="shared" si="38"/>
        <v>NL_X_2012_1000 mt_10_2</v>
      </c>
      <c r="G2471" s="684"/>
    </row>
    <row r="2472" spans="1:7" ht="13.8" thickBot="1" x14ac:dyDescent="0.3">
      <c r="A2472" s="372" t="str">
        <f>Cover!$G$25</f>
        <v>NL</v>
      </c>
      <c r="B2472" s="325" t="s">
        <v>296</v>
      </c>
      <c r="C2472" s="323">
        <v>2012</v>
      </c>
      <c r="D2472" s="325" t="s">
        <v>362</v>
      </c>
      <c r="E2472" s="334" t="s">
        <v>143</v>
      </c>
      <c r="F2472" s="323" t="str">
        <f t="shared" si="38"/>
        <v>NL_X_2012_1000 mt_10_3</v>
      </c>
      <c r="G2472" s="684"/>
    </row>
    <row r="2473" spans="1:7" ht="13.8" thickBot="1" x14ac:dyDescent="0.3">
      <c r="A2473" s="372" t="str">
        <f>Cover!$G$25</f>
        <v>NL</v>
      </c>
      <c r="B2473" s="325" t="s">
        <v>296</v>
      </c>
      <c r="C2473" s="323">
        <v>2012</v>
      </c>
      <c r="D2473" s="325" t="s">
        <v>362</v>
      </c>
      <c r="E2473" s="334" t="s">
        <v>144</v>
      </c>
      <c r="F2473" s="323" t="str">
        <f t="shared" si="38"/>
        <v>NL_X_2012_1000 mt_10_3_1</v>
      </c>
      <c r="G2473" s="684"/>
    </row>
    <row r="2474" spans="1:7" ht="13.8" thickBot="1" x14ac:dyDescent="0.3">
      <c r="A2474" s="372" t="str">
        <f>Cover!$G$25</f>
        <v>NL</v>
      </c>
      <c r="B2474" s="325" t="s">
        <v>296</v>
      </c>
      <c r="C2474" s="323">
        <v>2012</v>
      </c>
      <c r="D2474" s="325" t="s">
        <v>362</v>
      </c>
      <c r="E2474" s="334" t="s">
        <v>145</v>
      </c>
      <c r="F2474" s="323" t="str">
        <f t="shared" si="38"/>
        <v>NL_X_2012_1000 mt_10_3_2</v>
      </c>
      <c r="G2474" s="684"/>
    </row>
    <row r="2475" spans="1:7" ht="13.8" thickBot="1" x14ac:dyDescent="0.3">
      <c r="A2475" s="372" t="str">
        <f>Cover!$G$25</f>
        <v>NL</v>
      </c>
      <c r="B2475" s="325" t="s">
        <v>296</v>
      </c>
      <c r="C2475" s="323">
        <v>2012</v>
      </c>
      <c r="D2475" s="325" t="s">
        <v>362</v>
      </c>
      <c r="E2475" s="334" t="s">
        <v>146</v>
      </c>
      <c r="F2475" s="323" t="str">
        <f t="shared" si="38"/>
        <v>NL_X_2012_1000 mt_10_3_3</v>
      </c>
      <c r="G2475" s="684"/>
    </row>
    <row r="2476" spans="1:7" ht="13.8" thickBot="1" x14ac:dyDescent="0.3">
      <c r="A2476" s="372" t="str">
        <f>Cover!$G$25</f>
        <v>NL</v>
      </c>
      <c r="B2476" s="325" t="s">
        <v>296</v>
      </c>
      <c r="C2476" s="323">
        <v>2012</v>
      </c>
      <c r="D2476" s="325" t="s">
        <v>362</v>
      </c>
      <c r="E2476" s="334" t="s">
        <v>147</v>
      </c>
      <c r="F2476" s="323" t="str">
        <f t="shared" si="38"/>
        <v>NL_X_2012_1000 mt_10_3_4</v>
      </c>
      <c r="G2476" s="684"/>
    </row>
    <row r="2477" spans="1:7" ht="13.8" thickBot="1" x14ac:dyDescent="0.3">
      <c r="A2477" s="372" t="str">
        <f>Cover!$G$25</f>
        <v>NL</v>
      </c>
      <c r="B2477" s="325" t="s">
        <v>296</v>
      </c>
      <c r="C2477" s="323">
        <v>2012</v>
      </c>
      <c r="D2477" s="325" t="s">
        <v>362</v>
      </c>
      <c r="E2477" s="334" t="s">
        <v>148</v>
      </c>
      <c r="F2477" s="323" t="str">
        <f t="shared" si="38"/>
        <v>NL_X_2012_1000 mt_10_4</v>
      </c>
      <c r="G2477" s="684"/>
    </row>
    <row r="2478" spans="1:7" ht="13.8" thickBot="1" x14ac:dyDescent="0.3">
      <c r="A2478" s="372" t="str">
        <f>Cover!$G$25</f>
        <v>NL</v>
      </c>
      <c r="B2478" s="325" t="s">
        <v>296</v>
      </c>
      <c r="C2478" s="323">
        <v>2012</v>
      </c>
      <c r="D2478" s="325" t="s">
        <v>216</v>
      </c>
      <c r="E2478" s="334">
        <v>1</v>
      </c>
      <c r="F2478" s="323" t="str">
        <f t="shared" si="38"/>
        <v>NL_X_2012_1000 NAC_1</v>
      </c>
      <c r="G2478" s="684"/>
    </row>
    <row r="2479" spans="1:7" ht="13.8" thickBot="1" x14ac:dyDescent="0.3">
      <c r="A2479" s="372" t="str">
        <f>Cover!$G$25</f>
        <v>NL</v>
      </c>
      <c r="B2479" s="325" t="s">
        <v>296</v>
      </c>
      <c r="C2479" s="323">
        <v>2012</v>
      </c>
      <c r="D2479" s="325" t="s">
        <v>216</v>
      </c>
      <c r="E2479" s="334" t="s">
        <v>94</v>
      </c>
      <c r="F2479" s="323" t="str">
        <f t="shared" si="38"/>
        <v>NL_X_2012_1000 NAC_1_1</v>
      </c>
      <c r="G2479" s="684"/>
    </row>
    <row r="2480" spans="1:7" ht="13.8" thickBot="1" x14ac:dyDescent="0.3">
      <c r="A2480" s="372" t="str">
        <f>Cover!$G$25</f>
        <v>NL</v>
      </c>
      <c r="B2480" s="325" t="s">
        <v>296</v>
      </c>
      <c r="C2480" s="323">
        <v>2012</v>
      </c>
      <c r="D2480" s="325" t="s">
        <v>216</v>
      </c>
      <c r="E2480" s="334" t="s">
        <v>97</v>
      </c>
      <c r="F2480" s="323" t="str">
        <f t="shared" si="38"/>
        <v>NL_X_2012_1000 NAC_1_2</v>
      </c>
      <c r="G2480" s="684"/>
    </row>
    <row r="2481" spans="1:7" ht="13.8" thickBot="1" x14ac:dyDescent="0.3">
      <c r="A2481" s="372" t="str">
        <f>Cover!$G$25</f>
        <v>NL</v>
      </c>
      <c r="B2481" s="325" t="s">
        <v>296</v>
      </c>
      <c r="C2481" s="323">
        <v>2012</v>
      </c>
      <c r="D2481" s="325" t="s">
        <v>216</v>
      </c>
      <c r="E2481" s="334" t="s">
        <v>98</v>
      </c>
      <c r="F2481" s="323" t="str">
        <f t="shared" si="38"/>
        <v>NL_X_2012_1000 NAC_1_2_C</v>
      </c>
      <c r="G2481" s="684"/>
    </row>
    <row r="2482" spans="1:7" ht="13.8" thickBot="1" x14ac:dyDescent="0.3">
      <c r="A2482" s="372" t="str">
        <f>Cover!$G$25</f>
        <v>NL</v>
      </c>
      <c r="B2482" s="325" t="s">
        <v>296</v>
      </c>
      <c r="C2482" s="323">
        <v>2012</v>
      </c>
      <c r="D2482" s="325" t="s">
        <v>216</v>
      </c>
      <c r="E2482" s="334" t="s">
        <v>99</v>
      </c>
      <c r="F2482" s="323" t="str">
        <f t="shared" si="38"/>
        <v>NL_X_2012_1000 NAC_1_2_NC</v>
      </c>
      <c r="G2482" s="684"/>
    </row>
    <row r="2483" spans="1:7" ht="13.8" thickBot="1" x14ac:dyDescent="0.3">
      <c r="A2483" s="372" t="str">
        <f>Cover!$G$25</f>
        <v>NL</v>
      </c>
      <c r="B2483" s="325" t="s">
        <v>296</v>
      </c>
      <c r="C2483" s="323">
        <v>2012</v>
      </c>
      <c r="D2483" s="325" t="s">
        <v>216</v>
      </c>
      <c r="E2483" s="334" t="s">
        <v>100</v>
      </c>
      <c r="F2483" s="323" t="str">
        <f t="shared" si="38"/>
        <v>NL_X_2012_1000 NAC_1_2_NC_T</v>
      </c>
      <c r="G2483" s="684"/>
    </row>
    <row r="2484" spans="1:7" ht="13.8" thickBot="1" x14ac:dyDescent="0.3">
      <c r="A2484" s="372" t="str">
        <f>Cover!$G$25</f>
        <v>NL</v>
      </c>
      <c r="B2484" s="325" t="s">
        <v>296</v>
      </c>
      <c r="C2484" s="323">
        <v>2012</v>
      </c>
      <c r="D2484" s="325" t="s">
        <v>216</v>
      </c>
      <c r="E2484" s="334">
        <v>2</v>
      </c>
      <c r="F2484" s="323" t="str">
        <f t="shared" si="38"/>
        <v>NL_X_2012_1000 NAC_2</v>
      </c>
      <c r="G2484" s="684"/>
    </row>
    <row r="2485" spans="1:7" ht="13.8" thickBot="1" x14ac:dyDescent="0.3">
      <c r="A2485" s="372" t="str">
        <f>Cover!$G$25</f>
        <v>NL</v>
      </c>
      <c r="B2485" s="325" t="s">
        <v>296</v>
      </c>
      <c r="C2485" s="323">
        <v>2012</v>
      </c>
      <c r="D2485" s="325" t="s">
        <v>216</v>
      </c>
      <c r="E2485" s="334">
        <v>3</v>
      </c>
      <c r="F2485" s="323" t="str">
        <f t="shared" si="38"/>
        <v>NL_X_2012_1000 NAC_3</v>
      </c>
      <c r="G2485" s="684"/>
    </row>
    <row r="2486" spans="1:7" ht="13.8" thickBot="1" x14ac:dyDescent="0.3">
      <c r="A2486" s="372" t="str">
        <f>Cover!$G$25</f>
        <v>NL</v>
      </c>
      <c r="B2486" s="325" t="s">
        <v>296</v>
      </c>
      <c r="C2486" s="323">
        <v>2012</v>
      </c>
      <c r="D2486" s="325" t="s">
        <v>216</v>
      </c>
      <c r="E2486" s="334" t="s">
        <v>381</v>
      </c>
      <c r="F2486" s="323" t="str">
        <f t="shared" si="38"/>
        <v>NL_X_2012_1000 NAC_3_1</v>
      </c>
      <c r="G2486" s="684"/>
    </row>
    <row r="2487" spans="1:7" ht="13.8" thickBot="1" x14ac:dyDescent="0.3">
      <c r="A2487" s="372" t="str">
        <f>Cover!$G$25</f>
        <v>NL</v>
      </c>
      <c r="B2487" s="325" t="s">
        <v>296</v>
      </c>
      <c r="C2487" s="323">
        <v>2012</v>
      </c>
      <c r="D2487" s="325" t="s">
        <v>216</v>
      </c>
      <c r="E2487" s="334" t="s">
        <v>382</v>
      </c>
      <c r="F2487" s="323" t="str">
        <f t="shared" si="38"/>
        <v>NL_X_2012_1000 NAC_3_2</v>
      </c>
      <c r="G2487" s="684"/>
    </row>
    <row r="2488" spans="1:7" ht="13.8" thickBot="1" x14ac:dyDescent="0.3">
      <c r="A2488" s="372" t="str">
        <f>Cover!$G$25</f>
        <v>NL</v>
      </c>
      <c r="B2488" s="332" t="s">
        <v>296</v>
      </c>
      <c r="C2488" s="323">
        <v>2012</v>
      </c>
      <c r="D2488" s="332" t="s">
        <v>216</v>
      </c>
      <c r="E2488" s="342">
        <v>4</v>
      </c>
      <c r="F2488" s="323" t="str">
        <f t="shared" si="38"/>
        <v>NL_X_2012_1000 NAC_4</v>
      </c>
      <c r="G2488" s="684"/>
    </row>
    <row r="2489" spans="1:7" ht="13.8" thickBot="1" x14ac:dyDescent="0.3">
      <c r="A2489" s="372" t="str">
        <f>Cover!$G$25</f>
        <v>NL</v>
      </c>
      <c r="B2489" s="327" t="s">
        <v>296</v>
      </c>
      <c r="C2489" s="323">
        <v>2012</v>
      </c>
      <c r="D2489" s="327" t="s">
        <v>216</v>
      </c>
      <c r="E2489" s="341" t="s">
        <v>383</v>
      </c>
      <c r="F2489" s="323" t="str">
        <f t="shared" si="38"/>
        <v>NL_X_2012_1000 NAC_4_1</v>
      </c>
      <c r="G2489" s="684"/>
    </row>
    <row r="2490" spans="1:7" ht="13.8" thickBot="1" x14ac:dyDescent="0.3">
      <c r="A2490" s="372" t="str">
        <f>Cover!$G$25</f>
        <v>NL</v>
      </c>
      <c r="B2490" s="325" t="s">
        <v>296</v>
      </c>
      <c r="C2490" s="323">
        <v>2012</v>
      </c>
      <c r="D2490" s="325" t="s">
        <v>216</v>
      </c>
      <c r="E2490" s="334" t="s">
        <v>384</v>
      </c>
      <c r="F2490" s="323" t="str">
        <f t="shared" si="38"/>
        <v>NL_X_2012_1000 NAC_4_2</v>
      </c>
      <c r="G2490" s="684"/>
    </row>
    <row r="2491" spans="1:7" ht="13.8" thickBot="1" x14ac:dyDescent="0.3">
      <c r="A2491" s="372" t="str">
        <f>Cover!$G$25</f>
        <v>NL</v>
      </c>
      <c r="B2491" s="325" t="s">
        <v>296</v>
      </c>
      <c r="C2491" s="323">
        <v>2012</v>
      </c>
      <c r="D2491" s="325" t="s">
        <v>216</v>
      </c>
      <c r="E2491" s="334">
        <v>5</v>
      </c>
      <c r="F2491" s="323" t="str">
        <f t="shared" si="38"/>
        <v>NL_X_2012_1000 NAC_5</v>
      </c>
      <c r="G2491" s="684"/>
    </row>
    <row r="2492" spans="1:7" ht="13.8" thickBot="1" x14ac:dyDescent="0.3">
      <c r="A2492" s="372" t="str">
        <f>Cover!$G$25</f>
        <v>NL</v>
      </c>
      <c r="B2492" s="325" t="s">
        <v>296</v>
      </c>
      <c r="C2492" s="323">
        <v>2012</v>
      </c>
      <c r="D2492" s="325" t="s">
        <v>216</v>
      </c>
      <c r="E2492" s="334" t="s">
        <v>110</v>
      </c>
      <c r="F2492" s="323" t="str">
        <f t="shared" si="38"/>
        <v>NL_X_2012_1000 NAC_5_C</v>
      </c>
      <c r="G2492" s="684"/>
    </row>
    <row r="2493" spans="1:7" ht="13.8" thickBot="1" x14ac:dyDescent="0.3">
      <c r="A2493" s="372" t="str">
        <f>Cover!$G$25</f>
        <v>NL</v>
      </c>
      <c r="B2493" s="325" t="s">
        <v>296</v>
      </c>
      <c r="C2493" s="323">
        <v>2012</v>
      </c>
      <c r="D2493" s="325" t="s">
        <v>216</v>
      </c>
      <c r="E2493" s="334" t="s">
        <v>111</v>
      </c>
      <c r="F2493" s="323" t="str">
        <f t="shared" si="38"/>
        <v>NL_X_2012_1000 NAC_5_NC</v>
      </c>
      <c r="G2493" s="684"/>
    </row>
    <row r="2494" spans="1:7" ht="13.8" thickBot="1" x14ac:dyDescent="0.3">
      <c r="A2494" s="372" t="str">
        <f>Cover!$G$25</f>
        <v>NL</v>
      </c>
      <c r="B2494" s="325" t="s">
        <v>296</v>
      </c>
      <c r="C2494" s="323">
        <v>2012</v>
      </c>
      <c r="D2494" s="325" t="s">
        <v>216</v>
      </c>
      <c r="E2494" s="334" t="s">
        <v>112</v>
      </c>
      <c r="F2494" s="323" t="str">
        <f t="shared" si="38"/>
        <v>NL_X_2012_1000 NAC_5_NC_T</v>
      </c>
      <c r="G2494" s="684"/>
    </row>
    <row r="2495" spans="1:7" ht="13.8" thickBot="1" x14ac:dyDescent="0.3">
      <c r="A2495" s="372" t="str">
        <f>Cover!$G$25</f>
        <v>NL</v>
      </c>
      <c r="B2495" s="325" t="s">
        <v>296</v>
      </c>
      <c r="C2495" s="323">
        <v>2012</v>
      </c>
      <c r="D2495" s="325" t="s">
        <v>216</v>
      </c>
      <c r="E2495" s="334">
        <v>6</v>
      </c>
      <c r="F2495" s="323" t="str">
        <f t="shared" si="38"/>
        <v>NL_X_2012_1000 NAC_6</v>
      </c>
      <c r="G2495" s="684"/>
    </row>
    <row r="2496" spans="1:7" ht="13.8" thickBot="1" x14ac:dyDescent="0.3">
      <c r="A2496" s="372" t="str">
        <f>Cover!$G$25</f>
        <v>NL</v>
      </c>
      <c r="B2496" s="325" t="s">
        <v>296</v>
      </c>
      <c r="C2496" s="323">
        <v>2012</v>
      </c>
      <c r="D2496" s="325" t="s">
        <v>216</v>
      </c>
      <c r="E2496" s="334" t="s">
        <v>113</v>
      </c>
      <c r="F2496" s="323" t="str">
        <f t="shared" si="38"/>
        <v>NL_X_2012_1000 NAC_6_1</v>
      </c>
      <c r="G2496" s="684"/>
    </row>
    <row r="2497" spans="1:7" ht="13.8" thickBot="1" x14ac:dyDescent="0.3">
      <c r="A2497" s="372" t="str">
        <f>Cover!$G$25</f>
        <v>NL</v>
      </c>
      <c r="B2497" s="325" t="s">
        <v>296</v>
      </c>
      <c r="C2497" s="323">
        <v>2012</v>
      </c>
      <c r="D2497" s="325" t="s">
        <v>216</v>
      </c>
      <c r="E2497" s="334" t="s">
        <v>114</v>
      </c>
      <c r="F2497" s="323" t="str">
        <f t="shared" si="38"/>
        <v>NL_X_2012_1000 NAC_6_1_C</v>
      </c>
      <c r="G2497" s="684"/>
    </row>
    <row r="2498" spans="1:7" ht="13.8" thickBot="1" x14ac:dyDescent="0.3">
      <c r="A2498" s="372" t="str">
        <f>Cover!$G$25</f>
        <v>NL</v>
      </c>
      <c r="B2498" s="325" t="s">
        <v>296</v>
      </c>
      <c r="C2498" s="323">
        <v>2012</v>
      </c>
      <c r="D2498" s="325" t="s">
        <v>216</v>
      </c>
      <c r="E2498" s="334" t="s">
        <v>115</v>
      </c>
      <c r="F2498" s="323" t="str">
        <f t="shared" si="38"/>
        <v>NL_X_2012_1000 NAC_6_1_NC</v>
      </c>
      <c r="G2498" s="684"/>
    </row>
    <row r="2499" spans="1:7" ht="13.8" thickBot="1" x14ac:dyDescent="0.3">
      <c r="A2499" s="372" t="str">
        <f>Cover!$G$25</f>
        <v>NL</v>
      </c>
      <c r="B2499" s="325" t="s">
        <v>296</v>
      </c>
      <c r="C2499" s="323">
        <v>2012</v>
      </c>
      <c r="D2499" s="325" t="s">
        <v>216</v>
      </c>
      <c r="E2499" s="334" t="s">
        <v>116</v>
      </c>
      <c r="F2499" s="323" t="str">
        <f t="shared" ref="F2499:F2562" si="39">CONCATENATE(A2499,"_",B2499,"_",C2499,"_",D2499,"_",E2499)</f>
        <v>NL_X_2012_1000 NAC_6_1_NC_T</v>
      </c>
      <c r="G2499" s="684"/>
    </row>
    <row r="2500" spans="1:7" ht="13.8" thickBot="1" x14ac:dyDescent="0.3">
      <c r="A2500" s="372" t="str">
        <f>Cover!$G$25</f>
        <v>NL</v>
      </c>
      <c r="B2500" s="325" t="s">
        <v>296</v>
      </c>
      <c r="C2500" s="323">
        <v>2012</v>
      </c>
      <c r="D2500" s="325" t="s">
        <v>216</v>
      </c>
      <c r="E2500" s="334" t="s">
        <v>117</v>
      </c>
      <c r="F2500" s="323" t="str">
        <f t="shared" si="39"/>
        <v>NL_X_2012_1000 NAC_6_2</v>
      </c>
      <c r="G2500" s="684"/>
    </row>
    <row r="2501" spans="1:7" ht="13.8" thickBot="1" x14ac:dyDescent="0.3">
      <c r="A2501" s="372" t="str">
        <f>Cover!$G$25</f>
        <v>NL</v>
      </c>
      <c r="B2501" s="325" t="s">
        <v>296</v>
      </c>
      <c r="C2501" s="323">
        <v>2012</v>
      </c>
      <c r="D2501" s="325" t="s">
        <v>216</v>
      </c>
      <c r="E2501" s="334" t="s">
        <v>118</v>
      </c>
      <c r="F2501" s="323" t="str">
        <f t="shared" si="39"/>
        <v>NL_X_2012_1000 NAC_6_2_C</v>
      </c>
      <c r="G2501" s="684"/>
    </row>
    <row r="2502" spans="1:7" ht="13.8" thickBot="1" x14ac:dyDescent="0.3">
      <c r="A2502" s="372" t="str">
        <f>Cover!$G$25</f>
        <v>NL</v>
      </c>
      <c r="B2502" s="325" t="s">
        <v>296</v>
      </c>
      <c r="C2502" s="323">
        <v>2012</v>
      </c>
      <c r="D2502" s="325" t="s">
        <v>216</v>
      </c>
      <c r="E2502" s="334" t="s">
        <v>119</v>
      </c>
      <c r="F2502" s="323" t="str">
        <f t="shared" si="39"/>
        <v>NL_X_2012_1000 NAC_6_2_NC</v>
      </c>
      <c r="G2502" s="684"/>
    </row>
    <row r="2503" spans="1:7" ht="13.8" thickBot="1" x14ac:dyDescent="0.3">
      <c r="A2503" s="372" t="str">
        <f>Cover!$G$25</f>
        <v>NL</v>
      </c>
      <c r="B2503" s="325" t="s">
        <v>296</v>
      </c>
      <c r="C2503" s="323">
        <v>2012</v>
      </c>
      <c r="D2503" s="325" t="s">
        <v>216</v>
      </c>
      <c r="E2503" s="334" t="s">
        <v>120</v>
      </c>
      <c r="F2503" s="323" t="str">
        <f t="shared" si="39"/>
        <v>NL_X_2012_1000 NAC_6_2_NC_T</v>
      </c>
      <c r="G2503" s="684"/>
    </row>
    <row r="2504" spans="1:7" ht="13.8" thickBot="1" x14ac:dyDescent="0.3">
      <c r="A2504" s="372" t="str">
        <f>Cover!$G$25</f>
        <v>NL</v>
      </c>
      <c r="B2504" s="325" t="s">
        <v>296</v>
      </c>
      <c r="C2504" s="323">
        <v>2012</v>
      </c>
      <c r="D2504" s="325" t="s">
        <v>216</v>
      </c>
      <c r="E2504" s="334" t="s">
        <v>121</v>
      </c>
      <c r="F2504" s="323" t="str">
        <f t="shared" si="39"/>
        <v>NL_X_2012_1000 NAC_6_3</v>
      </c>
      <c r="G2504" s="684"/>
    </row>
    <row r="2505" spans="1:7" ht="13.8" thickBot="1" x14ac:dyDescent="0.3">
      <c r="A2505" s="372" t="str">
        <f>Cover!$G$25</f>
        <v>NL</v>
      </c>
      <c r="B2505" s="325" t="s">
        <v>296</v>
      </c>
      <c r="C2505" s="323">
        <v>2012</v>
      </c>
      <c r="D2505" s="325" t="s">
        <v>216</v>
      </c>
      <c r="E2505" s="334" t="s">
        <v>122</v>
      </c>
      <c r="F2505" s="323" t="str">
        <f t="shared" si="39"/>
        <v>NL_X_2012_1000 NAC_6_3_1</v>
      </c>
      <c r="G2505" s="684"/>
    </row>
    <row r="2506" spans="1:7" ht="13.8" thickBot="1" x14ac:dyDescent="0.3">
      <c r="A2506" s="372" t="str">
        <f>Cover!$G$25</f>
        <v>NL</v>
      </c>
      <c r="B2506" s="325" t="s">
        <v>296</v>
      </c>
      <c r="C2506" s="323">
        <v>2012</v>
      </c>
      <c r="D2506" s="325" t="s">
        <v>216</v>
      </c>
      <c r="E2506" s="334" t="s">
        <v>123</v>
      </c>
      <c r="F2506" s="323" t="str">
        <f t="shared" si="39"/>
        <v>NL_X_2012_1000 NAC_6_4</v>
      </c>
      <c r="G2506" s="684"/>
    </row>
    <row r="2507" spans="1:7" ht="13.8" thickBot="1" x14ac:dyDescent="0.3">
      <c r="A2507" s="372" t="str">
        <f>Cover!$G$25</f>
        <v>NL</v>
      </c>
      <c r="B2507" s="325" t="s">
        <v>296</v>
      </c>
      <c r="C2507" s="323">
        <v>2012</v>
      </c>
      <c r="D2507" s="325" t="s">
        <v>216</v>
      </c>
      <c r="E2507" s="334" t="s">
        <v>124</v>
      </c>
      <c r="F2507" s="323" t="str">
        <f t="shared" si="39"/>
        <v>NL_X_2012_1000 NAC_6_4_1</v>
      </c>
      <c r="G2507" s="684"/>
    </row>
    <row r="2508" spans="1:7" ht="13.8" thickBot="1" x14ac:dyDescent="0.3">
      <c r="A2508" s="372" t="str">
        <f>Cover!$G$25</f>
        <v>NL</v>
      </c>
      <c r="B2508" s="325" t="s">
        <v>296</v>
      </c>
      <c r="C2508" s="323">
        <v>2012</v>
      </c>
      <c r="D2508" s="325" t="s">
        <v>216</v>
      </c>
      <c r="E2508" s="334" t="s">
        <v>125</v>
      </c>
      <c r="F2508" s="323" t="str">
        <f t="shared" si="39"/>
        <v>NL_X_2012_1000 NAC_6_4_2</v>
      </c>
      <c r="G2508" s="684"/>
    </row>
    <row r="2509" spans="1:7" ht="13.8" thickBot="1" x14ac:dyDescent="0.3">
      <c r="A2509" s="372" t="str">
        <f>Cover!$G$25</f>
        <v>NL</v>
      </c>
      <c r="B2509" s="325" t="s">
        <v>296</v>
      </c>
      <c r="C2509" s="323">
        <v>2012</v>
      </c>
      <c r="D2509" s="325" t="s">
        <v>216</v>
      </c>
      <c r="E2509" s="334" t="s">
        <v>126</v>
      </c>
      <c r="F2509" s="323" t="str">
        <f t="shared" si="39"/>
        <v>NL_X_2012_1000 NAC_6_4_3</v>
      </c>
      <c r="G2509" s="684"/>
    </row>
    <row r="2510" spans="1:7" ht="13.8" thickBot="1" x14ac:dyDescent="0.3">
      <c r="A2510" s="372" t="str">
        <f>Cover!$G$25</f>
        <v>NL</v>
      </c>
      <c r="B2510" s="325" t="s">
        <v>296</v>
      </c>
      <c r="C2510" s="323">
        <v>2012</v>
      </c>
      <c r="D2510" s="325" t="s">
        <v>216</v>
      </c>
      <c r="E2510" s="334">
        <v>7</v>
      </c>
      <c r="F2510" s="323" t="str">
        <f t="shared" si="39"/>
        <v>NL_X_2012_1000 NAC_7</v>
      </c>
      <c r="G2510" s="684"/>
    </row>
    <row r="2511" spans="1:7" ht="13.8" thickBot="1" x14ac:dyDescent="0.3">
      <c r="A2511" s="372" t="str">
        <f>Cover!$G$25</f>
        <v>NL</v>
      </c>
      <c r="B2511" s="325" t="s">
        <v>296</v>
      </c>
      <c r="C2511" s="323">
        <v>2012</v>
      </c>
      <c r="D2511" s="325" t="s">
        <v>216</v>
      </c>
      <c r="E2511" s="334" t="s">
        <v>127</v>
      </c>
      <c r="F2511" s="323" t="str">
        <f t="shared" si="39"/>
        <v>NL_X_2012_1000 NAC_7_1</v>
      </c>
      <c r="G2511" s="684"/>
    </row>
    <row r="2512" spans="1:7" ht="13.8" thickBot="1" x14ac:dyDescent="0.3">
      <c r="A2512" s="372" t="str">
        <f>Cover!$G$25</f>
        <v>NL</v>
      </c>
      <c r="B2512" s="325" t="s">
        <v>296</v>
      </c>
      <c r="C2512" s="323">
        <v>2012</v>
      </c>
      <c r="D2512" s="325" t="s">
        <v>216</v>
      </c>
      <c r="E2512" s="334" t="s">
        <v>128</v>
      </c>
      <c r="F2512" s="323" t="str">
        <f t="shared" si="39"/>
        <v>NL_X_2012_1000 NAC_7_2</v>
      </c>
      <c r="G2512" s="684"/>
    </row>
    <row r="2513" spans="1:7" ht="13.8" thickBot="1" x14ac:dyDescent="0.3">
      <c r="A2513" s="372" t="str">
        <f>Cover!$G$25</f>
        <v>NL</v>
      </c>
      <c r="B2513" s="325" t="s">
        <v>296</v>
      </c>
      <c r="C2513" s="323">
        <v>2012</v>
      </c>
      <c r="D2513" s="325" t="s">
        <v>216</v>
      </c>
      <c r="E2513" s="334" t="s">
        <v>129</v>
      </c>
      <c r="F2513" s="323" t="str">
        <f t="shared" si="39"/>
        <v>NL_X_2012_1000 NAC_7_3</v>
      </c>
      <c r="G2513" s="684"/>
    </row>
    <row r="2514" spans="1:7" ht="13.8" thickBot="1" x14ac:dyDescent="0.3">
      <c r="A2514" s="372" t="str">
        <f>Cover!$G$25</f>
        <v>NL</v>
      </c>
      <c r="B2514" s="325" t="s">
        <v>296</v>
      </c>
      <c r="C2514" s="323">
        <v>2012</v>
      </c>
      <c r="D2514" s="325" t="s">
        <v>216</v>
      </c>
      <c r="E2514" s="334" t="s">
        <v>130</v>
      </c>
      <c r="F2514" s="323" t="str">
        <f t="shared" si="39"/>
        <v>NL_X_2012_1000 NAC_7_3_1</v>
      </c>
      <c r="G2514" s="684"/>
    </row>
    <row r="2515" spans="1:7" ht="13.8" thickBot="1" x14ac:dyDescent="0.3">
      <c r="A2515" s="372" t="str">
        <f>Cover!$G$25</f>
        <v>NL</v>
      </c>
      <c r="B2515" s="325" t="s">
        <v>296</v>
      </c>
      <c r="C2515" s="323">
        <v>2012</v>
      </c>
      <c r="D2515" s="325" t="s">
        <v>216</v>
      </c>
      <c r="E2515" s="334" t="s">
        <v>131</v>
      </c>
      <c r="F2515" s="323" t="str">
        <f t="shared" si="39"/>
        <v>NL_X_2012_1000 NAC_7_3_2</v>
      </c>
      <c r="G2515" s="684"/>
    </row>
    <row r="2516" spans="1:7" ht="13.8" thickBot="1" x14ac:dyDescent="0.3">
      <c r="A2516" s="372" t="str">
        <f>Cover!$G$25</f>
        <v>NL</v>
      </c>
      <c r="B2516" s="325" t="s">
        <v>296</v>
      </c>
      <c r="C2516" s="323">
        <v>2012</v>
      </c>
      <c r="D2516" s="325" t="s">
        <v>216</v>
      </c>
      <c r="E2516" s="334" t="s">
        <v>132</v>
      </c>
      <c r="F2516" s="323" t="str">
        <f t="shared" si="39"/>
        <v>NL_X_2012_1000 NAC_7_3_3</v>
      </c>
      <c r="G2516" s="684"/>
    </row>
    <row r="2517" spans="1:7" ht="13.8" thickBot="1" x14ac:dyDescent="0.3">
      <c r="A2517" s="372" t="str">
        <f>Cover!$G$25</f>
        <v>NL</v>
      </c>
      <c r="B2517" s="325" t="s">
        <v>296</v>
      </c>
      <c r="C2517" s="323">
        <v>2012</v>
      </c>
      <c r="D2517" s="325" t="s">
        <v>216</v>
      </c>
      <c r="E2517" s="334" t="s">
        <v>133</v>
      </c>
      <c r="F2517" s="323" t="str">
        <f t="shared" si="39"/>
        <v>NL_X_2012_1000 NAC_7_3_4</v>
      </c>
      <c r="G2517" s="684"/>
    </row>
    <row r="2518" spans="1:7" ht="13.8" thickBot="1" x14ac:dyDescent="0.3">
      <c r="A2518" s="372" t="str">
        <f>Cover!$G$25</f>
        <v>NL</v>
      </c>
      <c r="B2518" s="325" t="s">
        <v>296</v>
      </c>
      <c r="C2518" s="323">
        <v>2012</v>
      </c>
      <c r="D2518" s="325" t="s">
        <v>216</v>
      </c>
      <c r="E2518" s="334" t="s">
        <v>134</v>
      </c>
      <c r="F2518" s="323" t="str">
        <f t="shared" si="39"/>
        <v>NL_X_2012_1000 NAC_7_4</v>
      </c>
      <c r="G2518" s="684"/>
    </row>
    <row r="2519" spans="1:7" ht="13.8" thickBot="1" x14ac:dyDescent="0.3">
      <c r="A2519" s="372" t="str">
        <f>Cover!$G$25</f>
        <v>NL</v>
      </c>
      <c r="B2519" s="325" t="s">
        <v>296</v>
      </c>
      <c r="C2519" s="323">
        <v>2012</v>
      </c>
      <c r="D2519" s="325" t="s">
        <v>216</v>
      </c>
      <c r="E2519" s="334">
        <v>8</v>
      </c>
      <c r="F2519" s="323" t="str">
        <f t="shared" si="39"/>
        <v>NL_X_2012_1000 NAC_8</v>
      </c>
      <c r="G2519" s="684"/>
    </row>
    <row r="2520" spans="1:7" ht="13.8" thickBot="1" x14ac:dyDescent="0.3">
      <c r="A2520" s="372" t="str">
        <f>Cover!$G$25</f>
        <v>NL</v>
      </c>
      <c r="B2520" s="325" t="s">
        <v>296</v>
      </c>
      <c r="C2520" s="323">
        <v>2012</v>
      </c>
      <c r="D2520" s="325" t="s">
        <v>216</v>
      </c>
      <c r="E2520" s="334" t="s">
        <v>135</v>
      </c>
      <c r="F2520" s="323" t="str">
        <f t="shared" si="39"/>
        <v>NL_X_2012_1000 NAC_8_1</v>
      </c>
      <c r="G2520" s="684"/>
    </row>
    <row r="2521" spans="1:7" ht="13.8" thickBot="1" x14ac:dyDescent="0.3">
      <c r="A2521" s="372" t="str">
        <f>Cover!$G$25</f>
        <v>NL</v>
      </c>
      <c r="B2521" s="332" t="s">
        <v>296</v>
      </c>
      <c r="C2521" s="323">
        <v>2012</v>
      </c>
      <c r="D2521" s="332" t="s">
        <v>216</v>
      </c>
      <c r="E2521" s="342" t="s">
        <v>136</v>
      </c>
      <c r="F2521" s="323" t="str">
        <f t="shared" si="39"/>
        <v>NL_X_2012_1000 NAC_8_2</v>
      </c>
      <c r="G2521" s="684"/>
    </row>
    <row r="2522" spans="1:7" ht="13.8" thickBot="1" x14ac:dyDescent="0.3">
      <c r="A2522" s="372" t="str">
        <f>Cover!$G$25</f>
        <v>NL</v>
      </c>
      <c r="B2522" s="327" t="s">
        <v>296</v>
      </c>
      <c r="C2522" s="323">
        <v>2012</v>
      </c>
      <c r="D2522" s="327" t="s">
        <v>216</v>
      </c>
      <c r="E2522" s="341">
        <v>9</v>
      </c>
      <c r="F2522" s="323" t="str">
        <f t="shared" si="39"/>
        <v>NL_X_2012_1000 NAC_9</v>
      </c>
      <c r="G2522" s="684"/>
    </row>
    <row r="2523" spans="1:7" ht="13.8" thickBot="1" x14ac:dyDescent="0.3">
      <c r="A2523" s="372" t="str">
        <f>Cover!$G$25</f>
        <v>NL</v>
      </c>
      <c r="B2523" s="325" t="s">
        <v>296</v>
      </c>
      <c r="C2523" s="323">
        <v>2012</v>
      </c>
      <c r="D2523" s="325" t="s">
        <v>216</v>
      </c>
      <c r="E2523" s="334">
        <v>10</v>
      </c>
      <c r="F2523" s="323" t="str">
        <f t="shared" si="39"/>
        <v>NL_X_2012_1000 NAC_10</v>
      </c>
      <c r="G2523" s="684"/>
    </row>
    <row r="2524" spans="1:7" ht="13.8" thickBot="1" x14ac:dyDescent="0.3">
      <c r="A2524" s="372" t="str">
        <f>Cover!$G$25</f>
        <v>NL</v>
      </c>
      <c r="B2524" s="325" t="s">
        <v>296</v>
      </c>
      <c r="C2524" s="323">
        <v>2012</v>
      </c>
      <c r="D2524" s="325" t="s">
        <v>216</v>
      </c>
      <c r="E2524" s="334" t="s">
        <v>137</v>
      </c>
      <c r="F2524" s="323" t="str">
        <f t="shared" si="39"/>
        <v>NL_X_2012_1000 NAC_10_1</v>
      </c>
      <c r="G2524" s="684"/>
    </row>
    <row r="2525" spans="1:7" ht="13.8" thickBot="1" x14ac:dyDescent="0.3">
      <c r="A2525" s="372" t="str">
        <f>Cover!$G$25</f>
        <v>NL</v>
      </c>
      <c r="B2525" s="325" t="s">
        <v>296</v>
      </c>
      <c r="C2525" s="323">
        <v>2012</v>
      </c>
      <c r="D2525" s="325" t="s">
        <v>216</v>
      </c>
      <c r="E2525" s="334" t="s">
        <v>138</v>
      </c>
      <c r="F2525" s="323" t="str">
        <f t="shared" si="39"/>
        <v>NL_X_2012_1000 NAC_10_1_1</v>
      </c>
      <c r="G2525" s="684"/>
    </row>
    <row r="2526" spans="1:7" ht="13.8" thickBot="1" x14ac:dyDescent="0.3">
      <c r="A2526" s="372" t="str">
        <f>Cover!$G$25</f>
        <v>NL</v>
      </c>
      <c r="B2526" s="325" t="s">
        <v>296</v>
      </c>
      <c r="C2526" s="323">
        <v>2012</v>
      </c>
      <c r="D2526" s="325" t="s">
        <v>216</v>
      </c>
      <c r="E2526" s="334" t="s">
        <v>139</v>
      </c>
      <c r="F2526" s="323" t="str">
        <f t="shared" si="39"/>
        <v>NL_X_2012_1000 NAC_10_1_2</v>
      </c>
      <c r="G2526" s="684"/>
    </row>
    <row r="2527" spans="1:7" ht="13.8" thickBot="1" x14ac:dyDescent="0.3">
      <c r="A2527" s="372" t="str">
        <f>Cover!$G$25</f>
        <v>NL</v>
      </c>
      <c r="B2527" s="325" t="s">
        <v>296</v>
      </c>
      <c r="C2527" s="323">
        <v>2012</v>
      </c>
      <c r="D2527" s="325" t="s">
        <v>216</v>
      </c>
      <c r="E2527" s="334" t="s">
        <v>140</v>
      </c>
      <c r="F2527" s="323" t="str">
        <f t="shared" si="39"/>
        <v>NL_X_2012_1000 NAC_10_1_3</v>
      </c>
      <c r="G2527" s="684"/>
    </row>
    <row r="2528" spans="1:7" ht="13.8" thickBot="1" x14ac:dyDescent="0.3">
      <c r="A2528" s="372" t="str">
        <f>Cover!$G$25</f>
        <v>NL</v>
      </c>
      <c r="B2528" s="325" t="s">
        <v>296</v>
      </c>
      <c r="C2528" s="323">
        <v>2012</v>
      </c>
      <c r="D2528" s="325" t="s">
        <v>216</v>
      </c>
      <c r="E2528" s="334" t="s">
        <v>141</v>
      </c>
      <c r="F2528" s="323" t="str">
        <f t="shared" si="39"/>
        <v>NL_X_2012_1000 NAC_10_1_4</v>
      </c>
      <c r="G2528" s="684"/>
    </row>
    <row r="2529" spans="1:7" ht="13.8" thickBot="1" x14ac:dyDescent="0.3">
      <c r="A2529" s="372" t="str">
        <f>Cover!$G$25</f>
        <v>NL</v>
      </c>
      <c r="B2529" s="325" t="s">
        <v>296</v>
      </c>
      <c r="C2529" s="323">
        <v>2012</v>
      </c>
      <c r="D2529" s="325" t="s">
        <v>216</v>
      </c>
      <c r="E2529" s="334" t="s">
        <v>142</v>
      </c>
      <c r="F2529" s="323" t="str">
        <f t="shared" si="39"/>
        <v>NL_X_2012_1000 NAC_10_2</v>
      </c>
      <c r="G2529" s="684"/>
    </row>
    <row r="2530" spans="1:7" ht="13.8" thickBot="1" x14ac:dyDescent="0.3">
      <c r="A2530" s="372" t="str">
        <f>Cover!$G$25</f>
        <v>NL</v>
      </c>
      <c r="B2530" s="325" t="s">
        <v>296</v>
      </c>
      <c r="C2530" s="323">
        <v>2012</v>
      </c>
      <c r="D2530" s="325" t="s">
        <v>216</v>
      </c>
      <c r="E2530" s="334" t="s">
        <v>143</v>
      </c>
      <c r="F2530" s="323" t="str">
        <f t="shared" si="39"/>
        <v>NL_X_2012_1000 NAC_10_3</v>
      </c>
      <c r="G2530" s="684"/>
    </row>
    <row r="2531" spans="1:7" ht="13.8" thickBot="1" x14ac:dyDescent="0.3">
      <c r="A2531" s="372" t="str">
        <f>Cover!$G$25</f>
        <v>NL</v>
      </c>
      <c r="B2531" s="325" t="s">
        <v>296</v>
      </c>
      <c r="C2531" s="323">
        <v>2012</v>
      </c>
      <c r="D2531" s="325" t="s">
        <v>216</v>
      </c>
      <c r="E2531" s="334" t="s">
        <v>144</v>
      </c>
      <c r="F2531" s="323" t="str">
        <f t="shared" si="39"/>
        <v>NL_X_2012_1000 NAC_10_3_1</v>
      </c>
      <c r="G2531" s="684"/>
    </row>
    <row r="2532" spans="1:7" ht="13.8" thickBot="1" x14ac:dyDescent="0.3">
      <c r="A2532" s="372" t="str">
        <f>Cover!$G$25</f>
        <v>NL</v>
      </c>
      <c r="B2532" s="325" t="s">
        <v>296</v>
      </c>
      <c r="C2532" s="323">
        <v>2012</v>
      </c>
      <c r="D2532" s="325" t="s">
        <v>216</v>
      </c>
      <c r="E2532" s="334" t="s">
        <v>145</v>
      </c>
      <c r="F2532" s="323" t="str">
        <f t="shared" si="39"/>
        <v>NL_X_2012_1000 NAC_10_3_2</v>
      </c>
      <c r="G2532" s="684"/>
    </row>
    <row r="2533" spans="1:7" ht="13.8" thickBot="1" x14ac:dyDescent="0.3">
      <c r="A2533" s="372" t="str">
        <f>Cover!$G$25</f>
        <v>NL</v>
      </c>
      <c r="B2533" s="325" t="s">
        <v>296</v>
      </c>
      <c r="C2533" s="323">
        <v>2012</v>
      </c>
      <c r="D2533" s="325" t="s">
        <v>216</v>
      </c>
      <c r="E2533" s="334" t="s">
        <v>146</v>
      </c>
      <c r="F2533" s="323" t="str">
        <f t="shared" si="39"/>
        <v>NL_X_2012_1000 NAC_10_3_3</v>
      </c>
      <c r="G2533" s="684"/>
    </row>
    <row r="2534" spans="1:7" ht="13.8" thickBot="1" x14ac:dyDescent="0.3">
      <c r="A2534" s="372" t="str">
        <f>Cover!$G$25</f>
        <v>NL</v>
      </c>
      <c r="B2534" s="325" t="s">
        <v>296</v>
      </c>
      <c r="C2534" s="323">
        <v>2012</v>
      </c>
      <c r="D2534" s="325" t="s">
        <v>216</v>
      </c>
      <c r="E2534" s="334" t="s">
        <v>147</v>
      </c>
      <c r="F2534" s="323" t="str">
        <f t="shared" si="39"/>
        <v>NL_X_2012_1000 NAC_10_3_4</v>
      </c>
      <c r="G2534" s="684"/>
    </row>
    <row r="2535" spans="1:7" ht="13.8" thickBot="1" x14ac:dyDescent="0.3">
      <c r="A2535" s="372" t="str">
        <f>Cover!$G$25</f>
        <v>NL</v>
      </c>
      <c r="B2535" s="325" t="s">
        <v>296</v>
      </c>
      <c r="C2535" s="323">
        <v>2012</v>
      </c>
      <c r="D2535" s="325" t="s">
        <v>216</v>
      </c>
      <c r="E2535" s="334" t="s">
        <v>148</v>
      </c>
      <c r="F2535" s="323" t="str">
        <f t="shared" si="39"/>
        <v>NL_X_2012_1000 NAC_10_4</v>
      </c>
      <c r="G2535" s="684"/>
    </row>
    <row r="2536" spans="1:7" ht="13.8" thickBot="1" x14ac:dyDescent="0.3">
      <c r="A2536" s="372" t="str">
        <f>Cover!$G$25</f>
        <v>NL</v>
      </c>
      <c r="B2536" s="325" t="s">
        <v>292</v>
      </c>
      <c r="C2536" s="323">
        <v>2012</v>
      </c>
      <c r="D2536" s="325" t="s">
        <v>216</v>
      </c>
      <c r="E2536" s="334" t="s">
        <v>149</v>
      </c>
      <c r="F2536" s="323" t="str">
        <f t="shared" si="39"/>
        <v>NL_M_2012_1000 NAC_11_1</v>
      </c>
      <c r="G2536" s="684"/>
    </row>
    <row r="2537" spans="1:7" ht="13.8" thickBot="1" x14ac:dyDescent="0.3">
      <c r="A2537" s="372" t="str">
        <f>Cover!$G$25</f>
        <v>NL</v>
      </c>
      <c r="B2537" s="325" t="s">
        <v>292</v>
      </c>
      <c r="C2537" s="323">
        <v>2012</v>
      </c>
      <c r="D2537" s="325" t="s">
        <v>216</v>
      </c>
      <c r="E2537" s="334" t="s">
        <v>150</v>
      </c>
      <c r="F2537" s="323" t="str">
        <f t="shared" si="39"/>
        <v>NL_M_2012_1000 NAC_11_1_C</v>
      </c>
      <c r="G2537" s="684"/>
    </row>
    <row r="2538" spans="1:7" ht="13.8" thickBot="1" x14ac:dyDescent="0.3">
      <c r="A2538" s="372" t="str">
        <f>Cover!$G$25</f>
        <v>NL</v>
      </c>
      <c r="B2538" s="325" t="s">
        <v>292</v>
      </c>
      <c r="C2538" s="323">
        <v>2012</v>
      </c>
      <c r="D2538" s="325" t="s">
        <v>216</v>
      </c>
      <c r="E2538" s="334" t="s">
        <v>151</v>
      </c>
      <c r="F2538" s="323" t="str">
        <f t="shared" si="39"/>
        <v>NL_M_2012_1000 NAC_11_1_NC</v>
      </c>
      <c r="G2538" s="684"/>
    </row>
    <row r="2539" spans="1:7" ht="13.8" thickBot="1" x14ac:dyDescent="0.3">
      <c r="A2539" s="372" t="str">
        <f>Cover!$G$25</f>
        <v>NL</v>
      </c>
      <c r="B2539" s="325" t="s">
        <v>292</v>
      </c>
      <c r="C2539" s="323">
        <v>2012</v>
      </c>
      <c r="D2539" s="325" t="s">
        <v>216</v>
      </c>
      <c r="E2539" s="334" t="s">
        <v>152</v>
      </c>
      <c r="F2539" s="323" t="str">
        <f t="shared" si="39"/>
        <v>NL_M_2012_1000 NAC_11_1_NC_T</v>
      </c>
      <c r="G2539" s="684"/>
    </row>
    <row r="2540" spans="1:7" ht="13.8" thickBot="1" x14ac:dyDescent="0.3">
      <c r="A2540" s="372" t="str">
        <f>Cover!$G$25</f>
        <v>NL</v>
      </c>
      <c r="B2540" s="325" t="s">
        <v>292</v>
      </c>
      <c r="C2540" s="323">
        <v>2012</v>
      </c>
      <c r="D2540" s="325" t="s">
        <v>216</v>
      </c>
      <c r="E2540" s="334" t="s">
        <v>153</v>
      </c>
      <c r="F2540" s="323" t="str">
        <f t="shared" si="39"/>
        <v>NL_M_2012_1000 NAC_11_2</v>
      </c>
      <c r="G2540" s="684"/>
    </row>
    <row r="2541" spans="1:7" ht="13.8" thickBot="1" x14ac:dyDescent="0.3">
      <c r="A2541" s="372" t="str">
        <f>Cover!$G$25</f>
        <v>NL</v>
      </c>
      <c r="B2541" s="325" t="s">
        <v>292</v>
      </c>
      <c r="C2541" s="323">
        <v>2012</v>
      </c>
      <c r="D2541" s="325" t="s">
        <v>216</v>
      </c>
      <c r="E2541" s="334" t="s">
        <v>154</v>
      </c>
      <c r="F2541" s="323" t="str">
        <f t="shared" si="39"/>
        <v>NL_M_2012_1000 NAC_11_3</v>
      </c>
      <c r="G2541" s="684"/>
    </row>
    <row r="2542" spans="1:7" ht="13.8" thickBot="1" x14ac:dyDescent="0.3">
      <c r="A2542" s="372" t="str">
        <f>Cover!$G$25</f>
        <v>NL</v>
      </c>
      <c r="B2542" s="325" t="s">
        <v>292</v>
      </c>
      <c r="C2542" s="323">
        <v>2012</v>
      </c>
      <c r="D2542" s="325" t="s">
        <v>216</v>
      </c>
      <c r="E2542" s="334" t="s">
        <v>155</v>
      </c>
      <c r="F2542" s="323" t="str">
        <f t="shared" si="39"/>
        <v>NL_M_2012_1000 NAC_11_4</v>
      </c>
      <c r="G2542" s="684"/>
    </row>
    <row r="2543" spans="1:7" ht="13.8" thickBot="1" x14ac:dyDescent="0.3">
      <c r="A2543" s="372" t="str">
        <f>Cover!$G$25</f>
        <v>NL</v>
      </c>
      <c r="B2543" s="325" t="s">
        <v>292</v>
      </c>
      <c r="C2543" s="323">
        <v>2012</v>
      </c>
      <c r="D2543" s="325" t="s">
        <v>216</v>
      </c>
      <c r="E2543" s="334" t="s">
        <v>156</v>
      </c>
      <c r="F2543" s="323" t="str">
        <f t="shared" si="39"/>
        <v>NL_M_2012_1000 NAC_11_5</v>
      </c>
      <c r="G2543" s="684"/>
    </row>
    <row r="2544" spans="1:7" ht="13.8" thickBot="1" x14ac:dyDescent="0.3">
      <c r="A2544" s="372" t="str">
        <f>Cover!$G$25</f>
        <v>NL</v>
      </c>
      <c r="B2544" s="325" t="s">
        <v>292</v>
      </c>
      <c r="C2544" s="323">
        <v>2012</v>
      </c>
      <c r="D2544" s="325" t="s">
        <v>216</v>
      </c>
      <c r="E2544" s="334" t="s">
        <v>171</v>
      </c>
      <c r="F2544" s="323" t="str">
        <f t="shared" si="39"/>
        <v>NL_M_2012_1000 NAC_11_6</v>
      </c>
      <c r="G2544" s="684"/>
    </row>
    <row r="2545" spans="1:7" ht="13.8" thickBot="1" x14ac:dyDescent="0.3">
      <c r="A2545" s="372" t="str">
        <f>Cover!$G$25</f>
        <v>NL</v>
      </c>
      <c r="B2545" s="325" t="s">
        <v>292</v>
      </c>
      <c r="C2545" s="323">
        <v>2012</v>
      </c>
      <c r="D2545" s="325" t="s">
        <v>216</v>
      </c>
      <c r="E2545" s="334" t="s">
        <v>172</v>
      </c>
      <c r="F2545" s="323" t="str">
        <f t="shared" si="39"/>
        <v>NL_M_2012_1000 NAC_11_7</v>
      </c>
      <c r="G2545" s="684"/>
    </row>
    <row r="2546" spans="1:7" ht="13.8" thickBot="1" x14ac:dyDescent="0.3">
      <c r="A2546" s="372" t="str">
        <f>Cover!$G$25</f>
        <v>NL</v>
      </c>
      <c r="B2546" s="325" t="s">
        <v>292</v>
      </c>
      <c r="C2546" s="323">
        <v>2012</v>
      </c>
      <c r="D2546" s="325" t="s">
        <v>216</v>
      </c>
      <c r="E2546" s="334" t="s">
        <v>173</v>
      </c>
      <c r="F2546" s="323" t="str">
        <f t="shared" si="39"/>
        <v>NL_M_2012_1000 NAC_11_7_1</v>
      </c>
      <c r="G2546" s="684"/>
    </row>
    <row r="2547" spans="1:7" ht="13.8" thickBot="1" x14ac:dyDescent="0.3">
      <c r="A2547" s="372" t="str">
        <f>Cover!$G$25</f>
        <v>NL</v>
      </c>
      <c r="B2547" s="325" t="s">
        <v>292</v>
      </c>
      <c r="C2547" s="323">
        <v>2012</v>
      </c>
      <c r="D2547" s="325" t="s">
        <v>216</v>
      </c>
      <c r="E2547" s="334" t="s">
        <v>157</v>
      </c>
      <c r="F2547" s="323" t="str">
        <f t="shared" si="39"/>
        <v>NL_M_2012_1000 NAC_12_1</v>
      </c>
      <c r="G2547" s="684"/>
    </row>
    <row r="2548" spans="1:7" ht="13.8" thickBot="1" x14ac:dyDescent="0.3">
      <c r="A2548" s="372" t="str">
        <f>Cover!$G$25</f>
        <v>NL</v>
      </c>
      <c r="B2548" s="325" t="s">
        <v>292</v>
      </c>
      <c r="C2548" s="323">
        <v>2012</v>
      </c>
      <c r="D2548" s="325" t="s">
        <v>216</v>
      </c>
      <c r="E2548" s="334" t="s">
        <v>158</v>
      </c>
      <c r="F2548" s="323" t="str">
        <f t="shared" si="39"/>
        <v>NL_M_2012_1000 NAC_12_2</v>
      </c>
      <c r="G2548" s="684"/>
    </row>
    <row r="2549" spans="1:7" ht="13.8" thickBot="1" x14ac:dyDescent="0.3">
      <c r="A2549" s="372" t="str">
        <f>Cover!$G$25</f>
        <v>NL</v>
      </c>
      <c r="B2549" s="325" t="s">
        <v>292</v>
      </c>
      <c r="C2549" s="323">
        <v>2012</v>
      </c>
      <c r="D2549" s="325" t="s">
        <v>216</v>
      </c>
      <c r="E2549" s="334" t="s">
        <v>159</v>
      </c>
      <c r="F2549" s="323" t="str">
        <f t="shared" si="39"/>
        <v>NL_M_2012_1000 NAC_12_3</v>
      </c>
      <c r="G2549" s="684"/>
    </row>
    <row r="2550" spans="1:7" ht="13.8" thickBot="1" x14ac:dyDescent="0.3">
      <c r="A2550" s="372" t="str">
        <f>Cover!$G$25</f>
        <v>NL</v>
      </c>
      <c r="B2550" s="325" t="s">
        <v>292</v>
      </c>
      <c r="C2550" s="323">
        <v>2012</v>
      </c>
      <c r="D2550" s="325" t="s">
        <v>216</v>
      </c>
      <c r="E2550" s="334" t="s">
        <v>160</v>
      </c>
      <c r="F2550" s="323" t="str">
        <f t="shared" si="39"/>
        <v>NL_M_2012_1000 NAC_12_4</v>
      </c>
      <c r="G2550" s="684"/>
    </row>
    <row r="2551" spans="1:7" ht="13.8" thickBot="1" x14ac:dyDescent="0.3">
      <c r="A2551" s="372" t="str">
        <f>Cover!$G$25</f>
        <v>NL</v>
      </c>
      <c r="B2551" s="325" t="s">
        <v>292</v>
      </c>
      <c r="C2551" s="323">
        <v>2012</v>
      </c>
      <c r="D2551" s="325" t="s">
        <v>216</v>
      </c>
      <c r="E2551" s="334" t="s">
        <v>161</v>
      </c>
      <c r="F2551" s="323" t="str">
        <f t="shared" si="39"/>
        <v>NL_M_2012_1000 NAC_12_5</v>
      </c>
      <c r="G2551" s="684"/>
    </row>
    <row r="2552" spans="1:7" ht="13.8" thickBot="1" x14ac:dyDescent="0.3">
      <c r="A2552" s="372" t="str">
        <f>Cover!$G$25</f>
        <v>NL</v>
      </c>
      <c r="B2552" s="325" t="s">
        <v>292</v>
      </c>
      <c r="C2552" s="323">
        <v>2012</v>
      </c>
      <c r="D2552" s="325" t="s">
        <v>216</v>
      </c>
      <c r="E2552" s="334" t="s">
        <v>162</v>
      </c>
      <c r="F2552" s="323" t="str">
        <f t="shared" si="39"/>
        <v>NL_M_2012_1000 NAC_12_6</v>
      </c>
      <c r="G2552" s="684"/>
    </row>
    <row r="2553" spans="1:7" ht="13.8" thickBot="1" x14ac:dyDescent="0.3">
      <c r="A2553" s="372" t="str">
        <f>Cover!$G$25</f>
        <v>NL</v>
      </c>
      <c r="B2553" s="325" t="s">
        <v>292</v>
      </c>
      <c r="C2553" s="323">
        <v>2012</v>
      </c>
      <c r="D2553" s="325" t="s">
        <v>216</v>
      </c>
      <c r="E2553" s="334" t="s">
        <v>163</v>
      </c>
      <c r="F2553" s="323" t="str">
        <f t="shared" si="39"/>
        <v>NL_M_2012_1000 NAC_12_6_1</v>
      </c>
      <c r="G2553" s="684"/>
    </row>
    <row r="2554" spans="1:7" ht="13.8" thickBot="1" x14ac:dyDescent="0.3">
      <c r="A2554" s="372" t="str">
        <f>Cover!$G$25</f>
        <v>NL</v>
      </c>
      <c r="B2554" s="332" t="s">
        <v>292</v>
      </c>
      <c r="C2554" s="323">
        <v>2012</v>
      </c>
      <c r="D2554" s="332" t="s">
        <v>216</v>
      </c>
      <c r="E2554" s="342" t="s">
        <v>164</v>
      </c>
      <c r="F2554" s="323" t="str">
        <f t="shared" si="39"/>
        <v>NL_M_2012_1000 NAC_12_6_2</v>
      </c>
      <c r="G2554" s="684"/>
    </row>
    <row r="2555" spans="1:7" ht="13.8" thickBot="1" x14ac:dyDescent="0.3">
      <c r="A2555" s="372" t="str">
        <f>Cover!$G$25</f>
        <v>NL</v>
      </c>
      <c r="B2555" s="327" t="s">
        <v>292</v>
      </c>
      <c r="C2555" s="323">
        <v>2012</v>
      </c>
      <c r="D2555" s="327" t="s">
        <v>216</v>
      </c>
      <c r="E2555" s="341" t="s">
        <v>166</v>
      </c>
      <c r="F2555" s="323" t="str">
        <f t="shared" si="39"/>
        <v>NL_M_2012_1000 NAC_12_6_3</v>
      </c>
      <c r="G2555" s="684"/>
    </row>
    <row r="2556" spans="1:7" ht="13.8" thickBot="1" x14ac:dyDescent="0.3">
      <c r="A2556" s="372" t="str">
        <f>Cover!$G$25</f>
        <v>NL</v>
      </c>
      <c r="B2556" s="325" t="s">
        <v>292</v>
      </c>
      <c r="C2556" s="323">
        <v>2012</v>
      </c>
      <c r="D2556" s="325" t="s">
        <v>216</v>
      </c>
      <c r="E2556" s="334" t="s">
        <v>167</v>
      </c>
      <c r="F2556" s="323" t="str">
        <f t="shared" si="39"/>
        <v>NL_M_2012_1000 NAC_12_7</v>
      </c>
      <c r="G2556" s="684"/>
    </row>
    <row r="2557" spans="1:7" ht="13.8" thickBot="1" x14ac:dyDescent="0.3">
      <c r="A2557" s="372" t="str">
        <f>Cover!$G$25</f>
        <v>NL</v>
      </c>
      <c r="B2557" s="325" t="s">
        <v>292</v>
      </c>
      <c r="C2557" s="323">
        <v>2012</v>
      </c>
      <c r="D2557" s="325" t="s">
        <v>216</v>
      </c>
      <c r="E2557" s="334" t="s">
        <v>168</v>
      </c>
      <c r="F2557" s="323" t="str">
        <f t="shared" si="39"/>
        <v>NL_M_2012_1000 NAC_12_7_1</v>
      </c>
      <c r="G2557" s="684"/>
    </row>
    <row r="2558" spans="1:7" ht="13.8" thickBot="1" x14ac:dyDescent="0.3">
      <c r="A2558" s="372" t="str">
        <f>Cover!$G$25</f>
        <v>NL</v>
      </c>
      <c r="B2558" s="325" t="s">
        <v>292</v>
      </c>
      <c r="C2558" s="323">
        <v>2012</v>
      </c>
      <c r="D2558" s="325" t="s">
        <v>216</v>
      </c>
      <c r="E2558" s="334" t="s">
        <v>169</v>
      </c>
      <c r="F2558" s="323" t="str">
        <f t="shared" si="39"/>
        <v>NL_M_2012_1000 NAC_12_7_2</v>
      </c>
      <c r="G2558" s="684"/>
    </row>
    <row r="2559" spans="1:7" ht="13.8" thickBot="1" x14ac:dyDescent="0.3">
      <c r="A2559" s="372" t="str">
        <f>Cover!$G$25</f>
        <v>NL</v>
      </c>
      <c r="B2559" s="325" t="s">
        <v>292</v>
      </c>
      <c r="C2559" s="323">
        <v>2012</v>
      </c>
      <c r="D2559" s="325" t="s">
        <v>216</v>
      </c>
      <c r="E2559" s="334" t="s">
        <v>170</v>
      </c>
      <c r="F2559" s="323" t="str">
        <f t="shared" si="39"/>
        <v>NL_M_2012_1000 NAC_12_7_3</v>
      </c>
      <c r="G2559" s="684"/>
    </row>
    <row r="2560" spans="1:7" ht="13.8" thickBot="1" x14ac:dyDescent="0.3">
      <c r="A2560" s="372" t="str">
        <f>Cover!$G$25</f>
        <v>NL</v>
      </c>
      <c r="B2560" s="325" t="s">
        <v>296</v>
      </c>
      <c r="C2560" s="323">
        <v>2012</v>
      </c>
      <c r="D2560" s="325" t="s">
        <v>216</v>
      </c>
      <c r="E2560" s="334" t="s">
        <v>149</v>
      </c>
      <c r="F2560" s="323" t="str">
        <f t="shared" si="39"/>
        <v>NL_X_2012_1000 NAC_11_1</v>
      </c>
      <c r="G2560" s="684"/>
    </row>
    <row r="2561" spans="1:7" ht="13.8" thickBot="1" x14ac:dyDescent="0.3">
      <c r="A2561" s="372" t="str">
        <f>Cover!$G$25</f>
        <v>NL</v>
      </c>
      <c r="B2561" s="325" t="s">
        <v>296</v>
      </c>
      <c r="C2561" s="323">
        <v>2012</v>
      </c>
      <c r="D2561" s="325" t="s">
        <v>216</v>
      </c>
      <c r="E2561" s="334" t="s">
        <v>150</v>
      </c>
      <c r="F2561" s="323" t="str">
        <f t="shared" si="39"/>
        <v>NL_X_2012_1000 NAC_11_1_C</v>
      </c>
      <c r="G2561" s="684"/>
    </row>
    <row r="2562" spans="1:7" ht="13.8" thickBot="1" x14ac:dyDescent="0.3">
      <c r="A2562" s="372" t="str">
        <f>Cover!$G$25</f>
        <v>NL</v>
      </c>
      <c r="B2562" s="325" t="s">
        <v>296</v>
      </c>
      <c r="C2562" s="323">
        <v>2012</v>
      </c>
      <c r="D2562" s="325" t="s">
        <v>216</v>
      </c>
      <c r="E2562" s="334" t="s">
        <v>151</v>
      </c>
      <c r="F2562" s="323" t="str">
        <f t="shared" si="39"/>
        <v>NL_X_2012_1000 NAC_11_1_NC</v>
      </c>
      <c r="G2562" s="684"/>
    </row>
    <row r="2563" spans="1:7" ht="13.8" thickBot="1" x14ac:dyDescent="0.3">
      <c r="A2563" s="372" t="str">
        <f>Cover!$G$25</f>
        <v>NL</v>
      </c>
      <c r="B2563" s="325" t="s">
        <v>296</v>
      </c>
      <c r="C2563" s="323">
        <v>2012</v>
      </c>
      <c r="D2563" s="325" t="s">
        <v>216</v>
      </c>
      <c r="E2563" s="334" t="s">
        <v>152</v>
      </c>
      <c r="F2563" s="323" t="str">
        <f t="shared" ref="F2563:F2626" si="40">CONCATENATE(A2563,"_",B2563,"_",C2563,"_",D2563,"_",E2563)</f>
        <v>NL_X_2012_1000 NAC_11_1_NC_T</v>
      </c>
      <c r="G2563" s="684"/>
    </row>
    <row r="2564" spans="1:7" ht="13.8" thickBot="1" x14ac:dyDescent="0.3">
      <c r="A2564" s="372" t="str">
        <f>Cover!$G$25</f>
        <v>NL</v>
      </c>
      <c r="B2564" s="325" t="s">
        <v>296</v>
      </c>
      <c r="C2564" s="323">
        <v>2012</v>
      </c>
      <c r="D2564" s="325" t="s">
        <v>216</v>
      </c>
      <c r="E2564" s="334" t="s">
        <v>153</v>
      </c>
      <c r="F2564" s="323" t="str">
        <f t="shared" si="40"/>
        <v>NL_X_2012_1000 NAC_11_2</v>
      </c>
      <c r="G2564" s="684"/>
    </row>
    <row r="2565" spans="1:7" ht="13.8" thickBot="1" x14ac:dyDescent="0.3">
      <c r="A2565" s="372" t="str">
        <f>Cover!$G$25</f>
        <v>NL</v>
      </c>
      <c r="B2565" s="325" t="s">
        <v>296</v>
      </c>
      <c r="C2565" s="323">
        <v>2012</v>
      </c>
      <c r="D2565" s="325" t="s">
        <v>216</v>
      </c>
      <c r="E2565" s="334" t="s">
        <v>154</v>
      </c>
      <c r="F2565" s="323" t="str">
        <f t="shared" si="40"/>
        <v>NL_X_2012_1000 NAC_11_3</v>
      </c>
      <c r="G2565" s="684"/>
    </row>
    <row r="2566" spans="1:7" ht="13.8" thickBot="1" x14ac:dyDescent="0.3">
      <c r="A2566" s="372" t="str">
        <f>Cover!$G$25</f>
        <v>NL</v>
      </c>
      <c r="B2566" s="325" t="s">
        <v>296</v>
      </c>
      <c r="C2566" s="323">
        <v>2012</v>
      </c>
      <c r="D2566" s="325" t="s">
        <v>216</v>
      </c>
      <c r="E2566" s="334" t="s">
        <v>155</v>
      </c>
      <c r="F2566" s="323" t="str">
        <f t="shared" si="40"/>
        <v>NL_X_2012_1000 NAC_11_4</v>
      </c>
      <c r="G2566" s="684"/>
    </row>
    <row r="2567" spans="1:7" ht="13.8" thickBot="1" x14ac:dyDescent="0.3">
      <c r="A2567" s="372" t="str">
        <f>Cover!$G$25</f>
        <v>NL</v>
      </c>
      <c r="B2567" s="325" t="s">
        <v>296</v>
      </c>
      <c r="C2567" s="323">
        <v>2012</v>
      </c>
      <c r="D2567" s="325" t="s">
        <v>216</v>
      </c>
      <c r="E2567" s="334" t="s">
        <v>156</v>
      </c>
      <c r="F2567" s="323" t="str">
        <f t="shared" si="40"/>
        <v>NL_X_2012_1000 NAC_11_5</v>
      </c>
      <c r="G2567" s="684"/>
    </row>
    <row r="2568" spans="1:7" ht="13.8" thickBot="1" x14ac:dyDescent="0.3">
      <c r="A2568" s="372" t="str">
        <f>Cover!$G$25</f>
        <v>NL</v>
      </c>
      <c r="B2568" s="325" t="s">
        <v>296</v>
      </c>
      <c r="C2568" s="323">
        <v>2012</v>
      </c>
      <c r="D2568" s="325" t="s">
        <v>216</v>
      </c>
      <c r="E2568" s="334" t="s">
        <v>171</v>
      </c>
      <c r="F2568" s="323" t="str">
        <f t="shared" si="40"/>
        <v>NL_X_2012_1000 NAC_11_6</v>
      </c>
      <c r="G2568" s="684"/>
    </row>
    <row r="2569" spans="1:7" ht="13.8" thickBot="1" x14ac:dyDescent="0.3">
      <c r="A2569" s="372" t="str">
        <f>Cover!$G$25</f>
        <v>NL</v>
      </c>
      <c r="B2569" s="325" t="s">
        <v>296</v>
      </c>
      <c r="C2569" s="323">
        <v>2012</v>
      </c>
      <c r="D2569" s="325" t="s">
        <v>216</v>
      </c>
      <c r="E2569" s="334" t="s">
        <v>172</v>
      </c>
      <c r="F2569" s="323" t="str">
        <f t="shared" si="40"/>
        <v>NL_X_2012_1000 NAC_11_7</v>
      </c>
      <c r="G2569" s="684"/>
    </row>
    <row r="2570" spans="1:7" ht="13.8" thickBot="1" x14ac:dyDescent="0.3">
      <c r="A2570" s="372" t="str">
        <f>Cover!$G$25</f>
        <v>NL</v>
      </c>
      <c r="B2570" s="325" t="s">
        <v>296</v>
      </c>
      <c r="C2570" s="323">
        <v>2012</v>
      </c>
      <c r="D2570" s="325" t="s">
        <v>216</v>
      </c>
      <c r="E2570" s="334" t="s">
        <v>173</v>
      </c>
      <c r="F2570" s="323" t="str">
        <f t="shared" si="40"/>
        <v>NL_X_2012_1000 NAC_11_7_1</v>
      </c>
      <c r="G2570" s="684"/>
    </row>
    <row r="2571" spans="1:7" ht="13.8" thickBot="1" x14ac:dyDescent="0.3">
      <c r="A2571" s="372" t="str">
        <f>Cover!$G$25</f>
        <v>NL</v>
      </c>
      <c r="B2571" s="325" t="s">
        <v>296</v>
      </c>
      <c r="C2571" s="323">
        <v>2012</v>
      </c>
      <c r="D2571" s="325" t="s">
        <v>216</v>
      </c>
      <c r="E2571" s="334" t="s">
        <v>157</v>
      </c>
      <c r="F2571" s="323" t="str">
        <f t="shared" si="40"/>
        <v>NL_X_2012_1000 NAC_12_1</v>
      </c>
      <c r="G2571" s="684"/>
    </row>
    <row r="2572" spans="1:7" ht="13.8" thickBot="1" x14ac:dyDescent="0.3">
      <c r="A2572" s="372" t="str">
        <f>Cover!$G$25</f>
        <v>NL</v>
      </c>
      <c r="B2572" s="325" t="s">
        <v>296</v>
      </c>
      <c r="C2572" s="323">
        <v>2012</v>
      </c>
      <c r="D2572" s="325" t="s">
        <v>216</v>
      </c>
      <c r="E2572" s="334" t="s">
        <v>158</v>
      </c>
      <c r="F2572" s="323" t="str">
        <f t="shared" si="40"/>
        <v>NL_X_2012_1000 NAC_12_2</v>
      </c>
      <c r="G2572" s="684"/>
    </row>
    <row r="2573" spans="1:7" ht="13.8" thickBot="1" x14ac:dyDescent="0.3">
      <c r="A2573" s="372" t="str">
        <f>Cover!$G$25</f>
        <v>NL</v>
      </c>
      <c r="B2573" s="325" t="s">
        <v>296</v>
      </c>
      <c r="C2573" s="323">
        <v>2012</v>
      </c>
      <c r="D2573" s="325" t="s">
        <v>216</v>
      </c>
      <c r="E2573" s="334" t="s">
        <v>159</v>
      </c>
      <c r="F2573" s="323" t="str">
        <f t="shared" si="40"/>
        <v>NL_X_2012_1000 NAC_12_3</v>
      </c>
      <c r="G2573" s="684"/>
    </row>
    <row r="2574" spans="1:7" ht="13.8" thickBot="1" x14ac:dyDescent="0.3">
      <c r="A2574" s="372" t="str">
        <f>Cover!$G$25</f>
        <v>NL</v>
      </c>
      <c r="B2574" s="325" t="s">
        <v>296</v>
      </c>
      <c r="C2574" s="323">
        <v>2012</v>
      </c>
      <c r="D2574" s="325" t="s">
        <v>216</v>
      </c>
      <c r="E2574" s="334" t="s">
        <v>160</v>
      </c>
      <c r="F2574" s="323" t="str">
        <f t="shared" si="40"/>
        <v>NL_X_2012_1000 NAC_12_4</v>
      </c>
      <c r="G2574" s="684"/>
    </row>
    <row r="2575" spans="1:7" ht="13.8" thickBot="1" x14ac:dyDescent="0.3">
      <c r="A2575" s="372" t="str">
        <f>Cover!$G$25</f>
        <v>NL</v>
      </c>
      <c r="B2575" s="325" t="s">
        <v>296</v>
      </c>
      <c r="C2575" s="323">
        <v>2012</v>
      </c>
      <c r="D2575" s="325" t="s">
        <v>216</v>
      </c>
      <c r="E2575" s="334" t="s">
        <v>161</v>
      </c>
      <c r="F2575" s="323" t="str">
        <f t="shared" si="40"/>
        <v>NL_X_2012_1000 NAC_12_5</v>
      </c>
      <c r="G2575" s="684"/>
    </row>
    <row r="2576" spans="1:7" ht="13.8" thickBot="1" x14ac:dyDescent="0.3">
      <c r="A2576" s="372" t="str">
        <f>Cover!$G$25</f>
        <v>NL</v>
      </c>
      <c r="B2576" s="325" t="s">
        <v>296</v>
      </c>
      <c r="C2576" s="323">
        <v>2012</v>
      </c>
      <c r="D2576" s="325" t="s">
        <v>216</v>
      </c>
      <c r="E2576" s="334" t="s">
        <v>162</v>
      </c>
      <c r="F2576" s="323" t="str">
        <f t="shared" si="40"/>
        <v>NL_X_2012_1000 NAC_12_6</v>
      </c>
      <c r="G2576" s="684"/>
    </row>
    <row r="2577" spans="1:7" ht="13.8" thickBot="1" x14ac:dyDescent="0.3">
      <c r="A2577" s="372" t="str">
        <f>Cover!$G$25</f>
        <v>NL</v>
      </c>
      <c r="B2577" s="325" t="s">
        <v>296</v>
      </c>
      <c r="C2577" s="323">
        <v>2012</v>
      </c>
      <c r="D2577" s="325" t="s">
        <v>216</v>
      </c>
      <c r="E2577" s="334" t="s">
        <v>163</v>
      </c>
      <c r="F2577" s="323" t="str">
        <f t="shared" si="40"/>
        <v>NL_X_2012_1000 NAC_12_6_1</v>
      </c>
      <c r="G2577" s="684"/>
    </row>
    <row r="2578" spans="1:7" ht="13.8" thickBot="1" x14ac:dyDescent="0.3">
      <c r="A2578" s="372" t="str">
        <f>Cover!$G$25</f>
        <v>NL</v>
      </c>
      <c r="B2578" s="325" t="s">
        <v>296</v>
      </c>
      <c r="C2578" s="323">
        <v>2012</v>
      </c>
      <c r="D2578" s="325" t="s">
        <v>216</v>
      </c>
      <c r="E2578" s="334" t="s">
        <v>164</v>
      </c>
      <c r="F2578" s="323" t="str">
        <f t="shared" si="40"/>
        <v>NL_X_2012_1000 NAC_12_6_2</v>
      </c>
      <c r="G2578" s="684"/>
    </row>
    <row r="2579" spans="1:7" ht="13.8" thickBot="1" x14ac:dyDescent="0.3">
      <c r="A2579" s="372" t="str">
        <f>Cover!$G$25</f>
        <v>NL</v>
      </c>
      <c r="B2579" s="325" t="s">
        <v>296</v>
      </c>
      <c r="C2579" s="323">
        <v>2012</v>
      </c>
      <c r="D2579" s="325" t="s">
        <v>216</v>
      </c>
      <c r="E2579" s="334" t="s">
        <v>166</v>
      </c>
      <c r="F2579" s="323" t="str">
        <f t="shared" si="40"/>
        <v>NL_X_2012_1000 NAC_12_6_3</v>
      </c>
      <c r="G2579" s="684"/>
    </row>
    <row r="2580" spans="1:7" ht="13.8" thickBot="1" x14ac:dyDescent="0.3">
      <c r="A2580" s="372" t="str">
        <f>Cover!$G$25</f>
        <v>NL</v>
      </c>
      <c r="B2580" s="325" t="s">
        <v>296</v>
      </c>
      <c r="C2580" s="323">
        <v>2012</v>
      </c>
      <c r="D2580" s="325" t="s">
        <v>216</v>
      </c>
      <c r="E2580" s="334" t="s">
        <v>167</v>
      </c>
      <c r="F2580" s="323" t="str">
        <f t="shared" si="40"/>
        <v>NL_X_2012_1000 NAC_12_7</v>
      </c>
      <c r="G2580" s="684"/>
    </row>
    <row r="2581" spans="1:7" ht="13.8" thickBot="1" x14ac:dyDescent="0.3">
      <c r="A2581" s="372" t="str">
        <f>Cover!$G$25</f>
        <v>NL</v>
      </c>
      <c r="B2581" s="325" t="s">
        <v>296</v>
      </c>
      <c r="C2581" s="323">
        <v>2012</v>
      </c>
      <c r="D2581" s="325" t="s">
        <v>216</v>
      </c>
      <c r="E2581" s="334" t="s">
        <v>168</v>
      </c>
      <c r="F2581" s="323" t="str">
        <f t="shared" si="40"/>
        <v>NL_X_2012_1000 NAC_12_7_1</v>
      </c>
      <c r="G2581" s="684"/>
    </row>
    <row r="2582" spans="1:7" ht="13.8" thickBot="1" x14ac:dyDescent="0.3">
      <c r="A2582" s="372" t="str">
        <f>Cover!$G$25</f>
        <v>NL</v>
      </c>
      <c r="B2582" s="325" t="s">
        <v>296</v>
      </c>
      <c r="C2582" s="323">
        <v>2012</v>
      </c>
      <c r="D2582" s="325" t="s">
        <v>216</v>
      </c>
      <c r="E2582" s="334" t="s">
        <v>169</v>
      </c>
      <c r="F2582" s="323" t="str">
        <f t="shared" si="40"/>
        <v>NL_X_2012_1000 NAC_12_7_2</v>
      </c>
      <c r="G2582" s="684"/>
    </row>
    <row r="2583" spans="1:7" ht="13.8" thickBot="1" x14ac:dyDescent="0.3">
      <c r="A2583" s="372" t="str">
        <f>Cover!$G$25</f>
        <v>NL</v>
      </c>
      <c r="B2583" s="325" t="s">
        <v>296</v>
      </c>
      <c r="C2583" s="323">
        <v>2012</v>
      </c>
      <c r="D2583" s="325" t="s">
        <v>216</v>
      </c>
      <c r="E2583" s="334" t="s">
        <v>170</v>
      </c>
      <c r="F2583" s="323" t="str">
        <f t="shared" si="40"/>
        <v>NL_X_2012_1000 NAC_12_7_3</v>
      </c>
      <c r="G2583" s="684"/>
    </row>
    <row r="2584" spans="1:7" ht="13.8" thickBot="1" x14ac:dyDescent="0.3">
      <c r="A2584" s="372" t="str">
        <f>Cover!$G$25</f>
        <v>NL</v>
      </c>
      <c r="B2584" s="325" t="s">
        <v>292</v>
      </c>
      <c r="C2584" s="323">
        <v>2012</v>
      </c>
      <c r="D2584" s="325" t="s">
        <v>293</v>
      </c>
      <c r="E2584" s="334" t="s">
        <v>224</v>
      </c>
      <c r="F2584" s="323" t="str">
        <f t="shared" si="40"/>
        <v>NL_M_2012_1000 m3_ST_1_2_C</v>
      </c>
      <c r="G2584" s="684"/>
    </row>
    <row r="2585" spans="1:7" ht="13.8" thickBot="1" x14ac:dyDescent="0.3">
      <c r="A2585" s="372" t="str">
        <f>Cover!$G$25</f>
        <v>NL</v>
      </c>
      <c r="B2585" s="325" t="s">
        <v>292</v>
      </c>
      <c r="C2585" s="323">
        <v>2012</v>
      </c>
      <c r="D2585" s="325" t="s">
        <v>293</v>
      </c>
      <c r="E2585" s="334" t="s">
        <v>225</v>
      </c>
      <c r="F2585" s="323" t="str">
        <f t="shared" si="40"/>
        <v>NL_M_2012_1000 m3_ST_1_2_C_1</v>
      </c>
      <c r="G2585" s="684"/>
    </row>
    <row r="2586" spans="1:7" ht="13.8" thickBot="1" x14ac:dyDescent="0.3">
      <c r="A2586" s="372" t="str">
        <f>Cover!$G$25</f>
        <v>NL</v>
      </c>
      <c r="B2586" s="325" t="s">
        <v>292</v>
      </c>
      <c r="C2586" s="323">
        <v>2012</v>
      </c>
      <c r="D2586" s="325" t="s">
        <v>293</v>
      </c>
      <c r="E2586" s="334" t="s">
        <v>226</v>
      </c>
      <c r="F2586" s="323" t="str">
        <f t="shared" si="40"/>
        <v>NL_M_2012_1000 m3_ST_1_2_C_1_1</v>
      </c>
      <c r="G2586" s="684"/>
    </row>
    <row r="2587" spans="1:7" ht="13.8" thickBot="1" x14ac:dyDescent="0.3">
      <c r="A2587" s="372" t="str">
        <f>Cover!$G$25</f>
        <v>NL</v>
      </c>
      <c r="B2587" s="332" t="s">
        <v>292</v>
      </c>
      <c r="C2587" s="323">
        <v>2012</v>
      </c>
      <c r="D2587" s="332" t="s">
        <v>293</v>
      </c>
      <c r="E2587" s="342" t="s">
        <v>227</v>
      </c>
      <c r="F2587" s="323" t="str">
        <f t="shared" si="40"/>
        <v>NL_M_2012_1000 m3_ST_1_2_C_2_1</v>
      </c>
      <c r="G2587" s="684"/>
    </row>
    <row r="2588" spans="1:7" ht="13.8" thickBot="1" x14ac:dyDescent="0.3">
      <c r="A2588" s="372" t="str">
        <f>Cover!$G$25</f>
        <v>NL</v>
      </c>
      <c r="B2588" s="327" t="s">
        <v>292</v>
      </c>
      <c r="C2588" s="323">
        <v>2012</v>
      </c>
      <c r="D2588" s="327" t="s">
        <v>293</v>
      </c>
      <c r="E2588" s="341" t="s">
        <v>228</v>
      </c>
      <c r="F2588" s="323" t="str">
        <f t="shared" si="40"/>
        <v>NL_M_2012_1000 m3_ST_1_2_C_2</v>
      </c>
      <c r="G2588" s="684"/>
    </row>
    <row r="2589" spans="1:7" ht="13.8" thickBot="1" x14ac:dyDescent="0.3">
      <c r="A2589" s="372" t="str">
        <f>Cover!$G$25</f>
        <v>NL</v>
      </c>
      <c r="B2589" s="325" t="s">
        <v>292</v>
      </c>
      <c r="C2589" s="323">
        <v>2012</v>
      </c>
      <c r="D2589" s="325" t="s">
        <v>293</v>
      </c>
      <c r="E2589" s="334" t="s">
        <v>241</v>
      </c>
      <c r="F2589" s="323" t="str">
        <f t="shared" si="40"/>
        <v>NL_M_2012_1000 m3_ST_1_2_C_1_2</v>
      </c>
      <c r="G2589" s="684"/>
    </row>
    <row r="2590" spans="1:7" ht="13.8" thickBot="1" x14ac:dyDescent="0.3">
      <c r="A2590" s="372" t="str">
        <f>Cover!$G$25</f>
        <v>NL</v>
      </c>
      <c r="B2590" s="325" t="s">
        <v>292</v>
      </c>
      <c r="C2590" s="323">
        <v>2012</v>
      </c>
      <c r="D2590" s="325" t="s">
        <v>293</v>
      </c>
      <c r="E2590" s="334" t="s">
        <v>242</v>
      </c>
      <c r="F2590" s="323" t="str">
        <f t="shared" si="40"/>
        <v>NL_M_2012_1000 m3_ST_1_2_C_2_2</v>
      </c>
      <c r="G2590" s="684"/>
    </row>
    <row r="2591" spans="1:7" ht="13.8" thickBot="1" x14ac:dyDescent="0.3">
      <c r="A2591" s="372" t="str">
        <f>Cover!$G$25</f>
        <v>NL</v>
      </c>
      <c r="B2591" s="325" t="s">
        <v>292</v>
      </c>
      <c r="C2591" s="323">
        <v>2012</v>
      </c>
      <c r="D2591" s="325" t="s">
        <v>293</v>
      </c>
      <c r="E2591" s="334" t="s">
        <v>243</v>
      </c>
      <c r="F2591" s="323" t="str">
        <f t="shared" si="40"/>
        <v>NL_M_2012_1000 m3_ST_1_2_C_3</v>
      </c>
      <c r="G2591" s="684"/>
    </row>
    <row r="2592" spans="1:7" ht="13.8" thickBot="1" x14ac:dyDescent="0.3">
      <c r="A2592" s="372" t="str">
        <f>Cover!$G$25</f>
        <v>NL</v>
      </c>
      <c r="B2592" s="325" t="s">
        <v>292</v>
      </c>
      <c r="C2592" s="323">
        <v>2012</v>
      </c>
      <c r="D2592" s="325" t="s">
        <v>293</v>
      </c>
      <c r="E2592" s="334" t="s">
        <v>244</v>
      </c>
      <c r="F2592" s="323" t="str">
        <f t="shared" si="40"/>
        <v>NL_M_2012_1000 m3_ST_1_2_C_1_3</v>
      </c>
      <c r="G2592" s="684"/>
    </row>
    <row r="2593" spans="1:7" ht="13.8" thickBot="1" x14ac:dyDescent="0.3">
      <c r="A2593" s="372" t="str">
        <f>Cover!$G$25</f>
        <v>NL</v>
      </c>
      <c r="B2593" s="325" t="s">
        <v>292</v>
      </c>
      <c r="C2593" s="323">
        <v>2012</v>
      </c>
      <c r="D2593" s="325" t="s">
        <v>293</v>
      </c>
      <c r="E2593" s="334" t="s">
        <v>245</v>
      </c>
      <c r="F2593" s="323" t="str">
        <f t="shared" si="40"/>
        <v>NL_M_2012_1000 m3_ST_1_2_C_2_3</v>
      </c>
      <c r="G2593" s="684"/>
    </row>
    <row r="2594" spans="1:7" ht="13.8" thickBot="1" x14ac:dyDescent="0.3">
      <c r="A2594" s="372" t="str">
        <f>Cover!$G$25</f>
        <v>NL</v>
      </c>
      <c r="B2594" s="325" t="s">
        <v>292</v>
      </c>
      <c r="C2594" s="323">
        <v>2012</v>
      </c>
      <c r="D2594" s="325" t="s">
        <v>293</v>
      </c>
      <c r="E2594" s="334" t="s">
        <v>246</v>
      </c>
      <c r="F2594" s="323" t="str">
        <f t="shared" si="40"/>
        <v>NL_M_2012_1000 m3_ST_1_2_NC</v>
      </c>
      <c r="G2594" s="684"/>
    </row>
    <row r="2595" spans="1:7" ht="13.8" thickBot="1" x14ac:dyDescent="0.3">
      <c r="A2595" s="372" t="str">
        <f>Cover!$G$25</f>
        <v>NL</v>
      </c>
      <c r="B2595" s="325" t="s">
        <v>292</v>
      </c>
      <c r="C2595" s="323">
        <v>2012</v>
      </c>
      <c r="D2595" s="325" t="s">
        <v>293</v>
      </c>
      <c r="E2595" s="334" t="s">
        <v>247</v>
      </c>
      <c r="F2595" s="323" t="str">
        <f t="shared" si="40"/>
        <v>NL_M_2012_1000 m3_ST_1_2_NC_1</v>
      </c>
      <c r="G2595" s="684"/>
    </row>
    <row r="2596" spans="1:7" ht="13.8" thickBot="1" x14ac:dyDescent="0.3">
      <c r="A2596" s="372" t="str">
        <f>Cover!$G$25</f>
        <v>NL</v>
      </c>
      <c r="B2596" s="325" t="s">
        <v>292</v>
      </c>
      <c r="C2596" s="323">
        <v>2012</v>
      </c>
      <c r="D2596" s="325" t="s">
        <v>293</v>
      </c>
      <c r="E2596" s="334" t="s">
        <v>248</v>
      </c>
      <c r="F2596" s="323" t="str">
        <f t="shared" si="40"/>
        <v>NL_M_2012_1000 m3_ST_1_2_NC_1_1</v>
      </c>
      <c r="G2596" s="684"/>
    </row>
    <row r="2597" spans="1:7" ht="13.8" thickBot="1" x14ac:dyDescent="0.3">
      <c r="A2597" s="372" t="str">
        <f>Cover!$G$25</f>
        <v>NL</v>
      </c>
      <c r="B2597" s="325" t="s">
        <v>292</v>
      </c>
      <c r="C2597" s="323">
        <v>2012</v>
      </c>
      <c r="D2597" s="325" t="s">
        <v>293</v>
      </c>
      <c r="E2597" s="334" t="s">
        <v>249</v>
      </c>
      <c r="F2597" s="323" t="str">
        <f t="shared" si="40"/>
        <v>NL_M_2012_1000 m3_ST_1_2_NC_2_1</v>
      </c>
      <c r="G2597" s="684"/>
    </row>
    <row r="2598" spans="1:7" ht="13.8" thickBot="1" x14ac:dyDescent="0.3">
      <c r="A2598" s="372" t="str">
        <f>Cover!$G$25</f>
        <v>NL</v>
      </c>
      <c r="B2598" s="325" t="s">
        <v>292</v>
      </c>
      <c r="C2598" s="323">
        <v>2012</v>
      </c>
      <c r="D2598" s="325" t="s">
        <v>293</v>
      </c>
      <c r="E2598" s="334" t="s">
        <v>250</v>
      </c>
      <c r="F2598" s="323" t="str">
        <f t="shared" si="40"/>
        <v>NL_M_2012_1000 m3_ST_1_2_NC_2</v>
      </c>
      <c r="G2598" s="684"/>
    </row>
    <row r="2599" spans="1:7" ht="13.8" thickBot="1" x14ac:dyDescent="0.3">
      <c r="A2599" s="372" t="str">
        <f>Cover!$G$25</f>
        <v>NL</v>
      </c>
      <c r="B2599" s="325" t="s">
        <v>292</v>
      </c>
      <c r="C2599" s="323">
        <v>2012</v>
      </c>
      <c r="D2599" s="325" t="s">
        <v>293</v>
      </c>
      <c r="E2599" s="334" t="s">
        <v>251</v>
      </c>
      <c r="F2599" s="323" t="str">
        <f t="shared" si="40"/>
        <v>NL_M_2012_1000 m3_ST_1_2_NC_1_2</v>
      </c>
      <c r="G2599" s="684"/>
    </row>
    <row r="2600" spans="1:7" ht="13.8" thickBot="1" x14ac:dyDescent="0.3">
      <c r="A2600" s="372" t="str">
        <f>Cover!$G$25</f>
        <v>NL</v>
      </c>
      <c r="B2600" s="325" t="s">
        <v>292</v>
      </c>
      <c r="C2600" s="323">
        <v>2012</v>
      </c>
      <c r="D2600" s="325" t="s">
        <v>293</v>
      </c>
      <c r="E2600" s="334" t="s">
        <v>252</v>
      </c>
      <c r="F2600" s="323" t="str">
        <f t="shared" si="40"/>
        <v>NL_M_2012_1000 m3_ST_1_2_NC_2_2</v>
      </c>
      <c r="G2600" s="684"/>
    </row>
    <row r="2601" spans="1:7" ht="13.8" thickBot="1" x14ac:dyDescent="0.3">
      <c r="A2601" s="372" t="str">
        <f>Cover!$G$25</f>
        <v>NL</v>
      </c>
      <c r="B2601" s="325" t="s">
        <v>292</v>
      </c>
      <c r="C2601" s="323">
        <v>2012</v>
      </c>
      <c r="D2601" s="325" t="s">
        <v>293</v>
      </c>
      <c r="E2601" s="334" t="s">
        <v>253</v>
      </c>
      <c r="F2601" s="323" t="str">
        <f t="shared" si="40"/>
        <v>NL_M_2012_1000 m3_ST_1_2_NC_3</v>
      </c>
      <c r="G2601" s="684"/>
    </row>
    <row r="2602" spans="1:7" ht="13.8" thickBot="1" x14ac:dyDescent="0.3">
      <c r="A2602" s="372" t="str">
        <f>Cover!$G$25</f>
        <v>NL</v>
      </c>
      <c r="B2602" s="325" t="s">
        <v>292</v>
      </c>
      <c r="C2602" s="323">
        <v>2012</v>
      </c>
      <c r="D2602" s="325" t="s">
        <v>293</v>
      </c>
      <c r="E2602" s="334" t="s">
        <v>254</v>
      </c>
      <c r="F2602" s="323" t="str">
        <f t="shared" si="40"/>
        <v>NL_M_2012_1000 m3_ST_1_2_NC_1_3</v>
      </c>
      <c r="G2602" s="684"/>
    </row>
    <row r="2603" spans="1:7" ht="13.8" thickBot="1" x14ac:dyDescent="0.3">
      <c r="A2603" s="372" t="str">
        <f>Cover!$G$25</f>
        <v>NL</v>
      </c>
      <c r="B2603" s="325" t="s">
        <v>292</v>
      </c>
      <c r="C2603" s="323">
        <v>2012</v>
      </c>
      <c r="D2603" s="325" t="s">
        <v>293</v>
      </c>
      <c r="E2603" s="334" t="s">
        <v>255</v>
      </c>
      <c r="F2603" s="323" t="str">
        <f t="shared" si="40"/>
        <v>NL_M_2012_1000 m3_ST_1_2_NC_2_3</v>
      </c>
      <c r="G2603" s="684"/>
    </row>
    <row r="2604" spans="1:7" ht="13.8" thickBot="1" x14ac:dyDescent="0.3">
      <c r="A2604" s="372" t="str">
        <f>Cover!$G$25</f>
        <v>NL</v>
      </c>
      <c r="B2604" s="325" t="s">
        <v>292</v>
      </c>
      <c r="C2604" s="323">
        <v>2012</v>
      </c>
      <c r="D2604" s="325" t="s">
        <v>293</v>
      </c>
      <c r="E2604" s="334" t="s">
        <v>256</v>
      </c>
      <c r="F2604" s="323" t="str">
        <f t="shared" si="40"/>
        <v>NL_M_2012_1000 m3_ST_1_2_NC_4</v>
      </c>
      <c r="G2604" s="684"/>
    </row>
    <row r="2605" spans="1:7" ht="13.8" thickBot="1" x14ac:dyDescent="0.3">
      <c r="A2605" s="372" t="str">
        <f>Cover!$G$25</f>
        <v>NL</v>
      </c>
      <c r="B2605" s="325" t="s">
        <v>292</v>
      </c>
      <c r="C2605" s="323">
        <v>2012</v>
      </c>
      <c r="D2605" s="325" t="s">
        <v>293</v>
      </c>
      <c r="E2605" s="334" t="s">
        <v>257</v>
      </c>
      <c r="F2605" s="323" t="str">
        <f t="shared" si="40"/>
        <v>NL_M_2012_1000 m3_ST_1_2_NC_5</v>
      </c>
      <c r="G2605" s="684"/>
    </row>
    <row r="2606" spans="1:7" ht="13.8" thickBot="1" x14ac:dyDescent="0.3">
      <c r="A2606" s="372" t="str">
        <f>Cover!$G$25</f>
        <v>NL</v>
      </c>
      <c r="B2606" s="325" t="s">
        <v>292</v>
      </c>
      <c r="C2606" s="323">
        <v>2012</v>
      </c>
      <c r="D2606" s="325" t="s">
        <v>293</v>
      </c>
      <c r="E2606" s="334" t="s">
        <v>258</v>
      </c>
      <c r="F2606" s="323" t="str">
        <f t="shared" si="40"/>
        <v>NL_M_2012_1000 m3_ST_5_C</v>
      </c>
      <c r="G2606" s="684"/>
    </row>
    <row r="2607" spans="1:7" ht="13.8" thickBot="1" x14ac:dyDescent="0.3">
      <c r="A2607" s="372" t="str">
        <f>Cover!$G$25</f>
        <v>NL</v>
      </c>
      <c r="B2607" s="325" t="s">
        <v>292</v>
      </c>
      <c r="C2607" s="323">
        <v>2012</v>
      </c>
      <c r="D2607" s="325" t="s">
        <v>293</v>
      </c>
      <c r="E2607" s="334" t="s">
        <v>259</v>
      </c>
      <c r="F2607" s="323" t="str">
        <f t="shared" si="40"/>
        <v>NL_M_2012_1000 m3_ST_5_C_1</v>
      </c>
      <c r="G2607" s="684"/>
    </row>
    <row r="2608" spans="1:7" ht="13.8" thickBot="1" x14ac:dyDescent="0.3">
      <c r="A2608" s="372" t="str">
        <f>Cover!$G$25</f>
        <v>NL</v>
      </c>
      <c r="B2608" s="325" t="s">
        <v>292</v>
      </c>
      <c r="C2608" s="323">
        <v>2012</v>
      </c>
      <c r="D2608" s="325" t="s">
        <v>293</v>
      </c>
      <c r="E2608" s="334" t="s">
        <v>260</v>
      </c>
      <c r="F2608" s="323" t="str">
        <f t="shared" si="40"/>
        <v>NL_M_2012_1000 m3_ST_5_C_2</v>
      </c>
      <c r="G2608" s="684"/>
    </row>
    <row r="2609" spans="1:7" ht="13.8" thickBot="1" x14ac:dyDescent="0.3">
      <c r="A2609" s="372" t="str">
        <f>Cover!$G$25</f>
        <v>NL</v>
      </c>
      <c r="B2609" s="325" t="s">
        <v>292</v>
      </c>
      <c r="C2609" s="323">
        <v>2012</v>
      </c>
      <c r="D2609" s="325" t="s">
        <v>293</v>
      </c>
      <c r="E2609" s="334" t="s">
        <v>261</v>
      </c>
      <c r="F2609" s="323" t="str">
        <f t="shared" si="40"/>
        <v>NL_M_2012_1000 m3_ST_5_NC</v>
      </c>
      <c r="G2609" s="684"/>
    </row>
    <row r="2610" spans="1:7" ht="13.8" thickBot="1" x14ac:dyDescent="0.3">
      <c r="A2610" s="372" t="str">
        <f>Cover!$G$25</f>
        <v>NL</v>
      </c>
      <c r="B2610" s="325" t="s">
        <v>292</v>
      </c>
      <c r="C2610" s="323">
        <v>2012</v>
      </c>
      <c r="D2610" s="325" t="s">
        <v>293</v>
      </c>
      <c r="E2610" s="334" t="s">
        <v>262</v>
      </c>
      <c r="F2610" s="323" t="str">
        <f t="shared" si="40"/>
        <v>NL_M_2012_1000 m3_ST_5_NC_1</v>
      </c>
      <c r="G2610" s="684"/>
    </row>
    <row r="2611" spans="1:7" ht="13.8" thickBot="1" x14ac:dyDescent="0.3">
      <c r="A2611" s="372" t="str">
        <f>Cover!$G$25</f>
        <v>NL</v>
      </c>
      <c r="B2611" s="325" t="s">
        <v>292</v>
      </c>
      <c r="C2611" s="323">
        <v>2012</v>
      </c>
      <c r="D2611" s="325" t="s">
        <v>293</v>
      </c>
      <c r="E2611" s="334" t="s">
        <v>263</v>
      </c>
      <c r="F2611" s="323" t="str">
        <f t="shared" si="40"/>
        <v>NL_M_2012_1000 m3_ST_5_NC_2</v>
      </c>
      <c r="G2611" s="684"/>
    </row>
    <row r="2612" spans="1:7" ht="13.8" thickBot="1" x14ac:dyDescent="0.3">
      <c r="A2612" s="372" t="str">
        <f>Cover!$G$25</f>
        <v>NL</v>
      </c>
      <c r="B2612" s="325" t="s">
        <v>292</v>
      </c>
      <c r="C2612" s="323">
        <v>2012</v>
      </c>
      <c r="D2612" s="325" t="s">
        <v>293</v>
      </c>
      <c r="E2612" s="334" t="s">
        <v>264</v>
      </c>
      <c r="F2612" s="323" t="str">
        <f t="shared" si="40"/>
        <v>NL_M_2012_1000 m3_ST_5_NC_3</v>
      </c>
      <c r="G2612" s="684"/>
    </row>
    <row r="2613" spans="1:7" ht="13.8" thickBot="1" x14ac:dyDescent="0.3">
      <c r="A2613" s="372" t="str">
        <f>Cover!$G$25</f>
        <v>NL</v>
      </c>
      <c r="B2613" s="325" t="s">
        <v>292</v>
      </c>
      <c r="C2613" s="323">
        <v>2012</v>
      </c>
      <c r="D2613" s="325" t="s">
        <v>293</v>
      </c>
      <c r="E2613" s="334" t="s">
        <v>265</v>
      </c>
      <c r="F2613" s="323" t="str">
        <f t="shared" si="40"/>
        <v>NL_M_2012_1000 m3_ST_5_NC_4</v>
      </c>
      <c r="G2613" s="684"/>
    </row>
    <row r="2614" spans="1:7" ht="13.8" thickBot="1" x14ac:dyDescent="0.3">
      <c r="A2614" s="372" t="str">
        <f>Cover!$G$25</f>
        <v>NL</v>
      </c>
      <c r="B2614" s="325" t="s">
        <v>292</v>
      </c>
      <c r="C2614" s="323">
        <v>2012</v>
      </c>
      <c r="D2614" s="325" t="s">
        <v>293</v>
      </c>
      <c r="E2614" s="334" t="s">
        <v>266</v>
      </c>
      <c r="F2614" s="323" t="str">
        <f t="shared" si="40"/>
        <v>NL_M_2012_1000 m3_ST_5_NC_5</v>
      </c>
      <c r="G2614" s="684"/>
    </row>
    <row r="2615" spans="1:7" ht="13.8" thickBot="1" x14ac:dyDescent="0.3">
      <c r="A2615" s="372" t="str">
        <f>Cover!$G$25</f>
        <v>NL</v>
      </c>
      <c r="B2615" s="325" t="s">
        <v>292</v>
      </c>
      <c r="C2615" s="323">
        <v>2012</v>
      </c>
      <c r="D2615" s="325" t="s">
        <v>293</v>
      </c>
      <c r="E2615" s="334" t="s">
        <v>267</v>
      </c>
      <c r="F2615" s="323" t="str">
        <f t="shared" si="40"/>
        <v>NL_M_2012_1000 m3_ST_5_NC_6</v>
      </c>
      <c r="G2615" s="684"/>
    </row>
    <row r="2616" spans="1:7" ht="13.8" thickBot="1" x14ac:dyDescent="0.3">
      <c r="A2616" s="372" t="str">
        <f>Cover!$G$25</f>
        <v>NL</v>
      </c>
      <c r="B2616" s="325" t="s">
        <v>292</v>
      </c>
      <c r="C2616" s="323">
        <v>2012</v>
      </c>
      <c r="D2616" s="325" t="s">
        <v>293</v>
      </c>
      <c r="E2616" s="334" t="s">
        <v>268</v>
      </c>
      <c r="F2616" s="323" t="str">
        <f t="shared" si="40"/>
        <v>NL_M_2012_1000 m3_ST_5_NC_7</v>
      </c>
      <c r="G2616" s="684"/>
    </row>
    <row r="2617" spans="1:7" ht="13.8" thickBot="1" x14ac:dyDescent="0.3">
      <c r="A2617" s="372" t="str">
        <f>Cover!$G$25</f>
        <v>NL</v>
      </c>
      <c r="B2617" s="325" t="s">
        <v>292</v>
      </c>
      <c r="C2617" s="323">
        <v>2012</v>
      </c>
      <c r="D2617" s="325" t="s">
        <v>216</v>
      </c>
      <c r="E2617" s="334" t="s">
        <v>224</v>
      </c>
      <c r="F2617" s="323" t="str">
        <f t="shared" si="40"/>
        <v>NL_M_2012_1000 NAC_ST_1_2_C</v>
      </c>
      <c r="G2617" s="684"/>
    </row>
    <row r="2618" spans="1:7" ht="13.8" thickBot="1" x14ac:dyDescent="0.3">
      <c r="A2618" s="372" t="str">
        <f>Cover!$G$25</f>
        <v>NL</v>
      </c>
      <c r="B2618" s="325" t="s">
        <v>292</v>
      </c>
      <c r="C2618" s="323">
        <v>2012</v>
      </c>
      <c r="D2618" s="325" t="s">
        <v>216</v>
      </c>
      <c r="E2618" s="334" t="s">
        <v>225</v>
      </c>
      <c r="F2618" s="323" t="str">
        <f t="shared" si="40"/>
        <v>NL_M_2012_1000 NAC_ST_1_2_C_1</v>
      </c>
      <c r="G2618" s="684"/>
    </row>
    <row r="2619" spans="1:7" ht="13.8" thickBot="1" x14ac:dyDescent="0.3">
      <c r="A2619" s="372" t="str">
        <f>Cover!$G$25</f>
        <v>NL</v>
      </c>
      <c r="B2619" s="325" t="s">
        <v>292</v>
      </c>
      <c r="C2619" s="323">
        <v>2012</v>
      </c>
      <c r="D2619" s="325" t="s">
        <v>216</v>
      </c>
      <c r="E2619" s="334" t="s">
        <v>226</v>
      </c>
      <c r="F2619" s="323" t="str">
        <f t="shared" si="40"/>
        <v>NL_M_2012_1000 NAC_ST_1_2_C_1_1</v>
      </c>
      <c r="G2619" s="684"/>
    </row>
    <row r="2620" spans="1:7" ht="13.8" thickBot="1" x14ac:dyDescent="0.3">
      <c r="A2620" s="372" t="str">
        <f>Cover!$G$25</f>
        <v>NL</v>
      </c>
      <c r="B2620" s="325" t="s">
        <v>292</v>
      </c>
      <c r="C2620" s="323">
        <v>2012</v>
      </c>
      <c r="D2620" s="325" t="s">
        <v>216</v>
      </c>
      <c r="E2620" s="334" t="s">
        <v>227</v>
      </c>
      <c r="F2620" s="323" t="str">
        <f t="shared" si="40"/>
        <v>NL_M_2012_1000 NAC_ST_1_2_C_2_1</v>
      </c>
      <c r="G2620" s="684"/>
    </row>
    <row r="2621" spans="1:7" ht="13.8" thickBot="1" x14ac:dyDescent="0.3">
      <c r="A2621" s="372" t="str">
        <f>Cover!$G$25</f>
        <v>NL</v>
      </c>
      <c r="B2621" s="325" t="s">
        <v>292</v>
      </c>
      <c r="C2621" s="323">
        <v>2012</v>
      </c>
      <c r="D2621" s="325" t="s">
        <v>216</v>
      </c>
      <c r="E2621" s="334" t="s">
        <v>228</v>
      </c>
      <c r="F2621" s="323" t="str">
        <f t="shared" si="40"/>
        <v>NL_M_2012_1000 NAC_ST_1_2_C_2</v>
      </c>
      <c r="G2621" s="684"/>
    </row>
    <row r="2622" spans="1:7" ht="13.8" thickBot="1" x14ac:dyDescent="0.3">
      <c r="A2622" s="372" t="str">
        <f>Cover!$G$25</f>
        <v>NL</v>
      </c>
      <c r="B2622" s="325" t="s">
        <v>292</v>
      </c>
      <c r="C2622" s="323">
        <v>2012</v>
      </c>
      <c r="D2622" s="325" t="s">
        <v>216</v>
      </c>
      <c r="E2622" s="334" t="s">
        <v>241</v>
      </c>
      <c r="F2622" s="323" t="str">
        <f t="shared" si="40"/>
        <v>NL_M_2012_1000 NAC_ST_1_2_C_1_2</v>
      </c>
      <c r="G2622" s="684"/>
    </row>
    <row r="2623" spans="1:7" ht="13.8" thickBot="1" x14ac:dyDescent="0.3">
      <c r="A2623" s="372" t="str">
        <f>Cover!$G$25</f>
        <v>NL</v>
      </c>
      <c r="B2623" s="325" t="s">
        <v>292</v>
      </c>
      <c r="C2623" s="323">
        <v>2012</v>
      </c>
      <c r="D2623" s="325" t="s">
        <v>216</v>
      </c>
      <c r="E2623" s="334" t="s">
        <v>242</v>
      </c>
      <c r="F2623" s="323" t="str">
        <f t="shared" si="40"/>
        <v>NL_M_2012_1000 NAC_ST_1_2_C_2_2</v>
      </c>
      <c r="G2623" s="684"/>
    </row>
    <row r="2624" spans="1:7" ht="13.8" thickBot="1" x14ac:dyDescent="0.3">
      <c r="A2624" s="372" t="str">
        <f>Cover!$G$25</f>
        <v>NL</v>
      </c>
      <c r="B2624" s="325" t="s">
        <v>292</v>
      </c>
      <c r="C2624" s="323">
        <v>2012</v>
      </c>
      <c r="D2624" s="325" t="s">
        <v>216</v>
      </c>
      <c r="E2624" s="334" t="s">
        <v>243</v>
      </c>
      <c r="F2624" s="323" t="str">
        <f t="shared" si="40"/>
        <v>NL_M_2012_1000 NAC_ST_1_2_C_3</v>
      </c>
      <c r="G2624" s="684"/>
    </row>
    <row r="2625" spans="1:7" ht="13.8" thickBot="1" x14ac:dyDescent="0.3">
      <c r="A2625" s="372" t="str">
        <f>Cover!$G$25</f>
        <v>NL</v>
      </c>
      <c r="B2625" s="325" t="s">
        <v>292</v>
      </c>
      <c r="C2625" s="323">
        <v>2012</v>
      </c>
      <c r="D2625" s="325" t="s">
        <v>216</v>
      </c>
      <c r="E2625" s="334" t="s">
        <v>244</v>
      </c>
      <c r="F2625" s="323" t="str">
        <f t="shared" si="40"/>
        <v>NL_M_2012_1000 NAC_ST_1_2_C_1_3</v>
      </c>
      <c r="G2625" s="684"/>
    </row>
    <row r="2626" spans="1:7" ht="13.8" thickBot="1" x14ac:dyDescent="0.3">
      <c r="A2626" s="372" t="str">
        <f>Cover!$G$25</f>
        <v>NL</v>
      </c>
      <c r="B2626" s="325" t="s">
        <v>292</v>
      </c>
      <c r="C2626" s="323">
        <v>2012</v>
      </c>
      <c r="D2626" s="325" t="s">
        <v>216</v>
      </c>
      <c r="E2626" s="334" t="s">
        <v>245</v>
      </c>
      <c r="F2626" s="323" t="str">
        <f t="shared" si="40"/>
        <v>NL_M_2012_1000 NAC_ST_1_2_C_2_3</v>
      </c>
      <c r="G2626" s="684"/>
    </row>
    <row r="2627" spans="1:7" ht="13.8" thickBot="1" x14ac:dyDescent="0.3">
      <c r="A2627" s="372" t="str">
        <f>Cover!$G$25</f>
        <v>NL</v>
      </c>
      <c r="B2627" s="325" t="s">
        <v>292</v>
      </c>
      <c r="C2627" s="323">
        <v>2012</v>
      </c>
      <c r="D2627" s="325" t="s">
        <v>216</v>
      </c>
      <c r="E2627" s="334" t="s">
        <v>246</v>
      </c>
      <c r="F2627" s="323" t="str">
        <f t="shared" ref="F2627:F2690" si="41">CONCATENATE(A2627,"_",B2627,"_",C2627,"_",D2627,"_",E2627)</f>
        <v>NL_M_2012_1000 NAC_ST_1_2_NC</v>
      </c>
      <c r="G2627" s="684"/>
    </row>
    <row r="2628" spans="1:7" ht="13.8" thickBot="1" x14ac:dyDescent="0.3">
      <c r="A2628" s="372" t="str">
        <f>Cover!$G$25</f>
        <v>NL</v>
      </c>
      <c r="B2628" s="325" t="s">
        <v>292</v>
      </c>
      <c r="C2628" s="323">
        <v>2012</v>
      </c>
      <c r="D2628" s="325" t="s">
        <v>216</v>
      </c>
      <c r="E2628" s="334" t="s">
        <v>247</v>
      </c>
      <c r="F2628" s="323" t="str">
        <f t="shared" si="41"/>
        <v>NL_M_2012_1000 NAC_ST_1_2_NC_1</v>
      </c>
      <c r="G2628" s="684"/>
    </row>
    <row r="2629" spans="1:7" ht="13.8" thickBot="1" x14ac:dyDescent="0.3">
      <c r="A2629" s="372" t="str">
        <f>Cover!$G$25</f>
        <v>NL</v>
      </c>
      <c r="B2629" s="325" t="s">
        <v>292</v>
      </c>
      <c r="C2629" s="323">
        <v>2012</v>
      </c>
      <c r="D2629" s="325" t="s">
        <v>216</v>
      </c>
      <c r="E2629" s="334" t="s">
        <v>248</v>
      </c>
      <c r="F2629" s="323" t="str">
        <f t="shared" si="41"/>
        <v>NL_M_2012_1000 NAC_ST_1_2_NC_1_1</v>
      </c>
      <c r="G2629" s="684"/>
    </row>
    <row r="2630" spans="1:7" ht="13.8" thickBot="1" x14ac:dyDescent="0.3">
      <c r="A2630" s="372" t="str">
        <f>Cover!$G$25</f>
        <v>NL</v>
      </c>
      <c r="B2630" s="325" t="s">
        <v>292</v>
      </c>
      <c r="C2630" s="323">
        <v>2012</v>
      </c>
      <c r="D2630" s="325" t="s">
        <v>216</v>
      </c>
      <c r="E2630" s="334" t="s">
        <v>249</v>
      </c>
      <c r="F2630" s="323" t="str">
        <f t="shared" si="41"/>
        <v>NL_M_2012_1000 NAC_ST_1_2_NC_2_1</v>
      </c>
      <c r="G2630" s="684"/>
    </row>
    <row r="2631" spans="1:7" ht="13.8" thickBot="1" x14ac:dyDescent="0.3">
      <c r="A2631" s="372" t="str">
        <f>Cover!$G$25</f>
        <v>NL</v>
      </c>
      <c r="B2631" s="325" t="s">
        <v>292</v>
      </c>
      <c r="C2631" s="323">
        <v>2012</v>
      </c>
      <c r="D2631" s="325" t="s">
        <v>216</v>
      </c>
      <c r="E2631" s="334" t="s">
        <v>250</v>
      </c>
      <c r="F2631" s="323" t="str">
        <f t="shared" si="41"/>
        <v>NL_M_2012_1000 NAC_ST_1_2_NC_2</v>
      </c>
      <c r="G2631" s="684"/>
    </row>
    <row r="2632" spans="1:7" ht="13.8" thickBot="1" x14ac:dyDescent="0.3">
      <c r="A2632" s="372" t="str">
        <f>Cover!$G$25</f>
        <v>NL</v>
      </c>
      <c r="B2632" s="325" t="s">
        <v>292</v>
      </c>
      <c r="C2632" s="323">
        <v>2012</v>
      </c>
      <c r="D2632" s="325" t="s">
        <v>216</v>
      </c>
      <c r="E2632" s="334" t="s">
        <v>251</v>
      </c>
      <c r="F2632" s="323" t="str">
        <f t="shared" si="41"/>
        <v>NL_M_2012_1000 NAC_ST_1_2_NC_1_2</v>
      </c>
      <c r="G2632" s="684"/>
    </row>
    <row r="2633" spans="1:7" ht="13.8" thickBot="1" x14ac:dyDescent="0.3">
      <c r="A2633" s="372" t="str">
        <f>Cover!$G$25</f>
        <v>NL</v>
      </c>
      <c r="B2633" s="325" t="s">
        <v>292</v>
      </c>
      <c r="C2633" s="323">
        <v>2012</v>
      </c>
      <c r="D2633" s="325" t="s">
        <v>216</v>
      </c>
      <c r="E2633" s="334" t="s">
        <v>252</v>
      </c>
      <c r="F2633" s="323" t="str">
        <f t="shared" si="41"/>
        <v>NL_M_2012_1000 NAC_ST_1_2_NC_2_2</v>
      </c>
      <c r="G2633" s="684"/>
    </row>
    <row r="2634" spans="1:7" ht="13.8" thickBot="1" x14ac:dyDescent="0.3">
      <c r="A2634" s="372" t="str">
        <f>Cover!$G$25</f>
        <v>NL</v>
      </c>
      <c r="B2634" s="325" t="s">
        <v>292</v>
      </c>
      <c r="C2634" s="323">
        <v>2012</v>
      </c>
      <c r="D2634" s="325" t="s">
        <v>216</v>
      </c>
      <c r="E2634" s="334" t="s">
        <v>253</v>
      </c>
      <c r="F2634" s="323" t="str">
        <f t="shared" si="41"/>
        <v>NL_M_2012_1000 NAC_ST_1_2_NC_3</v>
      </c>
      <c r="G2634" s="684"/>
    </row>
    <row r="2635" spans="1:7" ht="13.8" thickBot="1" x14ac:dyDescent="0.3">
      <c r="A2635" s="372" t="str">
        <f>Cover!$G$25</f>
        <v>NL</v>
      </c>
      <c r="B2635" s="325" t="s">
        <v>292</v>
      </c>
      <c r="C2635" s="323">
        <v>2012</v>
      </c>
      <c r="D2635" s="325" t="s">
        <v>216</v>
      </c>
      <c r="E2635" s="334" t="s">
        <v>254</v>
      </c>
      <c r="F2635" s="323" t="str">
        <f t="shared" si="41"/>
        <v>NL_M_2012_1000 NAC_ST_1_2_NC_1_3</v>
      </c>
      <c r="G2635" s="684"/>
    </row>
    <row r="2636" spans="1:7" ht="13.8" thickBot="1" x14ac:dyDescent="0.3">
      <c r="A2636" s="372" t="str">
        <f>Cover!$G$25</f>
        <v>NL</v>
      </c>
      <c r="B2636" s="325" t="s">
        <v>292</v>
      </c>
      <c r="C2636" s="323">
        <v>2012</v>
      </c>
      <c r="D2636" s="325" t="s">
        <v>216</v>
      </c>
      <c r="E2636" s="334" t="s">
        <v>255</v>
      </c>
      <c r="F2636" s="323" t="str">
        <f t="shared" si="41"/>
        <v>NL_M_2012_1000 NAC_ST_1_2_NC_2_3</v>
      </c>
      <c r="G2636" s="684"/>
    </row>
    <row r="2637" spans="1:7" ht="13.8" thickBot="1" x14ac:dyDescent="0.3">
      <c r="A2637" s="372" t="str">
        <f>Cover!$G$25</f>
        <v>NL</v>
      </c>
      <c r="B2637" s="325" t="s">
        <v>292</v>
      </c>
      <c r="C2637" s="323">
        <v>2012</v>
      </c>
      <c r="D2637" s="325" t="s">
        <v>216</v>
      </c>
      <c r="E2637" s="334" t="s">
        <v>256</v>
      </c>
      <c r="F2637" s="323" t="str">
        <f t="shared" si="41"/>
        <v>NL_M_2012_1000 NAC_ST_1_2_NC_4</v>
      </c>
      <c r="G2637" s="684"/>
    </row>
    <row r="2638" spans="1:7" ht="13.8" thickBot="1" x14ac:dyDescent="0.3">
      <c r="A2638" s="372" t="str">
        <f>Cover!$G$25</f>
        <v>NL</v>
      </c>
      <c r="B2638" s="325" t="s">
        <v>292</v>
      </c>
      <c r="C2638" s="323">
        <v>2012</v>
      </c>
      <c r="D2638" s="325" t="s">
        <v>216</v>
      </c>
      <c r="E2638" s="334" t="s">
        <v>257</v>
      </c>
      <c r="F2638" s="323" t="str">
        <f t="shared" si="41"/>
        <v>NL_M_2012_1000 NAC_ST_1_2_NC_5</v>
      </c>
      <c r="G2638" s="684"/>
    </row>
    <row r="2639" spans="1:7" ht="13.8" thickBot="1" x14ac:dyDescent="0.3">
      <c r="A2639" s="372" t="str">
        <f>Cover!$G$25</f>
        <v>NL</v>
      </c>
      <c r="B2639" s="325" t="s">
        <v>292</v>
      </c>
      <c r="C2639" s="323">
        <v>2012</v>
      </c>
      <c r="D2639" s="325" t="s">
        <v>216</v>
      </c>
      <c r="E2639" s="334" t="s">
        <v>258</v>
      </c>
      <c r="F2639" s="323" t="str">
        <f t="shared" si="41"/>
        <v>NL_M_2012_1000 NAC_ST_5_C</v>
      </c>
      <c r="G2639" s="684"/>
    </row>
    <row r="2640" spans="1:7" ht="13.8" thickBot="1" x14ac:dyDescent="0.3">
      <c r="A2640" s="372" t="str">
        <f>Cover!$G$25</f>
        <v>NL</v>
      </c>
      <c r="B2640" s="325" t="s">
        <v>292</v>
      </c>
      <c r="C2640" s="323">
        <v>2012</v>
      </c>
      <c r="D2640" s="325" t="s">
        <v>216</v>
      </c>
      <c r="E2640" s="334" t="s">
        <v>259</v>
      </c>
      <c r="F2640" s="323" t="str">
        <f t="shared" si="41"/>
        <v>NL_M_2012_1000 NAC_ST_5_C_1</v>
      </c>
      <c r="G2640" s="684"/>
    </row>
    <row r="2641" spans="1:7" ht="13.8" thickBot="1" x14ac:dyDescent="0.3">
      <c r="A2641" s="372" t="str">
        <f>Cover!$G$25</f>
        <v>NL</v>
      </c>
      <c r="B2641" s="343" t="s">
        <v>292</v>
      </c>
      <c r="C2641" s="323">
        <v>2012</v>
      </c>
      <c r="D2641" s="343" t="s">
        <v>216</v>
      </c>
      <c r="E2641" s="347" t="s">
        <v>260</v>
      </c>
      <c r="F2641" s="323" t="str">
        <f t="shared" si="41"/>
        <v>NL_M_2012_1000 NAC_ST_5_C_2</v>
      </c>
      <c r="G2641" s="684"/>
    </row>
    <row r="2642" spans="1:7" ht="13.8" thickBot="1" x14ac:dyDescent="0.3">
      <c r="A2642" s="372" t="str">
        <f>Cover!$G$25</f>
        <v>NL</v>
      </c>
      <c r="B2642" s="327" t="s">
        <v>292</v>
      </c>
      <c r="C2642" s="323">
        <v>2012</v>
      </c>
      <c r="D2642" s="327" t="s">
        <v>216</v>
      </c>
      <c r="E2642" s="341" t="s">
        <v>261</v>
      </c>
      <c r="F2642" s="323" t="str">
        <f t="shared" si="41"/>
        <v>NL_M_2012_1000 NAC_ST_5_NC</v>
      </c>
      <c r="G2642" s="684"/>
    </row>
    <row r="2643" spans="1:7" ht="13.8" thickBot="1" x14ac:dyDescent="0.3">
      <c r="A2643" s="372" t="str">
        <f>Cover!$G$25</f>
        <v>NL</v>
      </c>
      <c r="B2643" s="325" t="s">
        <v>292</v>
      </c>
      <c r="C2643" s="323">
        <v>2012</v>
      </c>
      <c r="D2643" s="325" t="s">
        <v>216</v>
      </c>
      <c r="E2643" s="334" t="s">
        <v>262</v>
      </c>
      <c r="F2643" s="323" t="str">
        <f t="shared" si="41"/>
        <v>NL_M_2012_1000 NAC_ST_5_NC_1</v>
      </c>
      <c r="G2643" s="684"/>
    </row>
    <row r="2644" spans="1:7" ht="13.8" thickBot="1" x14ac:dyDescent="0.3">
      <c r="A2644" s="372" t="str">
        <f>Cover!$G$25</f>
        <v>NL</v>
      </c>
      <c r="B2644" s="325" t="s">
        <v>292</v>
      </c>
      <c r="C2644" s="323">
        <v>2012</v>
      </c>
      <c r="D2644" s="325" t="s">
        <v>216</v>
      </c>
      <c r="E2644" s="334" t="s">
        <v>263</v>
      </c>
      <c r="F2644" s="323" t="str">
        <f t="shared" si="41"/>
        <v>NL_M_2012_1000 NAC_ST_5_NC_2</v>
      </c>
      <c r="G2644" s="684"/>
    </row>
    <row r="2645" spans="1:7" ht="13.8" thickBot="1" x14ac:dyDescent="0.3">
      <c r="A2645" s="372" t="str">
        <f>Cover!$G$25</f>
        <v>NL</v>
      </c>
      <c r="B2645" s="325" t="s">
        <v>292</v>
      </c>
      <c r="C2645" s="323">
        <v>2012</v>
      </c>
      <c r="D2645" s="325" t="s">
        <v>216</v>
      </c>
      <c r="E2645" s="334" t="s">
        <v>264</v>
      </c>
      <c r="F2645" s="323" t="str">
        <f t="shared" si="41"/>
        <v>NL_M_2012_1000 NAC_ST_5_NC_3</v>
      </c>
      <c r="G2645" s="684"/>
    </row>
    <row r="2646" spans="1:7" ht="13.8" thickBot="1" x14ac:dyDescent="0.3">
      <c r="A2646" s="372" t="str">
        <f>Cover!$G$25</f>
        <v>NL</v>
      </c>
      <c r="B2646" s="325" t="s">
        <v>292</v>
      </c>
      <c r="C2646" s="323">
        <v>2012</v>
      </c>
      <c r="D2646" s="325" t="s">
        <v>216</v>
      </c>
      <c r="E2646" s="334" t="s">
        <v>265</v>
      </c>
      <c r="F2646" s="323" t="str">
        <f t="shared" si="41"/>
        <v>NL_M_2012_1000 NAC_ST_5_NC_4</v>
      </c>
      <c r="G2646" s="684"/>
    </row>
    <row r="2647" spans="1:7" ht="13.8" thickBot="1" x14ac:dyDescent="0.3">
      <c r="A2647" s="372" t="str">
        <f>Cover!$G$25</f>
        <v>NL</v>
      </c>
      <c r="B2647" s="325" t="s">
        <v>292</v>
      </c>
      <c r="C2647" s="323">
        <v>2012</v>
      </c>
      <c r="D2647" s="325" t="s">
        <v>216</v>
      </c>
      <c r="E2647" s="334" t="s">
        <v>266</v>
      </c>
      <c r="F2647" s="323" t="str">
        <f t="shared" si="41"/>
        <v>NL_M_2012_1000 NAC_ST_5_NC_5</v>
      </c>
      <c r="G2647" s="684"/>
    </row>
    <row r="2648" spans="1:7" ht="13.8" thickBot="1" x14ac:dyDescent="0.3">
      <c r="A2648" s="372" t="str">
        <f>Cover!$G$25</f>
        <v>NL</v>
      </c>
      <c r="B2648" s="325" t="s">
        <v>292</v>
      </c>
      <c r="C2648" s="323">
        <v>2012</v>
      </c>
      <c r="D2648" s="325" t="s">
        <v>216</v>
      </c>
      <c r="E2648" s="334" t="s">
        <v>267</v>
      </c>
      <c r="F2648" s="323" t="str">
        <f t="shared" si="41"/>
        <v>NL_M_2012_1000 NAC_ST_5_NC_6</v>
      </c>
      <c r="G2648" s="684"/>
    </row>
    <row r="2649" spans="1:7" ht="13.8" thickBot="1" x14ac:dyDescent="0.3">
      <c r="A2649" s="372" t="str">
        <f>Cover!$G$25</f>
        <v>NL</v>
      </c>
      <c r="B2649" s="325" t="s">
        <v>292</v>
      </c>
      <c r="C2649" s="323">
        <v>2012</v>
      </c>
      <c r="D2649" s="325" t="s">
        <v>216</v>
      </c>
      <c r="E2649" s="334" t="s">
        <v>268</v>
      </c>
      <c r="F2649" s="323" t="str">
        <f t="shared" si="41"/>
        <v>NL_M_2012_1000 NAC_ST_5_NC_7</v>
      </c>
      <c r="G2649" s="684"/>
    </row>
    <row r="2650" spans="1:7" ht="13.8" thickBot="1" x14ac:dyDescent="0.3">
      <c r="A2650" s="372" t="str">
        <f>Cover!$G$25</f>
        <v>NL</v>
      </c>
      <c r="B2650" s="325" t="s">
        <v>296</v>
      </c>
      <c r="C2650" s="323">
        <v>2012</v>
      </c>
      <c r="D2650" s="325" t="s">
        <v>293</v>
      </c>
      <c r="E2650" s="334" t="s">
        <v>224</v>
      </c>
      <c r="F2650" s="323" t="str">
        <f t="shared" si="41"/>
        <v>NL_X_2012_1000 m3_ST_1_2_C</v>
      </c>
      <c r="G2650" s="684"/>
    </row>
    <row r="2651" spans="1:7" ht="13.8" thickBot="1" x14ac:dyDescent="0.3">
      <c r="A2651" s="372" t="str">
        <f>Cover!$G$25</f>
        <v>NL</v>
      </c>
      <c r="B2651" s="325" t="s">
        <v>296</v>
      </c>
      <c r="C2651" s="323">
        <v>2012</v>
      </c>
      <c r="D2651" s="325" t="s">
        <v>293</v>
      </c>
      <c r="E2651" s="334" t="s">
        <v>225</v>
      </c>
      <c r="F2651" s="323" t="str">
        <f t="shared" si="41"/>
        <v>NL_X_2012_1000 m3_ST_1_2_C_1</v>
      </c>
      <c r="G2651" s="684"/>
    </row>
    <row r="2652" spans="1:7" ht="13.8" thickBot="1" x14ac:dyDescent="0.3">
      <c r="A2652" s="372" t="str">
        <f>Cover!$G$25</f>
        <v>NL</v>
      </c>
      <c r="B2652" s="325" t="s">
        <v>296</v>
      </c>
      <c r="C2652" s="323">
        <v>2012</v>
      </c>
      <c r="D2652" s="325" t="s">
        <v>293</v>
      </c>
      <c r="E2652" s="334" t="s">
        <v>226</v>
      </c>
      <c r="F2652" s="323" t="str">
        <f t="shared" si="41"/>
        <v>NL_X_2012_1000 m3_ST_1_2_C_1_1</v>
      </c>
      <c r="G2652" s="684"/>
    </row>
    <row r="2653" spans="1:7" ht="13.8" thickBot="1" x14ac:dyDescent="0.3">
      <c r="A2653" s="372" t="str">
        <f>Cover!$G$25</f>
        <v>NL</v>
      </c>
      <c r="B2653" s="325" t="s">
        <v>296</v>
      </c>
      <c r="C2653" s="323">
        <v>2012</v>
      </c>
      <c r="D2653" s="325" t="s">
        <v>293</v>
      </c>
      <c r="E2653" s="334" t="s">
        <v>227</v>
      </c>
      <c r="F2653" s="323" t="str">
        <f t="shared" si="41"/>
        <v>NL_X_2012_1000 m3_ST_1_2_C_2_1</v>
      </c>
      <c r="G2653" s="684"/>
    </row>
    <row r="2654" spans="1:7" ht="13.8" thickBot="1" x14ac:dyDescent="0.3">
      <c r="A2654" s="372" t="str">
        <f>Cover!$G$25</f>
        <v>NL</v>
      </c>
      <c r="B2654" s="325" t="s">
        <v>296</v>
      </c>
      <c r="C2654" s="323">
        <v>2012</v>
      </c>
      <c r="D2654" s="325" t="s">
        <v>293</v>
      </c>
      <c r="E2654" s="334" t="s">
        <v>228</v>
      </c>
      <c r="F2654" s="323" t="str">
        <f t="shared" si="41"/>
        <v>NL_X_2012_1000 m3_ST_1_2_C_2</v>
      </c>
      <c r="G2654" s="684"/>
    </row>
    <row r="2655" spans="1:7" ht="13.8" thickBot="1" x14ac:dyDescent="0.3">
      <c r="A2655" s="372" t="str">
        <f>Cover!$G$25</f>
        <v>NL</v>
      </c>
      <c r="B2655" s="325" t="s">
        <v>296</v>
      </c>
      <c r="C2655" s="323">
        <v>2012</v>
      </c>
      <c r="D2655" s="325" t="s">
        <v>293</v>
      </c>
      <c r="E2655" s="334" t="s">
        <v>241</v>
      </c>
      <c r="F2655" s="323" t="str">
        <f t="shared" si="41"/>
        <v>NL_X_2012_1000 m3_ST_1_2_C_1_2</v>
      </c>
      <c r="G2655" s="684"/>
    </row>
    <row r="2656" spans="1:7" ht="13.8" thickBot="1" x14ac:dyDescent="0.3">
      <c r="A2656" s="372" t="str">
        <f>Cover!$G$25</f>
        <v>NL</v>
      </c>
      <c r="B2656" s="325" t="s">
        <v>296</v>
      </c>
      <c r="C2656" s="323">
        <v>2012</v>
      </c>
      <c r="D2656" s="325" t="s">
        <v>293</v>
      </c>
      <c r="E2656" s="334" t="s">
        <v>242</v>
      </c>
      <c r="F2656" s="323" t="str">
        <f t="shared" si="41"/>
        <v>NL_X_2012_1000 m3_ST_1_2_C_2_2</v>
      </c>
      <c r="G2656" s="684"/>
    </row>
    <row r="2657" spans="1:7" ht="13.8" thickBot="1" x14ac:dyDescent="0.3">
      <c r="A2657" s="372" t="str">
        <f>Cover!$G$25</f>
        <v>NL</v>
      </c>
      <c r="B2657" s="325" t="s">
        <v>296</v>
      </c>
      <c r="C2657" s="323">
        <v>2012</v>
      </c>
      <c r="D2657" s="325" t="s">
        <v>293</v>
      </c>
      <c r="E2657" s="334" t="s">
        <v>243</v>
      </c>
      <c r="F2657" s="323" t="str">
        <f t="shared" si="41"/>
        <v>NL_X_2012_1000 m3_ST_1_2_C_3</v>
      </c>
      <c r="G2657" s="684"/>
    </row>
    <row r="2658" spans="1:7" ht="13.8" thickBot="1" x14ac:dyDescent="0.3">
      <c r="A2658" s="372" t="str">
        <f>Cover!$G$25</f>
        <v>NL</v>
      </c>
      <c r="B2658" s="325" t="s">
        <v>296</v>
      </c>
      <c r="C2658" s="323">
        <v>2012</v>
      </c>
      <c r="D2658" s="325" t="s">
        <v>293</v>
      </c>
      <c r="E2658" s="334" t="s">
        <v>244</v>
      </c>
      <c r="F2658" s="323" t="str">
        <f t="shared" si="41"/>
        <v>NL_X_2012_1000 m3_ST_1_2_C_1_3</v>
      </c>
      <c r="G2658" s="684"/>
    </row>
    <row r="2659" spans="1:7" ht="13.8" thickBot="1" x14ac:dyDescent="0.3">
      <c r="A2659" s="372" t="str">
        <f>Cover!$G$25</f>
        <v>NL</v>
      </c>
      <c r="B2659" s="325" t="s">
        <v>296</v>
      </c>
      <c r="C2659" s="323">
        <v>2012</v>
      </c>
      <c r="D2659" s="325" t="s">
        <v>293</v>
      </c>
      <c r="E2659" s="334" t="s">
        <v>245</v>
      </c>
      <c r="F2659" s="323" t="str">
        <f t="shared" si="41"/>
        <v>NL_X_2012_1000 m3_ST_1_2_C_2_3</v>
      </c>
      <c r="G2659" s="684"/>
    </row>
    <row r="2660" spans="1:7" ht="13.8" thickBot="1" x14ac:dyDescent="0.3">
      <c r="A2660" s="372" t="str">
        <f>Cover!$G$25</f>
        <v>NL</v>
      </c>
      <c r="B2660" s="325" t="s">
        <v>296</v>
      </c>
      <c r="C2660" s="323">
        <v>2012</v>
      </c>
      <c r="D2660" s="325" t="s">
        <v>293</v>
      </c>
      <c r="E2660" s="334" t="s">
        <v>246</v>
      </c>
      <c r="F2660" s="323" t="str">
        <f t="shared" si="41"/>
        <v>NL_X_2012_1000 m3_ST_1_2_NC</v>
      </c>
      <c r="G2660" s="684"/>
    </row>
    <row r="2661" spans="1:7" ht="13.8" thickBot="1" x14ac:dyDescent="0.3">
      <c r="A2661" s="372" t="str">
        <f>Cover!$G$25</f>
        <v>NL</v>
      </c>
      <c r="B2661" s="325" t="s">
        <v>296</v>
      </c>
      <c r="C2661" s="323">
        <v>2012</v>
      </c>
      <c r="D2661" s="325" t="s">
        <v>293</v>
      </c>
      <c r="E2661" s="334" t="s">
        <v>247</v>
      </c>
      <c r="F2661" s="323" t="str">
        <f t="shared" si="41"/>
        <v>NL_X_2012_1000 m3_ST_1_2_NC_1</v>
      </c>
      <c r="G2661" s="684"/>
    </row>
    <row r="2662" spans="1:7" ht="13.8" thickBot="1" x14ac:dyDescent="0.3">
      <c r="A2662" s="372" t="str">
        <f>Cover!$G$25</f>
        <v>NL</v>
      </c>
      <c r="B2662" s="325" t="s">
        <v>296</v>
      </c>
      <c r="C2662" s="323">
        <v>2012</v>
      </c>
      <c r="D2662" s="325" t="s">
        <v>293</v>
      </c>
      <c r="E2662" s="334" t="s">
        <v>248</v>
      </c>
      <c r="F2662" s="323" t="str">
        <f t="shared" si="41"/>
        <v>NL_X_2012_1000 m3_ST_1_2_NC_1_1</v>
      </c>
      <c r="G2662" s="684"/>
    </row>
    <row r="2663" spans="1:7" ht="13.8" thickBot="1" x14ac:dyDescent="0.3">
      <c r="A2663" s="372" t="str">
        <f>Cover!$G$25</f>
        <v>NL</v>
      </c>
      <c r="B2663" s="325" t="s">
        <v>296</v>
      </c>
      <c r="C2663" s="323">
        <v>2012</v>
      </c>
      <c r="D2663" s="325" t="s">
        <v>293</v>
      </c>
      <c r="E2663" s="334" t="s">
        <v>249</v>
      </c>
      <c r="F2663" s="323" t="str">
        <f t="shared" si="41"/>
        <v>NL_X_2012_1000 m3_ST_1_2_NC_2_1</v>
      </c>
      <c r="G2663" s="684"/>
    </row>
    <row r="2664" spans="1:7" ht="13.8" thickBot="1" x14ac:dyDescent="0.3">
      <c r="A2664" s="372" t="str">
        <f>Cover!$G$25</f>
        <v>NL</v>
      </c>
      <c r="B2664" s="325" t="s">
        <v>296</v>
      </c>
      <c r="C2664" s="323">
        <v>2012</v>
      </c>
      <c r="D2664" s="325" t="s">
        <v>293</v>
      </c>
      <c r="E2664" s="334" t="s">
        <v>250</v>
      </c>
      <c r="F2664" s="323" t="str">
        <f t="shared" si="41"/>
        <v>NL_X_2012_1000 m3_ST_1_2_NC_2</v>
      </c>
      <c r="G2664" s="684"/>
    </row>
    <row r="2665" spans="1:7" ht="13.8" thickBot="1" x14ac:dyDescent="0.3">
      <c r="A2665" s="372" t="str">
        <f>Cover!$G$25</f>
        <v>NL</v>
      </c>
      <c r="B2665" s="325" t="s">
        <v>296</v>
      </c>
      <c r="C2665" s="323">
        <v>2012</v>
      </c>
      <c r="D2665" s="325" t="s">
        <v>293</v>
      </c>
      <c r="E2665" s="334" t="s">
        <v>251</v>
      </c>
      <c r="F2665" s="323" t="str">
        <f t="shared" si="41"/>
        <v>NL_X_2012_1000 m3_ST_1_2_NC_1_2</v>
      </c>
      <c r="G2665" s="684"/>
    </row>
    <row r="2666" spans="1:7" ht="13.8" thickBot="1" x14ac:dyDescent="0.3">
      <c r="A2666" s="372" t="str">
        <f>Cover!$G$25</f>
        <v>NL</v>
      </c>
      <c r="B2666" s="325" t="s">
        <v>296</v>
      </c>
      <c r="C2666" s="323">
        <v>2012</v>
      </c>
      <c r="D2666" s="325" t="s">
        <v>293</v>
      </c>
      <c r="E2666" s="334" t="s">
        <v>252</v>
      </c>
      <c r="F2666" s="323" t="str">
        <f t="shared" si="41"/>
        <v>NL_X_2012_1000 m3_ST_1_2_NC_2_2</v>
      </c>
      <c r="G2666" s="684"/>
    </row>
    <row r="2667" spans="1:7" ht="13.8" thickBot="1" x14ac:dyDescent="0.3">
      <c r="A2667" s="372" t="str">
        <f>Cover!$G$25</f>
        <v>NL</v>
      </c>
      <c r="B2667" s="325" t="s">
        <v>296</v>
      </c>
      <c r="C2667" s="323">
        <v>2012</v>
      </c>
      <c r="D2667" s="325" t="s">
        <v>293</v>
      </c>
      <c r="E2667" s="334" t="s">
        <v>253</v>
      </c>
      <c r="F2667" s="323" t="str">
        <f t="shared" si="41"/>
        <v>NL_X_2012_1000 m3_ST_1_2_NC_3</v>
      </c>
      <c r="G2667" s="684"/>
    </row>
    <row r="2668" spans="1:7" ht="13.8" thickBot="1" x14ac:dyDescent="0.3">
      <c r="A2668" s="372" t="str">
        <f>Cover!$G$25</f>
        <v>NL</v>
      </c>
      <c r="B2668" s="325" t="s">
        <v>296</v>
      </c>
      <c r="C2668" s="323">
        <v>2012</v>
      </c>
      <c r="D2668" s="325" t="s">
        <v>293</v>
      </c>
      <c r="E2668" s="334" t="s">
        <v>254</v>
      </c>
      <c r="F2668" s="323" t="str">
        <f t="shared" si="41"/>
        <v>NL_X_2012_1000 m3_ST_1_2_NC_1_3</v>
      </c>
      <c r="G2668" s="684"/>
    </row>
    <row r="2669" spans="1:7" ht="13.8" thickBot="1" x14ac:dyDescent="0.3">
      <c r="A2669" s="372" t="str">
        <f>Cover!$G$25</f>
        <v>NL</v>
      </c>
      <c r="B2669" s="325" t="s">
        <v>296</v>
      </c>
      <c r="C2669" s="323">
        <v>2012</v>
      </c>
      <c r="D2669" s="325" t="s">
        <v>293</v>
      </c>
      <c r="E2669" s="334" t="s">
        <v>255</v>
      </c>
      <c r="F2669" s="323" t="str">
        <f t="shared" si="41"/>
        <v>NL_X_2012_1000 m3_ST_1_2_NC_2_3</v>
      </c>
      <c r="G2669" s="684"/>
    </row>
    <row r="2670" spans="1:7" ht="13.8" thickBot="1" x14ac:dyDescent="0.3">
      <c r="A2670" s="372" t="str">
        <f>Cover!$G$25</f>
        <v>NL</v>
      </c>
      <c r="B2670" s="325" t="s">
        <v>296</v>
      </c>
      <c r="C2670" s="323">
        <v>2012</v>
      </c>
      <c r="D2670" s="325" t="s">
        <v>293</v>
      </c>
      <c r="E2670" s="334" t="s">
        <v>256</v>
      </c>
      <c r="F2670" s="323" t="str">
        <f t="shared" si="41"/>
        <v>NL_X_2012_1000 m3_ST_1_2_NC_4</v>
      </c>
      <c r="G2670" s="684"/>
    </row>
    <row r="2671" spans="1:7" ht="13.8" thickBot="1" x14ac:dyDescent="0.3">
      <c r="A2671" s="372" t="str">
        <f>Cover!$G$25</f>
        <v>NL</v>
      </c>
      <c r="B2671" s="325" t="s">
        <v>296</v>
      </c>
      <c r="C2671" s="323">
        <v>2012</v>
      </c>
      <c r="D2671" s="325" t="s">
        <v>293</v>
      </c>
      <c r="E2671" s="334" t="s">
        <v>257</v>
      </c>
      <c r="F2671" s="323" t="str">
        <f t="shared" si="41"/>
        <v>NL_X_2012_1000 m3_ST_1_2_NC_5</v>
      </c>
      <c r="G2671" s="684"/>
    </row>
    <row r="2672" spans="1:7" ht="13.8" thickBot="1" x14ac:dyDescent="0.3">
      <c r="A2672" s="372" t="str">
        <f>Cover!$G$25</f>
        <v>NL</v>
      </c>
      <c r="B2672" s="325" t="s">
        <v>296</v>
      </c>
      <c r="C2672" s="323">
        <v>2012</v>
      </c>
      <c r="D2672" s="325" t="s">
        <v>293</v>
      </c>
      <c r="E2672" s="334" t="s">
        <v>258</v>
      </c>
      <c r="F2672" s="323" t="str">
        <f t="shared" si="41"/>
        <v>NL_X_2012_1000 m3_ST_5_C</v>
      </c>
      <c r="G2672" s="684"/>
    </row>
    <row r="2673" spans="1:7" ht="13.8" thickBot="1" x14ac:dyDescent="0.3">
      <c r="A2673" s="372" t="str">
        <f>Cover!$G$25</f>
        <v>NL</v>
      </c>
      <c r="B2673" s="325" t="s">
        <v>296</v>
      </c>
      <c r="C2673" s="323">
        <v>2012</v>
      </c>
      <c r="D2673" s="325" t="s">
        <v>293</v>
      </c>
      <c r="E2673" s="334" t="s">
        <v>259</v>
      </c>
      <c r="F2673" s="323" t="str">
        <f t="shared" si="41"/>
        <v>NL_X_2012_1000 m3_ST_5_C_1</v>
      </c>
      <c r="G2673" s="684"/>
    </row>
    <row r="2674" spans="1:7" ht="13.8" thickBot="1" x14ac:dyDescent="0.3">
      <c r="A2674" s="372" t="str">
        <f>Cover!$G$25</f>
        <v>NL</v>
      </c>
      <c r="B2674" s="325" t="s">
        <v>296</v>
      </c>
      <c r="C2674" s="323">
        <v>2012</v>
      </c>
      <c r="D2674" s="325" t="s">
        <v>293</v>
      </c>
      <c r="E2674" s="334" t="s">
        <v>260</v>
      </c>
      <c r="F2674" s="323" t="str">
        <f t="shared" si="41"/>
        <v>NL_X_2012_1000 m3_ST_5_C_2</v>
      </c>
      <c r="G2674" s="684"/>
    </row>
    <row r="2675" spans="1:7" ht="13.8" thickBot="1" x14ac:dyDescent="0.3">
      <c r="A2675" s="372" t="str">
        <f>Cover!$G$25</f>
        <v>NL</v>
      </c>
      <c r="B2675" s="325" t="s">
        <v>296</v>
      </c>
      <c r="C2675" s="323">
        <v>2012</v>
      </c>
      <c r="D2675" s="325" t="s">
        <v>293</v>
      </c>
      <c r="E2675" s="334" t="s">
        <v>261</v>
      </c>
      <c r="F2675" s="323" t="str">
        <f t="shared" si="41"/>
        <v>NL_X_2012_1000 m3_ST_5_NC</v>
      </c>
      <c r="G2675" s="684"/>
    </row>
    <row r="2676" spans="1:7" ht="13.8" thickBot="1" x14ac:dyDescent="0.3">
      <c r="A2676" s="372" t="str">
        <f>Cover!$G$25</f>
        <v>NL</v>
      </c>
      <c r="B2676" s="325" t="s">
        <v>296</v>
      </c>
      <c r="C2676" s="323">
        <v>2012</v>
      </c>
      <c r="D2676" s="325" t="s">
        <v>293</v>
      </c>
      <c r="E2676" s="334" t="s">
        <v>262</v>
      </c>
      <c r="F2676" s="323" t="str">
        <f t="shared" si="41"/>
        <v>NL_X_2012_1000 m3_ST_5_NC_1</v>
      </c>
      <c r="G2676" s="684"/>
    </row>
    <row r="2677" spans="1:7" ht="13.8" thickBot="1" x14ac:dyDescent="0.3">
      <c r="A2677" s="372" t="str">
        <f>Cover!$G$25</f>
        <v>NL</v>
      </c>
      <c r="B2677" s="325" t="s">
        <v>296</v>
      </c>
      <c r="C2677" s="323">
        <v>2012</v>
      </c>
      <c r="D2677" s="325" t="s">
        <v>293</v>
      </c>
      <c r="E2677" s="334" t="s">
        <v>263</v>
      </c>
      <c r="F2677" s="323" t="str">
        <f t="shared" si="41"/>
        <v>NL_X_2012_1000 m3_ST_5_NC_2</v>
      </c>
      <c r="G2677" s="684"/>
    </row>
    <row r="2678" spans="1:7" ht="13.8" thickBot="1" x14ac:dyDescent="0.3">
      <c r="A2678" s="372" t="str">
        <f>Cover!$G$25</f>
        <v>NL</v>
      </c>
      <c r="B2678" s="325" t="s">
        <v>296</v>
      </c>
      <c r="C2678" s="323">
        <v>2012</v>
      </c>
      <c r="D2678" s="325" t="s">
        <v>293</v>
      </c>
      <c r="E2678" s="334" t="s">
        <v>264</v>
      </c>
      <c r="F2678" s="323" t="str">
        <f t="shared" si="41"/>
        <v>NL_X_2012_1000 m3_ST_5_NC_3</v>
      </c>
      <c r="G2678" s="684"/>
    </row>
    <row r="2679" spans="1:7" ht="13.8" thickBot="1" x14ac:dyDescent="0.3">
      <c r="A2679" s="372" t="str">
        <f>Cover!$G$25</f>
        <v>NL</v>
      </c>
      <c r="B2679" s="325" t="s">
        <v>296</v>
      </c>
      <c r="C2679" s="323">
        <v>2012</v>
      </c>
      <c r="D2679" s="325" t="s">
        <v>293</v>
      </c>
      <c r="E2679" s="334" t="s">
        <v>265</v>
      </c>
      <c r="F2679" s="323" t="str">
        <f t="shared" si="41"/>
        <v>NL_X_2012_1000 m3_ST_5_NC_4</v>
      </c>
      <c r="G2679" s="684"/>
    </row>
    <row r="2680" spans="1:7" ht="13.8" thickBot="1" x14ac:dyDescent="0.3">
      <c r="A2680" s="372" t="str">
        <f>Cover!$G$25</f>
        <v>NL</v>
      </c>
      <c r="B2680" s="325" t="s">
        <v>296</v>
      </c>
      <c r="C2680" s="323">
        <v>2012</v>
      </c>
      <c r="D2680" s="325" t="s">
        <v>293</v>
      </c>
      <c r="E2680" s="334" t="s">
        <v>266</v>
      </c>
      <c r="F2680" s="323" t="str">
        <f t="shared" si="41"/>
        <v>NL_X_2012_1000 m3_ST_5_NC_5</v>
      </c>
      <c r="G2680" s="684"/>
    </row>
    <row r="2681" spans="1:7" ht="13.8" thickBot="1" x14ac:dyDescent="0.3">
      <c r="A2681" s="372" t="str">
        <f>Cover!$G$25</f>
        <v>NL</v>
      </c>
      <c r="B2681" s="325" t="s">
        <v>296</v>
      </c>
      <c r="C2681" s="323">
        <v>2012</v>
      </c>
      <c r="D2681" s="325" t="s">
        <v>293</v>
      </c>
      <c r="E2681" s="334" t="s">
        <v>267</v>
      </c>
      <c r="F2681" s="323" t="str">
        <f t="shared" si="41"/>
        <v>NL_X_2012_1000 m3_ST_5_NC_6</v>
      </c>
      <c r="G2681" s="684"/>
    </row>
    <row r="2682" spans="1:7" ht="13.8" thickBot="1" x14ac:dyDescent="0.3">
      <c r="A2682" s="372" t="str">
        <f>Cover!$G$25</f>
        <v>NL</v>
      </c>
      <c r="B2682" s="325" t="s">
        <v>296</v>
      </c>
      <c r="C2682" s="323">
        <v>2012</v>
      </c>
      <c r="D2682" s="325" t="s">
        <v>293</v>
      </c>
      <c r="E2682" s="334" t="s">
        <v>268</v>
      </c>
      <c r="F2682" s="323" t="str">
        <f t="shared" si="41"/>
        <v>NL_X_2012_1000 m3_ST_5_NC_7</v>
      </c>
      <c r="G2682" s="684"/>
    </row>
    <row r="2683" spans="1:7" ht="13.8" thickBot="1" x14ac:dyDescent="0.3">
      <c r="A2683" s="372" t="str">
        <f>Cover!$G$25</f>
        <v>NL</v>
      </c>
      <c r="B2683" s="325" t="s">
        <v>296</v>
      </c>
      <c r="C2683" s="323">
        <v>2012</v>
      </c>
      <c r="D2683" s="325" t="s">
        <v>216</v>
      </c>
      <c r="E2683" s="334" t="s">
        <v>224</v>
      </c>
      <c r="F2683" s="323" t="str">
        <f t="shared" si="41"/>
        <v>NL_X_2012_1000 NAC_ST_1_2_C</v>
      </c>
      <c r="G2683" s="684"/>
    </row>
    <row r="2684" spans="1:7" ht="13.8" thickBot="1" x14ac:dyDescent="0.3">
      <c r="A2684" s="372" t="str">
        <f>Cover!$G$25</f>
        <v>NL</v>
      </c>
      <c r="B2684" s="325" t="s">
        <v>296</v>
      </c>
      <c r="C2684" s="323">
        <v>2012</v>
      </c>
      <c r="D2684" s="325" t="s">
        <v>216</v>
      </c>
      <c r="E2684" s="334" t="s">
        <v>225</v>
      </c>
      <c r="F2684" s="323" t="str">
        <f t="shared" si="41"/>
        <v>NL_X_2012_1000 NAC_ST_1_2_C_1</v>
      </c>
      <c r="G2684" s="684"/>
    </row>
    <row r="2685" spans="1:7" ht="13.8" thickBot="1" x14ac:dyDescent="0.3">
      <c r="A2685" s="372" t="str">
        <f>Cover!$G$25</f>
        <v>NL</v>
      </c>
      <c r="B2685" s="325" t="s">
        <v>296</v>
      </c>
      <c r="C2685" s="323">
        <v>2012</v>
      </c>
      <c r="D2685" s="325" t="s">
        <v>216</v>
      </c>
      <c r="E2685" s="334" t="s">
        <v>226</v>
      </c>
      <c r="F2685" s="323" t="str">
        <f t="shared" si="41"/>
        <v>NL_X_2012_1000 NAC_ST_1_2_C_1_1</v>
      </c>
      <c r="G2685" s="684"/>
    </row>
    <row r="2686" spans="1:7" ht="13.8" thickBot="1" x14ac:dyDescent="0.3">
      <c r="A2686" s="372" t="str">
        <f>Cover!$G$25</f>
        <v>NL</v>
      </c>
      <c r="B2686" s="325" t="s">
        <v>296</v>
      </c>
      <c r="C2686" s="323">
        <v>2012</v>
      </c>
      <c r="D2686" s="325" t="s">
        <v>216</v>
      </c>
      <c r="E2686" s="334" t="s">
        <v>227</v>
      </c>
      <c r="F2686" s="323" t="str">
        <f t="shared" si="41"/>
        <v>NL_X_2012_1000 NAC_ST_1_2_C_2_1</v>
      </c>
      <c r="G2686" s="684"/>
    </row>
    <row r="2687" spans="1:7" ht="13.8" thickBot="1" x14ac:dyDescent="0.3">
      <c r="A2687" s="372" t="str">
        <f>Cover!$G$25</f>
        <v>NL</v>
      </c>
      <c r="B2687" s="325" t="s">
        <v>296</v>
      </c>
      <c r="C2687" s="323">
        <v>2012</v>
      </c>
      <c r="D2687" s="325" t="s">
        <v>216</v>
      </c>
      <c r="E2687" s="334" t="s">
        <v>228</v>
      </c>
      <c r="F2687" s="323" t="str">
        <f t="shared" si="41"/>
        <v>NL_X_2012_1000 NAC_ST_1_2_C_2</v>
      </c>
      <c r="G2687" s="684"/>
    </row>
    <row r="2688" spans="1:7" ht="13.8" thickBot="1" x14ac:dyDescent="0.3">
      <c r="A2688" s="372" t="str">
        <f>Cover!$G$25</f>
        <v>NL</v>
      </c>
      <c r="B2688" s="325" t="s">
        <v>296</v>
      </c>
      <c r="C2688" s="323">
        <v>2012</v>
      </c>
      <c r="D2688" s="325" t="s">
        <v>216</v>
      </c>
      <c r="E2688" s="334" t="s">
        <v>241</v>
      </c>
      <c r="F2688" s="323" t="str">
        <f t="shared" si="41"/>
        <v>NL_X_2012_1000 NAC_ST_1_2_C_1_2</v>
      </c>
      <c r="G2688" s="684"/>
    </row>
    <row r="2689" spans="1:7" ht="13.8" thickBot="1" x14ac:dyDescent="0.3">
      <c r="A2689" s="372" t="str">
        <f>Cover!$G$25</f>
        <v>NL</v>
      </c>
      <c r="B2689" s="325" t="s">
        <v>296</v>
      </c>
      <c r="C2689" s="323">
        <v>2012</v>
      </c>
      <c r="D2689" s="325" t="s">
        <v>216</v>
      </c>
      <c r="E2689" s="334" t="s">
        <v>242</v>
      </c>
      <c r="F2689" s="323" t="str">
        <f t="shared" si="41"/>
        <v>NL_X_2012_1000 NAC_ST_1_2_C_2_2</v>
      </c>
      <c r="G2689" s="684"/>
    </row>
    <row r="2690" spans="1:7" ht="13.8" thickBot="1" x14ac:dyDescent="0.3">
      <c r="A2690" s="372" t="str">
        <f>Cover!$G$25</f>
        <v>NL</v>
      </c>
      <c r="B2690" s="325" t="s">
        <v>296</v>
      </c>
      <c r="C2690" s="323">
        <v>2012</v>
      </c>
      <c r="D2690" s="325" t="s">
        <v>216</v>
      </c>
      <c r="E2690" s="334" t="s">
        <v>243</v>
      </c>
      <c r="F2690" s="323" t="str">
        <f t="shared" si="41"/>
        <v>NL_X_2012_1000 NAC_ST_1_2_C_3</v>
      </c>
      <c r="G2690" s="684"/>
    </row>
    <row r="2691" spans="1:7" ht="13.8" thickBot="1" x14ac:dyDescent="0.3">
      <c r="A2691" s="372" t="str">
        <f>Cover!$G$25</f>
        <v>NL</v>
      </c>
      <c r="B2691" s="325" t="s">
        <v>296</v>
      </c>
      <c r="C2691" s="323">
        <v>2012</v>
      </c>
      <c r="D2691" s="325" t="s">
        <v>216</v>
      </c>
      <c r="E2691" s="334" t="s">
        <v>244</v>
      </c>
      <c r="F2691" s="323" t="str">
        <f t="shared" ref="F2691:F2754" si="42">CONCATENATE(A2691,"_",B2691,"_",C2691,"_",D2691,"_",E2691)</f>
        <v>NL_X_2012_1000 NAC_ST_1_2_C_1_3</v>
      </c>
      <c r="G2691" s="684"/>
    </row>
    <row r="2692" spans="1:7" ht="13.8" thickBot="1" x14ac:dyDescent="0.3">
      <c r="A2692" s="372" t="str">
        <f>Cover!$G$25</f>
        <v>NL</v>
      </c>
      <c r="B2692" s="325" t="s">
        <v>296</v>
      </c>
      <c r="C2692" s="323">
        <v>2012</v>
      </c>
      <c r="D2692" s="325" t="s">
        <v>216</v>
      </c>
      <c r="E2692" s="334" t="s">
        <v>245</v>
      </c>
      <c r="F2692" s="323" t="str">
        <f t="shared" si="42"/>
        <v>NL_X_2012_1000 NAC_ST_1_2_C_2_3</v>
      </c>
      <c r="G2692" s="684"/>
    </row>
    <row r="2693" spans="1:7" ht="13.8" thickBot="1" x14ac:dyDescent="0.3">
      <c r="A2693" s="372" t="str">
        <f>Cover!$G$25</f>
        <v>NL</v>
      </c>
      <c r="B2693" s="325" t="s">
        <v>296</v>
      </c>
      <c r="C2693" s="323">
        <v>2012</v>
      </c>
      <c r="D2693" s="325" t="s">
        <v>216</v>
      </c>
      <c r="E2693" s="334" t="s">
        <v>246</v>
      </c>
      <c r="F2693" s="323" t="str">
        <f t="shared" si="42"/>
        <v>NL_X_2012_1000 NAC_ST_1_2_NC</v>
      </c>
      <c r="G2693" s="684"/>
    </row>
    <row r="2694" spans="1:7" ht="13.8" thickBot="1" x14ac:dyDescent="0.3">
      <c r="A2694" s="372" t="str">
        <f>Cover!$G$25</f>
        <v>NL</v>
      </c>
      <c r="B2694" s="325" t="s">
        <v>296</v>
      </c>
      <c r="C2694" s="323">
        <v>2012</v>
      </c>
      <c r="D2694" s="325" t="s">
        <v>216</v>
      </c>
      <c r="E2694" s="334" t="s">
        <v>247</v>
      </c>
      <c r="F2694" s="323" t="str">
        <f t="shared" si="42"/>
        <v>NL_X_2012_1000 NAC_ST_1_2_NC_1</v>
      </c>
      <c r="G2694" s="684"/>
    </row>
    <row r="2695" spans="1:7" ht="13.8" thickBot="1" x14ac:dyDescent="0.3">
      <c r="A2695" s="372" t="str">
        <f>Cover!$G$25</f>
        <v>NL</v>
      </c>
      <c r="B2695" s="332" t="s">
        <v>296</v>
      </c>
      <c r="C2695" s="323">
        <v>2012</v>
      </c>
      <c r="D2695" s="332" t="s">
        <v>216</v>
      </c>
      <c r="E2695" s="342" t="s">
        <v>248</v>
      </c>
      <c r="F2695" s="323" t="str">
        <f t="shared" si="42"/>
        <v>NL_X_2012_1000 NAC_ST_1_2_NC_1_1</v>
      </c>
      <c r="G2695" s="684"/>
    </row>
    <row r="2696" spans="1:7" ht="13.8" thickBot="1" x14ac:dyDescent="0.3">
      <c r="A2696" s="372" t="str">
        <f>Cover!$G$25</f>
        <v>NL</v>
      </c>
      <c r="B2696" s="335" t="s">
        <v>296</v>
      </c>
      <c r="C2696" s="323">
        <v>2012</v>
      </c>
      <c r="D2696" s="335" t="s">
        <v>216</v>
      </c>
      <c r="E2696" s="336" t="s">
        <v>249</v>
      </c>
      <c r="F2696" s="323" t="str">
        <f t="shared" si="42"/>
        <v>NL_X_2012_1000 NAC_ST_1_2_NC_2_1</v>
      </c>
      <c r="G2696" s="684"/>
    </row>
    <row r="2697" spans="1:7" ht="13.8" thickBot="1" x14ac:dyDescent="0.3">
      <c r="A2697" s="372" t="str">
        <f>Cover!$G$25</f>
        <v>NL</v>
      </c>
      <c r="B2697" s="325" t="s">
        <v>296</v>
      </c>
      <c r="C2697" s="323">
        <v>2012</v>
      </c>
      <c r="D2697" s="325" t="s">
        <v>216</v>
      </c>
      <c r="E2697" s="334" t="s">
        <v>250</v>
      </c>
      <c r="F2697" s="323" t="str">
        <f t="shared" si="42"/>
        <v>NL_X_2012_1000 NAC_ST_1_2_NC_2</v>
      </c>
      <c r="G2697" s="684"/>
    </row>
    <row r="2698" spans="1:7" ht="13.8" thickBot="1" x14ac:dyDescent="0.3">
      <c r="A2698" s="372" t="str">
        <f>Cover!$G$25</f>
        <v>NL</v>
      </c>
      <c r="B2698" s="325" t="s">
        <v>296</v>
      </c>
      <c r="C2698" s="323">
        <v>2012</v>
      </c>
      <c r="D2698" s="325" t="s">
        <v>216</v>
      </c>
      <c r="E2698" s="334" t="s">
        <v>251</v>
      </c>
      <c r="F2698" s="323" t="str">
        <f t="shared" si="42"/>
        <v>NL_X_2012_1000 NAC_ST_1_2_NC_1_2</v>
      </c>
      <c r="G2698" s="684"/>
    </row>
    <row r="2699" spans="1:7" ht="13.8" thickBot="1" x14ac:dyDescent="0.3">
      <c r="A2699" s="372" t="str">
        <f>Cover!$G$25</f>
        <v>NL</v>
      </c>
      <c r="B2699" s="325" t="s">
        <v>296</v>
      </c>
      <c r="C2699" s="323">
        <v>2012</v>
      </c>
      <c r="D2699" s="325" t="s">
        <v>216</v>
      </c>
      <c r="E2699" s="334" t="s">
        <v>252</v>
      </c>
      <c r="F2699" s="323" t="str">
        <f t="shared" si="42"/>
        <v>NL_X_2012_1000 NAC_ST_1_2_NC_2_2</v>
      </c>
      <c r="G2699" s="684"/>
    </row>
    <row r="2700" spans="1:7" ht="13.8" thickBot="1" x14ac:dyDescent="0.3">
      <c r="A2700" s="372" t="str">
        <f>Cover!$G$25</f>
        <v>NL</v>
      </c>
      <c r="B2700" s="325" t="s">
        <v>296</v>
      </c>
      <c r="C2700" s="323">
        <v>2012</v>
      </c>
      <c r="D2700" s="325" t="s">
        <v>216</v>
      </c>
      <c r="E2700" s="334" t="s">
        <v>253</v>
      </c>
      <c r="F2700" s="323" t="str">
        <f t="shared" si="42"/>
        <v>NL_X_2012_1000 NAC_ST_1_2_NC_3</v>
      </c>
      <c r="G2700" s="684"/>
    </row>
    <row r="2701" spans="1:7" ht="13.8" thickBot="1" x14ac:dyDescent="0.3">
      <c r="A2701" s="372" t="str">
        <f>Cover!$G$25</f>
        <v>NL</v>
      </c>
      <c r="B2701" s="325" t="s">
        <v>296</v>
      </c>
      <c r="C2701" s="323">
        <v>2012</v>
      </c>
      <c r="D2701" s="325" t="s">
        <v>216</v>
      </c>
      <c r="E2701" s="334" t="s">
        <v>254</v>
      </c>
      <c r="F2701" s="323" t="str">
        <f t="shared" si="42"/>
        <v>NL_X_2012_1000 NAC_ST_1_2_NC_1_3</v>
      </c>
      <c r="G2701" s="684"/>
    </row>
    <row r="2702" spans="1:7" ht="13.8" thickBot="1" x14ac:dyDescent="0.3">
      <c r="A2702" s="372" t="str">
        <f>Cover!$G$25</f>
        <v>NL</v>
      </c>
      <c r="B2702" s="325" t="s">
        <v>296</v>
      </c>
      <c r="C2702" s="323">
        <v>2012</v>
      </c>
      <c r="D2702" s="325" t="s">
        <v>216</v>
      </c>
      <c r="E2702" s="334" t="s">
        <v>255</v>
      </c>
      <c r="F2702" s="323" t="str">
        <f t="shared" si="42"/>
        <v>NL_X_2012_1000 NAC_ST_1_2_NC_2_3</v>
      </c>
      <c r="G2702" s="684"/>
    </row>
    <row r="2703" spans="1:7" ht="13.8" thickBot="1" x14ac:dyDescent="0.3">
      <c r="A2703" s="372" t="str">
        <f>Cover!$G$25</f>
        <v>NL</v>
      </c>
      <c r="B2703" s="325" t="s">
        <v>296</v>
      </c>
      <c r="C2703" s="323">
        <v>2012</v>
      </c>
      <c r="D2703" s="325" t="s">
        <v>216</v>
      </c>
      <c r="E2703" s="334" t="s">
        <v>256</v>
      </c>
      <c r="F2703" s="323" t="str">
        <f t="shared" si="42"/>
        <v>NL_X_2012_1000 NAC_ST_1_2_NC_4</v>
      </c>
      <c r="G2703" s="684"/>
    </row>
    <row r="2704" spans="1:7" ht="13.8" thickBot="1" x14ac:dyDescent="0.3">
      <c r="A2704" s="372" t="str">
        <f>Cover!$G$25</f>
        <v>NL</v>
      </c>
      <c r="B2704" s="325" t="s">
        <v>296</v>
      </c>
      <c r="C2704" s="323">
        <v>2012</v>
      </c>
      <c r="D2704" s="325" t="s">
        <v>216</v>
      </c>
      <c r="E2704" s="334" t="s">
        <v>257</v>
      </c>
      <c r="F2704" s="323" t="str">
        <f t="shared" si="42"/>
        <v>NL_X_2012_1000 NAC_ST_1_2_NC_5</v>
      </c>
      <c r="G2704" s="684"/>
    </row>
    <row r="2705" spans="1:7" ht="13.8" thickBot="1" x14ac:dyDescent="0.3">
      <c r="A2705" s="372" t="str">
        <f>Cover!$G$25</f>
        <v>NL</v>
      </c>
      <c r="B2705" s="325" t="s">
        <v>296</v>
      </c>
      <c r="C2705" s="323">
        <v>2012</v>
      </c>
      <c r="D2705" s="325" t="s">
        <v>216</v>
      </c>
      <c r="E2705" s="334" t="s">
        <v>258</v>
      </c>
      <c r="F2705" s="323" t="str">
        <f t="shared" si="42"/>
        <v>NL_X_2012_1000 NAC_ST_5_C</v>
      </c>
      <c r="G2705" s="684"/>
    </row>
    <row r="2706" spans="1:7" ht="13.8" thickBot="1" x14ac:dyDescent="0.3">
      <c r="A2706" s="372" t="str">
        <f>Cover!$G$25</f>
        <v>NL</v>
      </c>
      <c r="B2706" s="325" t="s">
        <v>296</v>
      </c>
      <c r="C2706" s="323">
        <v>2012</v>
      </c>
      <c r="D2706" s="325" t="s">
        <v>216</v>
      </c>
      <c r="E2706" s="334" t="s">
        <v>259</v>
      </c>
      <c r="F2706" s="323" t="str">
        <f t="shared" si="42"/>
        <v>NL_X_2012_1000 NAC_ST_5_C_1</v>
      </c>
      <c r="G2706" s="684"/>
    </row>
    <row r="2707" spans="1:7" ht="13.8" thickBot="1" x14ac:dyDescent="0.3">
      <c r="A2707" s="372" t="str">
        <f>Cover!$G$25</f>
        <v>NL</v>
      </c>
      <c r="B2707" s="325" t="s">
        <v>296</v>
      </c>
      <c r="C2707" s="323">
        <v>2012</v>
      </c>
      <c r="D2707" s="325" t="s">
        <v>216</v>
      </c>
      <c r="E2707" s="334" t="s">
        <v>260</v>
      </c>
      <c r="F2707" s="323" t="str">
        <f t="shared" si="42"/>
        <v>NL_X_2012_1000 NAC_ST_5_C_2</v>
      </c>
      <c r="G2707" s="684"/>
    </row>
    <row r="2708" spans="1:7" ht="13.8" thickBot="1" x14ac:dyDescent="0.3">
      <c r="A2708" s="372" t="str">
        <f>Cover!$G$25</f>
        <v>NL</v>
      </c>
      <c r="B2708" s="325" t="s">
        <v>296</v>
      </c>
      <c r="C2708" s="323">
        <v>2012</v>
      </c>
      <c r="D2708" s="325" t="s">
        <v>216</v>
      </c>
      <c r="E2708" s="334" t="s">
        <v>261</v>
      </c>
      <c r="F2708" s="323" t="str">
        <f t="shared" si="42"/>
        <v>NL_X_2012_1000 NAC_ST_5_NC</v>
      </c>
      <c r="G2708" s="684"/>
    </row>
    <row r="2709" spans="1:7" ht="13.8" thickBot="1" x14ac:dyDescent="0.3">
      <c r="A2709" s="372" t="str">
        <f>Cover!$G$25</f>
        <v>NL</v>
      </c>
      <c r="B2709" s="325" t="s">
        <v>296</v>
      </c>
      <c r="C2709" s="323">
        <v>2012</v>
      </c>
      <c r="D2709" s="325" t="s">
        <v>216</v>
      </c>
      <c r="E2709" s="334" t="s">
        <v>262</v>
      </c>
      <c r="F2709" s="323" t="str">
        <f t="shared" si="42"/>
        <v>NL_X_2012_1000 NAC_ST_5_NC_1</v>
      </c>
      <c r="G2709" s="684"/>
    </row>
    <row r="2710" spans="1:7" ht="13.8" thickBot="1" x14ac:dyDescent="0.3">
      <c r="A2710" s="372" t="str">
        <f>Cover!$G$25</f>
        <v>NL</v>
      </c>
      <c r="B2710" s="325" t="s">
        <v>296</v>
      </c>
      <c r="C2710" s="323">
        <v>2012</v>
      </c>
      <c r="D2710" s="325" t="s">
        <v>216</v>
      </c>
      <c r="E2710" s="334" t="s">
        <v>263</v>
      </c>
      <c r="F2710" s="323" t="str">
        <f t="shared" si="42"/>
        <v>NL_X_2012_1000 NAC_ST_5_NC_2</v>
      </c>
      <c r="G2710" s="684"/>
    </row>
    <row r="2711" spans="1:7" ht="13.8" thickBot="1" x14ac:dyDescent="0.3">
      <c r="A2711" s="372" t="str">
        <f>Cover!$G$25</f>
        <v>NL</v>
      </c>
      <c r="B2711" s="325" t="s">
        <v>296</v>
      </c>
      <c r="C2711" s="323">
        <v>2012</v>
      </c>
      <c r="D2711" s="325" t="s">
        <v>216</v>
      </c>
      <c r="E2711" s="334" t="s">
        <v>264</v>
      </c>
      <c r="F2711" s="323" t="str">
        <f t="shared" si="42"/>
        <v>NL_X_2012_1000 NAC_ST_5_NC_3</v>
      </c>
      <c r="G2711" s="684"/>
    </row>
    <row r="2712" spans="1:7" ht="13.8" thickBot="1" x14ac:dyDescent="0.3">
      <c r="A2712" s="372" t="str">
        <f>Cover!$G$25</f>
        <v>NL</v>
      </c>
      <c r="B2712" s="325" t="s">
        <v>296</v>
      </c>
      <c r="C2712" s="323">
        <v>2012</v>
      </c>
      <c r="D2712" s="325" t="s">
        <v>216</v>
      </c>
      <c r="E2712" s="334" t="s">
        <v>265</v>
      </c>
      <c r="F2712" s="323" t="str">
        <f t="shared" si="42"/>
        <v>NL_X_2012_1000 NAC_ST_5_NC_4</v>
      </c>
      <c r="G2712" s="684"/>
    </row>
    <row r="2713" spans="1:7" ht="13.8" thickBot="1" x14ac:dyDescent="0.3">
      <c r="A2713" s="372" t="str">
        <f>Cover!$G$25</f>
        <v>NL</v>
      </c>
      <c r="B2713" s="325" t="s">
        <v>296</v>
      </c>
      <c r="C2713" s="323">
        <v>2012</v>
      </c>
      <c r="D2713" s="325" t="s">
        <v>216</v>
      </c>
      <c r="E2713" s="334" t="s">
        <v>266</v>
      </c>
      <c r="F2713" s="323" t="str">
        <f t="shared" si="42"/>
        <v>NL_X_2012_1000 NAC_ST_5_NC_5</v>
      </c>
      <c r="G2713" s="684"/>
    </row>
    <row r="2714" spans="1:7" ht="13.8" thickBot="1" x14ac:dyDescent="0.3">
      <c r="A2714" s="372" t="str">
        <f>Cover!$G$25</f>
        <v>NL</v>
      </c>
      <c r="B2714" s="325" t="s">
        <v>296</v>
      </c>
      <c r="C2714" s="323">
        <v>2012</v>
      </c>
      <c r="D2714" s="325" t="s">
        <v>216</v>
      </c>
      <c r="E2714" s="334" t="s">
        <v>267</v>
      </c>
      <c r="F2714" s="323" t="str">
        <f t="shared" si="42"/>
        <v>NL_X_2012_1000 NAC_ST_5_NC_6</v>
      </c>
      <c r="G2714" s="684"/>
    </row>
    <row r="2715" spans="1:7" ht="13.8" thickBot="1" x14ac:dyDescent="0.3">
      <c r="A2715" s="372" t="str">
        <f>Cover!$G$25</f>
        <v>NL</v>
      </c>
      <c r="B2715" s="325" t="s">
        <v>296</v>
      </c>
      <c r="C2715" s="323">
        <v>2012</v>
      </c>
      <c r="D2715" s="325" t="s">
        <v>216</v>
      </c>
      <c r="E2715" s="334" t="s">
        <v>268</v>
      </c>
      <c r="F2715" s="323" t="str">
        <f t="shared" si="42"/>
        <v>NL_X_2012_1000 NAC_ST_5_NC_7</v>
      </c>
      <c r="G2715" s="684"/>
    </row>
    <row r="2716" spans="1:7" ht="13.8" thickBot="1" x14ac:dyDescent="0.3">
      <c r="A2716" s="372" t="str">
        <f>Cover!$G$25</f>
        <v>NL</v>
      </c>
      <c r="B2716" s="325" t="s">
        <v>222</v>
      </c>
      <c r="C2716" s="323">
        <v>2012</v>
      </c>
      <c r="D2716" s="325" t="s">
        <v>293</v>
      </c>
      <c r="E2716" s="334">
        <v>1</v>
      </c>
      <c r="F2716" s="323" t="str">
        <f t="shared" si="42"/>
        <v>NL_EX_M_2012_1000 m3_1</v>
      </c>
      <c r="G2716" s="684"/>
    </row>
    <row r="2717" spans="1:7" ht="13.8" thickBot="1" x14ac:dyDescent="0.3">
      <c r="A2717" s="372" t="str">
        <f>Cover!$G$25</f>
        <v>NL</v>
      </c>
      <c r="B2717" s="325" t="s">
        <v>222</v>
      </c>
      <c r="C2717" s="323">
        <v>2012</v>
      </c>
      <c r="D2717" s="325" t="s">
        <v>293</v>
      </c>
      <c r="E2717" s="334" t="s">
        <v>94</v>
      </c>
      <c r="F2717" s="323" t="str">
        <f t="shared" si="42"/>
        <v>NL_EX_M_2012_1000 m3_1_1</v>
      </c>
      <c r="G2717" s="684"/>
    </row>
    <row r="2718" spans="1:7" ht="13.8" thickBot="1" x14ac:dyDescent="0.3">
      <c r="A2718" s="372" t="str">
        <f>Cover!$G$25</f>
        <v>NL</v>
      </c>
      <c r="B2718" s="325" t="s">
        <v>222</v>
      </c>
      <c r="C2718" s="323">
        <v>2012</v>
      </c>
      <c r="D2718" s="325" t="s">
        <v>293</v>
      </c>
      <c r="E2718" s="334" t="s">
        <v>97</v>
      </c>
      <c r="F2718" s="323" t="str">
        <f t="shared" si="42"/>
        <v>NL_EX_M_2012_1000 m3_1_2</v>
      </c>
      <c r="G2718" s="684"/>
    </row>
    <row r="2719" spans="1:7" ht="13.8" thickBot="1" x14ac:dyDescent="0.3">
      <c r="A2719" s="372" t="str">
        <f>Cover!$G$25</f>
        <v>NL</v>
      </c>
      <c r="B2719" s="325" t="s">
        <v>222</v>
      </c>
      <c r="C2719" s="323">
        <v>2012</v>
      </c>
      <c r="D2719" s="325" t="s">
        <v>293</v>
      </c>
      <c r="E2719" s="334" t="s">
        <v>98</v>
      </c>
      <c r="F2719" s="323" t="str">
        <f t="shared" si="42"/>
        <v>NL_EX_M_2012_1000 m3_1_2_C</v>
      </c>
      <c r="G2719" s="684"/>
    </row>
    <row r="2720" spans="1:7" ht="13.8" thickBot="1" x14ac:dyDescent="0.3">
      <c r="A2720" s="372" t="str">
        <f>Cover!$G$25</f>
        <v>NL</v>
      </c>
      <c r="B2720" s="325" t="s">
        <v>222</v>
      </c>
      <c r="C2720" s="323">
        <v>2012</v>
      </c>
      <c r="D2720" s="325" t="s">
        <v>293</v>
      </c>
      <c r="E2720" s="334" t="s">
        <v>99</v>
      </c>
      <c r="F2720" s="323" t="str">
        <f t="shared" si="42"/>
        <v>NL_EX_M_2012_1000 m3_1_2_NC</v>
      </c>
      <c r="G2720" s="684"/>
    </row>
    <row r="2721" spans="1:7" ht="13.8" thickBot="1" x14ac:dyDescent="0.3">
      <c r="A2721" s="372" t="str">
        <f>Cover!$G$25</f>
        <v>NL</v>
      </c>
      <c r="B2721" s="325" t="s">
        <v>222</v>
      </c>
      <c r="C2721" s="323">
        <v>2012</v>
      </c>
      <c r="D2721" s="325" t="s">
        <v>293</v>
      </c>
      <c r="E2721" s="334" t="s">
        <v>100</v>
      </c>
      <c r="F2721" s="323" t="str">
        <f t="shared" si="42"/>
        <v>NL_EX_M_2012_1000 m3_1_2_NC_T</v>
      </c>
      <c r="G2721" s="684"/>
    </row>
    <row r="2722" spans="1:7" ht="13.8" thickBot="1" x14ac:dyDescent="0.3">
      <c r="A2722" s="372" t="str">
        <f>Cover!$G$25</f>
        <v>NL</v>
      </c>
      <c r="B2722" s="325" t="s">
        <v>222</v>
      </c>
      <c r="C2722" s="323">
        <v>2012</v>
      </c>
      <c r="D2722" s="325" t="s">
        <v>362</v>
      </c>
      <c r="E2722" s="334">
        <v>2</v>
      </c>
      <c r="F2722" s="323" t="str">
        <f t="shared" si="42"/>
        <v>NL_EX_M_2012_1000 mt_2</v>
      </c>
      <c r="G2722" s="684"/>
    </row>
    <row r="2723" spans="1:7" ht="13.8" thickBot="1" x14ac:dyDescent="0.3">
      <c r="A2723" s="372" t="str">
        <f>Cover!$G$25</f>
        <v>NL</v>
      </c>
      <c r="B2723" s="325" t="s">
        <v>222</v>
      </c>
      <c r="C2723" s="323">
        <v>2012</v>
      </c>
      <c r="D2723" s="325" t="s">
        <v>293</v>
      </c>
      <c r="E2723" s="334">
        <v>3</v>
      </c>
      <c r="F2723" s="323" t="str">
        <f t="shared" si="42"/>
        <v>NL_EX_M_2012_1000 m3_3</v>
      </c>
      <c r="G2723" s="684"/>
    </row>
    <row r="2724" spans="1:7" ht="13.8" thickBot="1" x14ac:dyDescent="0.3">
      <c r="A2724" s="372" t="str">
        <f>Cover!$G$25</f>
        <v>NL</v>
      </c>
      <c r="B2724" s="325" t="s">
        <v>222</v>
      </c>
      <c r="C2724" s="323">
        <v>2012</v>
      </c>
      <c r="D2724" s="325" t="s">
        <v>293</v>
      </c>
      <c r="E2724" s="334" t="s">
        <v>381</v>
      </c>
      <c r="F2724" s="323" t="str">
        <f t="shared" si="42"/>
        <v>NL_EX_M_2012_1000 m3_3_1</v>
      </c>
      <c r="G2724" s="684"/>
    </row>
    <row r="2725" spans="1:7" ht="13.8" thickBot="1" x14ac:dyDescent="0.3">
      <c r="A2725" s="372" t="str">
        <f>Cover!$G$25</f>
        <v>NL</v>
      </c>
      <c r="B2725" s="325" t="s">
        <v>222</v>
      </c>
      <c r="C2725" s="323">
        <v>2012</v>
      </c>
      <c r="D2725" s="325" t="s">
        <v>293</v>
      </c>
      <c r="E2725" s="334" t="s">
        <v>382</v>
      </c>
      <c r="F2725" s="323" t="str">
        <f t="shared" si="42"/>
        <v>NL_EX_M_2012_1000 m3_3_2</v>
      </c>
      <c r="G2725" s="684"/>
    </row>
    <row r="2726" spans="1:7" ht="13.8" thickBot="1" x14ac:dyDescent="0.3">
      <c r="A2726" s="372" t="str">
        <f>Cover!$G$25</f>
        <v>NL</v>
      </c>
      <c r="B2726" s="325" t="s">
        <v>222</v>
      </c>
      <c r="C2726" s="323">
        <v>2012</v>
      </c>
      <c r="D2726" s="325" t="s">
        <v>362</v>
      </c>
      <c r="E2726" s="334">
        <v>4</v>
      </c>
      <c r="F2726" s="323" t="str">
        <f t="shared" si="42"/>
        <v>NL_EX_M_2012_1000 mt_4</v>
      </c>
      <c r="G2726" s="684"/>
    </row>
    <row r="2727" spans="1:7" ht="13.8" thickBot="1" x14ac:dyDescent="0.3">
      <c r="A2727" s="372" t="str">
        <f>Cover!$G$25</f>
        <v>NL</v>
      </c>
      <c r="B2727" s="325" t="s">
        <v>222</v>
      </c>
      <c r="C2727" s="323">
        <v>2012</v>
      </c>
      <c r="D2727" s="325" t="s">
        <v>362</v>
      </c>
      <c r="E2727" s="334" t="s">
        <v>383</v>
      </c>
      <c r="F2727" s="323" t="str">
        <f t="shared" si="42"/>
        <v>NL_EX_M_2012_1000 mt_4_1</v>
      </c>
      <c r="G2727" s="684"/>
    </row>
    <row r="2728" spans="1:7" ht="13.8" thickBot="1" x14ac:dyDescent="0.3">
      <c r="A2728" s="372" t="str">
        <f>Cover!$G$25</f>
        <v>NL</v>
      </c>
      <c r="B2728" s="325" t="s">
        <v>222</v>
      </c>
      <c r="C2728" s="323">
        <v>2012</v>
      </c>
      <c r="D2728" s="325" t="s">
        <v>362</v>
      </c>
      <c r="E2728" s="334" t="s">
        <v>384</v>
      </c>
      <c r="F2728" s="323" t="str">
        <f t="shared" si="42"/>
        <v>NL_EX_M_2012_1000 mt_4_2</v>
      </c>
      <c r="G2728" s="684"/>
    </row>
    <row r="2729" spans="1:7" ht="13.8" thickBot="1" x14ac:dyDescent="0.3">
      <c r="A2729" s="372" t="str">
        <f>Cover!$G$25</f>
        <v>NL</v>
      </c>
      <c r="B2729" s="325" t="s">
        <v>222</v>
      </c>
      <c r="C2729" s="323">
        <v>2012</v>
      </c>
      <c r="D2729" s="325" t="s">
        <v>293</v>
      </c>
      <c r="E2729" s="334">
        <v>5</v>
      </c>
      <c r="F2729" s="323" t="str">
        <f t="shared" si="42"/>
        <v>NL_EX_M_2012_1000 m3_5</v>
      </c>
      <c r="G2729" s="684"/>
    </row>
    <row r="2730" spans="1:7" ht="13.8" thickBot="1" x14ac:dyDescent="0.3">
      <c r="A2730" s="372" t="str">
        <f>Cover!$G$25</f>
        <v>NL</v>
      </c>
      <c r="B2730" s="325" t="s">
        <v>222</v>
      </c>
      <c r="C2730" s="323">
        <v>2012</v>
      </c>
      <c r="D2730" s="325" t="s">
        <v>293</v>
      </c>
      <c r="E2730" s="334" t="s">
        <v>110</v>
      </c>
      <c r="F2730" s="323" t="str">
        <f t="shared" si="42"/>
        <v>NL_EX_M_2012_1000 m3_5_C</v>
      </c>
      <c r="G2730" s="684"/>
    </row>
    <row r="2731" spans="1:7" ht="13.8" thickBot="1" x14ac:dyDescent="0.3">
      <c r="A2731" s="372" t="str">
        <f>Cover!$G$25</f>
        <v>NL</v>
      </c>
      <c r="B2731" s="325" t="s">
        <v>222</v>
      </c>
      <c r="C2731" s="323">
        <v>2012</v>
      </c>
      <c r="D2731" s="325" t="s">
        <v>293</v>
      </c>
      <c r="E2731" s="334" t="s">
        <v>111</v>
      </c>
      <c r="F2731" s="323" t="str">
        <f t="shared" si="42"/>
        <v>NL_EX_M_2012_1000 m3_5_NC</v>
      </c>
      <c r="G2731" s="684"/>
    </row>
    <row r="2732" spans="1:7" ht="13.8" thickBot="1" x14ac:dyDescent="0.3">
      <c r="A2732" s="372" t="str">
        <f>Cover!$G$25</f>
        <v>NL</v>
      </c>
      <c r="B2732" s="325" t="s">
        <v>222</v>
      </c>
      <c r="C2732" s="323">
        <v>2012</v>
      </c>
      <c r="D2732" s="325" t="s">
        <v>293</v>
      </c>
      <c r="E2732" s="334" t="s">
        <v>112</v>
      </c>
      <c r="F2732" s="323" t="str">
        <f t="shared" si="42"/>
        <v>NL_EX_M_2012_1000 m3_5_NC_T</v>
      </c>
      <c r="G2732" s="684"/>
    </row>
    <row r="2733" spans="1:7" ht="13.8" thickBot="1" x14ac:dyDescent="0.3">
      <c r="A2733" s="372" t="str">
        <f>Cover!$G$25</f>
        <v>NL</v>
      </c>
      <c r="B2733" s="325" t="s">
        <v>222</v>
      </c>
      <c r="C2733" s="323">
        <v>2012</v>
      </c>
      <c r="D2733" s="325" t="s">
        <v>293</v>
      </c>
      <c r="E2733" s="334">
        <v>6</v>
      </c>
      <c r="F2733" s="323" t="str">
        <f t="shared" si="42"/>
        <v>NL_EX_M_2012_1000 m3_6</v>
      </c>
      <c r="G2733" s="684"/>
    </row>
    <row r="2734" spans="1:7" ht="13.8" thickBot="1" x14ac:dyDescent="0.3">
      <c r="A2734" s="372" t="str">
        <f>Cover!$G$25</f>
        <v>NL</v>
      </c>
      <c r="B2734" s="325" t="s">
        <v>222</v>
      </c>
      <c r="C2734" s="323">
        <v>2012</v>
      </c>
      <c r="D2734" s="325" t="s">
        <v>293</v>
      </c>
      <c r="E2734" s="334" t="s">
        <v>113</v>
      </c>
      <c r="F2734" s="323" t="str">
        <f t="shared" si="42"/>
        <v>NL_EX_M_2012_1000 m3_6_1</v>
      </c>
      <c r="G2734" s="684"/>
    </row>
    <row r="2735" spans="1:7" ht="13.8" thickBot="1" x14ac:dyDescent="0.3">
      <c r="A2735" s="372" t="str">
        <f>Cover!$G$25</f>
        <v>NL</v>
      </c>
      <c r="B2735" s="325" t="s">
        <v>222</v>
      </c>
      <c r="C2735" s="323">
        <v>2012</v>
      </c>
      <c r="D2735" s="325" t="s">
        <v>293</v>
      </c>
      <c r="E2735" s="334" t="s">
        <v>114</v>
      </c>
      <c r="F2735" s="323" t="str">
        <f t="shared" si="42"/>
        <v>NL_EX_M_2012_1000 m3_6_1_C</v>
      </c>
      <c r="G2735" s="684"/>
    </row>
    <row r="2736" spans="1:7" ht="13.8" thickBot="1" x14ac:dyDescent="0.3">
      <c r="A2736" s="372" t="str">
        <f>Cover!$G$25</f>
        <v>NL</v>
      </c>
      <c r="B2736" s="325" t="s">
        <v>222</v>
      </c>
      <c r="C2736" s="323">
        <v>2012</v>
      </c>
      <c r="D2736" s="325" t="s">
        <v>293</v>
      </c>
      <c r="E2736" s="334" t="s">
        <v>115</v>
      </c>
      <c r="F2736" s="323" t="str">
        <f t="shared" si="42"/>
        <v>NL_EX_M_2012_1000 m3_6_1_NC</v>
      </c>
      <c r="G2736" s="684"/>
    </row>
    <row r="2737" spans="1:7" ht="13.8" thickBot="1" x14ac:dyDescent="0.3">
      <c r="A2737" s="372" t="str">
        <f>Cover!$G$25</f>
        <v>NL</v>
      </c>
      <c r="B2737" s="325" t="s">
        <v>222</v>
      </c>
      <c r="C2737" s="323">
        <v>2012</v>
      </c>
      <c r="D2737" s="325" t="s">
        <v>293</v>
      </c>
      <c r="E2737" s="334" t="s">
        <v>116</v>
      </c>
      <c r="F2737" s="323" t="str">
        <f t="shared" si="42"/>
        <v>NL_EX_M_2012_1000 m3_6_1_NC_T</v>
      </c>
      <c r="G2737" s="684"/>
    </row>
    <row r="2738" spans="1:7" ht="13.8" thickBot="1" x14ac:dyDescent="0.3">
      <c r="A2738" s="372" t="str">
        <f>Cover!$G$25</f>
        <v>NL</v>
      </c>
      <c r="B2738" s="325" t="s">
        <v>222</v>
      </c>
      <c r="C2738" s="323">
        <v>2012</v>
      </c>
      <c r="D2738" s="325" t="s">
        <v>293</v>
      </c>
      <c r="E2738" s="334" t="s">
        <v>117</v>
      </c>
      <c r="F2738" s="323" t="str">
        <f t="shared" si="42"/>
        <v>NL_EX_M_2012_1000 m3_6_2</v>
      </c>
      <c r="G2738" s="684"/>
    </row>
    <row r="2739" spans="1:7" ht="13.8" thickBot="1" x14ac:dyDescent="0.3">
      <c r="A2739" s="372" t="str">
        <f>Cover!$G$25</f>
        <v>NL</v>
      </c>
      <c r="B2739" s="325" t="s">
        <v>222</v>
      </c>
      <c r="C2739" s="323">
        <v>2012</v>
      </c>
      <c r="D2739" s="325" t="s">
        <v>293</v>
      </c>
      <c r="E2739" s="334" t="s">
        <v>118</v>
      </c>
      <c r="F2739" s="323" t="str">
        <f t="shared" si="42"/>
        <v>NL_EX_M_2012_1000 m3_6_2_C</v>
      </c>
      <c r="G2739" s="684"/>
    </row>
    <row r="2740" spans="1:7" ht="13.8" thickBot="1" x14ac:dyDescent="0.3">
      <c r="A2740" s="372" t="str">
        <f>Cover!$G$25</f>
        <v>NL</v>
      </c>
      <c r="B2740" s="325" t="s">
        <v>222</v>
      </c>
      <c r="C2740" s="323">
        <v>2012</v>
      </c>
      <c r="D2740" s="325" t="s">
        <v>293</v>
      </c>
      <c r="E2740" s="334" t="s">
        <v>119</v>
      </c>
      <c r="F2740" s="323" t="str">
        <f t="shared" si="42"/>
        <v>NL_EX_M_2012_1000 m3_6_2_NC</v>
      </c>
      <c r="G2740" s="684"/>
    </row>
    <row r="2741" spans="1:7" ht="13.8" thickBot="1" x14ac:dyDescent="0.3">
      <c r="A2741" s="372" t="str">
        <f>Cover!$G$25</f>
        <v>NL</v>
      </c>
      <c r="B2741" s="325" t="s">
        <v>222</v>
      </c>
      <c r="C2741" s="323">
        <v>2012</v>
      </c>
      <c r="D2741" s="325" t="s">
        <v>293</v>
      </c>
      <c r="E2741" s="334" t="s">
        <v>120</v>
      </c>
      <c r="F2741" s="323" t="str">
        <f t="shared" si="42"/>
        <v>NL_EX_M_2012_1000 m3_6_2_NC_T</v>
      </c>
      <c r="G2741" s="684"/>
    </row>
    <row r="2742" spans="1:7" ht="13.8" thickBot="1" x14ac:dyDescent="0.3">
      <c r="A2742" s="372" t="str">
        <f>Cover!$G$25</f>
        <v>NL</v>
      </c>
      <c r="B2742" s="325" t="s">
        <v>222</v>
      </c>
      <c r="C2742" s="323">
        <v>2012</v>
      </c>
      <c r="D2742" s="325" t="s">
        <v>293</v>
      </c>
      <c r="E2742" s="334" t="s">
        <v>121</v>
      </c>
      <c r="F2742" s="323" t="str">
        <f t="shared" si="42"/>
        <v>NL_EX_M_2012_1000 m3_6_3</v>
      </c>
      <c r="G2742" s="684"/>
    </row>
    <row r="2743" spans="1:7" ht="13.8" thickBot="1" x14ac:dyDescent="0.3">
      <c r="A2743" s="372" t="str">
        <f>Cover!$G$25</f>
        <v>NL</v>
      </c>
      <c r="B2743" s="325" t="s">
        <v>222</v>
      </c>
      <c r="C2743" s="323">
        <v>2012</v>
      </c>
      <c r="D2743" s="325" t="s">
        <v>293</v>
      </c>
      <c r="E2743" s="334" t="s">
        <v>122</v>
      </c>
      <c r="F2743" s="323" t="str">
        <f t="shared" si="42"/>
        <v>NL_EX_M_2012_1000 m3_6_3_1</v>
      </c>
      <c r="G2743" s="684"/>
    </row>
    <row r="2744" spans="1:7" ht="13.8" thickBot="1" x14ac:dyDescent="0.3">
      <c r="A2744" s="372" t="str">
        <f>Cover!$G$25</f>
        <v>NL</v>
      </c>
      <c r="B2744" s="325" t="s">
        <v>222</v>
      </c>
      <c r="C2744" s="323">
        <v>2012</v>
      </c>
      <c r="D2744" s="325" t="s">
        <v>293</v>
      </c>
      <c r="E2744" s="334" t="s">
        <v>123</v>
      </c>
      <c r="F2744" s="323" t="str">
        <f t="shared" si="42"/>
        <v>NL_EX_M_2012_1000 m3_6_4</v>
      </c>
      <c r="G2744" s="684"/>
    </row>
    <row r="2745" spans="1:7" ht="13.8" thickBot="1" x14ac:dyDescent="0.3">
      <c r="A2745" s="372" t="str">
        <f>Cover!$G$25</f>
        <v>NL</v>
      </c>
      <c r="B2745" s="325" t="s">
        <v>222</v>
      </c>
      <c r="C2745" s="323">
        <v>2012</v>
      </c>
      <c r="D2745" s="325" t="s">
        <v>293</v>
      </c>
      <c r="E2745" s="334" t="s">
        <v>124</v>
      </c>
      <c r="F2745" s="323" t="str">
        <f t="shared" si="42"/>
        <v>NL_EX_M_2012_1000 m3_6_4_1</v>
      </c>
      <c r="G2745" s="684"/>
    </row>
    <row r="2746" spans="1:7" ht="13.8" thickBot="1" x14ac:dyDescent="0.3">
      <c r="A2746" s="372" t="str">
        <f>Cover!$G$25</f>
        <v>NL</v>
      </c>
      <c r="B2746" s="325" t="s">
        <v>222</v>
      </c>
      <c r="C2746" s="323">
        <v>2012</v>
      </c>
      <c r="D2746" s="325" t="s">
        <v>293</v>
      </c>
      <c r="E2746" s="334" t="s">
        <v>125</v>
      </c>
      <c r="F2746" s="323" t="str">
        <f t="shared" si="42"/>
        <v>NL_EX_M_2012_1000 m3_6_4_2</v>
      </c>
      <c r="G2746" s="684"/>
    </row>
    <row r="2747" spans="1:7" ht="13.8" thickBot="1" x14ac:dyDescent="0.3">
      <c r="A2747" s="372" t="str">
        <f>Cover!$G$25</f>
        <v>NL</v>
      </c>
      <c r="B2747" s="325" t="s">
        <v>222</v>
      </c>
      <c r="C2747" s="323">
        <v>2012</v>
      </c>
      <c r="D2747" s="325" t="s">
        <v>293</v>
      </c>
      <c r="E2747" s="334" t="s">
        <v>126</v>
      </c>
      <c r="F2747" s="323" t="str">
        <f t="shared" si="42"/>
        <v>NL_EX_M_2012_1000 m3_6_4_3</v>
      </c>
      <c r="G2747" s="684"/>
    </row>
    <row r="2748" spans="1:7" ht="13.8" thickBot="1" x14ac:dyDescent="0.3">
      <c r="A2748" s="372" t="str">
        <f>Cover!$G$25</f>
        <v>NL</v>
      </c>
      <c r="B2748" s="325" t="s">
        <v>222</v>
      </c>
      <c r="C2748" s="323">
        <v>2012</v>
      </c>
      <c r="D2748" s="325" t="s">
        <v>362</v>
      </c>
      <c r="E2748" s="334">
        <v>7</v>
      </c>
      <c r="F2748" s="323" t="str">
        <f t="shared" si="42"/>
        <v>NL_EX_M_2012_1000 mt_7</v>
      </c>
      <c r="G2748" s="684"/>
    </row>
    <row r="2749" spans="1:7" ht="13.8" thickBot="1" x14ac:dyDescent="0.3">
      <c r="A2749" s="372" t="str">
        <f>Cover!$G$25</f>
        <v>NL</v>
      </c>
      <c r="B2749" s="343" t="s">
        <v>222</v>
      </c>
      <c r="C2749" s="323">
        <v>2012</v>
      </c>
      <c r="D2749" s="343" t="s">
        <v>362</v>
      </c>
      <c r="E2749" s="347" t="s">
        <v>127</v>
      </c>
      <c r="F2749" s="323" t="str">
        <f t="shared" si="42"/>
        <v>NL_EX_M_2012_1000 mt_7_1</v>
      </c>
      <c r="G2749" s="684"/>
    </row>
    <row r="2750" spans="1:7" ht="13.8" thickBot="1" x14ac:dyDescent="0.3">
      <c r="A2750" s="372" t="str">
        <f>Cover!$G$25</f>
        <v>NL</v>
      </c>
      <c r="B2750" s="327" t="s">
        <v>222</v>
      </c>
      <c r="C2750" s="323">
        <v>2012</v>
      </c>
      <c r="D2750" s="327" t="s">
        <v>362</v>
      </c>
      <c r="E2750" s="341" t="s">
        <v>128</v>
      </c>
      <c r="F2750" s="323" t="str">
        <f t="shared" si="42"/>
        <v>NL_EX_M_2012_1000 mt_7_2</v>
      </c>
      <c r="G2750" s="684"/>
    </row>
    <row r="2751" spans="1:7" ht="13.8" thickBot="1" x14ac:dyDescent="0.3">
      <c r="A2751" s="372" t="str">
        <f>Cover!$G$25</f>
        <v>NL</v>
      </c>
      <c r="B2751" s="325" t="s">
        <v>222</v>
      </c>
      <c r="C2751" s="323">
        <v>2012</v>
      </c>
      <c r="D2751" s="325" t="s">
        <v>362</v>
      </c>
      <c r="E2751" s="334" t="s">
        <v>129</v>
      </c>
      <c r="F2751" s="323" t="str">
        <f t="shared" si="42"/>
        <v>NL_EX_M_2012_1000 mt_7_3</v>
      </c>
      <c r="G2751" s="684"/>
    </row>
    <row r="2752" spans="1:7" ht="13.8" thickBot="1" x14ac:dyDescent="0.3">
      <c r="A2752" s="372" t="str">
        <f>Cover!$G$25</f>
        <v>NL</v>
      </c>
      <c r="B2752" s="325" t="s">
        <v>222</v>
      </c>
      <c r="C2752" s="323">
        <v>2012</v>
      </c>
      <c r="D2752" s="325" t="s">
        <v>362</v>
      </c>
      <c r="E2752" s="334" t="s">
        <v>130</v>
      </c>
      <c r="F2752" s="323" t="str">
        <f t="shared" si="42"/>
        <v>NL_EX_M_2012_1000 mt_7_3_1</v>
      </c>
      <c r="G2752" s="684"/>
    </row>
    <row r="2753" spans="1:7" ht="13.8" thickBot="1" x14ac:dyDescent="0.3">
      <c r="A2753" s="372" t="str">
        <f>Cover!$G$25</f>
        <v>NL</v>
      </c>
      <c r="B2753" s="325" t="s">
        <v>222</v>
      </c>
      <c r="C2753" s="323">
        <v>2012</v>
      </c>
      <c r="D2753" s="325" t="s">
        <v>362</v>
      </c>
      <c r="E2753" s="334" t="s">
        <v>131</v>
      </c>
      <c r="F2753" s="323" t="str">
        <f t="shared" si="42"/>
        <v>NL_EX_M_2012_1000 mt_7_3_2</v>
      </c>
      <c r="G2753" s="684"/>
    </row>
    <row r="2754" spans="1:7" ht="13.8" thickBot="1" x14ac:dyDescent="0.3">
      <c r="A2754" s="372" t="str">
        <f>Cover!$G$25</f>
        <v>NL</v>
      </c>
      <c r="B2754" s="325" t="s">
        <v>222</v>
      </c>
      <c r="C2754" s="323">
        <v>2012</v>
      </c>
      <c r="D2754" s="325" t="s">
        <v>362</v>
      </c>
      <c r="E2754" s="334" t="s">
        <v>132</v>
      </c>
      <c r="F2754" s="323" t="str">
        <f t="shared" si="42"/>
        <v>NL_EX_M_2012_1000 mt_7_3_3</v>
      </c>
      <c r="G2754" s="684"/>
    </row>
    <row r="2755" spans="1:7" ht="13.8" thickBot="1" x14ac:dyDescent="0.3">
      <c r="A2755" s="372" t="str">
        <f>Cover!$G$25</f>
        <v>NL</v>
      </c>
      <c r="B2755" s="325" t="s">
        <v>222</v>
      </c>
      <c r="C2755" s="323">
        <v>2012</v>
      </c>
      <c r="D2755" s="325" t="s">
        <v>362</v>
      </c>
      <c r="E2755" s="334" t="s">
        <v>133</v>
      </c>
      <c r="F2755" s="323" t="str">
        <f t="shared" ref="F2755:F2818" si="43">CONCATENATE(A2755,"_",B2755,"_",C2755,"_",D2755,"_",E2755)</f>
        <v>NL_EX_M_2012_1000 mt_7_3_4</v>
      </c>
      <c r="G2755" s="684"/>
    </row>
    <row r="2756" spans="1:7" ht="13.8" thickBot="1" x14ac:dyDescent="0.3">
      <c r="A2756" s="372" t="str">
        <f>Cover!$G$25</f>
        <v>NL</v>
      </c>
      <c r="B2756" s="325" t="s">
        <v>222</v>
      </c>
      <c r="C2756" s="323">
        <v>2012</v>
      </c>
      <c r="D2756" s="325" t="s">
        <v>362</v>
      </c>
      <c r="E2756" s="334" t="s">
        <v>134</v>
      </c>
      <c r="F2756" s="323" t="str">
        <f t="shared" si="43"/>
        <v>NL_EX_M_2012_1000 mt_7_4</v>
      </c>
      <c r="G2756" s="684"/>
    </row>
    <row r="2757" spans="1:7" ht="13.8" thickBot="1" x14ac:dyDescent="0.3">
      <c r="A2757" s="372" t="str">
        <f>Cover!$G$25</f>
        <v>NL</v>
      </c>
      <c r="B2757" s="325" t="s">
        <v>222</v>
      </c>
      <c r="C2757" s="323">
        <v>2012</v>
      </c>
      <c r="D2757" s="325" t="s">
        <v>362</v>
      </c>
      <c r="E2757" s="334">
        <v>8</v>
      </c>
      <c r="F2757" s="323" t="str">
        <f t="shared" si="43"/>
        <v>NL_EX_M_2012_1000 mt_8</v>
      </c>
      <c r="G2757" s="684"/>
    </row>
    <row r="2758" spans="1:7" ht="13.8" thickBot="1" x14ac:dyDescent="0.3">
      <c r="A2758" s="372" t="str">
        <f>Cover!$G$25</f>
        <v>NL</v>
      </c>
      <c r="B2758" s="325" t="s">
        <v>222</v>
      </c>
      <c r="C2758" s="323">
        <v>2012</v>
      </c>
      <c r="D2758" s="325" t="s">
        <v>362</v>
      </c>
      <c r="E2758" s="334" t="s">
        <v>135</v>
      </c>
      <c r="F2758" s="323" t="str">
        <f t="shared" si="43"/>
        <v>NL_EX_M_2012_1000 mt_8_1</v>
      </c>
      <c r="G2758" s="684"/>
    </row>
    <row r="2759" spans="1:7" ht="13.8" thickBot="1" x14ac:dyDescent="0.3">
      <c r="A2759" s="372" t="str">
        <f>Cover!$G$25</f>
        <v>NL</v>
      </c>
      <c r="B2759" s="325" t="s">
        <v>222</v>
      </c>
      <c r="C2759" s="323">
        <v>2012</v>
      </c>
      <c r="D2759" s="325" t="s">
        <v>362</v>
      </c>
      <c r="E2759" s="334" t="s">
        <v>136</v>
      </c>
      <c r="F2759" s="323" t="str">
        <f t="shared" si="43"/>
        <v>NL_EX_M_2012_1000 mt_8_2</v>
      </c>
      <c r="G2759" s="684"/>
    </row>
    <row r="2760" spans="1:7" ht="13.8" thickBot="1" x14ac:dyDescent="0.3">
      <c r="A2760" s="372" t="str">
        <f>Cover!$G$25</f>
        <v>NL</v>
      </c>
      <c r="B2760" s="325" t="s">
        <v>222</v>
      </c>
      <c r="C2760" s="323">
        <v>2012</v>
      </c>
      <c r="D2760" s="325" t="s">
        <v>362</v>
      </c>
      <c r="E2760" s="334">
        <v>9</v>
      </c>
      <c r="F2760" s="323" t="str">
        <f t="shared" si="43"/>
        <v>NL_EX_M_2012_1000 mt_9</v>
      </c>
      <c r="G2760" s="684"/>
    </row>
    <row r="2761" spans="1:7" ht="13.8" thickBot="1" x14ac:dyDescent="0.3">
      <c r="A2761" s="372" t="str">
        <f>Cover!$G$25</f>
        <v>NL</v>
      </c>
      <c r="B2761" s="325" t="s">
        <v>222</v>
      </c>
      <c r="C2761" s="323">
        <v>2012</v>
      </c>
      <c r="D2761" s="325" t="s">
        <v>362</v>
      </c>
      <c r="E2761" s="334">
        <v>10</v>
      </c>
      <c r="F2761" s="323" t="str">
        <f t="shared" si="43"/>
        <v>NL_EX_M_2012_1000 mt_10</v>
      </c>
      <c r="G2761" s="684"/>
    </row>
    <row r="2762" spans="1:7" ht="13.8" thickBot="1" x14ac:dyDescent="0.3">
      <c r="A2762" s="372" t="str">
        <f>Cover!$G$25</f>
        <v>NL</v>
      </c>
      <c r="B2762" s="325" t="s">
        <v>222</v>
      </c>
      <c r="C2762" s="323">
        <v>2012</v>
      </c>
      <c r="D2762" s="325" t="s">
        <v>362</v>
      </c>
      <c r="E2762" s="334" t="s">
        <v>137</v>
      </c>
      <c r="F2762" s="323" t="str">
        <f t="shared" si="43"/>
        <v>NL_EX_M_2012_1000 mt_10_1</v>
      </c>
      <c r="G2762" s="684"/>
    </row>
    <row r="2763" spans="1:7" ht="13.8" thickBot="1" x14ac:dyDescent="0.3">
      <c r="A2763" s="372" t="str">
        <f>Cover!$G$25</f>
        <v>NL</v>
      </c>
      <c r="B2763" s="325" t="s">
        <v>222</v>
      </c>
      <c r="C2763" s="323">
        <v>2012</v>
      </c>
      <c r="D2763" s="325" t="s">
        <v>362</v>
      </c>
      <c r="E2763" s="334" t="s">
        <v>138</v>
      </c>
      <c r="F2763" s="323" t="str">
        <f t="shared" si="43"/>
        <v>NL_EX_M_2012_1000 mt_10_1_1</v>
      </c>
      <c r="G2763" s="684"/>
    </row>
    <row r="2764" spans="1:7" ht="13.8" thickBot="1" x14ac:dyDescent="0.3">
      <c r="A2764" s="372" t="str">
        <f>Cover!$G$25</f>
        <v>NL</v>
      </c>
      <c r="B2764" s="325" t="s">
        <v>222</v>
      </c>
      <c r="C2764" s="323">
        <v>2012</v>
      </c>
      <c r="D2764" s="325" t="s">
        <v>362</v>
      </c>
      <c r="E2764" s="334" t="s">
        <v>139</v>
      </c>
      <c r="F2764" s="323" t="str">
        <f t="shared" si="43"/>
        <v>NL_EX_M_2012_1000 mt_10_1_2</v>
      </c>
      <c r="G2764" s="684"/>
    </row>
    <row r="2765" spans="1:7" ht="13.8" thickBot="1" x14ac:dyDescent="0.3">
      <c r="A2765" s="372" t="str">
        <f>Cover!$G$25</f>
        <v>NL</v>
      </c>
      <c r="B2765" s="325" t="s">
        <v>222</v>
      </c>
      <c r="C2765" s="323">
        <v>2012</v>
      </c>
      <c r="D2765" s="325" t="s">
        <v>362</v>
      </c>
      <c r="E2765" s="334" t="s">
        <v>140</v>
      </c>
      <c r="F2765" s="323" t="str">
        <f t="shared" si="43"/>
        <v>NL_EX_M_2012_1000 mt_10_1_3</v>
      </c>
      <c r="G2765" s="684"/>
    </row>
    <row r="2766" spans="1:7" ht="13.8" thickBot="1" x14ac:dyDescent="0.3">
      <c r="A2766" s="372" t="str">
        <f>Cover!$G$25</f>
        <v>NL</v>
      </c>
      <c r="B2766" s="325" t="s">
        <v>222</v>
      </c>
      <c r="C2766" s="323">
        <v>2012</v>
      </c>
      <c r="D2766" s="325" t="s">
        <v>362</v>
      </c>
      <c r="E2766" s="334" t="s">
        <v>141</v>
      </c>
      <c r="F2766" s="323" t="str">
        <f t="shared" si="43"/>
        <v>NL_EX_M_2012_1000 mt_10_1_4</v>
      </c>
      <c r="G2766" s="684"/>
    </row>
    <row r="2767" spans="1:7" ht="13.8" thickBot="1" x14ac:dyDescent="0.3">
      <c r="A2767" s="372" t="str">
        <f>Cover!$G$25</f>
        <v>NL</v>
      </c>
      <c r="B2767" s="325" t="s">
        <v>222</v>
      </c>
      <c r="C2767" s="323">
        <v>2012</v>
      </c>
      <c r="D2767" s="325" t="s">
        <v>362</v>
      </c>
      <c r="E2767" s="334" t="s">
        <v>142</v>
      </c>
      <c r="F2767" s="323" t="str">
        <f t="shared" si="43"/>
        <v>NL_EX_M_2012_1000 mt_10_2</v>
      </c>
      <c r="G2767" s="684"/>
    </row>
    <row r="2768" spans="1:7" ht="13.8" thickBot="1" x14ac:dyDescent="0.3">
      <c r="A2768" s="372" t="str">
        <f>Cover!$G$25</f>
        <v>NL</v>
      </c>
      <c r="B2768" s="325" t="s">
        <v>222</v>
      </c>
      <c r="C2768" s="323">
        <v>2012</v>
      </c>
      <c r="D2768" s="325" t="s">
        <v>362</v>
      </c>
      <c r="E2768" s="334" t="s">
        <v>143</v>
      </c>
      <c r="F2768" s="323" t="str">
        <f t="shared" si="43"/>
        <v>NL_EX_M_2012_1000 mt_10_3</v>
      </c>
      <c r="G2768" s="684"/>
    </row>
    <row r="2769" spans="1:7" ht="13.8" thickBot="1" x14ac:dyDescent="0.3">
      <c r="A2769" s="372" t="str">
        <f>Cover!$G$25</f>
        <v>NL</v>
      </c>
      <c r="B2769" s="325" t="s">
        <v>222</v>
      </c>
      <c r="C2769" s="323">
        <v>2012</v>
      </c>
      <c r="D2769" s="325" t="s">
        <v>362</v>
      </c>
      <c r="E2769" s="334" t="s">
        <v>144</v>
      </c>
      <c r="F2769" s="323" t="str">
        <f t="shared" si="43"/>
        <v>NL_EX_M_2012_1000 mt_10_3_1</v>
      </c>
      <c r="G2769" s="684"/>
    </row>
    <row r="2770" spans="1:7" ht="13.8" thickBot="1" x14ac:dyDescent="0.3">
      <c r="A2770" s="372" t="str">
        <f>Cover!$G$25</f>
        <v>NL</v>
      </c>
      <c r="B2770" s="325" t="s">
        <v>222</v>
      </c>
      <c r="C2770" s="323">
        <v>2012</v>
      </c>
      <c r="D2770" s="325" t="s">
        <v>362</v>
      </c>
      <c r="E2770" s="334" t="s">
        <v>145</v>
      </c>
      <c r="F2770" s="323" t="str">
        <f t="shared" si="43"/>
        <v>NL_EX_M_2012_1000 mt_10_3_2</v>
      </c>
      <c r="G2770" s="684"/>
    </row>
    <row r="2771" spans="1:7" ht="13.8" thickBot="1" x14ac:dyDescent="0.3">
      <c r="A2771" s="372" t="str">
        <f>Cover!$G$25</f>
        <v>NL</v>
      </c>
      <c r="B2771" s="325" t="s">
        <v>222</v>
      </c>
      <c r="C2771" s="323">
        <v>2012</v>
      </c>
      <c r="D2771" s="325" t="s">
        <v>362</v>
      </c>
      <c r="E2771" s="334" t="s">
        <v>146</v>
      </c>
      <c r="F2771" s="323" t="str">
        <f t="shared" si="43"/>
        <v>NL_EX_M_2012_1000 mt_10_3_3</v>
      </c>
      <c r="G2771" s="684"/>
    </row>
    <row r="2772" spans="1:7" ht="13.8" thickBot="1" x14ac:dyDescent="0.3">
      <c r="A2772" s="372" t="str">
        <f>Cover!$G$25</f>
        <v>NL</v>
      </c>
      <c r="B2772" s="325" t="s">
        <v>222</v>
      </c>
      <c r="C2772" s="323">
        <v>2012</v>
      </c>
      <c r="D2772" s="325" t="s">
        <v>362</v>
      </c>
      <c r="E2772" s="334" t="s">
        <v>147</v>
      </c>
      <c r="F2772" s="323" t="str">
        <f t="shared" si="43"/>
        <v>NL_EX_M_2012_1000 mt_10_3_4</v>
      </c>
      <c r="G2772" s="684"/>
    </row>
    <row r="2773" spans="1:7" ht="13.8" thickBot="1" x14ac:dyDescent="0.3">
      <c r="A2773" s="372" t="str">
        <f>Cover!$G$25</f>
        <v>NL</v>
      </c>
      <c r="B2773" s="325" t="s">
        <v>222</v>
      </c>
      <c r="C2773" s="323">
        <v>2012</v>
      </c>
      <c r="D2773" s="325" t="s">
        <v>362</v>
      </c>
      <c r="E2773" s="334" t="s">
        <v>148</v>
      </c>
      <c r="F2773" s="323" t="str">
        <f t="shared" si="43"/>
        <v>NL_EX_M_2012_1000 mt_10_4</v>
      </c>
      <c r="G2773" s="684"/>
    </row>
    <row r="2774" spans="1:7" ht="13.8" thickBot="1" x14ac:dyDescent="0.3">
      <c r="A2774" s="372" t="str">
        <f>Cover!$G$25</f>
        <v>NL</v>
      </c>
      <c r="B2774" s="325" t="s">
        <v>222</v>
      </c>
      <c r="C2774" s="323">
        <v>2012</v>
      </c>
      <c r="D2774" s="325" t="s">
        <v>216</v>
      </c>
      <c r="E2774" s="334">
        <v>1</v>
      </c>
      <c r="F2774" s="323" t="str">
        <f t="shared" si="43"/>
        <v>NL_EX_M_2012_1000 NAC_1</v>
      </c>
      <c r="G2774" s="684"/>
    </row>
    <row r="2775" spans="1:7" ht="13.8" thickBot="1" x14ac:dyDescent="0.3">
      <c r="A2775" s="372" t="str">
        <f>Cover!$G$25</f>
        <v>NL</v>
      </c>
      <c r="B2775" s="325" t="s">
        <v>222</v>
      </c>
      <c r="C2775" s="323">
        <v>2012</v>
      </c>
      <c r="D2775" s="325" t="s">
        <v>216</v>
      </c>
      <c r="E2775" s="334" t="s">
        <v>94</v>
      </c>
      <c r="F2775" s="323" t="str">
        <f t="shared" si="43"/>
        <v>NL_EX_M_2012_1000 NAC_1_1</v>
      </c>
      <c r="G2775" s="684"/>
    </row>
    <row r="2776" spans="1:7" ht="13.8" thickBot="1" x14ac:dyDescent="0.3">
      <c r="A2776" s="372" t="str">
        <f>Cover!$G$25</f>
        <v>NL</v>
      </c>
      <c r="B2776" s="325" t="s">
        <v>222</v>
      </c>
      <c r="C2776" s="323">
        <v>2012</v>
      </c>
      <c r="D2776" s="325" t="s">
        <v>216</v>
      </c>
      <c r="E2776" s="334" t="s">
        <v>97</v>
      </c>
      <c r="F2776" s="323" t="str">
        <f t="shared" si="43"/>
        <v>NL_EX_M_2012_1000 NAC_1_2</v>
      </c>
      <c r="G2776" s="684"/>
    </row>
    <row r="2777" spans="1:7" ht="13.8" thickBot="1" x14ac:dyDescent="0.3">
      <c r="A2777" s="372" t="str">
        <f>Cover!$G$25</f>
        <v>NL</v>
      </c>
      <c r="B2777" s="325" t="s">
        <v>222</v>
      </c>
      <c r="C2777" s="323">
        <v>2012</v>
      </c>
      <c r="D2777" s="325" t="s">
        <v>216</v>
      </c>
      <c r="E2777" s="334" t="s">
        <v>98</v>
      </c>
      <c r="F2777" s="323" t="str">
        <f t="shared" si="43"/>
        <v>NL_EX_M_2012_1000 NAC_1_2_C</v>
      </c>
      <c r="G2777" s="684"/>
    </row>
    <row r="2778" spans="1:7" ht="13.8" thickBot="1" x14ac:dyDescent="0.3">
      <c r="A2778" s="372" t="str">
        <f>Cover!$G$25</f>
        <v>NL</v>
      </c>
      <c r="B2778" s="325" t="s">
        <v>222</v>
      </c>
      <c r="C2778" s="323">
        <v>2012</v>
      </c>
      <c r="D2778" s="325" t="s">
        <v>216</v>
      </c>
      <c r="E2778" s="334" t="s">
        <v>99</v>
      </c>
      <c r="F2778" s="323" t="str">
        <f t="shared" si="43"/>
        <v>NL_EX_M_2012_1000 NAC_1_2_NC</v>
      </c>
      <c r="G2778" s="684"/>
    </row>
    <row r="2779" spans="1:7" ht="13.8" thickBot="1" x14ac:dyDescent="0.3">
      <c r="A2779" s="372" t="str">
        <f>Cover!$G$25</f>
        <v>NL</v>
      </c>
      <c r="B2779" s="325" t="s">
        <v>222</v>
      </c>
      <c r="C2779" s="323">
        <v>2012</v>
      </c>
      <c r="D2779" s="325" t="s">
        <v>216</v>
      </c>
      <c r="E2779" s="334" t="s">
        <v>100</v>
      </c>
      <c r="F2779" s="323" t="str">
        <f t="shared" si="43"/>
        <v>NL_EX_M_2012_1000 NAC_1_2_NC_T</v>
      </c>
      <c r="G2779" s="684"/>
    </row>
    <row r="2780" spans="1:7" ht="13.8" thickBot="1" x14ac:dyDescent="0.3">
      <c r="A2780" s="372" t="str">
        <f>Cover!$G$25</f>
        <v>NL</v>
      </c>
      <c r="B2780" s="325" t="s">
        <v>222</v>
      </c>
      <c r="C2780" s="323">
        <v>2012</v>
      </c>
      <c r="D2780" s="325" t="s">
        <v>216</v>
      </c>
      <c r="E2780" s="334">
        <v>2</v>
      </c>
      <c r="F2780" s="323" t="str">
        <f t="shared" si="43"/>
        <v>NL_EX_M_2012_1000 NAC_2</v>
      </c>
      <c r="G2780" s="684"/>
    </row>
    <row r="2781" spans="1:7" ht="13.8" thickBot="1" x14ac:dyDescent="0.3">
      <c r="A2781" s="372" t="str">
        <f>Cover!$G$25</f>
        <v>NL</v>
      </c>
      <c r="B2781" s="325" t="s">
        <v>222</v>
      </c>
      <c r="C2781" s="323">
        <v>2012</v>
      </c>
      <c r="D2781" s="325" t="s">
        <v>216</v>
      </c>
      <c r="E2781" s="334">
        <v>3</v>
      </c>
      <c r="F2781" s="323" t="str">
        <f t="shared" si="43"/>
        <v>NL_EX_M_2012_1000 NAC_3</v>
      </c>
      <c r="G2781" s="684"/>
    </row>
    <row r="2782" spans="1:7" ht="13.8" thickBot="1" x14ac:dyDescent="0.3">
      <c r="A2782" s="372" t="str">
        <f>Cover!$G$25</f>
        <v>NL</v>
      </c>
      <c r="B2782" s="325" t="s">
        <v>222</v>
      </c>
      <c r="C2782" s="323">
        <v>2012</v>
      </c>
      <c r="D2782" s="325" t="s">
        <v>216</v>
      </c>
      <c r="E2782" s="334" t="s">
        <v>381</v>
      </c>
      <c r="F2782" s="323" t="str">
        <f t="shared" si="43"/>
        <v>NL_EX_M_2012_1000 NAC_3_1</v>
      </c>
      <c r="G2782" s="684"/>
    </row>
    <row r="2783" spans="1:7" ht="13.8" thickBot="1" x14ac:dyDescent="0.3">
      <c r="A2783" s="372" t="str">
        <f>Cover!$G$25</f>
        <v>NL</v>
      </c>
      <c r="B2783" s="325" t="s">
        <v>222</v>
      </c>
      <c r="C2783" s="323">
        <v>2012</v>
      </c>
      <c r="D2783" s="325" t="s">
        <v>216</v>
      </c>
      <c r="E2783" s="334" t="s">
        <v>382</v>
      </c>
      <c r="F2783" s="323" t="str">
        <f t="shared" si="43"/>
        <v>NL_EX_M_2012_1000 NAC_3_2</v>
      </c>
      <c r="G2783" s="684"/>
    </row>
    <row r="2784" spans="1:7" ht="13.8" thickBot="1" x14ac:dyDescent="0.3">
      <c r="A2784" s="372" t="str">
        <f>Cover!$G$25</f>
        <v>NL</v>
      </c>
      <c r="B2784" s="325" t="s">
        <v>222</v>
      </c>
      <c r="C2784" s="323">
        <v>2012</v>
      </c>
      <c r="D2784" s="325" t="s">
        <v>216</v>
      </c>
      <c r="E2784" s="334">
        <v>4</v>
      </c>
      <c r="F2784" s="323" t="str">
        <f t="shared" si="43"/>
        <v>NL_EX_M_2012_1000 NAC_4</v>
      </c>
      <c r="G2784" s="684"/>
    </row>
    <row r="2785" spans="1:7" ht="13.8" thickBot="1" x14ac:dyDescent="0.3">
      <c r="A2785" s="372" t="str">
        <f>Cover!$G$25</f>
        <v>NL</v>
      </c>
      <c r="B2785" s="325" t="s">
        <v>222</v>
      </c>
      <c r="C2785" s="323">
        <v>2012</v>
      </c>
      <c r="D2785" s="325" t="s">
        <v>216</v>
      </c>
      <c r="E2785" s="334" t="s">
        <v>383</v>
      </c>
      <c r="F2785" s="323" t="str">
        <f t="shared" si="43"/>
        <v>NL_EX_M_2012_1000 NAC_4_1</v>
      </c>
      <c r="G2785" s="684"/>
    </row>
    <row r="2786" spans="1:7" ht="13.8" thickBot="1" x14ac:dyDescent="0.3">
      <c r="A2786" s="372" t="str">
        <f>Cover!$G$25</f>
        <v>NL</v>
      </c>
      <c r="B2786" s="325" t="s">
        <v>222</v>
      </c>
      <c r="C2786" s="323">
        <v>2012</v>
      </c>
      <c r="D2786" s="325" t="s">
        <v>216</v>
      </c>
      <c r="E2786" s="334" t="s">
        <v>384</v>
      </c>
      <c r="F2786" s="323" t="str">
        <f t="shared" si="43"/>
        <v>NL_EX_M_2012_1000 NAC_4_2</v>
      </c>
      <c r="G2786" s="684"/>
    </row>
    <row r="2787" spans="1:7" ht="13.8" thickBot="1" x14ac:dyDescent="0.3">
      <c r="A2787" s="372" t="str">
        <f>Cover!$G$25</f>
        <v>NL</v>
      </c>
      <c r="B2787" s="325" t="s">
        <v>222</v>
      </c>
      <c r="C2787" s="323">
        <v>2012</v>
      </c>
      <c r="D2787" s="325" t="s">
        <v>216</v>
      </c>
      <c r="E2787" s="334">
        <v>5</v>
      </c>
      <c r="F2787" s="323" t="str">
        <f t="shared" si="43"/>
        <v>NL_EX_M_2012_1000 NAC_5</v>
      </c>
      <c r="G2787" s="684"/>
    </row>
    <row r="2788" spans="1:7" ht="13.8" thickBot="1" x14ac:dyDescent="0.3">
      <c r="A2788" s="372" t="str">
        <f>Cover!$G$25</f>
        <v>NL</v>
      </c>
      <c r="B2788" s="325" t="s">
        <v>222</v>
      </c>
      <c r="C2788" s="323">
        <v>2012</v>
      </c>
      <c r="D2788" s="325" t="s">
        <v>216</v>
      </c>
      <c r="E2788" s="334" t="s">
        <v>110</v>
      </c>
      <c r="F2788" s="323" t="str">
        <f t="shared" si="43"/>
        <v>NL_EX_M_2012_1000 NAC_5_C</v>
      </c>
      <c r="G2788" s="684"/>
    </row>
    <row r="2789" spans="1:7" ht="13.8" thickBot="1" x14ac:dyDescent="0.3">
      <c r="A2789" s="372" t="str">
        <f>Cover!$G$25</f>
        <v>NL</v>
      </c>
      <c r="B2789" s="325" t="s">
        <v>222</v>
      </c>
      <c r="C2789" s="323">
        <v>2012</v>
      </c>
      <c r="D2789" s="325" t="s">
        <v>216</v>
      </c>
      <c r="E2789" s="334" t="s">
        <v>111</v>
      </c>
      <c r="F2789" s="323" t="str">
        <f t="shared" si="43"/>
        <v>NL_EX_M_2012_1000 NAC_5_NC</v>
      </c>
      <c r="G2789" s="684"/>
    </row>
    <row r="2790" spans="1:7" ht="13.8" thickBot="1" x14ac:dyDescent="0.3">
      <c r="A2790" s="372" t="str">
        <f>Cover!$G$25</f>
        <v>NL</v>
      </c>
      <c r="B2790" s="325" t="s">
        <v>222</v>
      </c>
      <c r="C2790" s="323">
        <v>2012</v>
      </c>
      <c r="D2790" s="325" t="s">
        <v>216</v>
      </c>
      <c r="E2790" s="334" t="s">
        <v>112</v>
      </c>
      <c r="F2790" s="323" t="str">
        <f t="shared" si="43"/>
        <v>NL_EX_M_2012_1000 NAC_5_NC_T</v>
      </c>
      <c r="G2790" s="684"/>
    </row>
    <row r="2791" spans="1:7" ht="13.8" thickBot="1" x14ac:dyDescent="0.3">
      <c r="A2791" s="372" t="str">
        <f>Cover!$G$25</f>
        <v>NL</v>
      </c>
      <c r="B2791" s="325" t="s">
        <v>222</v>
      </c>
      <c r="C2791" s="323">
        <v>2012</v>
      </c>
      <c r="D2791" s="325" t="s">
        <v>216</v>
      </c>
      <c r="E2791" s="334">
        <v>6</v>
      </c>
      <c r="F2791" s="323" t="str">
        <f t="shared" si="43"/>
        <v>NL_EX_M_2012_1000 NAC_6</v>
      </c>
      <c r="G2791" s="684"/>
    </row>
    <row r="2792" spans="1:7" ht="13.8" thickBot="1" x14ac:dyDescent="0.3">
      <c r="A2792" s="372" t="str">
        <f>Cover!$G$25</f>
        <v>NL</v>
      </c>
      <c r="B2792" s="325" t="s">
        <v>222</v>
      </c>
      <c r="C2792" s="323">
        <v>2012</v>
      </c>
      <c r="D2792" s="325" t="s">
        <v>216</v>
      </c>
      <c r="E2792" s="334" t="s">
        <v>113</v>
      </c>
      <c r="F2792" s="323" t="str">
        <f t="shared" si="43"/>
        <v>NL_EX_M_2012_1000 NAC_6_1</v>
      </c>
      <c r="G2792" s="684"/>
    </row>
    <row r="2793" spans="1:7" ht="13.8" thickBot="1" x14ac:dyDescent="0.3">
      <c r="A2793" s="372" t="str">
        <f>Cover!$G$25</f>
        <v>NL</v>
      </c>
      <c r="B2793" s="325" t="s">
        <v>222</v>
      </c>
      <c r="C2793" s="323">
        <v>2012</v>
      </c>
      <c r="D2793" s="325" t="s">
        <v>216</v>
      </c>
      <c r="E2793" s="334" t="s">
        <v>114</v>
      </c>
      <c r="F2793" s="323" t="str">
        <f t="shared" si="43"/>
        <v>NL_EX_M_2012_1000 NAC_6_1_C</v>
      </c>
      <c r="G2793" s="684"/>
    </row>
    <row r="2794" spans="1:7" ht="13.8" thickBot="1" x14ac:dyDescent="0.3">
      <c r="A2794" s="372" t="str">
        <f>Cover!$G$25</f>
        <v>NL</v>
      </c>
      <c r="B2794" s="325" t="s">
        <v>222</v>
      </c>
      <c r="C2794" s="323">
        <v>2012</v>
      </c>
      <c r="D2794" s="325" t="s">
        <v>216</v>
      </c>
      <c r="E2794" s="334" t="s">
        <v>115</v>
      </c>
      <c r="F2794" s="323" t="str">
        <f t="shared" si="43"/>
        <v>NL_EX_M_2012_1000 NAC_6_1_NC</v>
      </c>
      <c r="G2794" s="684"/>
    </row>
    <row r="2795" spans="1:7" ht="13.8" thickBot="1" x14ac:dyDescent="0.3">
      <c r="A2795" s="372" t="str">
        <f>Cover!$G$25</f>
        <v>NL</v>
      </c>
      <c r="B2795" s="325" t="s">
        <v>222</v>
      </c>
      <c r="C2795" s="323">
        <v>2012</v>
      </c>
      <c r="D2795" s="325" t="s">
        <v>216</v>
      </c>
      <c r="E2795" s="334" t="s">
        <v>116</v>
      </c>
      <c r="F2795" s="323" t="str">
        <f t="shared" si="43"/>
        <v>NL_EX_M_2012_1000 NAC_6_1_NC_T</v>
      </c>
      <c r="G2795" s="684"/>
    </row>
    <row r="2796" spans="1:7" ht="13.8" thickBot="1" x14ac:dyDescent="0.3">
      <c r="A2796" s="372" t="str">
        <f>Cover!$G$25</f>
        <v>NL</v>
      </c>
      <c r="B2796" s="325" t="s">
        <v>222</v>
      </c>
      <c r="C2796" s="323">
        <v>2012</v>
      </c>
      <c r="D2796" s="325" t="s">
        <v>216</v>
      </c>
      <c r="E2796" s="334" t="s">
        <v>117</v>
      </c>
      <c r="F2796" s="323" t="str">
        <f t="shared" si="43"/>
        <v>NL_EX_M_2012_1000 NAC_6_2</v>
      </c>
      <c r="G2796" s="684"/>
    </row>
    <row r="2797" spans="1:7" ht="13.8" thickBot="1" x14ac:dyDescent="0.3">
      <c r="A2797" s="372" t="str">
        <f>Cover!$G$25</f>
        <v>NL</v>
      </c>
      <c r="B2797" s="325" t="s">
        <v>222</v>
      </c>
      <c r="C2797" s="323">
        <v>2012</v>
      </c>
      <c r="D2797" s="325" t="s">
        <v>216</v>
      </c>
      <c r="E2797" s="334" t="s">
        <v>118</v>
      </c>
      <c r="F2797" s="323" t="str">
        <f t="shared" si="43"/>
        <v>NL_EX_M_2012_1000 NAC_6_2_C</v>
      </c>
      <c r="G2797" s="684"/>
    </row>
    <row r="2798" spans="1:7" ht="13.8" thickBot="1" x14ac:dyDescent="0.3">
      <c r="A2798" s="372" t="str">
        <f>Cover!$G$25</f>
        <v>NL</v>
      </c>
      <c r="B2798" s="325" t="s">
        <v>222</v>
      </c>
      <c r="C2798" s="323">
        <v>2012</v>
      </c>
      <c r="D2798" s="325" t="s">
        <v>216</v>
      </c>
      <c r="E2798" s="334" t="s">
        <v>119</v>
      </c>
      <c r="F2798" s="323" t="str">
        <f t="shared" si="43"/>
        <v>NL_EX_M_2012_1000 NAC_6_2_NC</v>
      </c>
      <c r="G2798" s="684"/>
    </row>
    <row r="2799" spans="1:7" ht="13.8" thickBot="1" x14ac:dyDescent="0.3">
      <c r="A2799" s="372" t="str">
        <f>Cover!$G$25</f>
        <v>NL</v>
      </c>
      <c r="B2799" s="325" t="s">
        <v>222</v>
      </c>
      <c r="C2799" s="323">
        <v>2012</v>
      </c>
      <c r="D2799" s="325" t="s">
        <v>216</v>
      </c>
      <c r="E2799" s="334" t="s">
        <v>120</v>
      </c>
      <c r="F2799" s="323" t="str">
        <f t="shared" si="43"/>
        <v>NL_EX_M_2012_1000 NAC_6_2_NC_T</v>
      </c>
      <c r="G2799" s="684"/>
    </row>
    <row r="2800" spans="1:7" ht="13.8" thickBot="1" x14ac:dyDescent="0.3">
      <c r="A2800" s="372" t="str">
        <f>Cover!$G$25</f>
        <v>NL</v>
      </c>
      <c r="B2800" s="325" t="s">
        <v>222</v>
      </c>
      <c r="C2800" s="323">
        <v>2012</v>
      </c>
      <c r="D2800" s="325" t="s">
        <v>216</v>
      </c>
      <c r="E2800" s="334" t="s">
        <v>121</v>
      </c>
      <c r="F2800" s="323" t="str">
        <f t="shared" si="43"/>
        <v>NL_EX_M_2012_1000 NAC_6_3</v>
      </c>
      <c r="G2800" s="684"/>
    </row>
    <row r="2801" spans="1:7" ht="13.8" thickBot="1" x14ac:dyDescent="0.3">
      <c r="A2801" s="372" t="str">
        <f>Cover!$G$25</f>
        <v>NL</v>
      </c>
      <c r="B2801" s="325" t="s">
        <v>222</v>
      </c>
      <c r="C2801" s="323">
        <v>2012</v>
      </c>
      <c r="D2801" s="325" t="s">
        <v>216</v>
      </c>
      <c r="E2801" s="334" t="s">
        <v>122</v>
      </c>
      <c r="F2801" s="323" t="str">
        <f t="shared" si="43"/>
        <v>NL_EX_M_2012_1000 NAC_6_3_1</v>
      </c>
      <c r="G2801" s="684"/>
    </row>
    <row r="2802" spans="1:7" ht="13.8" thickBot="1" x14ac:dyDescent="0.3">
      <c r="A2802" s="372" t="str">
        <f>Cover!$G$25</f>
        <v>NL</v>
      </c>
      <c r="B2802" s="325" t="s">
        <v>222</v>
      </c>
      <c r="C2802" s="323">
        <v>2012</v>
      </c>
      <c r="D2802" s="325" t="s">
        <v>216</v>
      </c>
      <c r="E2802" s="334" t="s">
        <v>123</v>
      </c>
      <c r="F2802" s="323" t="str">
        <f t="shared" si="43"/>
        <v>NL_EX_M_2012_1000 NAC_6_4</v>
      </c>
      <c r="G2802" s="684"/>
    </row>
    <row r="2803" spans="1:7" ht="13.8" thickBot="1" x14ac:dyDescent="0.3">
      <c r="A2803" s="372" t="str">
        <f>Cover!$G$25</f>
        <v>NL</v>
      </c>
      <c r="B2803" s="332" t="s">
        <v>222</v>
      </c>
      <c r="C2803" s="323">
        <v>2012</v>
      </c>
      <c r="D2803" s="332" t="s">
        <v>216</v>
      </c>
      <c r="E2803" s="342" t="s">
        <v>124</v>
      </c>
      <c r="F2803" s="323" t="str">
        <f t="shared" si="43"/>
        <v>NL_EX_M_2012_1000 NAC_6_4_1</v>
      </c>
      <c r="G2803" s="684"/>
    </row>
    <row r="2804" spans="1:7" ht="13.8" thickBot="1" x14ac:dyDescent="0.3">
      <c r="A2804" s="372" t="str">
        <f>Cover!$G$25</f>
        <v>NL</v>
      </c>
      <c r="B2804" s="327" t="s">
        <v>222</v>
      </c>
      <c r="C2804" s="323">
        <v>2012</v>
      </c>
      <c r="D2804" s="332" t="s">
        <v>216</v>
      </c>
      <c r="E2804" s="341" t="s">
        <v>125</v>
      </c>
      <c r="F2804" s="323" t="str">
        <f t="shared" si="43"/>
        <v>NL_EX_M_2012_1000 NAC_6_4_2</v>
      </c>
      <c r="G2804" s="684"/>
    </row>
    <row r="2805" spans="1:7" ht="13.8" thickBot="1" x14ac:dyDescent="0.3">
      <c r="A2805" s="372" t="str">
        <f>Cover!$G$25</f>
        <v>NL</v>
      </c>
      <c r="B2805" s="325" t="s">
        <v>222</v>
      </c>
      <c r="C2805" s="323">
        <v>2012</v>
      </c>
      <c r="D2805" s="332" t="s">
        <v>216</v>
      </c>
      <c r="E2805" s="334" t="s">
        <v>126</v>
      </c>
      <c r="F2805" s="323" t="str">
        <f t="shared" si="43"/>
        <v>NL_EX_M_2012_1000 NAC_6_4_3</v>
      </c>
      <c r="G2805" s="684"/>
    </row>
    <row r="2806" spans="1:7" ht="13.8" thickBot="1" x14ac:dyDescent="0.3">
      <c r="A2806" s="372" t="str">
        <f>Cover!$G$25</f>
        <v>NL</v>
      </c>
      <c r="B2806" s="325" t="s">
        <v>222</v>
      </c>
      <c r="C2806" s="323">
        <v>2012</v>
      </c>
      <c r="D2806" s="332" t="s">
        <v>216</v>
      </c>
      <c r="E2806" s="334">
        <v>7</v>
      </c>
      <c r="F2806" s="323" t="str">
        <f t="shared" si="43"/>
        <v>NL_EX_M_2012_1000 NAC_7</v>
      </c>
      <c r="G2806" s="684"/>
    </row>
    <row r="2807" spans="1:7" ht="13.8" thickBot="1" x14ac:dyDescent="0.3">
      <c r="A2807" s="372" t="str">
        <f>Cover!$G$25</f>
        <v>NL</v>
      </c>
      <c r="B2807" s="325" t="s">
        <v>222</v>
      </c>
      <c r="C2807" s="323">
        <v>2012</v>
      </c>
      <c r="D2807" s="332" t="s">
        <v>216</v>
      </c>
      <c r="E2807" s="334" t="s">
        <v>127</v>
      </c>
      <c r="F2807" s="323" t="str">
        <f t="shared" si="43"/>
        <v>NL_EX_M_2012_1000 NAC_7_1</v>
      </c>
      <c r="G2807" s="684"/>
    </row>
    <row r="2808" spans="1:7" ht="13.8" thickBot="1" x14ac:dyDescent="0.3">
      <c r="A2808" s="372" t="str">
        <f>Cover!$G$25</f>
        <v>NL</v>
      </c>
      <c r="B2808" s="325" t="s">
        <v>222</v>
      </c>
      <c r="C2808" s="323">
        <v>2012</v>
      </c>
      <c r="D2808" s="332" t="s">
        <v>216</v>
      </c>
      <c r="E2808" s="334" t="s">
        <v>128</v>
      </c>
      <c r="F2808" s="323" t="str">
        <f t="shared" si="43"/>
        <v>NL_EX_M_2012_1000 NAC_7_2</v>
      </c>
      <c r="G2808" s="684"/>
    </row>
    <row r="2809" spans="1:7" ht="13.8" thickBot="1" x14ac:dyDescent="0.3">
      <c r="A2809" s="372" t="str">
        <f>Cover!$G$25</f>
        <v>NL</v>
      </c>
      <c r="B2809" s="325" t="s">
        <v>222</v>
      </c>
      <c r="C2809" s="323">
        <v>2012</v>
      </c>
      <c r="D2809" s="332" t="s">
        <v>216</v>
      </c>
      <c r="E2809" s="334" t="s">
        <v>129</v>
      </c>
      <c r="F2809" s="323" t="str">
        <f t="shared" si="43"/>
        <v>NL_EX_M_2012_1000 NAC_7_3</v>
      </c>
      <c r="G2809" s="684"/>
    </row>
    <row r="2810" spans="1:7" ht="13.8" thickBot="1" x14ac:dyDescent="0.3">
      <c r="A2810" s="372" t="str">
        <f>Cover!$G$25</f>
        <v>NL</v>
      </c>
      <c r="B2810" s="325" t="s">
        <v>222</v>
      </c>
      <c r="C2810" s="323">
        <v>2012</v>
      </c>
      <c r="D2810" s="332" t="s">
        <v>216</v>
      </c>
      <c r="E2810" s="334" t="s">
        <v>130</v>
      </c>
      <c r="F2810" s="323" t="str">
        <f t="shared" si="43"/>
        <v>NL_EX_M_2012_1000 NAC_7_3_1</v>
      </c>
      <c r="G2810" s="684"/>
    </row>
    <row r="2811" spans="1:7" ht="13.8" thickBot="1" x14ac:dyDescent="0.3">
      <c r="A2811" s="372" t="str">
        <f>Cover!$G$25</f>
        <v>NL</v>
      </c>
      <c r="B2811" s="325" t="s">
        <v>222</v>
      </c>
      <c r="C2811" s="323">
        <v>2012</v>
      </c>
      <c r="D2811" s="332" t="s">
        <v>216</v>
      </c>
      <c r="E2811" s="334" t="s">
        <v>131</v>
      </c>
      <c r="F2811" s="323" t="str">
        <f t="shared" si="43"/>
        <v>NL_EX_M_2012_1000 NAC_7_3_2</v>
      </c>
      <c r="G2811" s="684"/>
    </row>
    <row r="2812" spans="1:7" ht="13.8" thickBot="1" x14ac:dyDescent="0.3">
      <c r="A2812" s="372" t="str">
        <f>Cover!$G$25</f>
        <v>NL</v>
      </c>
      <c r="B2812" s="325" t="s">
        <v>222</v>
      </c>
      <c r="C2812" s="323">
        <v>2012</v>
      </c>
      <c r="D2812" s="332" t="s">
        <v>216</v>
      </c>
      <c r="E2812" s="334" t="s">
        <v>132</v>
      </c>
      <c r="F2812" s="323" t="str">
        <f t="shared" si="43"/>
        <v>NL_EX_M_2012_1000 NAC_7_3_3</v>
      </c>
      <c r="G2812" s="684"/>
    </row>
    <row r="2813" spans="1:7" ht="13.8" thickBot="1" x14ac:dyDescent="0.3">
      <c r="A2813" s="372" t="str">
        <f>Cover!$G$25</f>
        <v>NL</v>
      </c>
      <c r="B2813" s="325" t="s">
        <v>222</v>
      </c>
      <c r="C2813" s="323">
        <v>2012</v>
      </c>
      <c r="D2813" s="332" t="s">
        <v>216</v>
      </c>
      <c r="E2813" s="334" t="s">
        <v>133</v>
      </c>
      <c r="F2813" s="323" t="str">
        <f t="shared" si="43"/>
        <v>NL_EX_M_2012_1000 NAC_7_3_4</v>
      </c>
      <c r="G2813" s="684"/>
    </row>
    <row r="2814" spans="1:7" ht="13.8" thickBot="1" x14ac:dyDescent="0.3">
      <c r="A2814" s="372" t="str">
        <f>Cover!$G$25</f>
        <v>NL</v>
      </c>
      <c r="B2814" s="325" t="s">
        <v>222</v>
      </c>
      <c r="C2814" s="323">
        <v>2012</v>
      </c>
      <c r="D2814" s="332" t="s">
        <v>216</v>
      </c>
      <c r="E2814" s="334" t="s">
        <v>134</v>
      </c>
      <c r="F2814" s="323" t="str">
        <f t="shared" si="43"/>
        <v>NL_EX_M_2012_1000 NAC_7_4</v>
      </c>
      <c r="G2814" s="684"/>
    </row>
    <row r="2815" spans="1:7" ht="13.8" thickBot="1" x14ac:dyDescent="0.3">
      <c r="A2815" s="372" t="str">
        <f>Cover!$G$25</f>
        <v>NL</v>
      </c>
      <c r="B2815" s="332" t="s">
        <v>222</v>
      </c>
      <c r="C2815" s="323">
        <v>2012</v>
      </c>
      <c r="D2815" s="332" t="s">
        <v>216</v>
      </c>
      <c r="E2815" s="342">
        <v>8</v>
      </c>
      <c r="F2815" s="323" t="str">
        <f t="shared" si="43"/>
        <v>NL_EX_M_2012_1000 NAC_8</v>
      </c>
      <c r="G2815" s="684"/>
    </row>
    <row r="2816" spans="1:7" ht="13.8" thickBot="1" x14ac:dyDescent="0.3">
      <c r="A2816" s="372" t="str">
        <f>Cover!$G$25</f>
        <v>NL</v>
      </c>
      <c r="B2816" s="551" t="s">
        <v>222</v>
      </c>
      <c r="C2816" s="323">
        <v>2012</v>
      </c>
      <c r="D2816" s="332" t="s">
        <v>216</v>
      </c>
      <c r="E2816" s="341" t="s">
        <v>135</v>
      </c>
      <c r="F2816" s="323" t="str">
        <f t="shared" si="43"/>
        <v>NL_EX_M_2012_1000 NAC_8_1</v>
      </c>
      <c r="G2816" s="684"/>
    </row>
    <row r="2817" spans="1:7" ht="13.8" thickBot="1" x14ac:dyDescent="0.3">
      <c r="A2817" s="372" t="str">
        <f>Cover!$G$25</f>
        <v>NL</v>
      </c>
      <c r="B2817" s="551" t="s">
        <v>222</v>
      </c>
      <c r="C2817" s="323">
        <v>2012</v>
      </c>
      <c r="D2817" s="332" t="s">
        <v>216</v>
      </c>
      <c r="E2817" s="334" t="s">
        <v>136</v>
      </c>
      <c r="F2817" s="323" t="str">
        <f t="shared" si="43"/>
        <v>NL_EX_M_2012_1000 NAC_8_2</v>
      </c>
      <c r="G2817" s="684"/>
    </row>
    <row r="2818" spans="1:7" ht="13.8" thickBot="1" x14ac:dyDescent="0.3">
      <c r="A2818" s="372" t="str">
        <f>Cover!$G$25</f>
        <v>NL</v>
      </c>
      <c r="B2818" s="551" t="s">
        <v>222</v>
      </c>
      <c r="C2818" s="323">
        <v>2012</v>
      </c>
      <c r="D2818" s="332" t="s">
        <v>216</v>
      </c>
      <c r="E2818" s="334">
        <v>9</v>
      </c>
      <c r="F2818" s="323" t="str">
        <f t="shared" si="43"/>
        <v>NL_EX_M_2012_1000 NAC_9</v>
      </c>
      <c r="G2818" s="684"/>
    </row>
    <row r="2819" spans="1:7" ht="13.8" thickBot="1" x14ac:dyDescent="0.3">
      <c r="A2819" s="372" t="str">
        <f>Cover!$G$25</f>
        <v>NL</v>
      </c>
      <c r="B2819" s="551" t="s">
        <v>222</v>
      </c>
      <c r="C2819" s="323">
        <v>2012</v>
      </c>
      <c r="D2819" s="332" t="s">
        <v>216</v>
      </c>
      <c r="E2819" s="334">
        <v>10</v>
      </c>
      <c r="F2819" s="323" t="str">
        <f t="shared" ref="F2819:F2882" si="44">CONCATENATE(A2819,"_",B2819,"_",C2819,"_",D2819,"_",E2819)</f>
        <v>NL_EX_M_2012_1000 NAC_10</v>
      </c>
      <c r="G2819" s="684"/>
    </row>
    <row r="2820" spans="1:7" ht="13.8" thickBot="1" x14ac:dyDescent="0.3">
      <c r="A2820" s="372" t="str">
        <f>Cover!$G$25</f>
        <v>NL</v>
      </c>
      <c r="B2820" s="551" t="s">
        <v>222</v>
      </c>
      <c r="C2820" s="323">
        <v>2012</v>
      </c>
      <c r="D2820" s="332" t="s">
        <v>216</v>
      </c>
      <c r="E2820" s="334" t="s">
        <v>137</v>
      </c>
      <c r="F2820" s="323" t="str">
        <f t="shared" si="44"/>
        <v>NL_EX_M_2012_1000 NAC_10_1</v>
      </c>
      <c r="G2820" s="684"/>
    </row>
    <row r="2821" spans="1:7" ht="13.8" thickBot="1" x14ac:dyDescent="0.3">
      <c r="A2821" s="372" t="str">
        <f>Cover!$G$25</f>
        <v>NL</v>
      </c>
      <c r="B2821" s="551" t="s">
        <v>222</v>
      </c>
      <c r="C2821" s="323">
        <v>2012</v>
      </c>
      <c r="D2821" s="332" t="s">
        <v>216</v>
      </c>
      <c r="E2821" s="334" t="s">
        <v>138</v>
      </c>
      <c r="F2821" s="323" t="str">
        <f t="shared" si="44"/>
        <v>NL_EX_M_2012_1000 NAC_10_1_1</v>
      </c>
      <c r="G2821" s="684"/>
    </row>
    <row r="2822" spans="1:7" ht="13.8" thickBot="1" x14ac:dyDescent="0.3">
      <c r="A2822" s="372" t="str">
        <f>Cover!$G$25</f>
        <v>NL</v>
      </c>
      <c r="B2822" s="551" t="s">
        <v>222</v>
      </c>
      <c r="C2822" s="323">
        <v>2012</v>
      </c>
      <c r="D2822" s="332" t="s">
        <v>216</v>
      </c>
      <c r="E2822" s="334" t="s">
        <v>139</v>
      </c>
      <c r="F2822" s="323" t="str">
        <f t="shared" si="44"/>
        <v>NL_EX_M_2012_1000 NAC_10_1_2</v>
      </c>
      <c r="G2822" s="684"/>
    </row>
    <row r="2823" spans="1:7" ht="13.8" thickBot="1" x14ac:dyDescent="0.3">
      <c r="A2823" s="372" t="str">
        <f>Cover!$G$25</f>
        <v>NL</v>
      </c>
      <c r="B2823" s="551" t="s">
        <v>222</v>
      </c>
      <c r="C2823" s="323">
        <v>2012</v>
      </c>
      <c r="D2823" s="332" t="s">
        <v>216</v>
      </c>
      <c r="E2823" s="334" t="s">
        <v>140</v>
      </c>
      <c r="F2823" s="323" t="str">
        <f t="shared" si="44"/>
        <v>NL_EX_M_2012_1000 NAC_10_1_3</v>
      </c>
      <c r="G2823" s="684"/>
    </row>
    <row r="2824" spans="1:7" ht="13.8" thickBot="1" x14ac:dyDescent="0.3">
      <c r="A2824" s="372" t="str">
        <f>Cover!$G$25</f>
        <v>NL</v>
      </c>
      <c r="B2824" s="551" t="s">
        <v>222</v>
      </c>
      <c r="C2824" s="323">
        <v>2012</v>
      </c>
      <c r="D2824" s="332" t="s">
        <v>216</v>
      </c>
      <c r="E2824" s="334" t="s">
        <v>141</v>
      </c>
      <c r="F2824" s="323" t="str">
        <f t="shared" si="44"/>
        <v>NL_EX_M_2012_1000 NAC_10_1_4</v>
      </c>
      <c r="G2824" s="684"/>
    </row>
    <row r="2825" spans="1:7" ht="13.8" thickBot="1" x14ac:dyDescent="0.3">
      <c r="A2825" s="372" t="str">
        <f>Cover!$G$25</f>
        <v>NL</v>
      </c>
      <c r="B2825" s="551" t="s">
        <v>222</v>
      </c>
      <c r="C2825" s="323">
        <v>2012</v>
      </c>
      <c r="D2825" s="332" t="s">
        <v>216</v>
      </c>
      <c r="E2825" s="334" t="s">
        <v>142</v>
      </c>
      <c r="F2825" s="323" t="str">
        <f t="shared" si="44"/>
        <v>NL_EX_M_2012_1000 NAC_10_2</v>
      </c>
      <c r="G2825" s="684"/>
    </row>
    <row r="2826" spans="1:7" ht="13.8" thickBot="1" x14ac:dyDescent="0.3">
      <c r="A2826" s="372" t="str">
        <f>Cover!$G$25</f>
        <v>NL</v>
      </c>
      <c r="B2826" s="551" t="s">
        <v>222</v>
      </c>
      <c r="C2826" s="323">
        <v>2012</v>
      </c>
      <c r="D2826" s="332" t="s">
        <v>216</v>
      </c>
      <c r="E2826" s="334" t="s">
        <v>143</v>
      </c>
      <c r="F2826" s="323" t="str">
        <f t="shared" si="44"/>
        <v>NL_EX_M_2012_1000 NAC_10_3</v>
      </c>
      <c r="G2826" s="684"/>
    </row>
    <row r="2827" spans="1:7" ht="13.8" thickBot="1" x14ac:dyDescent="0.3">
      <c r="A2827" s="372" t="str">
        <f>Cover!$G$25</f>
        <v>NL</v>
      </c>
      <c r="B2827" s="551" t="s">
        <v>222</v>
      </c>
      <c r="C2827" s="323">
        <v>2012</v>
      </c>
      <c r="D2827" s="332" t="s">
        <v>216</v>
      </c>
      <c r="E2827" s="334" t="s">
        <v>144</v>
      </c>
      <c r="F2827" s="323" t="str">
        <f t="shared" si="44"/>
        <v>NL_EX_M_2012_1000 NAC_10_3_1</v>
      </c>
      <c r="G2827" s="684"/>
    </row>
    <row r="2828" spans="1:7" ht="13.8" thickBot="1" x14ac:dyDescent="0.3">
      <c r="A2828" s="372" t="str">
        <f>Cover!$G$25</f>
        <v>NL</v>
      </c>
      <c r="B2828" s="551" t="s">
        <v>222</v>
      </c>
      <c r="C2828" s="323">
        <v>2012</v>
      </c>
      <c r="D2828" s="332" t="s">
        <v>216</v>
      </c>
      <c r="E2828" s="334" t="s">
        <v>145</v>
      </c>
      <c r="F2828" s="323" t="str">
        <f t="shared" si="44"/>
        <v>NL_EX_M_2012_1000 NAC_10_3_2</v>
      </c>
      <c r="G2828" s="684"/>
    </row>
    <row r="2829" spans="1:7" ht="13.8" thickBot="1" x14ac:dyDescent="0.3">
      <c r="A2829" s="372" t="str">
        <f>Cover!$G$25</f>
        <v>NL</v>
      </c>
      <c r="B2829" s="551" t="s">
        <v>222</v>
      </c>
      <c r="C2829" s="323">
        <v>2012</v>
      </c>
      <c r="D2829" s="332" t="s">
        <v>216</v>
      </c>
      <c r="E2829" s="334" t="s">
        <v>146</v>
      </c>
      <c r="F2829" s="323" t="str">
        <f t="shared" si="44"/>
        <v>NL_EX_M_2012_1000 NAC_10_3_3</v>
      </c>
      <c r="G2829" s="684"/>
    </row>
    <row r="2830" spans="1:7" ht="13.8" thickBot="1" x14ac:dyDescent="0.3">
      <c r="A2830" s="372" t="str">
        <f>Cover!$G$25</f>
        <v>NL</v>
      </c>
      <c r="B2830" s="551" t="s">
        <v>222</v>
      </c>
      <c r="C2830" s="323">
        <v>2012</v>
      </c>
      <c r="D2830" s="332" t="s">
        <v>216</v>
      </c>
      <c r="E2830" s="334" t="s">
        <v>147</v>
      </c>
      <c r="F2830" s="323" t="str">
        <f t="shared" si="44"/>
        <v>NL_EX_M_2012_1000 NAC_10_3_4</v>
      </c>
      <c r="G2830" s="684"/>
    </row>
    <row r="2831" spans="1:7" ht="13.8" thickBot="1" x14ac:dyDescent="0.3">
      <c r="A2831" s="372" t="str">
        <f>Cover!$G$25</f>
        <v>NL</v>
      </c>
      <c r="B2831" s="551" t="s">
        <v>222</v>
      </c>
      <c r="C2831" s="323">
        <v>2012</v>
      </c>
      <c r="D2831" s="332" t="s">
        <v>216</v>
      </c>
      <c r="E2831" s="334" t="s">
        <v>148</v>
      </c>
      <c r="F2831" s="323" t="str">
        <f t="shared" si="44"/>
        <v>NL_EX_M_2012_1000 NAC_10_4</v>
      </c>
      <c r="G2831" s="684"/>
    </row>
    <row r="2832" spans="1:7" ht="13.8" thickBot="1" x14ac:dyDescent="0.3">
      <c r="A2832" s="372" t="str">
        <f>Cover!$G$25</f>
        <v>NL</v>
      </c>
      <c r="B2832" s="551" t="s">
        <v>221</v>
      </c>
      <c r="C2832" s="323">
        <v>2012</v>
      </c>
      <c r="D2832" s="332" t="s">
        <v>293</v>
      </c>
      <c r="E2832" s="334">
        <v>1</v>
      </c>
      <c r="F2832" s="323" t="str">
        <f t="shared" si="44"/>
        <v>NL_EX_X_2012_1000 m3_1</v>
      </c>
      <c r="G2832" s="684"/>
    </row>
    <row r="2833" spans="1:7" ht="13.8" thickBot="1" x14ac:dyDescent="0.3">
      <c r="A2833" s="372" t="str">
        <f>Cover!$G$25</f>
        <v>NL</v>
      </c>
      <c r="B2833" s="551" t="s">
        <v>221</v>
      </c>
      <c r="C2833" s="323">
        <v>2012</v>
      </c>
      <c r="D2833" s="332" t="s">
        <v>293</v>
      </c>
      <c r="E2833" s="334" t="s">
        <v>94</v>
      </c>
      <c r="F2833" s="323" t="str">
        <f t="shared" si="44"/>
        <v>NL_EX_X_2012_1000 m3_1_1</v>
      </c>
      <c r="G2833" s="684"/>
    </row>
    <row r="2834" spans="1:7" ht="13.8" thickBot="1" x14ac:dyDescent="0.3">
      <c r="A2834" s="372" t="str">
        <f>Cover!$G$25</f>
        <v>NL</v>
      </c>
      <c r="B2834" s="327" t="s">
        <v>221</v>
      </c>
      <c r="C2834" s="323">
        <v>2012</v>
      </c>
      <c r="D2834" s="341" t="s">
        <v>293</v>
      </c>
      <c r="E2834" s="341" t="s">
        <v>97</v>
      </c>
      <c r="F2834" s="323" t="str">
        <f t="shared" si="44"/>
        <v>NL_EX_X_2012_1000 m3_1_2</v>
      </c>
      <c r="G2834" s="684"/>
    </row>
    <row r="2835" spans="1:7" ht="13.8" thickBot="1" x14ac:dyDescent="0.3">
      <c r="A2835" s="372" t="str">
        <f>Cover!$G$25</f>
        <v>NL</v>
      </c>
      <c r="B2835" s="325" t="s">
        <v>221</v>
      </c>
      <c r="C2835" s="323">
        <v>2012</v>
      </c>
      <c r="D2835" s="334" t="s">
        <v>293</v>
      </c>
      <c r="E2835" s="334" t="s">
        <v>98</v>
      </c>
      <c r="F2835" s="323" t="str">
        <f t="shared" si="44"/>
        <v>NL_EX_X_2012_1000 m3_1_2_C</v>
      </c>
      <c r="G2835" s="684"/>
    </row>
    <row r="2836" spans="1:7" ht="13.8" thickBot="1" x14ac:dyDescent="0.3">
      <c r="A2836" s="372" t="str">
        <f>Cover!$G$25</f>
        <v>NL</v>
      </c>
      <c r="B2836" s="325" t="s">
        <v>221</v>
      </c>
      <c r="C2836" s="323">
        <v>2012</v>
      </c>
      <c r="D2836" s="334" t="s">
        <v>293</v>
      </c>
      <c r="E2836" s="334" t="s">
        <v>99</v>
      </c>
      <c r="F2836" s="323" t="str">
        <f t="shared" si="44"/>
        <v>NL_EX_X_2012_1000 m3_1_2_NC</v>
      </c>
      <c r="G2836" s="684"/>
    </row>
    <row r="2837" spans="1:7" ht="13.8" thickBot="1" x14ac:dyDescent="0.3">
      <c r="A2837" s="372" t="str">
        <f>Cover!$G$25</f>
        <v>NL</v>
      </c>
      <c r="B2837" s="325" t="s">
        <v>221</v>
      </c>
      <c r="C2837" s="323">
        <v>2012</v>
      </c>
      <c r="D2837" s="334" t="s">
        <v>293</v>
      </c>
      <c r="E2837" s="334" t="s">
        <v>100</v>
      </c>
      <c r="F2837" s="323" t="str">
        <f t="shared" si="44"/>
        <v>NL_EX_X_2012_1000 m3_1_2_NC_T</v>
      </c>
      <c r="G2837" s="684"/>
    </row>
    <row r="2838" spans="1:7" ht="13.8" thickBot="1" x14ac:dyDescent="0.3">
      <c r="A2838" s="372" t="str">
        <f>Cover!$G$25</f>
        <v>NL</v>
      </c>
      <c r="B2838" s="325" t="s">
        <v>221</v>
      </c>
      <c r="C2838" s="323">
        <v>2012</v>
      </c>
      <c r="D2838" s="334" t="s">
        <v>362</v>
      </c>
      <c r="E2838" s="334">
        <v>2</v>
      </c>
      <c r="F2838" s="323" t="str">
        <f t="shared" si="44"/>
        <v>NL_EX_X_2012_1000 mt_2</v>
      </c>
      <c r="G2838" s="684"/>
    </row>
    <row r="2839" spans="1:7" ht="13.8" thickBot="1" x14ac:dyDescent="0.3">
      <c r="A2839" s="372" t="str">
        <f>Cover!$G$25</f>
        <v>NL</v>
      </c>
      <c r="B2839" s="325" t="s">
        <v>221</v>
      </c>
      <c r="C2839" s="323">
        <v>2012</v>
      </c>
      <c r="D2839" s="334" t="s">
        <v>293</v>
      </c>
      <c r="E2839" s="334">
        <v>3</v>
      </c>
      <c r="F2839" s="323" t="str">
        <f t="shared" si="44"/>
        <v>NL_EX_X_2012_1000 m3_3</v>
      </c>
      <c r="G2839" s="684"/>
    </row>
    <row r="2840" spans="1:7" ht="13.8" thickBot="1" x14ac:dyDescent="0.3">
      <c r="A2840" s="372" t="str">
        <f>Cover!$G$25</f>
        <v>NL</v>
      </c>
      <c r="B2840" s="325" t="s">
        <v>221</v>
      </c>
      <c r="C2840" s="323">
        <v>2012</v>
      </c>
      <c r="D2840" s="334" t="s">
        <v>293</v>
      </c>
      <c r="E2840" s="334" t="s">
        <v>381</v>
      </c>
      <c r="F2840" s="323" t="str">
        <f t="shared" si="44"/>
        <v>NL_EX_X_2012_1000 m3_3_1</v>
      </c>
      <c r="G2840" s="684"/>
    </row>
    <row r="2841" spans="1:7" ht="13.8" thickBot="1" x14ac:dyDescent="0.3">
      <c r="A2841" s="372" t="str">
        <f>Cover!$G$25</f>
        <v>NL</v>
      </c>
      <c r="B2841" s="325" t="s">
        <v>221</v>
      </c>
      <c r="C2841" s="323">
        <v>2012</v>
      </c>
      <c r="D2841" s="334" t="s">
        <v>293</v>
      </c>
      <c r="E2841" s="334" t="s">
        <v>382</v>
      </c>
      <c r="F2841" s="323" t="str">
        <f t="shared" si="44"/>
        <v>NL_EX_X_2012_1000 m3_3_2</v>
      </c>
      <c r="G2841" s="684"/>
    </row>
    <row r="2842" spans="1:7" ht="13.8" thickBot="1" x14ac:dyDescent="0.3">
      <c r="A2842" s="372" t="str">
        <f>Cover!$G$25</f>
        <v>NL</v>
      </c>
      <c r="B2842" s="325" t="s">
        <v>221</v>
      </c>
      <c r="C2842" s="323">
        <v>2012</v>
      </c>
      <c r="D2842" s="334" t="s">
        <v>362</v>
      </c>
      <c r="E2842" s="334">
        <v>4</v>
      </c>
      <c r="F2842" s="323" t="str">
        <f t="shared" si="44"/>
        <v>NL_EX_X_2012_1000 mt_4</v>
      </c>
      <c r="G2842" s="684"/>
    </row>
    <row r="2843" spans="1:7" ht="13.8" thickBot="1" x14ac:dyDescent="0.3">
      <c r="A2843" s="372" t="str">
        <f>Cover!$G$25</f>
        <v>NL</v>
      </c>
      <c r="B2843" s="325" t="s">
        <v>221</v>
      </c>
      <c r="C2843" s="323">
        <v>2012</v>
      </c>
      <c r="D2843" s="334" t="s">
        <v>362</v>
      </c>
      <c r="E2843" s="334" t="s">
        <v>383</v>
      </c>
      <c r="F2843" s="323" t="str">
        <f t="shared" si="44"/>
        <v>NL_EX_X_2012_1000 mt_4_1</v>
      </c>
      <c r="G2843" s="684"/>
    </row>
    <row r="2844" spans="1:7" ht="13.8" thickBot="1" x14ac:dyDescent="0.3">
      <c r="A2844" s="372" t="str">
        <f>Cover!$G$25</f>
        <v>NL</v>
      </c>
      <c r="B2844" s="325" t="s">
        <v>221</v>
      </c>
      <c r="C2844" s="323">
        <v>2012</v>
      </c>
      <c r="D2844" s="334" t="s">
        <v>362</v>
      </c>
      <c r="E2844" s="334" t="s">
        <v>384</v>
      </c>
      <c r="F2844" s="323" t="str">
        <f t="shared" si="44"/>
        <v>NL_EX_X_2012_1000 mt_4_2</v>
      </c>
      <c r="G2844" s="684"/>
    </row>
    <row r="2845" spans="1:7" ht="13.8" thickBot="1" x14ac:dyDescent="0.3">
      <c r="A2845" s="372" t="str">
        <f>Cover!$G$25</f>
        <v>NL</v>
      </c>
      <c r="B2845" s="325" t="s">
        <v>221</v>
      </c>
      <c r="C2845" s="323">
        <v>2012</v>
      </c>
      <c r="D2845" s="334" t="s">
        <v>293</v>
      </c>
      <c r="E2845" s="334">
        <v>5</v>
      </c>
      <c r="F2845" s="323" t="str">
        <f t="shared" si="44"/>
        <v>NL_EX_X_2012_1000 m3_5</v>
      </c>
      <c r="G2845" s="684"/>
    </row>
    <row r="2846" spans="1:7" ht="13.8" thickBot="1" x14ac:dyDescent="0.3">
      <c r="A2846" s="372" t="str">
        <f>Cover!$G$25</f>
        <v>NL</v>
      </c>
      <c r="B2846" s="325" t="s">
        <v>221</v>
      </c>
      <c r="C2846" s="323">
        <v>2012</v>
      </c>
      <c r="D2846" s="334" t="s">
        <v>293</v>
      </c>
      <c r="E2846" s="334" t="s">
        <v>110</v>
      </c>
      <c r="F2846" s="323" t="str">
        <f t="shared" si="44"/>
        <v>NL_EX_X_2012_1000 m3_5_C</v>
      </c>
      <c r="G2846" s="684"/>
    </row>
    <row r="2847" spans="1:7" ht="13.8" thickBot="1" x14ac:dyDescent="0.3">
      <c r="A2847" s="372" t="str">
        <f>Cover!$G$25</f>
        <v>NL</v>
      </c>
      <c r="B2847" s="325" t="s">
        <v>221</v>
      </c>
      <c r="C2847" s="323">
        <v>2012</v>
      </c>
      <c r="D2847" s="334" t="s">
        <v>293</v>
      </c>
      <c r="E2847" s="334" t="s">
        <v>111</v>
      </c>
      <c r="F2847" s="323" t="str">
        <f t="shared" si="44"/>
        <v>NL_EX_X_2012_1000 m3_5_NC</v>
      </c>
      <c r="G2847" s="684"/>
    </row>
    <row r="2848" spans="1:7" ht="13.8" thickBot="1" x14ac:dyDescent="0.3">
      <c r="A2848" s="372" t="str">
        <f>Cover!$G$25</f>
        <v>NL</v>
      </c>
      <c r="B2848" s="325" t="s">
        <v>221</v>
      </c>
      <c r="C2848" s="323">
        <v>2012</v>
      </c>
      <c r="D2848" s="334" t="s">
        <v>293</v>
      </c>
      <c r="E2848" s="334" t="s">
        <v>112</v>
      </c>
      <c r="F2848" s="323" t="str">
        <f t="shared" si="44"/>
        <v>NL_EX_X_2012_1000 m3_5_NC_T</v>
      </c>
      <c r="G2848" s="684"/>
    </row>
    <row r="2849" spans="1:7" ht="13.8" thickBot="1" x14ac:dyDescent="0.3">
      <c r="A2849" s="372" t="str">
        <f>Cover!$G$25</f>
        <v>NL</v>
      </c>
      <c r="B2849" s="325" t="s">
        <v>221</v>
      </c>
      <c r="C2849" s="323">
        <v>2012</v>
      </c>
      <c r="D2849" s="334" t="s">
        <v>293</v>
      </c>
      <c r="E2849" s="334">
        <v>6</v>
      </c>
      <c r="F2849" s="323" t="str">
        <f t="shared" si="44"/>
        <v>NL_EX_X_2012_1000 m3_6</v>
      </c>
      <c r="G2849" s="684"/>
    </row>
    <row r="2850" spans="1:7" ht="13.8" thickBot="1" x14ac:dyDescent="0.3">
      <c r="A2850" s="372" t="str">
        <f>Cover!$G$25</f>
        <v>NL</v>
      </c>
      <c r="B2850" s="325" t="s">
        <v>221</v>
      </c>
      <c r="C2850" s="323">
        <v>2012</v>
      </c>
      <c r="D2850" s="334" t="s">
        <v>293</v>
      </c>
      <c r="E2850" s="334" t="s">
        <v>113</v>
      </c>
      <c r="F2850" s="323" t="str">
        <f t="shared" si="44"/>
        <v>NL_EX_X_2012_1000 m3_6_1</v>
      </c>
      <c r="G2850" s="684"/>
    </row>
    <row r="2851" spans="1:7" ht="13.8" thickBot="1" x14ac:dyDescent="0.3">
      <c r="A2851" s="372" t="str">
        <f>Cover!$G$25</f>
        <v>NL</v>
      </c>
      <c r="B2851" s="325" t="s">
        <v>221</v>
      </c>
      <c r="C2851" s="323">
        <v>2012</v>
      </c>
      <c r="D2851" s="334" t="s">
        <v>293</v>
      </c>
      <c r="E2851" s="334" t="s">
        <v>114</v>
      </c>
      <c r="F2851" s="323" t="str">
        <f t="shared" si="44"/>
        <v>NL_EX_X_2012_1000 m3_6_1_C</v>
      </c>
      <c r="G2851" s="684"/>
    </row>
    <row r="2852" spans="1:7" ht="13.8" thickBot="1" x14ac:dyDescent="0.3">
      <c r="A2852" s="372" t="str">
        <f>Cover!$G$25</f>
        <v>NL</v>
      </c>
      <c r="B2852" s="325" t="s">
        <v>221</v>
      </c>
      <c r="C2852" s="323">
        <v>2012</v>
      </c>
      <c r="D2852" s="325" t="s">
        <v>293</v>
      </c>
      <c r="E2852" s="334" t="s">
        <v>115</v>
      </c>
      <c r="F2852" s="323" t="str">
        <f t="shared" si="44"/>
        <v>NL_EX_X_2012_1000 m3_6_1_NC</v>
      </c>
      <c r="G2852" s="684"/>
    </row>
    <row r="2853" spans="1:7" ht="13.8" thickBot="1" x14ac:dyDescent="0.3">
      <c r="A2853" s="372" t="str">
        <f>Cover!$G$25</f>
        <v>NL</v>
      </c>
      <c r="B2853" s="325" t="s">
        <v>221</v>
      </c>
      <c r="C2853" s="323">
        <v>2012</v>
      </c>
      <c r="D2853" s="334" t="s">
        <v>293</v>
      </c>
      <c r="E2853" s="334" t="s">
        <v>116</v>
      </c>
      <c r="F2853" s="323" t="str">
        <f t="shared" si="44"/>
        <v>NL_EX_X_2012_1000 m3_6_1_NC_T</v>
      </c>
      <c r="G2853" s="684"/>
    </row>
    <row r="2854" spans="1:7" ht="13.8" thickBot="1" x14ac:dyDescent="0.3">
      <c r="A2854" s="372" t="str">
        <f>Cover!$G$25</f>
        <v>NL</v>
      </c>
      <c r="B2854" s="325" t="s">
        <v>221</v>
      </c>
      <c r="C2854" s="323">
        <v>2012</v>
      </c>
      <c r="D2854" s="334" t="s">
        <v>293</v>
      </c>
      <c r="E2854" s="334" t="s">
        <v>117</v>
      </c>
      <c r="F2854" s="323" t="str">
        <f t="shared" si="44"/>
        <v>NL_EX_X_2012_1000 m3_6_2</v>
      </c>
      <c r="G2854" s="684"/>
    </row>
    <row r="2855" spans="1:7" ht="13.8" thickBot="1" x14ac:dyDescent="0.3">
      <c r="A2855" s="372" t="str">
        <f>Cover!$G$25</f>
        <v>NL</v>
      </c>
      <c r="B2855" s="325" t="s">
        <v>221</v>
      </c>
      <c r="C2855" s="323">
        <v>2012</v>
      </c>
      <c r="D2855" s="334" t="s">
        <v>293</v>
      </c>
      <c r="E2855" s="334" t="s">
        <v>118</v>
      </c>
      <c r="F2855" s="323" t="str">
        <f t="shared" si="44"/>
        <v>NL_EX_X_2012_1000 m3_6_2_C</v>
      </c>
      <c r="G2855" s="684"/>
    </row>
    <row r="2856" spans="1:7" ht="13.8" thickBot="1" x14ac:dyDescent="0.3">
      <c r="A2856" s="372" t="str">
        <f>Cover!$G$25</f>
        <v>NL</v>
      </c>
      <c r="B2856" s="325" t="s">
        <v>221</v>
      </c>
      <c r="C2856" s="323">
        <v>2012</v>
      </c>
      <c r="D2856" s="334" t="s">
        <v>293</v>
      </c>
      <c r="E2856" s="334" t="s">
        <v>119</v>
      </c>
      <c r="F2856" s="323" t="str">
        <f t="shared" si="44"/>
        <v>NL_EX_X_2012_1000 m3_6_2_NC</v>
      </c>
      <c r="G2856" s="684"/>
    </row>
    <row r="2857" spans="1:7" ht="13.8" thickBot="1" x14ac:dyDescent="0.3">
      <c r="A2857" s="372" t="str">
        <f>Cover!$G$25</f>
        <v>NL</v>
      </c>
      <c r="B2857" s="325" t="s">
        <v>221</v>
      </c>
      <c r="C2857" s="323">
        <v>2012</v>
      </c>
      <c r="D2857" s="334" t="s">
        <v>293</v>
      </c>
      <c r="E2857" s="334" t="s">
        <v>120</v>
      </c>
      <c r="F2857" s="323" t="str">
        <f t="shared" si="44"/>
        <v>NL_EX_X_2012_1000 m3_6_2_NC_T</v>
      </c>
      <c r="G2857" s="684"/>
    </row>
    <row r="2858" spans="1:7" ht="13.8" thickBot="1" x14ac:dyDescent="0.3">
      <c r="A2858" s="372" t="str">
        <f>Cover!$G$25</f>
        <v>NL</v>
      </c>
      <c r="B2858" s="325" t="s">
        <v>221</v>
      </c>
      <c r="C2858" s="323">
        <v>2012</v>
      </c>
      <c r="D2858" s="334" t="s">
        <v>293</v>
      </c>
      <c r="E2858" s="334" t="s">
        <v>121</v>
      </c>
      <c r="F2858" s="323" t="str">
        <f t="shared" si="44"/>
        <v>NL_EX_X_2012_1000 m3_6_3</v>
      </c>
      <c r="G2858" s="684"/>
    </row>
    <row r="2859" spans="1:7" ht="13.8" thickBot="1" x14ac:dyDescent="0.3">
      <c r="A2859" s="372" t="str">
        <f>Cover!$G$25</f>
        <v>NL</v>
      </c>
      <c r="B2859" s="325" t="s">
        <v>221</v>
      </c>
      <c r="C2859" s="323">
        <v>2012</v>
      </c>
      <c r="D2859" s="334" t="s">
        <v>293</v>
      </c>
      <c r="E2859" s="334" t="s">
        <v>122</v>
      </c>
      <c r="F2859" s="323" t="str">
        <f t="shared" si="44"/>
        <v>NL_EX_X_2012_1000 m3_6_3_1</v>
      </c>
      <c r="G2859" s="684"/>
    </row>
    <row r="2860" spans="1:7" ht="13.8" thickBot="1" x14ac:dyDescent="0.3">
      <c r="A2860" s="372" t="str">
        <f>Cover!$G$25</f>
        <v>NL</v>
      </c>
      <c r="B2860" s="325" t="s">
        <v>221</v>
      </c>
      <c r="C2860" s="323">
        <v>2012</v>
      </c>
      <c r="D2860" s="334" t="s">
        <v>293</v>
      </c>
      <c r="E2860" s="334" t="s">
        <v>123</v>
      </c>
      <c r="F2860" s="323" t="str">
        <f t="shared" si="44"/>
        <v>NL_EX_X_2012_1000 m3_6_4</v>
      </c>
      <c r="G2860" s="684"/>
    </row>
    <row r="2861" spans="1:7" ht="13.8" thickBot="1" x14ac:dyDescent="0.3">
      <c r="A2861" s="372" t="str">
        <f>Cover!$G$25</f>
        <v>NL</v>
      </c>
      <c r="B2861" s="325" t="s">
        <v>221</v>
      </c>
      <c r="C2861" s="323">
        <v>2012</v>
      </c>
      <c r="D2861" s="334" t="s">
        <v>293</v>
      </c>
      <c r="E2861" s="334" t="s">
        <v>124</v>
      </c>
      <c r="F2861" s="323" t="str">
        <f t="shared" si="44"/>
        <v>NL_EX_X_2012_1000 m3_6_4_1</v>
      </c>
      <c r="G2861" s="684"/>
    </row>
    <row r="2862" spans="1:7" ht="13.8" thickBot="1" x14ac:dyDescent="0.3">
      <c r="A2862" s="372" t="str">
        <f>Cover!$G$25</f>
        <v>NL</v>
      </c>
      <c r="B2862" s="325" t="s">
        <v>221</v>
      </c>
      <c r="C2862" s="323">
        <v>2012</v>
      </c>
      <c r="D2862" s="334" t="s">
        <v>293</v>
      </c>
      <c r="E2862" s="334" t="s">
        <v>125</v>
      </c>
      <c r="F2862" s="323" t="str">
        <f t="shared" si="44"/>
        <v>NL_EX_X_2012_1000 m3_6_4_2</v>
      </c>
      <c r="G2862" s="684"/>
    </row>
    <row r="2863" spans="1:7" ht="13.8" thickBot="1" x14ac:dyDescent="0.3">
      <c r="A2863" s="372" t="str">
        <f>Cover!$G$25</f>
        <v>NL</v>
      </c>
      <c r="B2863" s="325" t="s">
        <v>221</v>
      </c>
      <c r="C2863" s="323">
        <v>2012</v>
      </c>
      <c r="D2863" s="334" t="s">
        <v>293</v>
      </c>
      <c r="E2863" s="334" t="s">
        <v>126</v>
      </c>
      <c r="F2863" s="323" t="str">
        <f t="shared" si="44"/>
        <v>NL_EX_X_2012_1000 m3_6_4_3</v>
      </c>
      <c r="G2863" s="684"/>
    </row>
    <row r="2864" spans="1:7" ht="13.8" thickBot="1" x14ac:dyDescent="0.3">
      <c r="A2864" s="372" t="str">
        <f>Cover!$G$25</f>
        <v>NL</v>
      </c>
      <c r="B2864" s="325" t="s">
        <v>221</v>
      </c>
      <c r="C2864" s="323">
        <v>2012</v>
      </c>
      <c r="D2864" s="334" t="s">
        <v>362</v>
      </c>
      <c r="E2864" s="334">
        <v>7</v>
      </c>
      <c r="F2864" s="323" t="str">
        <f t="shared" si="44"/>
        <v>NL_EX_X_2012_1000 mt_7</v>
      </c>
      <c r="G2864" s="684"/>
    </row>
    <row r="2865" spans="1:7" ht="13.8" thickBot="1" x14ac:dyDescent="0.3">
      <c r="A2865" s="372" t="str">
        <f>Cover!$G$25</f>
        <v>NL</v>
      </c>
      <c r="B2865" s="325" t="s">
        <v>221</v>
      </c>
      <c r="C2865" s="323">
        <v>2012</v>
      </c>
      <c r="D2865" s="334" t="s">
        <v>362</v>
      </c>
      <c r="E2865" s="334" t="s">
        <v>127</v>
      </c>
      <c r="F2865" s="323" t="str">
        <f t="shared" si="44"/>
        <v>NL_EX_X_2012_1000 mt_7_1</v>
      </c>
      <c r="G2865" s="684"/>
    </row>
    <row r="2866" spans="1:7" ht="13.8" thickBot="1" x14ac:dyDescent="0.3">
      <c r="A2866" s="372" t="str">
        <f>Cover!$G$25</f>
        <v>NL</v>
      </c>
      <c r="B2866" s="325" t="s">
        <v>221</v>
      </c>
      <c r="C2866" s="323">
        <v>2012</v>
      </c>
      <c r="D2866" s="334" t="s">
        <v>362</v>
      </c>
      <c r="E2866" s="334" t="s">
        <v>128</v>
      </c>
      <c r="F2866" s="323" t="str">
        <f t="shared" si="44"/>
        <v>NL_EX_X_2012_1000 mt_7_2</v>
      </c>
      <c r="G2866" s="684"/>
    </row>
    <row r="2867" spans="1:7" ht="13.8" thickBot="1" x14ac:dyDescent="0.3">
      <c r="A2867" s="372" t="str">
        <f>Cover!$G$25</f>
        <v>NL</v>
      </c>
      <c r="B2867" s="325" t="s">
        <v>221</v>
      </c>
      <c r="C2867" s="323">
        <v>2012</v>
      </c>
      <c r="D2867" s="334" t="s">
        <v>362</v>
      </c>
      <c r="E2867" s="334" t="s">
        <v>129</v>
      </c>
      <c r="F2867" s="323" t="str">
        <f t="shared" si="44"/>
        <v>NL_EX_X_2012_1000 mt_7_3</v>
      </c>
      <c r="G2867" s="684"/>
    </row>
    <row r="2868" spans="1:7" ht="13.8" thickBot="1" x14ac:dyDescent="0.3">
      <c r="A2868" s="372" t="str">
        <f>Cover!$G$25</f>
        <v>NL</v>
      </c>
      <c r="B2868" s="325" t="s">
        <v>221</v>
      </c>
      <c r="C2868" s="323">
        <v>2012</v>
      </c>
      <c r="D2868" s="334" t="s">
        <v>362</v>
      </c>
      <c r="E2868" s="334" t="s">
        <v>130</v>
      </c>
      <c r="F2868" s="323" t="str">
        <f t="shared" si="44"/>
        <v>NL_EX_X_2012_1000 mt_7_3_1</v>
      </c>
      <c r="G2868" s="684"/>
    </row>
    <row r="2869" spans="1:7" ht="13.8" thickBot="1" x14ac:dyDescent="0.3">
      <c r="A2869" s="372" t="str">
        <f>Cover!$G$25</f>
        <v>NL</v>
      </c>
      <c r="B2869" s="325" t="s">
        <v>221</v>
      </c>
      <c r="C2869" s="323">
        <v>2012</v>
      </c>
      <c r="D2869" s="334" t="s">
        <v>362</v>
      </c>
      <c r="E2869" s="334" t="s">
        <v>131</v>
      </c>
      <c r="F2869" s="323" t="str">
        <f t="shared" si="44"/>
        <v>NL_EX_X_2012_1000 mt_7_3_2</v>
      </c>
      <c r="G2869" s="684"/>
    </row>
    <row r="2870" spans="1:7" ht="13.8" thickBot="1" x14ac:dyDescent="0.3">
      <c r="A2870" s="372" t="str">
        <f>Cover!$G$25</f>
        <v>NL</v>
      </c>
      <c r="B2870" s="325" t="s">
        <v>221</v>
      </c>
      <c r="C2870" s="323">
        <v>2012</v>
      </c>
      <c r="D2870" s="334" t="s">
        <v>362</v>
      </c>
      <c r="E2870" s="334" t="s">
        <v>132</v>
      </c>
      <c r="F2870" s="323" t="str">
        <f t="shared" si="44"/>
        <v>NL_EX_X_2012_1000 mt_7_3_3</v>
      </c>
      <c r="G2870" s="684"/>
    </row>
    <row r="2871" spans="1:7" ht="13.8" thickBot="1" x14ac:dyDescent="0.3">
      <c r="A2871" s="372" t="str">
        <f>Cover!$G$25</f>
        <v>NL</v>
      </c>
      <c r="B2871" s="325" t="s">
        <v>221</v>
      </c>
      <c r="C2871" s="323">
        <v>2012</v>
      </c>
      <c r="D2871" s="334" t="s">
        <v>362</v>
      </c>
      <c r="E2871" s="334" t="s">
        <v>133</v>
      </c>
      <c r="F2871" s="323" t="str">
        <f t="shared" si="44"/>
        <v>NL_EX_X_2012_1000 mt_7_3_4</v>
      </c>
      <c r="G2871" s="684"/>
    </row>
    <row r="2872" spans="1:7" ht="13.8" thickBot="1" x14ac:dyDescent="0.3">
      <c r="A2872" s="372" t="str">
        <f>Cover!$G$25</f>
        <v>NL</v>
      </c>
      <c r="B2872" s="325" t="s">
        <v>221</v>
      </c>
      <c r="C2872" s="323">
        <v>2012</v>
      </c>
      <c r="D2872" s="334" t="s">
        <v>362</v>
      </c>
      <c r="E2872" s="334" t="s">
        <v>134</v>
      </c>
      <c r="F2872" s="323" t="str">
        <f t="shared" si="44"/>
        <v>NL_EX_X_2012_1000 mt_7_4</v>
      </c>
      <c r="G2872" s="684"/>
    </row>
    <row r="2873" spans="1:7" ht="13.8" thickBot="1" x14ac:dyDescent="0.3">
      <c r="A2873" s="372" t="str">
        <f>Cover!$G$25</f>
        <v>NL</v>
      </c>
      <c r="B2873" s="325" t="s">
        <v>221</v>
      </c>
      <c r="C2873" s="323">
        <v>2012</v>
      </c>
      <c r="D2873" s="334" t="s">
        <v>362</v>
      </c>
      <c r="E2873" s="334">
        <v>8</v>
      </c>
      <c r="F2873" s="323" t="str">
        <f t="shared" si="44"/>
        <v>NL_EX_X_2012_1000 mt_8</v>
      </c>
      <c r="G2873" s="684"/>
    </row>
    <row r="2874" spans="1:7" ht="13.8" thickBot="1" x14ac:dyDescent="0.3">
      <c r="A2874" s="372" t="str">
        <f>Cover!$G$25</f>
        <v>NL</v>
      </c>
      <c r="B2874" s="325" t="s">
        <v>221</v>
      </c>
      <c r="C2874" s="323">
        <v>2012</v>
      </c>
      <c r="D2874" s="325" t="s">
        <v>362</v>
      </c>
      <c r="E2874" s="334" t="s">
        <v>135</v>
      </c>
      <c r="F2874" s="323" t="str">
        <f t="shared" si="44"/>
        <v>NL_EX_X_2012_1000 mt_8_1</v>
      </c>
      <c r="G2874" s="684"/>
    </row>
    <row r="2875" spans="1:7" ht="13.8" thickBot="1" x14ac:dyDescent="0.3">
      <c r="A2875" s="372" t="str">
        <f>Cover!$G$25</f>
        <v>NL</v>
      </c>
      <c r="B2875" s="325" t="s">
        <v>221</v>
      </c>
      <c r="C2875" s="323">
        <v>2012</v>
      </c>
      <c r="D2875" s="325" t="s">
        <v>362</v>
      </c>
      <c r="E2875" s="334" t="s">
        <v>136</v>
      </c>
      <c r="F2875" s="323" t="str">
        <f t="shared" si="44"/>
        <v>NL_EX_X_2012_1000 mt_8_2</v>
      </c>
      <c r="G2875" s="684"/>
    </row>
    <row r="2876" spans="1:7" ht="13.8" thickBot="1" x14ac:dyDescent="0.3">
      <c r="A2876" s="372" t="str">
        <f>Cover!$G$25</f>
        <v>NL</v>
      </c>
      <c r="B2876" s="325" t="s">
        <v>221</v>
      </c>
      <c r="C2876" s="323">
        <v>2012</v>
      </c>
      <c r="D2876" s="325" t="s">
        <v>362</v>
      </c>
      <c r="E2876" s="334">
        <v>9</v>
      </c>
      <c r="F2876" s="323" t="str">
        <f t="shared" si="44"/>
        <v>NL_EX_X_2012_1000 mt_9</v>
      </c>
      <c r="G2876" s="684"/>
    </row>
    <row r="2877" spans="1:7" ht="13.8" thickBot="1" x14ac:dyDescent="0.3">
      <c r="A2877" s="372" t="str">
        <f>Cover!$G$25</f>
        <v>NL</v>
      </c>
      <c r="B2877" s="325" t="s">
        <v>221</v>
      </c>
      <c r="C2877" s="323">
        <v>2012</v>
      </c>
      <c r="D2877" s="325" t="s">
        <v>362</v>
      </c>
      <c r="E2877" s="334">
        <v>10</v>
      </c>
      <c r="F2877" s="323" t="str">
        <f t="shared" si="44"/>
        <v>NL_EX_X_2012_1000 mt_10</v>
      </c>
      <c r="G2877" s="684"/>
    </row>
    <row r="2878" spans="1:7" ht="13.8" thickBot="1" x14ac:dyDescent="0.3">
      <c r="A2878" s="372" t="str">
        <f>Cover!$G$25</f>
        <v>NL</v>
      </c>
      <c r="B2878" s="325" t="s">
        <v>221</v>
      </c>
      <c r="C2878" s="323">
        <v>2012</v>
      </c>
      <c r="D2878" s="325" t="s">
        <v>362</v>
      </c>
      <c r="E2878" s="334" t="s">
        <v>137</v>
      </c>
      <c r="F2878" s="323" t="str">
        <f t="shared" si="44"/>
        <v>NL_EX_X_2012_1000 mt_10_1</v>
      </c>
      <c r="G2878" s="684"/>
    </row>
    <row r="2879" spans="1:7" ht="13.8" thickBot="1" x14ac:dyDescent="0.3">
      <c r="A2879" s="372" t="str">
        <f>Cover!$G$25</f>
        <v>NL</v>
      </c>
      <c r="B2879" s="325" t="s">
        <v>221</v>
      </c>
      <c r="C2879" s="323">
        <v>2012</v>
      </c>
      <c r="D2879" s="325" t="s">
        <v>362</v>
      </c>
      <c r="E2879" s="334" t="s">
        <v>138</v>
      </c>
      <c r="F2879" s="323" t="str">
        <f t="shared" si="44"/>
        <v>NL_EX_X_2012_1000 mt_10_1_1</v>
      </c>
      <c r="G2879" s="684"/>
    </row>
    <row r="2880" spans="1:7" ht="13.8" thickBot="1" x14ac:dyDescent="0.3">
      <c r="A2880" s="372" t="str">
        <f>Cover!$G$25</f>
        <v>NL</v>
      </c>
      <c r="B2880" s="325" t="s">
        <v>221</v>
      </c>
      <c r="C2880" s="323">
        <v>2012</v>
      </c>
      <c r="D2880" s="325" t="s">
        <v>362</v>
      </c>
      <c r="E2880" s="334" t="s">
        <v>139</v>
      </c>
      <c r="F2880" s="323" t="str">
        <f t="shared" si="44"/>
        <v>NL_EX_X_2012_1000 mt_10_1_2</v>
      </c>
      <c r="G2880" s="684"/>
    </row>
    <row r="2881" spans="1:7" ht="13.8" thickBot="1" x14ac:dyDescent="0.3">
      <c r="A2881" s="372" t="str">
        <f>Cover!$G$25</f>
        <v>NL</v>
      </c>
      <c r="B2881" s="325" t="s">
        <v>221</v>
      </c>
      <c r="C2881" s="323">
        <v>2012</v>
      </c>
      <c r="D2881" s="325" t="s">
        <v>362</v>
      </c>
      <c r="E2881" s="334" t="s">
        <v>140</v>
      </c>
      <c r="F2881" s="323" t="str">
        <f t="shared" si="44"/>
        <v>NL_EX_X_2012_1000 mt_10_1_3</v>
      </c>
      <c r="G2881" s="684"/>
    </row>
    <row r="2882" spans="1:7" ht="13.8" thickBot="1" x14ac:dyDescent="0.3">
      <c r="A2882" s="372" t="str">
        <f>Cover!$G$25</f>
        <v>NL</v>
      </c>
      <c r="B2882" s="325" t="s">
        <v>221</v>
      </c>
      <c r="C2882" s="323">
        <v>2012</v>
      </c>
      <c r="D2882" s="325" t="s">
        <v>362</v>
      </c>
      <c r="E2882" s="334" t="s">
        <v>141</v>
      </c>
      <c r="F2882" s="323" t="str">
        <f t="shared" si="44"/>
        <v>NL_EX_X_2012_1000 mt_10_1_4</v>
      </c>
      <c r="G2882" s="684"/>
    </row>
    <row r="2883" spans="1:7" ht="13.8" thickBot="1" x14ac:dyDescent="0.3">
      <c r="A2883" s="372" t="str">
        <f>Cover!$G$25</f>
        <v>NL</v>
      </c>
      <c r="B2883" s="325" t="s">
        <v>221</v>
      </c>
      <c r="C2883" s="323">
        <v>2012</v>
      </c>
      <c r="D2883" s="325" t="s">
        <v>362</v>
      </c>
      <c r="E2883" s="334" t="s">
        <v>142</v>
      </c>
      <c r="F2883" s="323" t="str">
        <f t="shared" ref="F2883:F2946" si="45">CONCATENATE(A2883,"_",B2883,"_",C2883,"_",D2883,"_",E2883)</f>
        <v>NL_EX_X_2012_1000 mt_10_2</v>
      </c>
      <c r="G2883" s="684"/>
    </row>
    <row r="2884" spans="1:7" ht="13.8" thickBot="1" x14ac:dyDescent="0.3">
      <c r="A2884" s="372" t="str">
        <f>Cover!$G$25</f>
        <v>NL</v>
      </c>
      <c r="B2884" s="325" t="s">
        <v>221</v>
      </c>
      <c r="C2884" s="323">
        <v>2012</v>
      </c>
      <c r="D2884" s="325" t="s">
        <v>362</v>
      </c>
      <c r="E2884" s="334" t="s">
        <v>143</v>
      </c>
      <c r="F2884" s="323" t="str">
        <f t="shared" si="45"/>
        <v>NL_EX_X_2012_1000 mt_10_3</v>
      </c>
      <c r="G2884" s="684"/>
    </row>
    <row r="2885" spans="1:7" ht="13.8" thickBot="1" x14ac:dyDescent="0.3">
      <c r="A2885" s="372" t="str">
        <f>Cover!$G$25</f>
        <v>NL</v>
      </c>
      <c r="B2885" s="325" t="s">
        <v>221</v>
      </c>
      <c r="C2885" s="323">
        <v>2012</v>
      </c>
      <c r="D2885" s="325" t="s">
        <v>362</v>
      </c>
      <c r="E2885" s="334" t="s">
        <v>144</v>
      </c>
      <c r="F2885" s="323" t="str">
        <f t="shared" si="45"/>
        <v>NL_EX_X_2012_1000 mt_10_3_1</v>
      </c>
      <c r="G2885" s="684"/>
    </row>
    <row r="2886" spans="1:7" ht="13.8" thickBot="1" x14ac:dyDescent="0.3">
      <c r="A2886" s="372" t="str">
        <f>Cover!$G$25</f>
        <v>NL</v>
      </c>
      <c r="B2886" s="325" t="s">
        <v>221</v>
      </c>
      <c r="C2886" s="323">
        <v>2012</v>
      </c>
      <c r="D2886" s="325" t="s">
        <v>362</v>
      </c>
      <c r="E2886" s="334" t="s">
        <v>145</v>
      </c>
      <c r="F2886" s="323" t="str">
        <f t="shared" si="45"/>
        <v>NL_EX_X_2012_1000 mt_10_3_2</v>
      </c>
      <c r="G2886" s="684"/>
    </row>
    <row r="2887" spans="1:7" ht="13.8" thickBot="1" x14ac:dyDescent="0.3">
      <c r="A2887" s="372" t="str">
        <f>Cover!$G$25</f>
        <v>NL</v>
      </c>
      <c r="B2887" s="325" t="s">
        <v>221</v>
      </c>
      <c r="C2887" s="323">
        <v>2012</v>
      </c>
      <c r="D2887" s="325" t="s">
        <v>362</v>
      </c>
      <c r="E2887" s="334" t="s">
        <v>146</v>
      </c>
      <c r="F2887" s="323" t="str">
        <f t="shared" si="45"/>
        <v>NL_EX_X_2012_1000 mt_10_3_3</v>
      </c>
      <c r="G2887" s="684"/>
    </row>
    <row r="2888" spans="1:7" ht="13.8" thickBot="1" x14ac:dyDescent="0.3">
      <c r="A2888" s="372" t="str">
        <f>Cover!$G$25</f>
        <v>NL</v>
      </c>
      <c r="B2888" s="325" t="s">
        <v>221</v>
      </c>
      <c r="C2888" s="323">
        <v>2012</v>
      </c>
      <c r="D2888" s="325" t="s">
        <v>362</v>
      </c>
      <c r="E2888" s="334" t="s">
        <v>147</v>
      </c>
      <c r="F2888" s="323" t="str">
        <f t="shared" si="45"/>
        <v>NL_EX_X_2012_1000 mt_10_3_4</v>
      </c>
      <c r="G2888" s="684"/>
    </row>
    <row r="2889" spans="1:7" ht="13.8" thickBot="1" x14ac:dyDescent="0.3">
      <c r="A2889" s="372" t="str">
        <f>Cover!$G$25</f>
        <v>NL</v>
      </c>
      <c r="B2889" s="325" t="s">
        <v>221</v>
      </c>
      <c r="C2889" s="323">
        <v>2012</v>
      </c>
      <c r="D2889" s="325" t="s">
        <v>362</v>
      </c>
      <c r="E2889" s="334" t="s">
        <v>148</v>
      </c>
      <c r="F2889" s="323" t="str">
        <f t="shared" si="45"/>
        <v>NL_EX_X_2012_1000 mt_10_4</v>
      </c>
      <c r="G2889" s="684"/>
    </row>
    <row r="2890" spans="1:7" ht="13.8" thickBot="1" x14ac:dyDescent="0.3">
      <c r="A2890" s="372" t="str">
        <f>Cover!$G$25</f>
        <v>NL</v>
      </c>
      <c r="B2890" s="325" t="s">
        <v>221</v>
      </c>
      <c r="C2890" s="323">
        <v>2012</v>
      </c>
      <c r="D2890" s="325" t="s">
        <v>216</v>
      </c>
      <c r="E2890" s="334">
        <v>1</v>
      </c>
      <c r="F2890" s="323" t="str">
        <f t="shared" si="45"/>
        <v>NL_EX_X_2012_1000 NAC_1</v>
      </c>
      <c r="G2890" s="684"/>
    </row>
    <row r="2891" spans="1:7" ht="13.8" thickBot="1" x14ac:dyDescent="0.3">
      <c r="A2891" s="372" t="str">
        <f>Cover!$G$25</f>
        <v>NL</v>
      </c>
      <c r="B2891" s="325" t="s">
        <v>221</v>
      </c>
      <c r="C2891" s="323">
        <v>2012</v>
      </c>
      <c r="D2891" s="325" t="s">
        <v>216</v>
      </c>
      <c r="E2891" s="334" t="s">
        <v>94</v>
      </c>
      <c r="F2891" s="323" t="str">
        <f t="shared" si="45"/>
        <v>NL_EX_X_2012_1000 NAC_1_1</v>
      </c>
      <c r="G2891" s="684"/>
    </row>
    <row r="2892" spans="1:7" ht="13.8" thickBot="1" x14ac:dyDescent="0.3">
      <c r="A2892" s="372" t="str">
        <f>Cover!$G$25</f>
        <v>NL</v>
      </c>
      <c r="B2892" s="325" t="s">
        <v>221</v>
      </c>
      <c r="C2892" s="323">
        <v>2012</v>
      </c>
      <c r="D2892" s="325" t="s">
        <v>216</v>
      </c>
      <c r="E2892" s="334" t="s">
        <v>97</v>
      </c>
      <c r="F2892" s="323" t="str">
        <f t="shared" si="45"/>
        <v>NL_EX_X_2012_1000 NAC_1_2</v>
      </c>
      <c r="G2892" s="684"/>
    </row>
    <row r="2893" spans="1:7" ht="13.8" thickBot="1" x14ac:dyDescent="0.3">
      <c r="A2893" s="372" t="str">
        <f>Cover!$G$25</f>
        <v>NL</v>
      </c>
      <c r="B2893" s="325" t="s">
        <v>221</v>
      </c>
      <c r="C2893" s="323">
        <v>2012</v>
      </c>
      <c r="D2893" s="325" t="s">
        <v>216</v>
      </c>
      <c r="E2893" s="334" t="s">
        <v>98</v>
      </c>
      <c r="F2893" s="323" t="str">
        <f t="shared" si="45"/>
        <v>NL_EX_X_2012_1000 NAC_1_2_C</v>
      </c>
      <c r="G2893" s="684"/>
    </row>
    <row r="2894" spans="1:7" ht="13.8" thickBot="1" x14ac:dyDescent="0.3">
      <c r="A2894" s="372" t="str">
        <f>Cover!$G$25</f>
        <v>NL</v>
      </c>
      <c r="B2894" s="325" t="s">
        <v>221</v>
      </c>
      <c r="C2894" s="323">
        <v>2012</v>
      </c>
      <c r="D2894" s="325" t="s">
        <v>216</v>
      </c>
      <c r="E2894" s="334" t="s">
        <v>99</v>
      </c>
      <c r="F2894" s="323" t="str">
        <f t="shared" si="45"/>
        <v>NL_EX_X_2012_1000 NAC_1_2_NC</v>
      </c>
      <c r="G2894" s="684"/>
    </row>
    <row r="2895" spans="1:7" ht="13.8" thickBot="1" x14ac:dyDescent="0.3">
      <c r="A2895" s="372" t="str">
        <f>Cover!$G$25</f>
        <v>NL</v>
      </c>
      <c r="B2895" s="325" t="s">
        <v>221</v>
      </c>
      <c r="C2895" s="323">
        <v>2012</v>
      </c>
      <c r="D2895" s="325" t="s">
        <v>216</v>
      </c>
      <c r="E2895" s="334" t="s">
        <v>100</v>
      </c>
      <c r="F2895" s="323" t="str">
        <f t="shared" si="45"/>
        <v>NL_EX_X_2012_1000 NAC_1_2_NC_T</v>
      </c>
      <c r="G2895" s="684"/>
    </row>
    <row r="2896" spans="1:7" ht="13.8" thickBot="1" x14ac:dyDescent="0.3">
      <c r="A2896" s="372" t="str">
        <f>Cover!$G$25</f>
        <v>NL</v>
      </c>
      <c r="B2896" s="325" t="s">
        <v>221</v>
      </c>
      <c r="C2896" s="323">
        <v>2012</v>
      </c>
      <c r="D2896" s="325" t="s">
        <v>216</v>
      </c>
      <c r="E2896" s="334">
        <v>2</v>
      </c>
      <c r="F2896" s="323" t="str">
        <f t="shared" si="45"/>
        <v>NL_EX_X_2012_1000 NAC_2</v>
      </c>
      <c r="G2896" s="684"/>
    </row>
    <row r="2897" spans="1:7" ht="13.8" thickBot="1" x14ac:dyDescent="0.3">
      <c r="A2897" s="372" t="str">
        <f>Cover!$G$25</f>
        <v>NL</v>
      </c>
      <c r="B2897" s="325" t="s">
        <v>221</v>
      </c>
      <c r="C2897" s="323">
        <v>2012</v>
      </c>
      <c r="D2897" s="325" t="s">
        <v>216</v>
      </c>
      <c r="E2897" s="334">
        <v>3</v>
      </c>
      <c r="F2897" s="323" t="str">
        <f t="shared" si="45"/>
        <v>NL_EX_X_2012_1000 NAC_3</v>
      </c>
      <c r="G2897" s="684"/>
    </row>
    <row r="2898" spans="1:7" ht="13.8" thickBot="1" x14ac:dyDescent="0.3">
      <c r="A2898" s="372" t="str">
        <f>Cover!$G$25</f>
        <v>NL</v>
      </c>
      <c r="B2898" s="325" t="s">
        <v>221</v>
      </c>
      <c r="C2898" s="323">
        <v>2012</v>
      </c>
      <c r="D2898" s="325" t="s">
        <v>216</v>
      </c>
      <c r="E2898" s="334" t="s">
        <v>381</v>
      </c>
      <c r="F2898" s="323" t="str">
        <f t="shared" si="45"/>
        <v>NL_EX_X_2012_1000 NAC_3_1</v>
      </c>
      <c r="G2898" s="684"/>
    </row>
    <row r="2899" spans="1:7" ht="13.8" thickBot="1" x14ac:dyDescent="0.3">
      <c r="A2899" s="372" t="str">
        <f>Cover!$G$25</f>
        <v>NL</v>
      </c>
      <c r="B2899" s="332" t="s">
        <v>221</v>
      </c>
      <c r="C2899" s="323">
        <v>2012</v>
      </c>
      <c r="D2899" s="332" t="s">
        <v>216</v>
      </c>
      <c r="E2899" s="342" t="s">
        <v>382</v>
      </c>
      <c r="F2899" s="323" t="str">
        <f t="shared" si="45"/>
        <v>NL_EX_X_2012_1000 NAC_3_2</v>
      </c>
      <c r="G2899" s="684"/>
    </row>
    <row r="2900" spans="1:7" ht="13.8" thickBot="1" x14ac:dyDescent="0.3">
      <c r="A2900" s="372" t="str">
        <f>Cover!$G$25</f>
        <v>NL</v>
      </c>
      <c r="B2900" s="327" t="s">
        <v>221</v>
      </c>
      <c r="C2900" s="323">
        <v>2012</v>
      </c>
      <c r="D2900" s="327" t="s">
        <v>216</v>
      </c>
      <c r="E2900" s="341">
        <v>4</v>
      </c>
      <c r="F2900" s="323" t="str">
        <f t="shared" si="45"/>
        <v>NL_EX_X_2012_1000 NAC_4</v>
      </c>
      <c r="G2900" s="684"/>
    </row>
    <row r="2901" spans="1:7" ht="13.8" thickBot="1" x14ac:dyDescent="0.3">
      <c r="A2901" s="372" t="str">
        <f>Cover!$G$25</f>
        <v>NL</v>
      </c>
      <c r="B2901" s="325" t="s">
        <v>221</v>
      </c>
      <c r="C2901" s="323">
        <v>2012</v>
      </c>
      <c r="D2901" s="325" t="s">
        <v>216</v>
      </c>
      <c r="E2901" s="334" t="s">
        <v>383</v>
      </c>
      <c r="F2901" s="323" t="str">
        <f t="shared" si="45"/>
        <v>NL_EX_X_2012_1000 NAC_4_1</v>
      </c>
      <c r="G2901" s="684"/>
    </row>
    <row r="2902" spans="1:7" ht="13.8" thickBot="1" x14ac:dyDescent="0.3">
      <c r="A2902" s="372" t="str">
        <f>Cover!$G$25</f>
        <v>NL</v>
      </c>
      <c r="B2902" s="325" t="s">
        <v>221</v>
      </c>
      <c r="C2902" s="323">
        <v>2012</v>
      </c>
      <c r="D2902" s="325" t="s">
        <v>216</v>
      </c>
      <c r="E2902" s="334" t="s">
        <v>384</v>
      </c>
      <c r="F2902" s="323" t="str">
        <f t="shared" si="45"/>
        <v>NL_EX_X_2012_1000 NAC_4_2</v>
      </c>
      <c r="G2902" s="684"/>
    </row>
    <row r="2903" spans="1:7" ht="13.8" thickBot="1" x14ac:dyDescent="0.3">
      <c r="A2903" s="372" t="str">
        <f>Cover!$G$25</f>
        <v>NL</v>
      </c>
      <c r="B2903" s="325" t="s">
        <v>221</v>
      </c>
      <c r="C2903" s="323">
        <v>2012</v>
      </c>
      <c r="D2903" s="325" t="s">
        <v>216</v>
      </c>
      <c r="E2903" s="334">
        <v>5</v>
      </c>
      <c r="F2903" s="323" t="str">
        <f t="shared" si="45"/>
        <v>NL_EX_X_2012_1000 NAC_5</v>
      </c>
      <c r="G2903" s="684"/>
    </row>
    <row r="2904" spans="1:7" ht="13.8" thickBot="1" x14ac:dyDescent="0.3">
      <c r="A2904" s="372" t="str">
        <f>Cover!$G$25</f>
        <v>NL</v>
      </c>
      <c r="B2904" s="325" t="s">
        <v>221</v>
      </c>
      <c r="C2904" s="323">
        <v>2012</v>
      </c>
      <c r="D2904" s="325" t="s">
        <v>216</v>
      </c>
      <c r="E2904" s="334" t="s">
        <v>110</v>
      </c>
      <c r="F2904" s="323" t="str">
        <f t="shared" si="45"/>
        <v>NL_EX_X_2012_1000 NAC_5_C</v>
      </c>
      <c r="G2904" s="684"/>
    </row>
    <row r="2905" spans="1:7" ht="13.8" thickBot="1" x14ac:dyDescent="0.3">
      <c r="A2905" s="372" t="str">
        <f>Cover!$G$25</f>
        <v>NL</v>
      </c>
      <c r="B2905" s="325" t="s">
        <v>221</v>
      </c>
      <c r="C2905" s="323">
        <v>2012</v>
      </c>
      <c r="D2905" s="325" t="s">
        <v>216</v>
      </c>
      <c r="E2905" s="334" t="s">
        <v>111</v>
      </c>
      <c r="F2905" s="323" t="str">
        <f t="shared" si="45"/>
        <v>NL_EX_X_2012_1000 NAC_5_NC</v>
      </c>
      <c r="G2905" s="684"/>
    </row>
    <row r="2906" spans="1:7" ht="13.8" thickBot="1" x14ac:dyDescent="0.3">
      <c r="A2906" s="372" t="str">
        <f>Cover!$G$25</f>
        <v>NL</v>
      </c>
      <c r="B2906" s="325" t="s">
        <v>221</v>
      </c>
      <c r="C2906" s="323">
        <v>2012</v>
      </c>
      <c r="D2906" s="325" t="s">
        <v>216</v>
      </c>
      <c r="E2906" s="334" t="s">
        <v>112</v>
      </c>
      <c r="F2906" s="323" t="str">
        <f t="shared" si="45"/>
        <v>NL_EX_X_2012_1000 NAC_5_NC_T</v>
      </c>
      <c r="G2906" s="684"/>
    </row>
    <row r="2907" spans="1:7" ht="13.8" thickBot="1" x14ac:dyDescent="0.3">
      <c r="A2907" s="372" t="str">
        <f>Cover!$G$25</f>
        <v>NL</v>
      </c>
      <c r="B2907" s="325" t="s">
        <v>221</v>
      </c>
      <c r="C2907" s="323">
        <v>2012</v>
      </c>
      <c r="D2907" s="325" t="s">
        <v>216</v>
      </c>
      <c r="E2907" s="334">
        <v>6</v>
      </c>
      <c r="F2907" s="323" t="str">
        <f t="shared" si="45"/>
        <v>NL_EX_X_2012_1000 NAC_6</v>
      </c>
      <c r="G2907" s="684"/>
    </row>
    <row r="2908" spans="1:7" ht="13.8" thickBot="1" x14ac:dyDescent="0.3">
      <c r="A2908" s="372" t="str">
        <f>Cover!$G$25</f>
        <v>NL</v>
      </c>
      <c r="B2908" s="325" t="s">
        <v>221</v>
      </c>
      <c r="C2908" s="323">
        <v>2012</v>
      </c>
      <c r="D2908" s="325" t="s">
        <v>216</v>
      </c>
      <c r="E2908" s="334" t="s">
        <v>113</v>
      </c>
      <c r="F2908" s="323" t="str">
        <f t="shared" si="45"/>
        <v>NL_EX_X_2012_1000 NAC_6_1</v>
      </c>
      <c r="G2908" s="684"/>
    </row>
    <row r="2909" spans="1:7" ht="13.8" thickBot="1" x14ac:dyDescent="0.3">
      <c r="A2909" s="372" t="str">
        <f>Cover!$G$25</f>
        <v>NL</v>
      </c>
      <c r="B2909" s="325" t="s">
        <v>221</v>
      </c>
      <c r="C2909" s="323">
        <v>2012</v>
      </c>
      <c r="D2909" s="325" t="s">
        <v>216</v>
      </c>
      <c r="E2909" s="334" t="s">
        <v>114</v>
      </c>
      <c r="F2909" s="323" t="str">
        <f t="shared" si="45"/>
        <v>NL_EX_X_2012_1000 NAC_6_1_C</v>
      </c>
      <c r="G2909" s="684"/>
    </row>
    <row r="2910" spans="1:7" ht="13.8" thickBot="1" x14ac:dyDescent="0.3">
      <c r="A2910" s="372" t="str">
        <f>Cover!$G$25</f>
        <v>NL</v>
      </c>
      <c r="B2910" s="325" t="s">
        <v>221</v>
      </c>
      <c r="C2910" s="323">
        <v>2012</v>
      </c>
      <c r="D2910" s="325" t="s">
        <v>216</v>
      </c>
      <c r="E2910" s="334" t="s">
        <v>115</v>
      </c>
      <c r="F2910" s="323" t="str">
        <f t="shared" si="45"/>
        <v>NL_EX_X_2012_1000 NAC_6_1_NC</v>
      </c>
      <c r="G2910" s="684"/>
    </row>
    <row r="2911" spans="1:7" ht="13.8" thickBot="1" x14ac:dyDescent="0.3">
      <c r="A2911" s="372" t="str">
        <f>Cover!$G$25</f>
        <v>NL</v>
      </c>
      <c r="B2911" s="325" t="s">
        <v>221</v>
      </c>
      <c r="C2911" s="323">
        <v>2012</v>
      </c>
      <c r="D2911" s="325" t="s">
        <v>216</v>
      </c>
      <c r="E2911" s="334" t="s">
        <v>116</v>
      </c>
      <c r="F2911" s="323" t="str">
        <f t="shared" si="45"/>
        <v>NL_EX_X_2012_1000 NAC_6_1_NC_T</v>
      </c>
      <c r="G2911" s="684"/>
    </row>
    <row r="2912" spans="1:7" ht="13.8" thickBot="1" x14ac:dyDescent="0.3">
      <c r="A2912" s="372" t="str">
        <f>Cover!$G$25</f>
        <v>NL</v>
      </c>
      <c r="B2912" s="325" t="s">
        <v>221</v>
      </c>
      <c r="C2912" s="323">
        <v>2012</v>
      </c>
      <c r="D2912" s="325" t="s">
        <v>216</v>
      </c>
      <c r="E2912" s="334" t="s">
        <v>117</v>
      </c>
      <c r="F2912" s="323" t="str">
        <f t="shared" si="45"/>
        <v>NL_EX_X_2012_1000 NAC_6_2</v>
      </c>
      <c r="G2912" s="684"/>
    </row>
    <row r="2913" spans="1:7" ht="13.8" thickBot="1" x14ac:dyDescent="0.3">
      <c r="A2913" s="372" t="str">
        <f>Cover!$G$25</f>
        <v>NL</v>
      </c>
      <c r="B2913" s="325" t="s">
        <v>221</v>
      </c>
      <c r="C2913" s="323">
        <v>2012</v>
      </c>
      <c r="D2913" s="325" t="s">
        <v>216</v>
      </c>
      <c r="E2913" s="334" t="s">
        <v>118</v>
      </c>
      <c r="F2913" s="323" t="str">
        <f t="shared" si="45"/>
        <v>NL_EX_X_2012_1000 NAC_6_2_C</v>
      </c>
      <c r="G2913" s="684"/>
    </row>
    <row r="2914" spans="1:7" ht="13.8" thickBot="1" x14ac:dyDescent="0.3">
      <c r="A2914" s="372" t="str">
        <f>Cover!$G$25</f>
        <v>NL</v>
      </c>
      <c r="B2914" s="325" t="s">
        <v>221</v>
      </c>
      <c r="C2914" s="323">
        <v>2012</v>
      </c>
      <c r="D2914" s="325" t="s">
        <v>216</v>
      </c>
      <c r="E2914" s="334" t="s">
        <v>119</v>
      </c>
      <c r="F2914" s="323" t="str">
        <f t="shared" si="45"/>
        <v>NL_EX_X_2012_1000 NAC_6_2_NC</v>
      </c>
      <c r="G2914" s="684"/>
    </row>
    <row r="2915" spans="1:7" ht="13.8" thickBot="1" x14ac:dyDescent="0.3">
      <c r="A2915" s="372" t="str">
        <f>Cover!$G$25</f>
        <v>NL</v>
      </c>
      <c r="B2915" s="325" t="s">
        <v>221</v>
      </c>
      <c r="C2915" s="323">
        <v>2012</v>
      </c>
      <c r="D2915" s="325" t="s">
        <v>216</v>
      </c>
      <c r="E2915" s="334" t="s">
        <v>120</v>
      </c>
      <c r="F2915" s="323" t="str">
        <f t="shared" si="45"/>
        <v>NL_EX_X_2012_1000 NAC_6_2_NC_T</v>
      </c>
      <c r="G2915" s="684"/>
    </row>
    <row r="2916" spans="1:7" ht="13.8" thickBot="1" x14ac:dyDescent="0.3">
      <c r="A2916" s="372" t="str">
        <f>Cover!$G$25</f>
        <v>NL</v>
      </c>
      <c r="B2916" s="325" t="s">
        <v>221</v>
      </c>
      <c r="C2916" s="323">
        <v>2012</v>
      </c>
      <c r="D2916" s="325" t="s">
        <v>216</v>
      </c>
      <c r="E2916" s="334" t="s">
        <v>121</v>
      </c>
      <c r="F2916" s="323" t="str">
        <f t="shared" si="45"/>
        <v>NL_EX_X_2012_1000 NAC_6_3</v>
      </c>
      <c r="G2916" s="684"/>
    </row>
    <row r="2917" spans="1:7" ht="13.8" thickBot="1" x14ac:dyDescent="0.3">
      <c r="A2917" s="372" t="str">
        <f>Cover!$G$25</f>
        <v>NL</v>
      </c>
      <c r="B2917" s="325" t="s">
        <v>221</v>
      </c>
      <c r="C2917" s="323">
        <v>2012</v>
      </c>
      <c r="D2917" s="325" t="s">
        <v>216</v>
      </c>
      <c r="E2917" s="334" t="s">
        <v>122</v>
      </c>
      <c r="F2917" s="323" t="str">
        <f t="shared" si="45"/>
        <v>NL_EX_X_2012_1000 NAC_6_3_1</v>
      </c>
      <c r="G2917" s="684"/>
    </row>
    <row r="2918" spans="1:7" ht="13.8" thickBot="1" x14ac:dyDescent="0.3">
      <c r="A2918" s="372" t="str">
        <f>Cover!$G$25</f>
        <v>NL</v>
      </c>
      <c r="B2918" s="325" t="s">
        <v>221</v>
      </c>
      <c r="C2918" s="323">
        <v>2012</v>
      </c>
      <c r="D2918" s="325" t="s">
        <v>216</v>
      </c>
      <c r="E2918" s="334" t="s">
        <v>123</v>
      </c>
      <c r="F2918" s="323" t="str">
        <f t="shared" si="45"/>
        <v>NL_EX_X_2012_1000 NAC_6_4</v>
      </c>
      <c r="G2918" s="684"/>
    </row>
    <row r="2919" spans="1:7" ht="13.8" thickBot="1" x14ac:dyDescent="0.3">
      <c r="A2919" s="372" t="str">
        <f>Cover!$G$25</f>
        <v>NL</v>
      </c>
      <c r="B2919" s="325" t="s">
        <v>221</v>
      </c>
      <c r="C2919" s="323">
        <v>2012</v>
      </c>
      <c r="D2919" s="325" t="s">
        <v>216</v>
      </c>
      <c r="E2919" s="334" t="s">
        <v>124</v>
      </c>
      <c r="F2919" s="323" t="str">
        <f t="shared" si="45"/>
        <v>NL_EX_X_2012_1000 NAC_6_4_1</v>
      </c>
      <c r="G2919" s="684"/>
    </row>
    <row r="2920" spans="1:7" ht="13.8" thickBot="1" x14ac:dyDescent="0.3">
      <c r="A2920" s="372" t="str">
        <f>Cover!$G$25</f>
        <v>NL</v>
      </c>
      <c r="B2920" s="325" t="s">
        <v>221</v>
      </c>
      <c r="C2920" s="323">
        <v>2012</v>
      </c>
      <c r="D2920" s="325" t="s">
        <v>216</v>
      </c>
      <c r="E2920" s="334" t="s">
        <v>125</v>
      </c>
      <c r="F2920" s="323" t="str">
        <f t="shared" si="45"/>
        <v>NL_EX_X_2012_1000 NAC_6_4_2</v>
      </c>
      <c r="G2920" s="684"/>
    </row>
    <row r="2921" spans="1:7" ht="13.8" thickBot="1" x14ac:dyDescent="0.3">
      <c r="A2921" s="372" t="str">
        <f>Cover!$G$25</f>
        <v>NL</v>
      </c>
      <c r="B2921" s="325" t="s">
        <v>221</v>
      </c>
      <c r="C2921" s="323">
        <v>2012</v>
      </c>
      <c r="D2921" s="325" t="s">
        <v>216</v>
      </c>
      <c r="E2921" s="334" t="s">
        <v>126</v>
      </c>
      <c r="F2921" s="323" t="str">
        <f t="shared" si="45"/>
        <v>NL_EX_X_2012_1000 NAC_6_4_3</v>
      </c>
      <c r="G2921" s="684"/>
    </row>
    <row r="2922" spans="1:7" ht="13.8" thickBot="1" x14ac:dyDescent="0.3">
      <c r="A2922" s="372" t="str">
        <f>Cover!$G$25</f>
        <v>NL</v>
      </c>
      <c r="B2922" s="325" t="s">
        <v>221</v>
      </c>
      <c r="C2922" s="323">
        <v>2012</v>
      </c>
      <c r="D2922" s="325" t="s">
        <v>216</v>
      </c>
      <c r="E2922" s="334">
        <v>7</v>
      </c>
      <c r="F2922" s="323" t="str">
        <f t="shared" si="45"/>
        <v>NL_EX_X_2012_1000 NAC_7</v>
      </c>
      <c r="G2922" s="684"/>
    </row>
    <row r="2923" spans="1:7" ht="13.8" thickBot="1" x14ac:dyDescent="0.3">
      <c r="A2923" s="372" t="str">
        <f>Cover!$G$25</f>
        <v>NL</v>
      </c>
      <c r="B2923" s="325" t="s">
        <v>221</v>
      </c>
      <c r="C2923" s="323">
        <v>2012</v>
      </c>
      <c r="D2923" s="325" t="s">
        <v>216</v>
      </c>
      <c r="E2923" s="334" t="s">
        <v>127</v>
      </c>
      <c r="F2923" s="323" t="str">
        <f t="shared" si="45"/>
        <v>NL_EX_X_2012_1000 NAC_7_1</v>
      </c>
      <c r="G2923" s="684"/>
    </row>
    <row r="2924" spans="1:7" ht="13.8" thickBot="1" x14ac:dyDescent="0.3">
      <c r="A2924" s="372" t="str">
        <f>Cover!$G$25</f>
        <v>NL</v>
      </c>
      <c r="B2924" s="325" t="s">
        <v>221</v>
      </c>
      <c r="C2924" s="323">
        <v>2012</v>
      </c>
      <c r="D2924" s="325" t="s">
        <v>216</v>
      </c>
      <c r="E2924" s="334" t="s">
        <v>128</v>
      </c>
      <c r="F2924" s="323" t="str">
        <f t="shared" si="45"/>
        <v>NL_EX_X_2012_1000 NAC_7_2</v>
      </c>
      <c r="G2924" s="684"/>
    </row>
    <row r="2925" spans="1:7" ht="13.8" thickBot="1" x14ac:dyDescent="0.3">
      <c r="A2925" s="372" t="str">
        <f>Cover!$G$25</f>
        <v>NL</v>
      </c>
      <c r="B2925" s="325" t="s">
        <v>221</v>
      </c>
      <c r="C2925" s="323">
        <v>2012</v>
      </c>
      <c r="D2925" s="325" t="s">
        <v>216</v>
      </c>
      <c r="E2925" s="334" t="s">
        <v>129</v>
      </c>
      <c r="F2925" s="323" t="str">
        <f t="shared" si="45"/>
        <v>NL_EX_X_2012_1000 NAC_7_3</v>
      </c>
      <c r="G2925" s="684"/>
    </row>
    <row r="2926" spans="1:7" ht="13.8" thickBot="1" x14ac:dyDescent="0.3">
      <c r="A2926" s="372" t="str">
        <f>Cover!$G$25</f>
        <v>NL</v>
      </c>
      <c r="B2926" s="325" t="s">
        <v>221</v>
      </c>
      <c r="C2926" s="323">
        <v>2012</v>
      </c>
      <c r="D2926" s="325" t="s">
        <v>216</v>
      </c>
      <c r="E2926" s="334" t="s">
        <v>130</v>
      </c>
      <c r="F2926" s="323" t="str">
        <f t="shared" si="45"/>
        <v>NL_EX_X_2012_1000 NAC_7_3_1</v>
      </c>
      <c r="G2926" s="684"/>
    </row>
    <row r="2927" spans="1:7" ht="13.8" thickBot="1" x14ac:dyDescent="0.3">
      <c r="A2927" s="372" t="str">
        <f>Cover!$G$25</f>
        <v>NL</v>
      </c>
      <c r="B2927" s="325" t="s">
        <v>221</v>
      </c>
      <c r="C2927" s="323">
        <v>2012</v>
      </c>
      <c r="D2927" s="325" t="s">
        <v>216</v>
      </c>
      <c r="E2927" s="334" t="s">
        <v>131</v>
      </c>
      <c r="F2927" s="323" t="str">
        <f t="shared" si="45"/>
        <v>NL_EX_X_2012_1000 NAC_7_3_2</v>
      </c>
      <c r="G2927" s="684"/>
    </row>
    <row r="2928" spans="1:7" ht="13.8" thickBot="1" x14ac:dyDescent="0.3">
      <c r="A2928" s="372" t="str">
        <f>Cover!$G$25</f>
        <v>NL</v>
      </c>
      <c r="B2928" s="325" t="s">
        <v>221</v>
      </c>
      <c r="C2928" s="323">
        <v>2012</v>
      </c>
      <c r="D2928" s="325" t="s">
        <v>216</v>
      </c>
      <c r="E2928" s="334" t="s">
        <v>132</v>
      </c>
      <c r="F2928" s="323" t="str">
        <f t="shared" si="45"/>
        <v>NL_EX_X_2012_1000 NAC_7_3_3</v>
      </c>
      <c r="G2928" s="684"/>
    </row>
    <row r="2929" spans="1:7" ht="13.8" thickBot="1" x14ac:dyDescent="0.3">
      <c r="A2929" s="372" t="str">
        <f>Cover!$G$25</f>
        <v>NL</v>
      </c>
      <c r="B2929" s="325" t="s">
        <v>221</v>
      </c>
      <c r="C2929" s="323">
        <v>2012</v>
      </c>
      <c r="D2929" s="325" t="s">
        <v>216</v>
      </c>
      <c r="E2929" s="334" t="s">
        <v>133</v>
      </c>
      <c r="F2929" s="323" t="str">
        <f t="shared" si="45"/>
        <v>NL_EX_X_2012_1000 NAC_7_3_4</v>
      </c>
      <c r="G2929" s="684"/>
    </row>
    <row r="2930" spans="1:7" ht="13.8" thickBot="1" x14ac:dyDescent="0.3">
      <c r="A2930" s="372" t="str">
        <f>Cover!$G$25</f>
        <v>NL</v>
      </c>
      <c r="B2930" s="325" t="s">
        <v>221</v>
      </c>
      <c r="C2930" s="323">
        <v>2012</v>
      </c>
      <c r="D2930" s="325" t="s">
        <v>216</v>
      </c>
      <c r="E2930" s="334" t="s">
        <v>134</v>
      </c>
      <c r="F2930" s="323" t="str">
        <f t="shared" si="45"/>
        <v>NL_EX_X_2012_1000 NAC_7_4</v>
      </c>
      <c r="G2930" s="684"/>
    </row>
    <row r="2931" spans="1:7" ht="13.8" thickBot="1" x14ac:dyDescent="0.3">
      <c r="A2931" s="372" t="str">
        <f>Cover!$G$25</f>
        <v>NL</v>
      </c>
      <c r="B2931" s="325" t="s">
        <v>221</v>
      </c>
      <c r="C2931" s="323">
        <v>2012</v>
      </c>
      <c r="D2931" s="325" t="s">
        <v>216</v>
      </c>
      <c r="E2931" s="334">
        <v>8</v>
      </c>
      <c r="F2931" s="323" t="str">
        <f t="shared" si="45"/>
        <v>NL_EX_X_2012_1000 NAC_8</v>
      </c>
      <c r="G2931" s="684"/>
    </row>
    <row r="2932" spans="1:7" ht="13.8" thickBot="1" x14ac:dyDescent="0.3">
      <c r="A2932" s="372" t="str">
        <f>Cover!$G$25</f>
        <v>NL</v>
      </c>
      <c r="B2932" s="325" t="s">
        <v>221</v>
      </c>
      <c r="C2932" s="323">
        <v>2012</v>
      </c>
      <c r="D2932" s="325" t="s">
        <v>216</v>
      </c>
      <c r="E2932" s="334" t="s">
        <v>135</v>
      </c>
      <c r="F2932" s="323" t="str">
        <f t="shared" si="45"/>
        <v>NL_EX_X_2012_1000 NAC_8_1</v>
      </c>
      <c r="G2932" s="684"/>
    </row>
    <row r="2933" spans="1:7" ht="13.8" thickBot="1" x14ac:dyDescent="0.3">
      <c r="A2933" s="372" t="str">
        <f>Cover!$G$25</f>
        <v>NL</v>
      </c>
      <c r="B2933" s="325" t="s">
        <v>221</v>
      </c>
      <c r="C2933" s="323">
        <v>2012</v>
      </c>
      <c r="D2933" s="325" t="s">
        <v>216</v>
      </c>
      <c r="E2933" s="334" t="s">
        <v>136</v>
      </c>
      <c r="F2933" s="323" t="str">
        <f t="shared" si="45"/>
        <v>NL_EX_X_2012_1000 NAC_8_2</v>
      </c>
      <c r="G2933" s="684"/>
    </row>
    <row r="2934" spans="1:7" ht="13.8" thickBot="1" x14ac:dyDescent="0.3">
      <c r="A2934" s="372" t="str">
        <f>Cover!$G$25</f>
        <v>NL</v>
      </c>
      <c r="B2934" s="325" t="s">
        <v>221</v>
      </c>
      <c r="C2934" s="323">
        <v>2012</v>
      </c>
      <c r="D2934" s="325" t="s">
        <v>216</v>
      </c>
      <c r="E2934" s="334">
        <v>9</v>
      </c>
      <c r="F2934" s="323" t="str">
        <f t="shared" si="45"/>
        <v>NL_EX_X_2012_1000 NAC_9</v>
      </c>
      <c r="G2934" s="684"/>
    </row>
    <row r="2935" spans="1:7" ht="13.8" thickBot="1" x14ac:dyDescent="0.3">
      <c r="A2935" s="372" t="str">
        <f>Cover!$G$25</f>
        <v>NL</v>
      </c>
      <c r="B2935" s="325" t="s">
        <v>221</v>
      </c>
      <c r="C2935" s="323">
        <v>2012</v>
      </c>
      <c r="D2935" s="325" t="s">
        <v>216</v>
      </c>
      <c r="E2935" s="334">
        <v>10</v>
      </c>
      <c r="F2935" s="323" t="str">
        <f t="shared" si="45"/>
        <v>NL_EX_X_2012_1000 NAC_10</v>
      </c>
      <c r="G2935" s="684"/>
    </row>
    <row r="2936" spans="1:7" ht="13.8" thickBot="1" x14ac:dyDescent="0.3">
      <c r="A2936" s="372" t="str">
        <f>Cover!$G$25</f>
        <v>NL</v>
      </c>
      <c r="B2936" s="325" t="s">
        <v>221</v>
      </c>
      <c r="C2936" s="323">
        <v>2012</v>
      </c>
      <c r="D2936" s="325" t="s">
        <v>216</v>
      </c>
      <c r="E2936" s="334" t="s">
        <v>137</v>
      </c>
      <c r="F2936" s="323" t="str">
        <f t="shared" si="45"/>
        <v>NL_EX_X_2012_1000 NAC_10_1</v>
      </c>
      <c r="G2936" s="684"/>
    </row>
    <row r="2937" spans="1:7" ht="13.8" thickBot="1" x14ac:dyDescent="0.3">
      <c r="A2937" s="372" t="str">
        <f>Cover!$G$25</f>
        <v>NL</v>
      </c>
      <c r="B2937" s="325" t="s">
        <v>221</v>
      </c>
      <c r="C2937" s="323">
        <v>2012</v>
      </c>
      <c r="D2937" s="325" t="s">
        <v>216</v>
      </c>
      <c r="E2937" s="334" t="s">
        <v>138</v>
      </c>
      <c r="F2937" s="323" t="str">
        <f t="shared" si="45"/>
        <v>NL_EX_X_2012_1000 NAC_10_1_1</v>
      </c>
      <c r="G2937" s="684"/>
    </row>
    <row r="2938" spans="1:7" ht="13.8" thickBot="1" x14ac:dyDescent="0.3">
      <c r="A2938" s="372" t="str">
        <f>Cover!$G$25</f>
        <v>NL</v>
      </c>
      <c r="B2938" s="325" t="s">
        <v>221</v>
      </c>
      <c r="C2938" s="323">
        <v>2012</v>
      </c>
      <c r="D2938" s="325" t="s">
        <v>216</v>
      </c>
      <c r="E2938" s="334" t="s">
        <v>139</v>
      </c>
      <c r="F2938" s="323" t="str">
        <f t="shared" si="45"/>
        <v>NL_EX_X_2012_1000 NAC_10_1_2</v>
      </c>
      <c r="G2938" s="684"/>
    </row>
    <row r="2939" spans="1:7" ht="13.8" thickBot="1" x14ac:dyDescent="0.3">
      <c r="A2939" s="372" t="str">
        <f>Cover!$G$25</f>
        <v>NL</v>
      </c>
      <c r="B2939" s="325" t="s">
        <v>221</v>
      </c>
      <c r="C2939" s="323">
        <v>2012</v>
      </c>
      <c r="D2939" s="325" t="s">
        <v>216</v>
      </c>
      <c r="E2939" s="334" t="s">
        <v>140</v>
      </c>
      <c r="F2939" s="323" t="str">
        <f t="shared" si="45"/>
        <v>NL_EX_X_2012_1000 NAC_10_1_3</v>
      </c>
      <c r="G2939" s="684"/>
    </row>
    <row r="2940" spans="1:7" ht="13.8" thickBot="1" x14ac:dyDescent="0.3">
      <c r="A2940" s="372" t="str">
        <f>Cover!$G$25</f>
        <v>NL</v>
      </c>
      <c r="B2940" s="325" t="s">
        <v>221</v>
      </c>
      <c r="C2940" s="323">
        <v>2012</v>
      </c>
      <c r="D2940" s="325" t="s">
        <v>216</v>
      </c>
      <c r="E2940" s="334" t="s">
        <v>141</v>
      </c>
      <c r="F2940" s="323" t="str">
        <f t="shared" si="45"/>
        <v>NL_EX_X_2012_1000 NAC_10_1_4</v>
      </c>
      <c r="G2940" s="684"/>
    </row>
    <row r="2941" spans="1:7" ht="13.8" thickBot="1" x14ac:dyDescent="0.3">
      <c r="A2941" s="372" t="str">
        <f>Cover!$G$25</f>
        <v>NL</v>
      </c>
      <c r="B2941" s="325" t="s">
        <v>221</v>
      </c>
      <c r="C2941" s="323">
        <v>2012</v>
      </c>
      <c r="D2941" s="325" t="s">
        <v>216</v>
      </c>
      <c r="E2941" s="334" t="s">
        <v>142</v>
      </c>
      <c r="F2941" s="323" t="str">
        <f t="shared" si="45"/>
        <v>NL_EX_X_2012_1000 NAC_10_2</v>
      </c>
      <c r="G2941" s="684"/>
    </row>
    <row r="2942" spans="1:7" ht="13.8" thickBot="1" x14ac:dyDescent="0.3">
      <c r="A2942" s="372" t="str">
        <f>Cover!$G$25</f>
        <v>NL</v>
      </c>
      <c r="B2942" s="325" t="s">
        <v>221</v>
      </c>
      <c r="C2942" s="323">
        <v>2012</v>
      </c>
      <c r="D2942" s="325" t="s">
        <v>216</v>
      </c>
      <c r="E2942" s="334" t="s">
        <v>143</v>
      </c>
      <c r="F2942" s="323" t="str">
        <f t="shared" si="45"/>
        <v>NL_EX_X_2012_1000 NAC_10_3</v>
      </c>
      <c r="G2942" s="684"/>
    </row>
    <row r="2943" spans="1:7" ht="13.8" thickBot="1" x14ac:dyDescent="0.3">
      <c r="A2943" s="372" t="str">
        <f>Cover!$G$25</f>
        <v>NL</v>
      </c>
      <c r="B2943" s="325" t="s">
        <v>221</v>
      </c>
      <c r="C2943" s="323">
        <v>2012</v>
      </c>
      <c r="D2943" s="325" t="s">
        <v>216</v>
      </c>
      <c r="E2943" s="334" t="s">
        <v>144</v>
      </c>
      <c r="F2943" s="323" t="str">
        <f t="shared" si="45"/>
        <v>NL_EX_X_2012_1000 NAC_10_3_1</v>
      </c>
      <c r="G2943" s="684"/>
    </row>
    <row r="2944" spans="1:7" ht="13.8" thickBot="1" x14ac:dyDescent="0.3">
      <c r="A2944" s="372" t="str">
        <f>Cover!$G$25</f>
        <v>NL</v>
      </c>
      <c r="B2944" s="325" t="s">
        <v>221</v>
      </c>
      <c r="C2944" s="323">
        <v>2012</v>
      </c>
      <c r="D2944" s="325" t="s">
        <v>216</v>
      </c>
      <c r="E2944" s="334" t="s">
        <v>145</v>
      </c>
      <c r="F2944" s="323" t="str">
        <f t="shared" si="45"/>
        <v>NL_EX_X_2012_1000 NAC_10_3_2</v>
      </c>
      <c r="G2944" s="684"/>
    </row>
    <row r="2945" spans="1:7" ht="13.8" thickBot="1" x14ac:dyDescent="0.3">
      <c r="A2945" s="372" t="str">
        <f>Cover!$G$25</f>
        <v>NL</v>
      </c>
      <c r="B2945" s="325" t="s">
        <v>221</v>
      </c>
      <c r="C2945" s="323">
        <v>2012</v>
      </c>
      <c r="D2945" s="325" t="s">
        <v>216</v>
      </c>
      <c r="E2945" s="334" t="s">
        <v>146</v>
      </c>
      <c r="F2945" s="323" t="str">
        <f t="shared" si="45"/>
        <v>NL_EX_X_2012_1000 NAC_10_3_3</v>
      </c>
      <c r="G2945" s="684"/>
    </row>
    <row r="2946" spans="1:7" ht="13.8" thickBot="1" x14ac:dyDescent="0.3">
      <c r="A2946" s="372" t="str">
        <f>Cover!$G$25</f>
        <v>NL</v>
      </c>
      <c r="B2946" s="325" t="s">
        <v>221</v>
      </c>
      <c r="C2946" s="323">
        <v>2012</v>
      </c>
      <c r="D2946" s="325" t="s">
        <v>216</v>
      </c>
      <c r="E2946" s="334" t="s">
        <v>147</v>
      </c>
      <c r="F2946" s="323" t="str">
        <f t="shared" si="45"/>
        <v>NL_EX_X_2012_1000 NAC_10_3_4</v>
      </c>
      <c r="G2946" s="684"/>
    </row>
    <row r="2947" spans="1:7" ht="13.8" thickBot="1" x14ac:dyDescent="0.3">
      <c r="A2947" s="372" t="str">
        <f>Cover!$G$25</f>
        <v>NL</v>
      </c>
      <c r="B2947" s="325" t="s">
        <v>221</v>
      </c>
      <c r="C2947" s="323">
        <v>2012</v>
      </c>
      <c r="D2947" s="325" t="s">
        <v>216</v>
      </c>
      <c r="E2947" s="334" t="s">
        <v>148</v>
      </c>
      <c r="F2947" s="323" t="str">
        <f t="shared" ref="F2947:F3010" si="46">CONCATENATE(A2947,"_",B2947,"_",C2947,"_",D2947,"_",E2947)</f>
        <v>NL_EX_X_2012_1000 NAC_10_4</v>
      </c>
      <c r="G2947" s="684"/>
    </row>
    <row r="2948" spans="1:7" ht="13.8" thickBot="1" x14ac:dyDescent="0.3">
      <c r="A2948" s="372" t="str">
        <f>Cover!$G$25</f>
        <v>NL</v>
      </c>
      <c r="B2948" s="325" t="s">
        <v>295</v>
      </c>
      <c r="C2948" s="323">
        <v>2012</v>
      </c>
      <c r="D2948" s="325" t="s">
        <v>293</v>
      </c>
      <c r="E2948" s="334" t="s">
        <v>229</v>
      </c>
      <c r="F2948" s="323" t="str">
        <f t="shared" si="46"/>
        <v>NL_P_2012_1000 m3_EU2_1</v>
      </c>
      <c r="G2948" s="684"/>
    </row>
    <row r="2949" spans="1:7" ht="13.8" thickBot="1" x14ac:dyDescent="0.3">
      <c r="A2949" s="372" t="str">
        <f>Cover!$G$25</f>
        <v>NL</v>
      </c>
      <c r="B2949" s="325" t="s">
        <v>295</v>
      </c>
      <c r="C2949" s="323">
        <v>2012</v>
      </c>
      <c r="D2949" s="325" t="s">
        <v>293</v>
      </c>
      <c r="E2949" s="334" t="s">
        <v>230</v>
      </c>
      <c r="F2949" s="323" t="str">
        <f t="shared" si="46"/>
        <v>NL_P_2012_1000 m3_EU2_1_C</v>
      </c>
      <c r="G2949" s="684"/>
    </row>
    <row r="2950" spans="1:7" ht="13.8" thickBot="1" x14ac:dyDescent="0.3">
      <c r="A2950" s="372" t="str">
        <f>Cover!$G$25</f>
        <v>NL</v>
      </c>
      <c r="B2950" s="325" t="s">
        <v>295</v>
      </c>
      <c r="C2950" s="323">
        <v>2012</v>
      </c>
      <c r="D2950" s="325" t="s">
        <v>293</v>
      </c>
      <c r="E2950" s="334" t="s">
        <v>231</v>
      </c>
      <c r="F2950" s="323" t="str">
        <f t="shared" si="46"/>
        <v>NL_P_2012_1000 m3_EU2_1_NC</v>
      </c>
      <c r="G2950" s="684"/>
    </row>
    <row r="2951" spans="1:7" ht="13.8" thickBot="1" x14ac:dyDescent="0.3">
      <c r="A2951" s="372" t="str">
        <f>Cover!$G$25</f>
        <v>NL</v>
      </c>
      <c r="B2951" s="325" t="s">
        <v>295</v>
      </c>
      <c r="C2951" s="323">
        <v>2012</v>
      </c>
      <c r="D2951" s="325" t="s">
        <v>293</v>
      </c>
      <c r="E2951" s="334" t="s">
        <v>232</v>
      </c>
      <c r="F2951" s="323" t="str">
        <f t="shared" si="46"/>
        <v>NL_P_2012_1000 m3_EU2_1_1</v>
      </c>
      <c r="G2951" s="684"/>
    </row>
    <row r="2952" spans="1:7" ht="13.8" thickBot="1" x14ac:dyDescent="0.3">
      <c r="A2952" s="372" t="str">
        <f>Cover!$G$25</f>
        <v>NL</v>
      </c>
      <c r="B2952" s="325" t="s">
        <v>295</v>
      </c>
      <c r="C2952" s="323">
        <v>2012</v>
      </c>
      <c r="D2952" s="325" t="s">
        <v>293</v>
      </c>
      <c r="E2952" s="334" t="s">
        <v>233</v>
      </c>
      <c r="F2952" s="323" t="str">
        <f t="shared" si="46"/>
        <v>NL_P_2012_1000 m3_EU2_1_1_C</v>
      </c>
      <c r="G2952" s="684"/>
    </row>
    <row r="2953" spans="1:7" ht="13.8" thickBot="1" x14ac:dyDescent="0.3">
      <c r="A2953" s="372" t="str">
        <f>Cover!$G$25</f>
        <v>NL</v>
      </c>
      <c r="B2953" s="343" t="s">
        <v>295</v>
      </c>
      <c r="C2953" s="323">
        <v>2012</v>
      </c>
      <c r="D2953" s="343" t="s">
        <v>293</v>
      </c>
      <c r="E2953" s="347" t="s">
        <v>234</v>
      </c>
      <c r="F2953" s="323" t="str">
        <f t="shared" si="46"/>
        <v>NL_P_2012_1000 m3_EU2_1_1_NC</v>
      </c>
      <c r="G2953" s="684"/>
    </row>
    <row r="2954" spans="1:7" ht="13.8" thickBot="1" x14ac:dyDescent="0.3">
      <c r="A2954" s="372" t="str">
        <f>Cover!$G$25</f>
        <v>NL</v>
      </c>
      <c r="B2954" s="327" t="s">
        <v>295</v>
      </c>
      <c r="C2954" s="323">
        <v>2012</v>
      </c>
      <c r="D2954" s="327" t="s">
        <v>293</v>
      </c>
      <c r="E2954" s="341" t="s">
        <v>235</v>
      </c>
      <c r="F2954" s="323" t="str">
        <f t="shared" si="46"/>
        <v>NL_P_2012_1000 m3_EU2_1_2</v>
      </c>
      <c r="G2954" s="684"/>
    </row>
    <row r="2955" spans="1:7" ht="13.8" thickBot="1" x14ac:dyDescent="0.3">
      <c r="A2955" s="372" t="str">
        <f>Cover!$G$25</f>
        <v>NL</v>
      </c>
      <c r="B2955" s="325" t="s">
        <v>295</v>
      </c>
      <c r="C2955" s="323">
        <v>2012</v>
      </c>
      <c r="D2955" s="325" t="s">
        <v>293</v>
      </c>
      <c r="E2955" s="334" t="s">
        <v>236</v>
      </c>
      <c r="F2955" s="323" t="str">
        <f t="shared" si="46"/>
        <v>NL_P_2012_1000 m3_EU2_1_2_C</v>
      </c>
      <c r="G2955" s="684"/>
    </row>
    <row r="2956" spans="1:7" ht="13.8" thickBot="1" x14ac:dyDescent="0.3">
      <c r="A2956" s="372" t="str">
        <f>Cover!$G$25</f>
        <v>NL</v>
      </c>
      <c r="B2956" s="325" t="s">
        <v>295</v>
      </c>
      <c r="C2956" s="323">
        <v>2012</v>
      </c>
      <c r="D2956" s="325" t="s">
        <v>293</v>
      </c>
      <c r="E2956" s="334" t="s">
        <v>237</v>
      </c>
      <c r="F2956" s="323" t="str">
        <f t="shared" si="46"/>
        <v>NL_P_2012_1000 m3_EU2_1_2_NC</v>
      </c>
      <c r="G2956" s="684"/>
    </row>
    <row r="2957" spans="1:7" ht="13.8" thickBot="1" x14ac:dyDescent="0.3">
      <c r="A2957" s="372" t="str">
        <f>Cover!$G$25</f>
        <v>NL</v>
      </c>
      <c r="B2957" s="325" t="s">
        <v>295</v>
      </c>
      <c r="C2957" s="323">
        <v>2012</v>
      </c>
      <c r="D2957" s="325" t="s">
        <v>293</v>
      </c>
      <c r="E2957" s="334" t="s">
        <v>238</v>
      </c>
      <c r="F2957" s="323" t="str">
        <f t="shared" si="46"/>
        <v>NL_P_2012_1000 m3_EU2_1_3</v>
      </c>
      <c r="G2957" s="684"/>
    </row>
    <row r="2958" spans="1:7" ht="13.8" thickBot="1" x14ac:dyDescent="0.3">
      <c r="A2958" s="372" t="str">
        <f>Cover!$G$25</f>
        <v>NL</v>
      </c>
      <c r="B2958" s="325" t="s">
        <v>295</v>
      </c>
      <c r="C2958" s="323">
        <v>2012</v>
      </c>
      <c r="D2958" s="325" t="s">
        <v>293</v>
      </c>
      <c r="E2958" s="334" t="s">
        <v>239</v>
      </c>
      <c r="F2958" s="323" t="str">
        <f t="shared" si="46"/>
        <v>NL_P_2012_1000 m3_EU2_1_3_C</v>
      </c>
      <c r="G2958" s="684"/>
    </row>
    <row r="2959" spans="1:7" ht="13.8" thickBot="1" x14ac:dyDescent="0.3">
      <c r="A2959" s="372" t="str">
        <f>Cover!$G$25</f>
        <v>NL</v>
      </c>
      <c r="B2959" s="325" t="s">
        <v>295</v>
      </c>
      <c r="C2959" s="323">
        <v>2012</v>
      </c>
      <c r="D2959" s="325" t="s">
        <v>293</v>
      </c>
      <c r="E2959" s="334" t="s">
        <v>240</v>
      </c>
      <c r="F2959" s="323" t="str">
        <f t="shared" si="46"/>
        <v>NL_P_2012_1000 m3_EU2_1_3_NC</v>
      </c>
      <c r="G2959" s="684"/>
    </row>
    <row r="2960" spans="1:7" ht="13.8" thickBot="1" x14ac:dyDescent="0.3">
      <c r="A2960" s="372" t="str">
        <f>Cover!$G$25</f>
        <v>NL</v>
      </c>
      <c r="B2960" s="325" t="s">
        <v>270</v>
      </c>
      <c r="C2960" s="323">
        <v>2012</v>
      </c>
      <c r="D2960" s="325" t="s">
        <v>293</v>
      </c>
      <c r="E2960" s="334" t="s">
        <v>294</v>
      </c>
      <c r="F2960" s="323" t="str">
        <f t="shared" si="46"/>
        <v>NL_P.OB_2012_1000 m3_1</v>
      </c>
      <c r="G2960" s="684"/>
    </row>
    <row r="2961" spans="1:7" ht="13.8" thickBot="1" x14ac:dyDescent="0.3">
      <c r="A2961" s="372" t="str">
        <f>Cover!$G$25</f>
        <v>NL</v>
      </c>
      <c r="B2961" s="325" t="s">
        <v>270</v>
      </c>
      <c r="C2961" s="323">
        <v>2012</v>
      </c>
      <c r="D2961" s="325" t="s">
        <v>293</v>
      </c>
      <c r="E2961" s="334" t="s">
        <v>92</v>
      </c>
      <c r="F2961" s="323" t="str">
        <f t="shared" si="46"/>
        <v>NL_P.OB_2012_1000 m3_1_C</v>
      </c>
      <c r="G2961" s="684"/>
    </row>
    <row r="2962" spans="1:7" ht="13.8" thickBot="1" x14ac:dyDescent="0.3">
      <c r="A2962" s="372" t="str">
        <f>Cover!$G$25</f>
        <v>NL</v>
      </c>
      <c r="B2962" s="325" t="s">
        <v>270</v>
      </c>
      <c r="C2962" s="323">
        <v>2012</v>
      </c>
      <c r="D2962" s="325" t="s">
        <v>293</v>
      </c>
      <c r="E2962" s="334" t="s">
        <v>93</v>
      </c>
      <c r="F2962" s="323" t="str">
        <f t="shared" si="46"/>
        <v>NL_P.OB_2012_1000 m3_1_NC</v>
      </c>
      <c r="G2962" s="684"/>
    </row>
    <row r="2963" spans="1:7" ht="13.8" thickBot="1" x14ac:dyDescent="0.3">
      <c r="A2963" s="372" t="str">
        <f>Cover!$G$25</f>
        <v>NL</v>
      </c>
      <c r="B2963" s="325" t="s">
        <v>270</v>
      </c>
      <c r="C2963" s="323">
        <v>2012</v>
      </c>
      <c r="D2963" s="325" t="s">
        <v>293</v>
      </c>
      <c r="E2963" s="334" t="s">
        <v>94</v>
      </c>
      <c r="F2963" s="323" t="str">
        <f t="shared" si="46"/>
        <v>NL_P.OB_2012_1000 m3_1_1</v>
      </c>
      <c r="G2963" s="684"/>
    </row>
    <row r="2964" spans="1:7" ht="13.8" thickBot="1" x14ac:dyDescent="0.3">
      <c r="A2964" s="372" t="str">
        <f>Cover!$G$25</f>
        <v>NL</v>
      </c>
      <c r="B2964" s="325" t="s">
        <v>270</v>
      </c>
      <c r="C2964" s="323">
        <v>2012</v>
      </c>
      <c r="D2964" s="325" t="s">
        <v>293</v>
      </c>
      <c r="E2964" s="334" t="s">
        <v>95</v>
      </c>
      <c r="F2964" s="323" t="str">
        <f t="shared" si="46"/>
        <v>NL_P.OB_2012_1000 m3_1_1_C</v>
      </c>
      <c r="G2964" s="684"/>
    </row>
    <row r="2965" spans="1:7" ht="13.8" thickBot="1" x14ac:dyDescent="0.3">
      <c r="A2965" s="372" t="str">
        <f>Cover!$G$25</f>
        <v>NL</v>
      </c>
      <c r="B2965" s="325" t="s">
        <v>270</v>
      </c>
      <c r="C2965" s="323">
        <v>2012</v>
      </c>
      <c r="D2965" s="325" t="s">
        <v>293</v>
      </c>
      <c r="E2965" s="334" t="s">
        <v>96</v>
      </c>
      <c r="F2965" s="323" t="str">
        <f t="shared" si="46"/>
        <v>NL_P.OB_2012_1000 m3_1_1_NC</v>
      </c>
      <c r="G2965" s="684"/>
    </row>
    <row r="2966" spans="1:7" ht="13.8" thickBot="1" x14ac:dyDescent="0.3">
      <c r="A2966" s="372" t="str">
        <f>Cover!$G$25</f>
        <v>NL</v>
      </c>
      <c r="B2966" s="325" t="s">
        <v>270</v>
      </c>
      <c r="C2966" s="323">
        <v>2012</v>
      </c>
      <c r="D2966" s="325" t="s">
        <v>293</v>
      </c>
      <c r="E2966" s="334" t="s">
        <v>97</v>
      </c>
      <c r="F2966" s="323" t="str">
        <f t="shared" si="46"/>
        <v>NL_P.OB_2012_1000 m3_1_2</v>
      </c>
      <c r="G2966" s="684"/>
    </row>
    <row r="2967" spans="1:7" ht="13.8" thickBot="1" x14ac:dyDescent="0.3">
      <c r="A2967" s="372" t="str">
        <f>Cover!$G$25</f>
        <v>NL</v>
      </c>
      <c r="B2967" s="325" t="s">
        <v>270</v>
      </c>
      <c r="C2967" s="323">
        <v>2012</v>
      </c>
      <c r="D2967" s="325" t="s">
        <v>293</v>
      </c>
      <c r="E2967" s="334" t="s">
        <v>98</v>
      </c>
      <c r="F2967" s="323" t="str">
        <f t="shared" si="46"/>
        <v>NL_P.OB_2012_1000 m3_1_2_C</v>
      </c>
      <c r="G2967" s="684"/>
    </row>
    <row r="2968" spans="1:7" ht="13.8" thickBot="1" x14ac:dyDescent="0.3">
      <c r="A2968" s="372" t="str">
        <f>Cover!$G$25</f>
        <v>NL</v>
      </c>
      <c r="B2968" s="325" t="s">
        <v>270</v>
      </c>
      <c r="C2968" s="323">
        <v>2012</v>
      </c>
      <c r="D2968" s="325" t="s">
        <v>293</v>
      </c>
      <c r="E2968" s="334" t="s">
        <v>99</v>
      </c>
      <c r="F2968" s="323" t="str">
        <f t="shared" si="46"/>
        <v>NL_P.OB_2012_1000 m3_1_2_NC</v>
      </c>
      <c r="G2968" s="684"/>
    </row>
    <row r="2969" spans="1:7" ht="13.8" thickBot="1" x14ac:dyDescent="0.3">
      <c r="A2969" s="372" t="str">
        <f>Cover!$G$25</f>
        <v>NL</v>
      </c>
      <c r="B2969" s="325" t="s">
        <v>270</v>
      </c>
      <c r="C2969" s="323">
        <v>2012</v>
      </c>
      <c r="D2969" s="325" t="s">
        <v>293</v>
      </c>
      <c r="E2969" s="334" t="s">
        <v>101</v>
      </c>
      <c r="F2969" s="323" t="str">
        <f t="shared" si="46"/>
        <v>NL_P.OB_2012_1000 m3_1_2_1</v>
      </c>
      <c r="G2969" s="684"/>
    </row>
    <row r="2970" spans="1:7" ht="13.8" thickBot="1" x14ac:dyDescent="0.3">
      <c r="A2970" s="372" t="str">
        <f>Cover!$G$25</f>
        <v>NL</v>
      </c>
      <c r="B2970" s="325" t="s">
        <v>270</v>
      </c>
      <c r="C2970" s="323">
        <v>2012</v>
      </c>
      <c r="D2970" s="325" t="s">
        <v>293</v>
      </c>
      <c r="E2970" s="334" t="s">
        <v>102</v>
      </c>
      <c r="F2970" s="323" t="str">
        <f t="shared" si="46"/>
        <v>NL_P.OB_2012_1000 m3_1_2_1_C</v>
      </c>
      <c r="G2970" s="684"/>
    </row>
    <row r="2971" spans="1:7" ht="13.8" thickBot="1" x14ac:dyDescent="0.3">
      <c r="A2971" s="372" t="str">
        <f>Cover!$G$25</f>
        <v>NL</v>
      </c>
      <c r="B2971" s="325" t="s">
        <v>270</v>
      </c>
      <c r="C2971" s="323">
        <v>2012</v>
      </c>
      <c r="D2971" s="325" t="s">
        <v>293</v>
      </c>
      <c r="E2971" s="334" t="s">
        <v>103</v>
      </c>
      <c r="F2971" s="323" t="str">
        <f t="shared" si="46"/>
        <v>NL_P.OB_2012_1000 m3_1_2_1_NC</v>
      </c>
      <c r="G2971" s="684"/>
    </row>
    <row r="2972" spans="1:7" ht="13.8" thickBot="1" x14ac:dyDescent="0.3">
      <c r="A2972" s="372" t="str">
        <f>Cover!$G$25</f>
        <v>NL</v>
      </c>
      <c r="B2972" s="325" t="s">
        <v>270</v>
      </c>
      <c r="C2972" s="323">
        <v>2012</v>
      </c>
      <c r="D2972" s="325" t="s">
        <v>293</v>
      </c>
      <c r="E2972" s="334" t="s">
        <v>104</v>
      </c>
      <c r="F2972" s="323" t="str">
        <f t="shared" si="46"/>
        <v>NL_P.OB_2012_1000 m3_1_2_2</v>
      </c>
      <c r="G2972" s="684"/>
    </row>
    <row r="2973" spans="1:7" ht="13.8" thickBot="1" x14ac:dyDescent="0.3">
      <c r="A2973" s="372" t="str">
        <f>Cover!$G$25</f>
        <v>NL</v>
      </c>
      <c r="B2973" s="325" t="s">
        <v>270</v>
      </c>
      <c r="C2973" s="323">
        <v>2012</v>
      </c>
      <c r="D2973" s="325" t="s">
        <v>293</v>
      </c>
      <c r="E2973" s="334" t="s">
        <v>105</v>
      </c>
      <c r="F2973" s="323" t="str">
        <f t="shared" si="46"/>
        <v>NL_P.OB_2012_1000 m3_1_2_2_C</v>
      </c>
      <c r="G2973" s="684"/>
    </row>
    <row r="2974" spans="1:7" ht="13.8" thickBot="1" x14ac:dyDescent="0.3">
      <c r="A2974" s="372" t="str">
        <f>Cover!$G$25</f>
        <v>NL</v>
      </c>
      <c r="B2974" s="325" t="s">
        <v>270</v>
      </c>
      <c r="C2974" s="323">
        <v>2012</v>
      </c>
      <c r="D2974" s="325" t="s">
        <v>293</v>
      </c>
      <c r="E2974" s="334" t="s">
        <v>106</v>
      </c>
      <c r="F2974" s="323" t="str">
        <f t="shared" si="46"/>
        <v>NL_P.OB_2012_1000 m3_1_2_2_NC</v>
      </c>
      <c r="G2974" s="684"/>
    </row>
    <row r="2975" spans="1:7" ht="13.8" thickBot="1" x14ac:dyDescent="0.3">
      <c r="A2975" s="372" t="str">
        <f>Cover!$G$25</f>
        <v>NL</v>
      </c>
      <c r="B2975" s="325" t="s">
        <v>270</v>
      </c>
      <c r="C2975" s="323">
        <v>2012</v>
      </c>
      <c r="D2975" s="325" t="s">
        <v>293</v>
      </c>
      <c r="E2975" s="334" t="s">
        <v>107</v>
      </c>
      <c r="F2975" s="323" t="str">
        <f t="shared" si="46"/>
        <v>NL_P.OB_2012_1000 m3_1_2_3</v>
      </c>
      <c r="G2975" s="684"/>
    </row>
    <row r="2976" spans="1:7" ht="13.8" thickBot="1" x14ac:dyDescent="0.3">
      <c r="A2976" s="372" t="str">
        <f>Cover!$G$25</f>
        <v>NL</v>
      </c>
      <c r="B2976" s="325" t="s">
        <v>270</v>
      </c>
      <c r="C2976" s="323">
        <v>2012</v>
      </c>
      <c r="D2976" s="325" t="s">
        <v>293</v>
      </c>
      <c r="E2976" s="334" t="s">
        <v>108</v>
      </c>
      <c r="F2976" s="323" t="str">
        <f t="shared" si="46"/>
        <v>NL_P.OB_2012_1000 m3_1_2_3_C</v>
      </c>
      <c r="G2976" s="684"/>
    </row>
    <row r="2977" spans="1:7" ht="13.8" thickBot="1" x14ac:dyDescent="0.3">
      <c r="A2977" s="372" t="str">
        <f>Cover!$G$25</f>
        <v>NL</v>
      </c>
      <c r="B2977" s="325" t="s">
        <v>270</v>
      </c>
      <c r="C2977" s="323">
        <v>2012</v>
      </c>
      <c r="D2977" s="325" t="s">
        <v>293</v>
      </c>
      <c r="E2977" s="334" t="s">
        <v>109</v>
      </c>
      <c r="F2977" s="323" t="str">
        <f t="shared" si="46"/>
        <v>NL_P.OB_2012_1000 m3_1_2_3_NC</v>
      </c>
      <c r="G2977" s="684"/>
    </row>
    <row r="2978" spans="1:7" ht="13.8" thickBot="1" x14ac:dyDescent="0.3">
      <c r="A2978" s="372" t="str">
        <f>Cover!$G$25</f>
        <v>NL</v>
      </c>
      <c r="B2978" s="325" t="s">
        <v>295</v>
      </c>
      <c r="C2978" s="323">
        <v>2011</v>
      </c>
      <c r="D2978" s="325" t="s">
        <v>293</v>
      </c>
      <c r="E2978" s="334" t="s">
        <v>294</v>
      </c>
      <c r="F2978" s="323" t="str">
        <f t="shared" si="46"/>
        <v>NL_P_2011_1000 m3_1</v>
      </c>
      <c r="G2978" s="684"/>
    </row>
    <row r="2979" spans="1:7" ht="13.8" thickBot="1" x14ac:dyDescent="0.3">
      <c r="A2979" s="372" t="str">
        <f>Cover!$G$25</f>
        <v>NL</v>
      </c>
      <c r="B2979" s="325" t="s">
        <v>295</v>
      </c>
      <c r="C2979" s="323">
        <v>2011</v>
      </c>
      <c r="D2979" s="325" t="s">
        <v>293</v>
      </c>
      <c r="E2979" s="334" t="s">
        <v>92</v>
      </c>
      <c r="F2979" s="323" t="str">
        <f t="shared" si="46"/>
        <v>NL_P_2011_1000 m3_1_C</v>
      </c>
      <c r="G2979" s="684"/>
    </row>
    <row r="2980" spans="1:7" ht="13.8" thickBot="1" x14ac:dyDescent="0.3">
      <c r="A2980" s="372" t="str">
        <f>Cover!$G$25</f>
        <v>NL</v>
      </c>
      <c r="B2980" s="325" t="s">
        <v>295</v>
      </c>
      <c r="C2980" s="323">
        <v>2011</v>
      </c>
      <c r="D2980" s="325" t="s">
        <v>293</v>
      </c>
      <c r="E2980" s="334" t="s">
        <v>93</v>
      </c>
      <c r="F2980" s="323" t="str">
        <f t="shared" si="46"/>
        <v>NL_P_2011_1000 m3_1_NC</v>
      </c>
      <c r="G2980" s="684"/>
    </row>
    <row r="2981" spans="1:7" ht="13.8" thickBot="1" x14ac:dyDescent="0.3">
      <c r="A2981" s="372" t="str">
        <f>Cover!$G$25</f>
        <v>NL</v>
      </c>
      <c r="B2981" s="325" t="s">
        <v>295</v>
      </c>
      <c r="C2981" s="323">
        <v>2011</v>
      </c>
      <c r="D2981" s="325" t="s">
        <v>293</v>
      </c>
      <c r="E2981" s="334" t="s">
        <v>94</v>
      </c>
      <c r="F2981" s="323" t="str">
        <f t="shared" si="46"/>
        <v>NL_P_2011_1000 m3_1_1</v>
      </c>
      <c r="G2981" s="684"/>
    </row>
    <row r="2982" spans="1:7" ht="13.8" thickBot="1" x14ac:dyDescent="0.3">
      <c r="A2982" s="372" t="str">
        <f>Cover!$G$25</f>
        <v>NL</v>
      </c>
      <c r="B2982" s="325" t="s">
        <v>295</v>
      </c>
      <c r="C2982" s="323">
        <v>2011</v>
      </c>
      <c r="D2982" s="325" t="s">
        <v>293</v>
      </c>
      <c r="E2982" s="334" t="s">
        <v>95</v>
      </c>
      <c r="F2982" s="323" t="str">
        <f t="shared" si="46"/>
        <v>NL_P_2011_1000 m3_1_1_C</v>
      </c>
      <c r="G2982" s="684"/>
    </row>
    <row r="2983" spans="1:7" ht="13.8" thickBot="1" x14ac:dyDescent="0.3">
      <c r="A2983" s="372" t="str">
        <f>Cover!$G$25</f>
        <v>NL</v>
      </c>
      <c r="B2983" s="325" t="s">
        <v>295</v>
      </c>
      <c r="C2983" s="323">
        <v>2011</v>
      </c>
      <c r="D2983" s="325" t="s">
        <v>293</v>
      </c>
      <c r="E2983" s="334" t="s">
        <v>96</v>
      </c>
      <c r="F2983" s="323" t="str">
        <f t="shared" si="46"/>
        <v>NL_P_2011_1000 m3_1_1_NC</v>
      </c>
      <c r="G2983" s="684"/>
    </row>
    <row r="2984" spans="1:7" ht="13.8" thickBot="1" x14ac:dyDescent="0.3">
      <c r="A2984" s="372" t="str">
        <f>Cover!$G$25</f>
        <v>NL</v>
      </c>
      <c r="B2984" s="325" t="s">
        <v>295</v>
      </c>
      <c r="C2984" s="323">
        <v>2011</v>
      </c>
      <c r="D2984" s="325" t="s">
        <v>293</v>
      </c>
      <c r="E2984" s="334" t="s">
        <v>97</v>
      </c>
      <c r="F2984" s="323" t="str">
        <f t="shared" si="46"/>
        <v>NL_P_2011_1000 m3_1_2</v>
      </c>
      <c r="G2984" s="684"/>
    </row>
    <row r="2985" spans="1:7" ht="13.8" thickBot="1" x14ac:dyDescent="0.3">
      <c r="A2985" s="372" t="str">
        <f>Cover!$G$25</f>
        <v>NL</v>
      </c>
      <c r="B2985" s="325" t="s">
        <v>295</v>
      </c>
      <c r="C2985" s="323">
        <v>2011</v>
      </c>
      <c r="D2985" s="325" t="s">
        <v>293</v>
      </c>
      <c r="E2985" s="334" t="s">
        <v>98</v>
      </c>
      <c r="F2985" s="323" t="str">
        <f t="shared" si="46"/>
        <v>NL_P_2011_1000 m3_1_2_C</v>
      </c>
      <c r="G2985" s="684"/>
    </row>
    <row r="2986" spans="1:7" ht="13.8" thickBot="1" x14ac:dyDescent="0.3">
      <c r="A2986" s="372" t="str">
        <f>Cover!$G$25</f>
        <v>NL</v>
      </c>
      <c r="B2986" s="325" t="s">
        <v>295</v>
      </c>
      <c r="C2986" s="323">
        <v>2011</v>
      </c>
      <c r="D2986" s="325" t="s">
        <v>293</v>
      </c>
      <c r="E2986" s="334" t="s">
        <v>99</v>
      </c>
      <c r="F2986" s="323" t="str">
        <f t="shared" si="46"/>
        <v>NL_P_2011_1000 m3_1_2_NC</v>
      </c>
      <c r="G2986" s="684"/>
    </row>
    <row r="2987" spans="1:7" ht="13.8" thickBot="1" x14ac:dyDescent="0.3">
      <c r="A2987" s="372" t="str">
        <f>Cover!$G$25</f>
        <v>NL</v>
      </c>
      <c r="B2987" s="325" t="s">
        <v>295</v>
      </c>
      <c r="C2987" s="323">
        <v>2011</v>
      </c>
      <c r="D2987" s="325" t="s">
        <v>293</v>
      </c>
      <c r="E2987" s="334" t="s">
        <v>101</v>
      </c>
      <c r="F2987" s="323" t="str">
        <f t="shared" si="46"/>
        <v>NL_P_2011_1000 m3_1_2_1</v>
      </c>
      <c r="G2987" s="684"/>
    </row>
    <row r="2988" spans="1:7" ht="13.8" thickBot="1" x14ac:dyDescent="0.3">
      <c r="A2988" s="372" t="str">
        <f>Cover!$G$25</f>
        <v>NL</v>
      </c>
      <c r="B2988" s="325" t="s">
        <v>295</v>
      </c>
      <c r="C2988" s="323">
        <v>2011</v>
      </c>
      <c r="D2988" s="325" t="s">
        <v>293</v>
      </c>
      <c r="E2988" s="334" t="s">
        <v>102</v>
      </c>
      <c r="F2988" s="323" t="str">
        <f t="shared" si="46"/>
        <v>NL_P_2011_1000 m3_1_2_1_C</v>
      </c>
      <c r="G2988" s="684"/>
    </row>
    <row r="2989" spans="1:7" ht="13.8" thickBot="1" x14ac:dyDescent="0.3">
      <c r="A2989" s="372" t="str">
        <f>Cover!$G$25</f>
        <v>NL</v>
      </c>
      <c r="B2989" s="325" t="s">
        <v>295</v>
      </c>
      <c r="C2989" s="323">
        <v>2011</v>
      </c>
      <c r="D2989" s="325" t="s">
        <v>293</v>
      </c>
      <c r="E2989" s="334" t="s">
        <v>103</v>
      </c>
      <c r="F2989" s="323" t="str">
        <f t="shared" si="46"/>
        <v>NL_P_2011_1000 m3_1_2_1_NC</v>
      </c>
      <c r="G2989" s="684"/>
    </row>
    <row r="2990" spans="1:7" ht="13.8" thickBot="1" x14ac:dyDescent="0.3">
      <c r="A2990" s="372" t="str">
        <f>Cover!$G$25</f>
        <v>NL</v>
      </c>
      <c r="B2990" s="325" t="s">
        <v>295</v>
      </c>
      <c r="C2990" s="323">
        <v>2011</v>
      </c>
      <c r="D2990" s="325" t="s">
        <v>293</v>
      </c>
      <c r="E2990" s="334" t="s">
        <v>104</v>
      </c>
      <c r="F2990" s="323" t="str">
        <f t="shared" si="46"/>
        <v>NL_P_2011_1000 m3_1_2_2</v>
      </c>
      <c r="G2990" s="684"/>
    </row>
    <row r="2991" spans="1:7" ht="13.8" thickBot="1" x14ac:dyDescent="0.3">
      <c r="A2991" s="372" t="str">
        <f>Cover!$G$25</f>
        <v>NL</v>
      </c>
      <c r="B2991" s="325" t="s">
        <v>295</v>
      </c>
      <c r="C2991" s="323">
        <v>2011</v>
      </c>
      <c r="D2991" s="325" t="s">
        <v>293</v>
      </c>
      <c r="E2991" s="334" t="s">
        <v>105</v>
      </c>
      <c r="F2991" s="323" t="str">
        <f t="shared" si="46"/>
        <v>NL_P_2011_1000 m3_1_2_2_C</v>
      </c>
      <c r="G2991" s="684"/>
    </row>
    <row r="2992" spans="1:7" ht="13.8" thickBot="1" x14ac:dyDescent="0.3">
      <c r="A2992" s="372" t="str">
        <f>Cover!$G$25</f>
        <v>NL</v>
      </c>
      <c r="B2992" s="325" t="s">
        <v>295</v>
      </c>
      <c r="C2992" s="323">
        <v>2011</v>
      </c>
      <c r="D2992" s="325" t="s">
        <v>293</v>
      </c>
      <c r="E2992" s="334" t="s">
        <v>106</v>
      </c>
      <c r="F2992" s="323" t="str">
        <f t="shared" si="46"/>
        <v>NL_P_2011_1000 m3_1_2_2_NC</v>
      </c>
      <c r="G2992" s="684"/>
    </row>
    <row r="2993" spans="1:7" ht="13.8" thickBot="1" x14ac:dyDescent="0.3">
      <c r="A2993" s="372" t="str">
        <f>Cover!$G$25</f>
        <v>NL</v>
      </c>
      <c r="B2993" s="325" t="s">
        <v>295</v>
      </c>
      <c r="C2993" s="323">
        <v>2011</v>
      </c>
      <c r="D2993" s="325" t="s">
        <v>293</v>
      </c>
      <c r="E2993" s="334" t="s">
        <v>107</v>
      </c>
      <c r="F2993" s="323" t="str">
        <f t="shared" si="46"/>
        <v>NL_P_2011_1000 m3_1_2_3</v>
      </c>
      <c r="G2993" s="684"/>
    </row>
    <row r="2994" spans="1:7" ht="13.8" thickBot="1" x14ac:dyDescent="0.3">
      <c r="A2994" s="372" t="str">
        <f>Cover!$G$25</f>
        <v>NL</v>
      </c>
      <c r="B2994" s="325" t="s">
        <v>295</v>
      </c>
      <c r="C2994" s="323">
        <v>2011</v>
      </c>
      <c r="D2994" s="325" t="s">
        <v>293</v>
      </c>
      <c r="E2994" s="334" t="s">
        <v>108</v>
      </c>
      <c r="F2994" s="323" t="str">
        <f t="shared" si="46"/>
        <v>NL_P_2011_1000 m3_1_2_3_C</v>
      </c>
      <c r="G2994" s="684"/>
    </row>
    <row r="2995" spans="1:7" ht="13.8" thickBot="1" x14ac:dyDescent="0.3">
      <c r="A2995" s="372" t="str">
        <f>Cover!$G$25</f>
        <v>NL</v>
      </c>
      <c r="B2995" s="325" t="s">
        <v>295</v>
      </c>
      <c r="C2995" s="323">
        <v>2011</v>
      </c>
      <c r="D2995" s="325" t="s">
        <v>293</v>
      </c>
      <c r="E2995" s="334" t="s">
        <v>109</v>
      </c>
      <c r="F2995" s="323" t="str">
        <f t="shared" si="46"/>
        <v>NL_P_2011_1000 m3_1_2_3_NC</v>
      </c>
      <c r="G2995" s="684"/>
    </row>
    <row r="2996" spans="1:7" ht="13.8" thickBot="1" x14ac:dyDescent="0.3">
      <c r="A2996" s="372" t="str">
        <f>Cover!$G$25</f>
        <v>NL</v>
      </c>
      <c r="B2996" s="325" t="s">
        <v>295</v>
      </c>
      <c r="C2996" s="323">
        <v>2011</v>
      </c>
      <c r="D2996" s="325" t="s">
        <v>362</v>
      </c>
      <c r="E2996" s="334">
        <v>2</v>
      </c>
      <c r="F2996" s="323" t="str">
        <f t="shared" si="46"/>
        <v>NL_P_2011_1000 mt_2</v>
      </c>
      <c r="G2996" s="684"/>
    </row>
    <row r="2997" spans="1:7" ht="13.8" thickBot="1" x14ac:dyDescent="0.3">
      <c r="A2997" s="372" t="str">
        <f>Cover!$G$25</f>
        <v>NL</v>
      </c>
      <c r="B2997" s="325" t="s">
        <v>295</v>
      </c>
      <c r="C2997" s="323">
        <v>2011</v>
      </c>
      <c r="D2997" s="325" t="s">
        <v>293</v>
      </c>
      <c r="E2997" s="334">
        <v>3</v>
      </c>
      <c r="F2997" s="323" t="str">
        <f t="shared" si="46"/>
        <v>NL_P_2011_1000 m3_3</v>
      </c>
      <c r="G2997" s="684"/>
    </row>
    <row r="2998" spans="1:7" ht="13.8" thickBot="1" x14ac:dyDescent="0.3">
      <c r="A2998" s="372" t="str">
        <f>Cover!$G$25</f>
        <v>NL</v>
      </c>
      <c r="B2998" s="325" t="s">
        <v>295</v>
      </c>
      <c r="C2998" s="323">
        <v>2011</v>
      </c>
      <c r="D2998" s="325" t="s">
        <v>293</v>
      </c>
      <c r="E2998" s="334" t="s">
        <v>381</v>
      </c>
      <c r="F2998" s="323" t="str">
        <f t="shared" si="46"/>
        <v>NL_P_2011_1000 m3_3_1</v>
      </c>
      <c r="G2998" s="684"/>
    </row>
    <row r="2999" spans="1:7" ht="13.8" thickBot="1" x14ac:dyDescent="0.3">
      <c r="A2999" s="372" t="str">
        <f>Cover!$G$25</f>
        <v>NL</v>
      </c>
      <c r="B2999" s="325" t="s">
        <v>295</v>
      </c>
      <c r="C2999" s="323">
        <v>2011</v>
      </c>
      <c r="D2999" s="325" t="s">
        <v>293</v>
      </c>
      <c r="E2999" s="334" t="s">
        <v>382</v>
      </c>
      <c r="F2999" s="323" t="str">
        <f t="shared" si="46"/>
        <v>NL_P_2011_1000 m3_3_2</v>
      </c>
      <c r="G2999" s="684"/>
    </row>
    <row r="3000" spans="1:7" ht="13.8" thickBot="1" x14ac:dyDescent="0.3">
      <c r="A3000" s="372" t="str">
        <f>Cover!$G$25</f>
        <v>NL</v>
      </c>
      <c r="B3000" s="325" t="s">
        <v>295</v>
      </c>
      <c r="C3000" s="323">
        <v>2011</v>
      </c>
      <c r="D3000" s="325" t="s">
        <v>362</v>
      </c>
      <c r="E3000" s="334">
        <v>4</v>
      </c>
      <c r="F3000" s="323" t="str">
        <f t="shared" si="46"/>
        <v>NL_P_2011_1000 mt_4</v>
      </c>
      <c r="G3000" s="684"/>
    </row>
    <row r="3001" spans="1:7" ht="13.8" thickBot="1" x14ac:dyDescent="0.3">
      <c r="A3001" s="372" t="str">
        <f>Cover!$G$25</f>
        <v>NL</v>
      </c>
      <c r="B3001" s="325" t="s">
        <v>295</v>
      </c>
      <c r="C3001" s="323">
        <v>2011</v>
      </c>
      <c r="D3001" s="325" t="s">
        <v>362</v>
      </c>
      <c r="E3001" s="334" t="s">
        <v>383</v>
      </c>
      <c r="F3001" s="323" t="str">
        <f t="shared" si="46"/>
        <v>NL_P_2011_1000 mt_4_1</v>
      </c>
      <c r="G3001" s="684"/>
    </row>
    <row r="3002" spans="1:7" ht="13.8" thickBot="1" x14ac:dyDescent="0.3">
      <c r="A3002" s="372" t="str">
        <f>Cover!$G$25</f>
        <v>NL</v>
      </c>
      <c r="B3002" s="325" t="s">
        <v>295</v>
      </c>
      <c r="C3002" s="323">
        <v>2011</v>
      </c>
      <c r="D3002" s="325" t="s">
        <v>362</v>
      </c>
      <c r="E3002" s="334" t="s">
        <v>384</v>
      </c>
      <c r="F3002" s="323" t="str">
        <f t="shared" si="46"/>
        <v>NL_P_2011_1000 mt_4_2</v>
      </c>
      <c r="G3002" s="684"/>
    </row>
    <row r="3003" spans="1:7" ht="13.8" thickBot="1" x14ac:dyDescent="0.3">
      <c r="A3003" s="372" t="str">
        <f>Cover!$G$25</f>
        <v>NL</v>
      </c>
      <c r="B3003" s="325" t="s">
        <v>295</v>
      </c>
      <c r="C3003" s="323">
        <v>2011</v>
      </c>
      <c r="D3003" s="325" t="s">
        <v>293</v>
      </c>
      <c r="E3003" s="334">
        <v>5</v>
      </c>
      <c r="F3003" s="323" t="str">
        <f t="shared" si="46"/>
        <v>NL_P_2011_1000 m3_5</v>
      </c>
      <c r="G3003" s="684"/>
    </row>
    <row r="3004" spans="1:7" ht="13.8" thickBot="1" x14ac:dyDescent="0.3">
      <c r="A3004" s="372" t="str">
        <f>Cover!$G$25</f>
        <v>NL</v>
      </c>
      <c r="B3004" s="325" t="s">
        <v>295</v>
      </c>
      <c r="C3004" s="323">
        <v>2011</v>
      </c>
      <c r="D3004" s="325" t="s">
        <v>293</v>
      </c>
      <c r="E3004" s="334" t="s">
        <v>110</v>
      </c>
      <c r="F3004" s="323" t="str">
        <f t="shared" si="46"/>
        <v>NL_P_2011_1000 m3_5_C</v>
      </c>
      <c r="G3004" s="684"/>
    </row>
    <row r="3005" spans="1:7" ht="13.8" thickBot="1" x14ac:dyDescent="0.3">
      <c r="A3005" s="372" t="str">
        <f>Cover!$G$25</f>
        <v>NL</v>
      </c>
      <c r="B3005" s="325" t="s">
        <v>295</v>
      </c>
      <c r="C3005" s="323">
        <v>2011</v>
      </c>
      <c r="D3005" s="325" t="s">
        <v>293</v>
      </c>
      <c r="E3005" s="334" t="s">
        <v>111</v>
      </c>
      <c r="F3005" s="323" t="str">
        <f t="shared" si="46"/>
        <v>NL_P_2011_1000 m3_5_NC</v>
      </c>
      <c r="G3005" s="684"/>
    </row>
    <row r="3006" spans="1:7" ht="13.8" thickBot="1" x14ac:dyDescent="0.3">
      <c r="A3006" s="372" t="str">
        <f>Cover!$G$25</f>
        <v>NL</v>
      </c>
      <c r="B3006" s="325" t="s">
        <v>295</v>
      </c>
      <c r="C3006" s="323">
        <v>2011</v>
      </c>
      <c r="D3006" s="325" t="s">
        <v>293</v>
      </c>
      <c r="E3006" s="334" t="s">
        <v>112</v>
      </c>
      <c r="F3006" s="323" t="str">
        <f t="shared" si="46"/>
        <v>NL_P_2011_1000 m3_5_NC_T</v>
      </c>
      <c r="G3006" s="684"/>
    </row>
    <row r="3007" spans="1:7" ht="13.8" thickBot="1" x14ac:dyDescent="0.3">
      <c r="A3007" s="372" t="str">
        <f>Cover!$G$25</f>
        <v>NL</v>
      </c>
      <c r="B3007" s="332" t="s">
        <v>295</v>
      </c>
      <c r="C3007" s="323">
        <v>2011</v>
      </c>
      <c r="D3007" s="332" t="s">
        <v>293</v>
      </c>
      <c r="E3007" s="342">
        <v>6</v>
      </c>
      <c r="F3007" s="323" t="str">
        <f t="shared" si="46"/>
        <v>NL_P_2011_1000 m3_6</v>
      </c>
      <c r="G3007" s="684"/>
    </row>
    <row r="3008" spans="1:7" ht="13.8" thickBot="1" x14ac:dyDescent="0.3">
      <c r="A3008" s="372" t="str">
        <f>Cover!$G$25</f>
        <v>NL</v>
      </c>
      <c r="B3008" s="335" t="s">
        <v>295</v>
      </c>
      <c r="C3008" s="323">
        <v>2011</v>
      </c>
      <c r="D3008" s="335" t="s">
        <v>293</v>
      </c>
      <c r="E3008" s="336" t="s">
        <v>113</v>
      </c>
      <c r="F3008" s="323" t="str">
        <f t="shared" si="46"/>
        <v>NL_P_2011_1000 m3_6_1</v>
      </c>
      <c r="G3008" s="684"/>
    </row>
    <row r="3009" spans="1:7" ht="13.8" thickBot="1" x14ac:dyDescent="0.3">
      <c r="A3009" s="372" t="str">
        <f>Cover!$G$25</f>
        <v>NL</v>
      </c>
      <c r="B3009" s="325" t="s">
        <v>295</v>
      </c>
      <c r="C3009" s="323">
        <v>2011</v>
      </c>
      <c r="D3009" s="325" t="s">
        <v>293</v>
      </c>
      <c r="E3009" s="334" t="s">
        <v>114</v>
      </c>
      <c r="F3009" s="323" t="str">
        <f t="shared" si="46"/>
        <v>NL_P_2011_1000 m3_6_1_C</v>
      </c>
      <c r="G3009" s="684"/>
    </row>
    <row r="3010" spans="1:7" ht="13.8" thickBot="1" x14ac:dyDescent="0.3">
      <c r="A3010" s="372" t="str">
        <f>Cover!$G$25</f>
        <v>NL</v>
      </c>
      <c r="B3010" s="325" t="s">
        <v>295</v>
      </c>
      <c r="C3010" s="323">
        <v>2011</v>
      </c>
      <c r="D3010" s="325" t="s">
        <v>293</v>
      </c>
      <c r="E3010" s="334" t="s">
        <v>115</v>
      </c>
      <c r="F3010" s="323" t="str">
        <f t="shared" si="46"/>
        <v>NL_P_2011_1000 m3_6_1_NC</v>
      </c>
      <c r="G3010" s="684"/>
    </row>
    <row r="3011" spans="1:7" ht="13.8" thickBot="1" x14ac:dyDescent="0.3">
      <c r="A3011" s="372" t="str">
        <f>Cover!$G$25</f>
        <v>NL</v>
      </c>
      <c r="B3011" s="325" t="s">
        <v>295</v>
      </c>
      <c r="C3011" s="323">
        <v>2011</v>
      </c>
      <c r="D3011" s="325" t="s">
        <v>293</v>
      </c>
      <c r="E3011" s="334" t="s">
        <v>116</v>
      </c>
      <c r="F3011" s="323" t="str">
        <f t="shared" ref="F3011:F3074" si="47">CONCATENATE(A3011,"_",B3011,"_",C3011,"_",D3011,"_",E3011)</f>
        <v>NL_P_2011_1000 m3_6_1_NC_T</v>
      </c>
      <c r="G3011" s="684"/>
    </row>
    <row r="3012" spans="1:7" ht="13.8" thickBot="1" x14ac:dyDescent="0.3">
      <c r="A3012" s="372" t="str">
        <f>Cover!$G$25</f>
        <v>NL</v>
      </c>
      <c r="B3012" s="325" t="s">
        <v>295</v>
      </c>
      <c r="C3012" s="323">
        <v>2011</v>
      </c>
      <c r="D3012" s="325" t="s">
        <v>293</v>
      </c>
      <c r="E3012" s="334" t="s">
        <v>117</v>
      </c>
      <c r="F3012" s="323" t="str">
        <f t="shared" si="47"/>
        <v>NL_P_2011_1000 m3_6_2</v>
      </c>
      <c r="G3012" s="684"/>
    </row>
    <row r="3013" spans="1:7" ht="13.8" thickBot="1" x14ac:dyDescent="0.3">
      <c r="A3013" s="372" t="str">
        <f>Cover!$G$25</f>
        <v>NL</v>
      </c>
      <c r="B3013" s="325" t="s">
        <v>295</v>
      </c>
      <c r="C3013" s="323">
        <v>2011</v>
      </c>
      <c r="D3013" s="325" t="s">
        <v>293</v>
      </c>
      <c r="E3013" s="334" t="s">
        <v>118</v>
      </c>
      <c r="F3013" s="323" t="str">
        <f t="shared" si="47"/>
        <v>NL_P_2011_1000 m3_6_2_C</v>
      </c>
      <c r="G3013" s="684"/>
    </row>
    <row r="3014" spans="1:7" ht="13.8" thickBot="1" x14ac:dyDescent="0.3">
      <c r="A3014" s="372" t="str">
        <f>Cover!$G$25</f>
        <v>NL</v>
      </c>
      <c r="B3014" s="325" t="s">
        <v>295</v>
      </c>
      <c r="C3014" s="323">
        <v>2011</v>
      </c>
      <c r="D3014" s="325" t="s">
        <v>293</v>
      </c>
      <c r="E3014" s="334" t="s">
        <v>119</v>
      </c>
      <c r="F3014" s="323" t="str">
        <f t="shared" si="47"/>
        <v>NL_P_2011_1000 m3_6_2_NC</v>
      </c>
      <c r="G3014" s="684"/>
    </row>
    <row r="3015" spans="1:7" ht="13.8" thickBot="1" x14ac:dyDescent="0.3">
      <c r="A3015" s="372" t="str">
        <f>Cover!$G$25</f>
        <v>NL</v>
      </c>
      <c r="B3015" s="325" t="s">
        <v>295</v>
      </c>
      <c r="C3015" s="323">
        <v>2011</v>
      </c>
      <c r="D3015" s="325" t="s">
        <v>293</v>
      </c>
      <c r="E3015" s="334" t="s">
        <v>120</v>
      </c>
      <c r="F3015" s="323" t="str">
        <f t="shared" si="47"/>
        <v>NL_P_2011_1000 m3_6_2_NC_T</v>
      </c>
      <c r="G3015" s="684"/>
    </row>
    <row r="3016" spans="1:7" ht="13.8" thickBot="1" x14ac:dyDescent="0.3">
      <c r="A3016" s="372" t="str">
        <f>Cover!$G$25</f>
        <v>NL</v>
      </c>
      <c r="B3016" s="325" t="s">
        <v>295</v>
      </c>
      <c r="C3016" s="323">
        <v>2011</v>
      </c>
      <c r="D3016" s="325" t="s">
        <v>293</v>
      </c>
      <c r="E3016" s="334" t="s">
        <v>121</v>
      </c>
      <c r="F3016" s="323" t="str">
        <f t="shared" si="47"/>
        <v>NL_P_2011_1000 m3_6_3</v>
      </c>
      <c r="G3016" s="684"/>
    </row>
    <row r="3017" spans="1:7" ht="13.8" thickBot="1" x14ac:dyDescent="0.3">
      <c r="A3017" s="372" t="str">
        <f>Cover!$G$25</f>
        <v>NL</v>
      </c>
      <c r="B3017" s="325" t="s">
        <v>295</v>
      </c>
      <c r="C3017" s="323">
        <v>2011</v>
      </c>
      <c r="D3017" s="325" t="s">
        <v>293</v>
      </c>
      <c r="E3017" s="334" t="s">
        <v>122</v>
      </c>
      <c r="F3017" s="323" t="str">
        <f t="shared" si="47"/>
        <v>NL_P_2011_1000 m3_6_3_1</v>
      </c>
      <c r="G3017" s="684"/>
    </row>
    <row r="3018" spans="1:7" ht="13.8" thickBot="1" x14ac:dyDescent="0.3">
      <c r="A3018" s="372" t="str">
        <f>Cover!$G$25</f>
        <v>NL</v>
      </c>
      <c r="B3018" s="325" t="s">
        <v>295</v>
      </c>
      <c r="C3018" s="323">
        <v>2011</v>
      </c>
      <c r="D3018" s="325" t="s">
        <v>293</v>
      </c>
      <c r="E3018" s="334" t="s">
        <v>123</v>
      </c>
      <c r="F3018" s="323" t="str">
        <f t="shared" si="47"/>
        <v>NL_P_2011_1000 m3_6_4</v>
      </c>
      <c r="G3018" s="684"/>
    </row>
    <row r="3019" spans="1:7" ht="13.8" thickBot="1" x14ac:dyDescent="0.3">
      <c r="A3019" s="372" t="str">
        <f>Cover!$G$25</f>
        <v>NL</v>
      </c>
      <c r="B3019" s="325" t="s">
        <v>295</v>
      </c>
      <c r="C3019" s="323">
        <v>2011</v>
      </c>
      <c r="D3019" s="325" t="s">
        <v>293</v>
      </c>
      <c r="E3019" s="334" t="s">
        <v>124</v>
      </c>
      <c r="F3019" s="323" t="str">
        <f t="shared" si="47"/>
        <v>NL_P_2011_1000 m3_6_4_1</v>
      </c>
      <c r="G3019" s="684"/>
    </row>
    <row r="3020" spans="1:7" ht="13.8" thickBot="1" x14ac:dyDescent="0.3">
      <c r="A3020" s="372" t="str">
        <f>Cover!$G$25</f>
        <v>NL</v>
      </c>
      <c r="B3020" s="325" t="s">
        <v>295</v>
      </c>
      <c r="C3020" s="323">
        <v>2011</v>
      </c>
      <c r="D3020" s="325" t="s">
        <v>293</v>
      </c>
      <c r="E3020" s="334" t="s">
        <v>125</v>
      </c>
      <c r="F3020" s="323" t="str">
        <f t="shared" si="47"/>
        <v>NL_P_2011_1000 m3_6_4_2</v>
      </c>
      <c r="G3020" s="684"/>
    </row>
    <row r="3021" spans="1:7" ht="13.8" thickBot="1" x14ac:dyDescent="0.3">
      <c r="A3021" s="372" t="str">
        <f>Cover!$G$25</f>
        <v>NL</v>
      </c>
      <c r="B3021" s="325" t="s">
        <v>295</v>
      </c>
      <c r="C3021" s="323">
        <v>2011</v>
      </c>
      <c r="D3021" s="325" t="s">
        <v>293</v>
      </c>
      <c r="E3021" s="334" t="s">
        <v>126</v>
      </c>
      <c r="F3021" s="323" t="str">
        <f t="shared" si="47"/>
        <v>NL_P_2011_1000 m3_6_4_3</v>
      </c>
      <c r="G3021" s="684"/>
    </row>
    <row r="3022" spans="1:7" ht="13.8" thickBot="1" x14ac:dyDescent="0.3">
      <c r="A3022" s="372" t="str">
        <f>Cover!$G$25</f>
        <v>NL</v>
      </c>
      <c r="B3022" s="325" t="s">
        <v>295</v>
      </c>
      <c r="C3022" s="323">
        <v>2011</v>
      </c>
      <c r="D3022" s="325" t="s">
        <v>362</v>
      </c>
      <c r="E3022" s="334">
        <v>7</v>
      </c>
      <c r="F3022" s="323" t="str">
        <f t="shared" si="47"/>
        <v>NL_P_2011_1000 mt_7</v>
      </c>
      <c r="G3022" s="684"/>
    </row>
    <row r="3023" spans="1:7" ht="13.8" thickBot="1" x14ac:dyDescent="0.3">
      <c r="A3023" s="372" t="str">
        <f>Cover!$G$25</f>
        <v>NL</v>
      </c>
      <c r="B3023" s="325" t="s">
        <v>295</v>
      </c>
      <c r="C3023" s="323">
        <v>2011</v>
      </c>
      <c r="D3023" s="325" t="s">
        <v>362</v>
      </c>
      <c r="E3023" s="334" t="s">
        <v>127</v>
      </c>
      <c r="F3023" s="323" t="str">
        <f t="shared" si="47"/>
        <v>NL_P_2011_1000 mt_7_1</v>
      </c>
      <c r="G3023" s="684"/>
    </row>
    <row r="3024" spans="1:7" ht="13.8" thickBot="1" x14ac:dyDescent="0.3">
      <c r="A3024" s="372" t="str">
        <f>Cover!$G$25</f>
        <v>NL</v>
      </c>
      <c r="B3024" s="325" t="s">
        <v>295</v>
      </c>
      <c r="C3024" s="323">
        <v>2011</v>
      </c>
      <c r="D3024" s="325" t="s">
        <v>362</v>
      </c>
      <c r="E3024" s="334" t="s">
        <v>128</v>
      </c>
      <c r="F3024" s="323" t="str">
        <f t="shared" si="47"/>
        <v>NL_P_2011_1000 mt_7_2</v>
      </c>
      <c r="G3024" s="684"/>
    </row>
    <row r="3025" spans="1:7" ht="13.8" thickBot="1" x14ac:dyDescent="0.3">
      <c r="A3025" s="372" t="str">
        <f>Cover!$G$25</f>
        <v>NL</v>
      </c>
      <c r="B3025" s="325" t="s">
        <v>295</v>
      </c>
      <c r="C3025" s="323">
        <v>2011</v>
      </c>
      <c r="D3025" s="325" t="s">
        <v>362</v>
      </c>
      <c r="E3025" s="334" t="s">
        <v>129</v>
      </c>
      <c r="F3025" s="323" t="str">
        <f t="shared" si="47"/>
        <v>NL_P_2011_1000 mt_7_3</v>
      </c>
      <c r="G3025" s="684"/>
    </row>
    <row r="3026" spans="1:7" ht="13.8" thickBot="1" x14ac:dyDescent="0.3">
      <c r="A3026" s="372" t="str">
        <f>Cover!$G$25</f>
        <v>NL</v>
      </c>
      <c r="B3026" s="325" t="s">
        <v>295</v>
      </c>
      <c r="C3026" s="323">
        <v>2011</v>
      </c>
      <c r="D3026" s="325" t="s">
        <v>362</v>
      </c>
      <c r="E3026" s="334" t="s">
        <v>130</v>
      </c>
      <c r="F3026" s="323" t="str">
        <f t="shared" si="47"/>
        <v>NL_P_2011_1000 mt_7_3_1</v>
      </c>
      <c r="G3026" s="684"/>
    </row>
    <row r="3027" spans="1:7" ht="13.8" thickBot="1" x14ac:dyDescent="0.3">
      <c r="A3027" s="372" t="str">
        <f>Cover!$G$25</f>
        <v>NL</v>
      </c>
      <c r="B3027" s="325" t="s">
        <v>295</v>
      </c>
      <c r="C3027" s="323">
        <v>2011</v>
      </c>
      <c r="D3027" s="325" t="s">
        <v>362</v>
      </c>
      <c r="E3027" s="334" t="s">
        <v>131</v>
      </c>
      <c r="F3027" s="323" t="str">
        <f t="shared" si="47"/>
        <v>NL_P_2011_1000 mt_7_3_2</v>
      </c>
      <c r="G3027" s="684"/>
    </row>
    <row r="3028" spans="1:7" ht="13.8" thickBot="1" x14ac:dyDescent="0.3">
      <c r="A3028" s="372" t="str">
        <f>Cover!$G$25</f>
        <v>NL</v>
      </c>
      <c r="B3028" s="325" t="s">
        <v>295</v>
      </c>
      <c r="C3028" s="323">
        <v>2011</v>
      </c>
      <c r="D3028" s="325" t="s">
        <v>362</v>
      </c>
      <c r="E3028" s="334" t="s">
        <v>132</v>
      </c>
      <c r="F3028" s="323" t="str">
        <f t="shared" si="47"/>
        <v>NL_P_2011_1000 mt_7_3_3</v>
      </c>
      <c r="G3028" s="684"/>
    </row>
    <row r="3029" spans="1:7" ht="13.8" thickBot="1" x14ac:dyDescent="0.3">
      <c r="A3029" s="372" t="str">
        <f>Cover!$G$25</f>
        <v>NL</v>
      </c>
      <c r="B3029" s="325" t="s">
        <v>295</v>
      </c>
      <c r="C3029" s="323">
        <v>2011</v>
      </c>
      <c r="D3029" s="325" t="s">
        <v>362</v>
      </c>
      <c r="E3029" s="334" t="s">
        <v>133</v>
      </c>
      <c r="F3029" s="323" t="str">
        <f t="shared" si="47"/>
        <v>NL_P_2011_1000 mt_7_3_4</v>
      </c>
      <c r="G3029" s="684"/>
    </row>
    <row r="3030" spans="1:7" ht="13.8" thickBot="1" x14ac:dyDescent="0.3">
      <c r="A3030" s="372" t="str">
        <f>Cover!$G$25</f>
        <v>NL</v>
      </c>
      <c r="B3030" s="325" t="s">
        <v>295</v>
      </c>
      <c r="C3030" s="323">
        <v>2011</v>
      </c>
      <c r="D3030" s="325" t="s">
        <v>362</v>
      </c>
      <c r="E3030" s="334" t="s">
        <v>134</v>
      </c>
      <c r="F3030" s="323" t="str">
        <f t="shared" si="47"/>
        <v>NL_P_2011_1000 mt_7_4</v>
      </c>
      <c r="G3030" s="684"/>
    </row>
    <row r="3031" spans="1:7" ht="13.8" thickBot="1" x14ac:dyDescent="0.3">
      <c r="A3031" s="372" t="str">
        <f>Cover!$G$25</f>
        <v>NL</v>
      </c>
      <c r="B3031" s="325" t="s">
        <v>295</v>
      </c>
      <c r="C3031" s="323">
        <v>2011</v>
      </c>
      <c r="D3031" s="325" t="s">
        <v>362</v>
      </c>
      <c r="E3031" s="334">
        <v>8</v>
      </c>
      <c r="F3031" s="323" t="str">
        <f t="shared" si="47"/>
        <v>NL_P_2011_1000 mt_8</v>
      </c>
      <c r="G3031" s="684"/>
    </row>
    <row r="3032" spans="1:7" ht="13.8" thickBot="1" x14ac:dyDescent="0.3">
      <c r="A3032" s="372" t="str">
        <f>Cover!$G$25</f>
        <v>NL</v>
      </c>
      <c r="B3032" s="325" t="s">
        <v>295</v>
      </c>
      <c r="C3032" s="323">
        <v>2011</v>
      </c>
      <c r="D3032" s="325" t="s">
        <v>362</v>
      </c>
      <c r="E3032" s="334" t="s">
        <v>135</v>
      </c>
      <c r="F3032" s="323" t="str">
        <f t="shared" si="47"/>
        <v>NL_P_2011_1000 mt_8_1</v>
      </c>
      <c r="G3032" s="684"/>
    </row>
    <row r="3033" spans="1:7" ht="13.8" thickBot="1" x14ac:dyDescent="0.3">
      <c r="A3033" s="372" t="str">
        <f>Cover!$G$25</f>
        <v>NL</v>
      </c>
      <c r="B3033" s="325" t="s">
        <v>295</v>
      </c>
      <c r="C3033" s="323">
        <v>2011</v>
      </c>
      <c r="D3033" s="325" t="s">
        <v>362</v>
      </c>
      <c r="E3033" s="334" t="s">
        <v>136</v>
      </c>
      <c r="F3033" s="323" t="str">
        <f t="shared" si="47"/>
        <v>NL_P_2011_1000 mt_8_2</v>
      </c>
      <c r="G3033" s="684"/>
    </row>
    <row r="3034" spans="1:7" ht="13.8" thickBot="1" x14ac:dyDescent="0.3">
      <c r="A3034" s="372" t="str">
        <f>Cover!$G$25</f>
        <v>NL</v>
      </c>
      <c r="B3034" s="325" t="s">
        <v>295</v>
      </c>
      <c r="C3034" s="323">
        <v>2011</v>
      </c>
      <c r="D3034" s="325" t="s">
        <v>362</v>
      </c>
      <c r="E3034" s="334">
        <v>9</v>
      </c>
      <c r="F3034" s="323" t="str">
        <f t="shared" si="47"/>
        <v>NL_P_2011_1000 mt_9</v>
      </c>
      <c r="G3034" s="684"/>
    </row>
    <row r="3035" spans="1:7" ht="13.8" thickBot="1" x14ac:dyDescent="0.3">
      <c r="A3035" s="372" t="str">
        <f>Cover!$G$25</f>
        <v>NL</v>
      </c>
      <c r="B3035" s="325" t="s">
        <v>295</v>
      </c>
      <c r="C3035" s="323">
        <v>2011</v>
      </c>
      <c r="D3035" s="325" t="s">
        <v>362</v>
      </c>
      <c r="E3035" s="334">
        <v>10</v>
      </c>
      <c r="F3035" s="323" t="str">
        <f t="shared" si="47"/>
        <v>NL_P_2011_1000 mt_10</v>
      </c>
      <c r="G3035" s="684"/>
    </row>
    <row r="3036" spans="1:7" ht="13.8" thickBot="1" x14ac:dyDescent="0.3">
      <c r="A3036" s="372" t="str">
        <f>Cover!$G$25</f>
        <v>NL</v>
      </c>
      <c r="B3036" s="325" t="s">
        <v>295</v>
      </c>
      <c r="C3036" s="323">
        <v>2011</v>
      </c>
      <c r="D3036" s="325" t="s">
        <v>362</v>
      </c>
      <c r="E3036" s="334" t="s">
        <v>137</v>
      </c>
      <c r="F3036" s="323" t="str">
        <f t="shared" si="47"/>
        <v>NL_P_2011_1000 mt_10_1</v>
      </c>
      <c r="G3036" s="684"/>
    </row>
    <row r="3037" spans="1:7" ht="13.8" thickBot="1" x14ac:dyDescent="0.3">
      <c r="A3037" s="372" t="str">
        <f>Cover!$G$25</f>
        <v>NL</v>
      </c>
      <c r="B3037" s="325" t="s">
        <v>295</v>
      </c>
      <c r="C3037" s="323">
        <v>2011</v>
      </c>
      <c r="D3037" s="325" t="s">
        <v>362</v>
      </c>
      <c r="E3037" s="334" t="s">
        <v>138</v>
      </c>
      <c r="F3037" s="323" t="str">
        <f t="shared" si="47"/>
        <v>NL_P_2011_1000 mt_10_1_1</v>
      </c>
      <c r="G3037" s="684"/>
    </row>
    <row r="3038" spans="1:7" ht="13.8" thickBot="1" x14ac:dyDescent="0.3">
      <c r="A3038" s="372" t="str">
        <f>Cover!$G$25</f>
        <v>NL</v>
      </c>
      <c r="B3038" s="325" t="s">
        <v>295</v>
      </c>
      <c r="C3038" s="323">
        <v>2011</v>
      </c>
      <c r="D3038" s="325" t="s">
        <v>362</v>
      </c>
      <c r="E3038" s="334" t="s">
        <v>139</v>
      </c>
      <c r="F3038" s="323" t="str">
        <f t="shared" si="47"/>
        <v>NL_P_2011_1000 mt_10_1_2</v>
      </c>
      <c r="G3038" s="684"/>
    </row>
    <row r="3039" spans="1:7" ht="13.8" thickBot="1" x14ac:dyDescent="0.3">
      <c r="A3039" s="372" t="str">
        <f>Cover!$G$25</f>
        <v>NL</v>
      </c>
      <c r="B3039" s="325" t="s">
        <v>295</v>
      </c>
      <c r="C3039" s="323">
        <v>2011</v>
      </c>
      <c r="D3039" s="325" t="s">
        <v>362</v>
      </c>
      <c r="E3039" s="334" t="s">
        <v>140</v>
      </c>
      <c r="F3039" s="323" t="str">
        <f t="shared" si="47"/>
        <v>NL_P_2011_1000 mt_10_1_3</v>
      </c>
      <c r="G3039" s="684"/>
    </row>
    <row r="3040" spans="1:7" ht="13.8" thickBot="1" x14ac:dyDescent="0.3">
      <c r="A3040" s="372" t="str">
        <f>Cover!$G$25</f>
        <v>NL</v>
      </c>
      <c r="B3040" s="325" t="s">
        <v>295</v>
      </c>
      <c r="C3040" s="323">
        <v>2011</v>
      </c>
      <c r="D3040" s="325" t="s">
        <v>362</v>
      </c>
      <c r="E3040" s="334" t="s">
        <v>141</v>
      </c>
      <c r="F3040" s="323" t="str">
        <f t="shared" si="47"/>
        <v>NL_P_2011_1000 mt_10_1_4</v>
      </c>
      <c r="G3040" s="684"/>
    </row>
    <row r="3041" spans="1:7" ht="13.8" thickBot="1" x14ac:dyDescent="0.3">
      <c r="A3041" s="372" t="str">
        <f>Cover!$G$25</f>
        <v>NL</v>
      </c>
      <c r="B3041" s="325" t="s">
        <v>295</v>
      </c>
      <c r="C3041" s="323">
        <v>2011</v>
      </c>
      <c r="D3041" s="325" t="s">
        <v>362</v>
      </c>
      <c r="E3041" s="334" t="s">
        <v>142</v>
      </c>
      <c r="F3041" s="323" t="str">
        <f t="shared" si="47"/>
        <v>NL_P_2011_1000 mt_10_2</v>
      </c>
      <c r="G3041" s="684"/>
    </row>
    <row r="3042" spans="1:7" ht="13.8" thickBot="1" x14ac:dyDescent="0.3">
      <c r="A3042" s="372" t="str">
        <f>Cover!$G$25</f>
        <v>NL</v>
      </c>
      <c r="B3042" s="325" t="s">
        <v>295</v>
      </c>
      <c r="C3042" s="323">
        <v>2011</v>
      </c>
      <c r="D3042" s="325" t="s">
        <v>362</v>
      </c>
      <c r="E3042" s="334" t="s">
        <v>143</v>
      </c>
      <c r="F3042" s="323" t="str">
        <f t="shared" si="47"/>
        <v>NL_P_2011_1000 mt_10_3</v>
      </c>
      <c r="G3042" s="684"/>
    </row>
    <row r="3043" spans="1:7" ht="13.8" thickBot="1" x14ac:dyDescent="0.3">
      <c r="A3043" s="372" t="str">
        <f>Cover!$G$25</f>
        <v>NL</v>
      </c>
      <c r="B3043" s="325" t="s">
        <v>295</v>
      </c>
      <c r="C3043" s="323">
        <v>2011</v>
      </c>
      <c r="D3043" s="325" t="s">
        <v>362</v>
      </c>
      <c r="E3043" s="334" t="s">
        <v>144</v>
      </c>
      <c r="F3043" s="323" t="str">
        <f t="shared" si="47"/>
        <v>NL_P_2011_1000 mt_10_3_1</v>
      </c>
      <c r="G3043" s="684"/>
    </row>
    <row r="3044" spans="1:7" ht="13.8" thickBot="1" x14ac:dyDescent="0.3">
      <c r="A3044" s="372" t="str">
        <f>Cover!$G$25</f>
        <v>NL</v>
      </c>
      <c r="B3044" s="325" t="s">
        <v>295</v>
      </c>
      <c r="C3044" s="323">
        <v>2011</v>
      </c>
      <c r="D3044" s="325" t="s">
        <v>362</v>
      </c>
      <c r="E3044" s="334" t="s">
        <v>145</v>
      </c>
      <c r="F3044" s="323" t="str">
        <f t="shared" si="47"/>
        <v>NL_P_2011_1000 mt_10_3_2</v>
      </c>
      <c r="G3044" s="684"/>
    </row>
    <row r="3045" spans="1:7" ht="13.8" thickBot="1" x14ac:dyDescent="0.3">
      <c r="A3045" s="372" t="str">
        <f>Cover!$G$25</f>
        <v>NL</v>
      </c>
      <c r="B3045" s="325" t="s">
        <v>295</v>
      </c>
      <c r="C3045" s="323">
        <v>2011</v>
      </c>
      <c r="D3045" s="325" t="s">
        <v>362</v>
      </c>
      <c r="E3045" s="334" t="s">
        <v>146</v>
      </c>
      <c r="F3045" s="323" t="str">
        <f t="shared" si="47"/>
        <v>NL_P_2011_1000 mt_10_3_3</v>
      </c>
      <c r="G3045" s="684"/>
    </row>
    <row r="3046" spans="1:7" ht="13.8" thickBot="1" x14ac:dyDescent="0.3">
      <c r="A3046" s="372" t="str">
        <f>Cover!$G$25</f>
        <v>NL</v>
      </c>
      <c r="B3046" s="325" t="s">
        <v>295</v>
      </c>
      <c r="C3046" s="323">
        <v>2011</v>
      </c>
      <c r="D3046" s="325" t="s">
        <v>362</v>
      </c>
      <c r="E3046" s="334" t="s">
        <v>147</v>
      </c>
      <c r="F3046" s="323" t="str">
        <f t="shared" si="47"/>
        <v>NL_P_2011_1000 mt_10_3_4</v>
      </c>
      <c r="G3046" s="684"/>
    </row>
    <row r="3047" spans="1:7" ht="13.8" thickBot="1" x14ac:dyDescent="0.3">
      <c r="A3047" s="372" t="str">
        <f>Cover!$G$25</f>
        <v>NL</v>
      </c>
      <c r="B3047" s="325" t="s">
        <v>295</v>
      </c>
      <c r="C3047" s="323">
        <v>2011</v>
      </c>
      <c r="D3047" s="325" t="s">
        <v>362</v>
      </c>
      <c r="E3047" s="334" t="s">
        <v>148</v>
      </c>
      <c r="F3047" s="323" t="str">
        <f t="shared" si="47"/>
        <v>NL_P_2011_1000 mt_10_4</v>
      </c>
      <c r="G3047" s="684"/>
    </row>
    <row r="3048" spans="1:7" ht="13.8" thickBot="1" x14ac:dyDescent="0.3">
      <c r="A3048" s="372" t="str">
        <f>Cover!$G$25</f>
        <v>NL</v>
      </c>
      <c r="B3048" s="325" t="s">
        <v>292</v>
      </c>
      <c r="C3048" s="323">
        <v>2011</v>
      </c>
      <c r="D3048" s="325" t="s">
        <v>293</v>
      </c>
      <c r="E3048" s="334">
        <v>1</v>
      </c>
      <c r="F3048" s="323" t="str">
        <f t="shared" si="47"/>
        <v>NL_M_2011_1000 m3_1</v>
      </c>
      <c r="G3048" s="684"/>
    </row>
    <row r="3049" spans="1:7" ht="13.8" thickBot="1" x14ac:dyDescent="0.3">
      <c r="A3049" s="372" t="str">
        <f>Cover!$G$25</f>
        <v>NL</v>
      </c>
      <c r="B3049" s="325" t="s">
        <v>292</v>
      </c>
      <c r="C3049" s="323">
        <v>2011</v>
      </c>
      <c r="D3049" s="325" t="s">
        <v>293</v>
      </c>
      <c r="E3049" s="334" t="s">
        <v>94</v>
      </c>
      <c r="F3049" s="323" t="str">
        <f t="shared" si="47"/>
        <v>NL_M_2011_1000 m3_1_1</v>
      </c>
      <c r="G3049" s="684"/>
    </row>
    <row r="3050" spans="1:7" ht="13.8" thickBot="1" x14ac:dyDescent="0.3">
      <c r="A3050" s="372" t="str">
        <f>Cover!$G$25</f>
        <v>NL</v>
      </c>
      <c r="B3050" s="325" t="s">
        <v>292</v>
      </c>
      <c r="C3050" s="323">
        <v>2011</v>
      </c>
      <c r="D3050" s="325" t="s">
        <v>293</v>
      </c>
      <c r="E3050" s="334" t="s">
        <v>97</v>
      </c>
      <c r="F3050" s="323" t="str">
        <f t="shared" si="47"/>
        <v>NL_M_2011_1000 m3_1_2</v>
      </c>
      <c r="G3050" s="684"/>
    </row>
    <row r="3051" spans="1:7" ht="13.8" thickBot="1" x14ac:dyDescent="0.3">
      <c r="A3051" s="372" t="str">
        <f>Cover!$G$25</f>
        <v>NL</v>
      </c>
      <c r="B3051" s="325" t="s">
        <v>292</v>
      </c>
      <c r="C3051" s="323">
        <v>2011</v>
      </c>
      <c r="D3051" s="325" t="s">
        <v>293</v>
      </c>
      <c r="E3051" s="334" t="s">
        <v>98</v>
      </c>
      <c r="F3051" s="323" t="str">
        <f t="shared" si="47"/>
        <v>NL_M_2011_1000 m3_1_2_C</v>
      </c>
      <c r="G3051" s="684"/>
    </row>
    <row r="3052" spans="1:7" ht="13.8" thickBot="1" x14ac:dyDescent="0.3">
      <c r="A3052" s="372" t="str">
        <f>Cover!$G$25</f>
        <v>NL</v>
      </c>
      <c r="B3052" s="325" t="s">
        <v>292</v>
      </c>
      <c r="C3052" s="323">
        <v>2011</v>
      </c>
      <c r="D3052" s="325" t="s">
        <v>293</v>
      </c>
      <c r="E3052" s="334" t="s">
        <v>99</v>
      </c>
      <c r="F3052" s="323" t="str">
        <f t="shared" si="47"/>
        <v>NL_M_2011_1000 m3_1_2_NC</v>
      </c>
      <c r="G3052" s="684"/>
    </row>
    <row r="3053" spans="1:7" ht="13.8" thickBot="1" x14ac:dyDescent="0.3">
      <c r="A3053" s="372" t="str">
        <f>Cover!$G$25</f>
        <v>NL</v>
      </c>
      <c r="B3053" s="325" t="s">
        <v>292</v>
      </c>
      <c r="C3053" s="323">
        <v>2011</v>
      </c>
      <c r="D3053" s="325" t="s">
        <v>293</v>
      </c>
      <c r="E3053" s="334" t="s">
        <v>100</v>
      </c>
      <c r="F3053" s="323" t="str">
        <f t="shared" si="47"/>
        <v>NL_M_2011_1000 m3_1_2_NC_T</v>
      </c>
      <c r="G3053" s="684"/>
    </row>
    <row r="3054" spans="1:7" ht="13.8" thickBot="1" x14ac:dyDescent="0.3">
      <c r="A3054" s="372" t="str">
        <f>Cover!$G$25</f>
        <v>NL</v>
      </c>
      <c r="B3054" s="325" t="s">
        <v>292</v>
      </c>
      <c r="C3054" s="323">
        <v>2011</v>
      </c>
      <c r="D3054" s="325" t="s">
        <v>362</v>
      </c>
      <c r="E3054" s="334">
        <v>2</v>
      </c>
      <c r="F3054" s="323" t="str">
        <f t="shared" si="47"/>
        <v>NL_M_2011_1000 mt_2</v>
      </c>
      <c r="G3054" s="684"/>
    </row>
    <row r="3055" spans="1:7" ht="13.8" thickBot="1" x14ac:dyDescent="0.3">
      <c r="A3055" s="372" t="str">
        <f>Cover!$G$25</f>
        <v>NL</v>
      </c>
      <c r="B3055" s="325" t="s">
        <v>292</v>
      </c>
      <c r="C3055" s="323">
        <v>2011</v>
      </c>
      <c r="D3055" s="325" t="s">
        <v>293</v>
      </c>
      <c r="E3055" s="334">
        <v>3</v>
      </c>
      <c r="F3055" s="323" t="str">
        <f t="shared" si="47"/>
        <v>NL_M_2011_1000 m3_3</v>
      </c>
      <c r="G3055" s="684"/>
    </row>
    <row r="3056" spans="1:7" ht="13.8" thickBot="1" x14ac:dyDescent="0.3">
      <c r="A3056" s="372" t="str">
        <f>Cover!$G$25</f>
        <v>NL</v>
      </c>
      <c r="B3056" s="325" t="s">
        <v>292</v>
      </c>
      <c r="C3056" s="323">
        <v>2011</v>
      </c>
      <c r="D3056" s="325" t="s">
        <v>293</v>
      </c>
      <c r="E3056" s="334" t="s">
        <v>381</v>
      </c>
      <c r="F3056" s="323" t="str">
        <f t="shared" si="47"/>
        <v>NL_M_2011_1000 m3_3_1</v>
      </c>
      <c r="G3056" s="684"/>
    </row>
    <row r="3057" spans="1:7" ht="13.8" thickBot="1" x14ac:dyDescent="0.3">
      <c r="A3057" s="372" t="str">
        <f>Cover!$G$25</f>
        <v>NL</v>
      </c>
      <c r="B3057" s="325" t="s">
        <v>292</v>
      </c>
      <c r="C3057" s="323">
        <v>2011</v>
      </c>
      <c r="D3057" s="325" t="s">
        <v>293</v>
      </c>
      <c r="E3057" s="334" t="s">
        <v>382</v>
      </c>
      <c r="F3057" s="323" t="str">
        <f t="shared" si="47"/>
        <v>NL_M_2011_1000 m3_3_2</v>
      </c>
      <c r="G3057" s="684"/>
    </row>
    <row r="3058" spans="1:7" ht="13.8" thickBot="1" x14ac:dyDescent="0.3">
      <c r="A3058" s="372" t="str">
        <f>Cover!$G$25</f>
        <v>NL</v>
      </c>
      <c r="B3058" s="325" t="s">
        <v>292</v>
      </c>
      <c r="C3058" s="323">
        <v>2011</v>
      </c>
      <c r="D3058" s="325" t="s">
        <v>362</v>
      </c>
      <c r="E3058" s="334">
        <v>4</v>
      </c>
      <c r="F3058" s="323" t="str">
        <f t="shared" si="47"/>
        <v>NL_M_2011_1000 mt_4</v>
      </c>
      <c r="G3058" s="684"/>
    </row>
    <row r="3059" spans="1:7" ht="13.8" thickBot="1" x14ac:dyDescent="0.3">
      <c r="A3059" s="372" t="str">
        <f>Cover!$G$25</f>
        <v>NL</v>
      </c>
      <c r="B3059" s="325" t="s">
        <v>292</v>
      </c>
      <c r="C3059" s="323">
        <v>2011</v>
      </c>
      <c r="D3059" s="325" t="s">
        <v>362</v>
      </c>
      <c r="E3059" s="334" t="s">
        <v>383</v>
      </c>
      <c r="F3059" s="323" t="str">
        <f t="shared" si="47"/>
        <v>NL_M_2011_1000 mt_4_1</v>
      </c>
      <c r="G3059" s="684"/>
    </row>
    <row r="3060" spans="1:7" ht="13.8" thickBot="1" x14ac:dyDescent="0.3">
      <c r="A3060" s="372" t="str">
        <f>Cover!$G$25</f>
        <v>NL</v>
      </c>
      <c r="B3060" s="325" t="s">
        <v>292</v>
      </c>
      <c r="C3060" s="323">
        <v>2011</v>
      </c>
      <c r="D3060" s="325" t="s">
        <v>362</v>
      </c>
      <c r="E3060" s="334" t="s">
        <v>384</v>
      </c>
      <c r="F3060" s="323" t="str">
        <f t="shared" si="47"/>
        <v>NL_M_2011_1000 mt_4_2</v>
      </c>
      <c r="G3060" s="684"/>
    </row>
    <row r="3061" spans="1:7" ht="13.8" thickBot="1" x14ac:dyDescent="0.3">
      <c r="A3061" s="372" t="str">
        <f>Cover!$G$25</f>
        <v>NL</v>
      </c>
      <c r="B3061" s="343" t="s">
        <v>292</v>
      </c>
      <c r="C3061" s="323">
        <v>2011</v>
      </c>
      <c r="D3061" s="343" t="s">
        <v>293</v>
      </c>
      <c r="E3061" s="347">
        <v>5</v>
      </c>
      <c r="F3061" s="323" t="str">
        <f t="shared" si="47"/>
        <v>NL_M_2011_1000 m3_5</v>
      </c>
      <c r="G3061" s="684"/>
    </row>
    <row r="3062" spans="1:7" ht="13.8" thickBot="1" x14ac:dyDescent="0.3">
      <c r="A3062" s="372" t="str">
        <f>Cover!$G$25</f>
        <v>NL</v>
      </c>
      <c r="B3062" s="327" t="s">
        <v>292</v>
      </c>
      <c r="C3062" s="323">
        <v>2011</v>
      </c>
      <c r="D3062" s="327" t="s">
        <v>293</v>
      </c>
      <c r="E3062" s="341" t="s">
        <v>110</v>
      </c>
      <c r="F3062" s="323" t="str">
        <f t="shared" si="47"/>
        <v>NL_M_2011_1000 m3_5_C</v>
      </c>
      <c r="G3062" s="684"/>
    </row>
    <row r="3063" spans="1:7" ht="13.8" thickBot="1" x14ac:dyDescent="0.3">
      <c r="A3063" s="372" t="str">
        <f>Cover!$G$25</f>
        <v>NL</v>
      </c>
      <c r="B3063" s="325" t="s">
        <v>292</v>
      </c>
      <c r="C3063" s="323">
        <v>2011</v>
      </c>
      <c r="D3063" s="325" t="s">
        <v>293</v>
      </c>
      <c r="E3063" s="334" t="s">
        <v>111</v>
      </c>
      <c r="F3063" s="323" t="str">
        <f t="shared" si="47"/>
        <v>NL_M_2011_1000 m3_5_NC</v>
      </c>
      <c r="G3063" s="684"/>
    </row>
    <row r="3064" spans="1:7" ht="13.8" thickBot="1" x14ac:dyDescent="0.3">
      <c r="A3064" s="372" t="str">
        <f>Cover!$G$25</f>
        <v>NL</v>
      </c>
      <c r="B3064" s="325" t="s">
        <v>292</v>
      </c>
      <c r="C3064" s="323">
        <v>2011</v>
      </c>
      <c r="D3064" s="325" t="s">
        <v>293</v>
      </c>
      <c r="E3064" s="334" t="s">
        <v>112</v>
      </c>
      <c r="F3064" s="323" t="str">
        <f t="shared" si="47"/>
        <v>NL_M_2011_1000 m3_5_NC_T</v>
      </c>
      <c r="G3064" s="684"/>
    </row>
    <row r="3065" spans="1:7" ht="13.8" thickBot="1" x14ac:dyDescent="0.3">
      <c r="A3065" s="372" t="str">
        <f>Cover!$G$25</f>
        <v>NL</v>
      </c>
      <c r="B3065" s="325" t="s">
        <v>292</v>
      </c>
      <c r="C3065" s="323">
        <v>2011</v>
      </c>
      <c r="D3065" s="325" t="s">
        <v>293</v>
      </c>
      <c r="E3065" s="334">
        <v>6</v>
      </c>
      <c r="F3065" s="323" t="str">
        <f t="shared" si="47"/>
        <v>NL_M_2011_1000 m3_6</v>
      </c>
      <c r="G3065" s="684"/>
    </row>
    <row r="3066" spans="1:7" ht="13.8" thickBot="1" x14ac:dyDescent="0.3">
      <c r="A3066" s="372" t="str">
        <f>Cover!$G$25</f>
        <v>NL</v>
      </c>
      <c r="B3066" s="325" t="s">
        <v>292</v>
      </c>
      <c r="C3066" s="323">
        <v>2011</v>
      </c>
      <c r="D3066" s="325" t="s">
        <v>293</v>
      </c>
      <c r="E3066" s="334" t="s">
        <v>113</v>
      </c>
      <c r="F3066" s="323" t="str">
        <f t="shared" si="47"/>
        <v>NL_M_2011_1000 m3_6_1</v>
      </c>
      <c r="G3066" s="684"/>
    </row>
    <row r="3067" spans="1:7" ht="13.8" thickBot="1" x14ac:dyDescent="0.3">
      <c r="A3067" s="372" t="str">
        <f>Cover!$G$25</f>
        <v>NL</v>
      </c>
      <c r="B3067" s="325" t="s">
        <v>292</v>
      </c>
      <c r="C3067" s="323">
        <v>2011</v>
      </c>
      <c r="D3067" s="325" t="s">
        <v>293</v>
      </c>
      <c r="E3067" s="334" t="s">
        <v>114</v>
      </c>
      <c r="F3067" s="323" t="str">
        <f t="shared" si="47"/>
        <v>NL_M_2011_1000 m3_6_1_C</v>
      </c>
      <c r="G3067" s="684"/>
    </row>
    <row r="3068" spans="1:7" ht="13.8" thickBot="1" x14ac:dyDescent="0.3">
      <c r="A3068" s="372" t="str">
        <f>Cover!$G$25</f>
        <v>NL</v>
      </c>
      <c r="B3068" s="325" t="s">
        <v>292</v>
      </c>
      <c r="C3068" s="323">
        <v>2011</v>
      </c>
      <c r="D3068" s="325" t="s">
        <v>293</v>
      </c>
      <c r="E3068" s="334" t="s">
        <v>115</v>
      </c>
      <c r="F3068" s="323" t="str">
        <f t="shared" si="47"/>
        <v>NL_M_2011_1000 m3_6_1_NC</v>
      </c>
      <c r="G3068" s="684"/>
    </row>
    <row r="3069" spans="1:7" ht="13.8" thickBot="1" x14ac:dyDescent="0.3">
      <c r="A3069" s="372" t="str">
        <f>Cover!$G$25</f>
        <v>NL</v>
      </c>
      <c r="B3069" s="325" t="s">
        <v>292</v>
      </c>
      <c r="C3069" s="323">
        <v>2011</v>
      </c>
      <c r="D3069" s="325" t="s">
        <v>293</v>
      </c>
      <c r="E3069" s="334" t="s">
        <v>116</v>
      </c>
      <c r="F3069" s="323" t="str">
        <f t="shared" si="47"/>
        <v>NL_M_2011_1000 m3_6_1_NC_T</v>
      </c>
      <c r="G3069" s="684"/>
    </row>
    <row r="3070" spans="1:7" ht="13.8" thickBot="1" x14ac:dyDescent="0.3">
      <c r="A3070" s="372" t="str">
        <f>Cover!$G$25</f>
        <v>NL</v>
      </c>
      <c r="B3070" s="325" t="s">
        <v>292</v>
      </c>
      <c r="C3070" s="323">
        <v>2011</v>
      </c>
      <c r="D3070" s="325" t="s">
        <v>293</v>
      </c>
      <c r="E3070" s="334" t="s">
        <v>117</v>
      </c>
      <c r="F3070" s="323" t="str">
        <f t="shared" si="47"/>
        <v>NL_M_2011_1000 m3_6_2</v>
      </c>
      <c r="G3070" s="684"/>
    </row>
    <row r="3071" spans="1:7" ht="13.8" thickBot="1" x14ac:dyDescent="0.3">
      <c r="A3071" s="372" t="str">
        <f>Cover!$G$25</f>
        <v>NL</v>
      </c>
      <c r="B3071" s="325" t="s">
        <v>292</v>
      </c>
      <c r="C3071" s="323">
        <v>2011</v>
      </c>
      <c r="D3071" s="325" t="s">
        <v>293</v>
      </c>
      <c r="E3071" s="334" t="s">
        <v>118</v>
      </c>
      <c r="F3071" s="323" t="str">
        <f t="shared" si="47"/>
        <v>NL_M_2011_1000 m3_6_2_C</v>
      </c>
      <c r="G3071" s="684"/>
    </row>
    <row r="3072" spans="1:7" ht="13.8" thickBot="1" x14ac:dyDescent="0.3">
      <c r="A3072" s="372" t="str">
        <f>Cover!$G$25</f>
        <v>NL</v>
      </c>
      <c r="B3072" s="325" t="s">
        <v>292</v>
      </c>
      <c r="C3072" s="323">
        <v>2011</v>
      </c>
      <c r="D3072" s="325" t="s">
        <v>293</v>
      </c>
      <c r="E3072" s="334" t="s">
        <v>119</v>
      </c>
      <c r="F3072" s="323" t="str">
        <f t="shared" si="47"/>
        <v>NL_M_2011_1000 m3_6_2_NC</v>
      </c>
      <c r="G3072" s="684"/>
    </row>
    <row r="3073" spans="1:7" ht="13.8" thickBot="1" x14ac:dyDescent="0.3">
      <c r="A3073" s="372" t="str">
        <f>Cover!$G$25</f>
        <v>NL</v>
      </c>
      <c r="B3073" s="325" t="s">
        <v>292</v>
      </c>
      <c r="C3073" s="323">
        <v>2011</v>
      </c>
      <c r="D3073" s="325" t="s">
        <v>293</v>
      </c>
      <c r="E3073" s="334" t="s">
        <v>120</v>
      </c>
      <c r="F3073" s="323" t="str">
        <f t="shared" si="47"/>
        <v>NL_M_2011_1000 m3_6_2_NC_T</v>
      </c>
      <c r="G3073" s="684"/>
    </row>
    <row r="3074" spans="1:7" ht="13.8" thickBot="1" x14ac:dyDescent="0.3">
      <c r="A3074" s="372" t="str">
        <f>Cover!$G$25</f>
        <v>NL</v>
      </c>
      <c r="B3074" s="325" t="s">
        <v>292</v>
      </c>
      <c r="C3074" s="323">
        <v>2011</v>
      </c>
      <c r="D3074" s="325" t="s">
        <v>293</v>
      </c>
      <c r="E3074" s="334" t="s">
        <v>121</v>
      </c>
      <c r="F3074" s="323" t="str">
        <f t="shared" si="47"/>
        <v>NL_M_2011_1000 m3_6_3</v>
      </c>
      <c r="G3074" s="684"/>
    </row>
    <row r="3075" spans="1:7" ht="13.8" thickBot="1" x14ac:dyDescent="0.3">
      <c r="A3075" s="372" t="str">
        <f>Cover!$G$25</f>
        <v>NL</v>
      </c>
      <c r="B3075" s="325" t="s">
        <v>292</v>
      </c>
      <c r="C3075" s="323">
        <v>2011</v>
      </c>
      <c r="D3075" s="325" t="s">
        <v>293</v>
      </c>
      <c r="E3075" s="334" t="s">
        <v>122</v>
      </c>
      <c r="F3075" s="323" t="str">
        <f t="shared" ref="F3075:F3138" si="48">CONCATENATE(A3075,"_",B3075,"_",C3075,"_",D3075,"_",E3075)</f>
        <v>NL_M_2011_1000 m3_6_3_1</v>
      </c>
      <c r="G3075" s="684"/>
    </row>
    <row r="3076" spans="1:7" ht="13.8" thickBot="1" x14ac:dyDescent="0.3">
      <c r="A3076" s="372" t="str">
        <f>Cover!$G$25</f>
        <v>NL</v>
      </c>
      <c r="B3076" s="325" t="s">
        <v>292</v>
      </c>
      <c r="C3076" s="323">
        <v>2011</v>
      </c>
      <c r="D3076" s="325" t="s">
        <v>293</v>
      </c>
      <c r="E3076" s="334" t="s">
        <v>123</v>
      </c>
      <c r="F3076" s="323" t="str">
        <f t="shared" si="48"/>
        <v>NL_M_2011_1000 m3_6_4</v>
      </c>
      <c r="G3076" s="684"/>
    </row>
    <row r="3077" spans="1:7" ht="13.8" thickBot="1" x14ac:dyDescent="0.3">
      <c r="A3077" s="372" t="str">
        <f>Cover!$G$25</f>
        <v>NL</v>
      </c>
      <c r="B3077" s="325" t="s">
        <v>292</v>
      </c>
      <c r="C3077" s="323">
        <v>2011</v>
      </c>
      <c r="D3077" s="325" t="s">
        <v>293</v>
      </c>
      <c r="E3077" s="334" t="s">
        <v>124</v>
      </c>
      <c r="F3077" s="323" t="str">
        <f t="shared" si="48"/>
        <v>NL_M_2011_1000 m3_6_4_1</v>
      </c>
      <c r="G3077" s="684"/>
    </row>
    <row r="3078" spans="1:7" ht="13.8" thickBot="1" x14ac:dyDescent="0.3">
      <c r="A3078" s="372" t="str">
        <f>Cover!$G$25</f>
        <v>NL</v>
      </c>
      <c r="B3078" s="325" t="s">
        <v>292</v>
      </c>
      <c r="C3078" s="323">
        <v>2011</v>
      </c>
      <c r="D3078" s="325" t="s">
        <v>293</v>
      </c>
      <c r="E3078" s="334" t="s">
        <v>125</v>
      </c>
      <c r="F3078" s="323" t="str">
        <f t="shared" si="48"/>
        <v>NL_M_2011_1000 m3_6_4_2</v>
      </c>
      <c r="G3078" s="684"/>
    </row>
    <row r="3079" spans="1:7" ht="13.8" thickBot="1" x14ac:dyDescent="0.3">
      <c r="A3079" s="372" t="str">
        <f>Cover!$G$25</f>
        <v>NL</v>
      </c>
      <c r="B3079" s="325" t="s">
        <v>292</v>
      </c>
      <c r="C3079" s="323">
        <v>2011</v>
      </c>
      <c r="D3079" s="325" t="s">
        <v>293</v>
      </c>
      <c r="E3079" s="334" t="s">
        <v>126</v>
      </c>
      <c r="F3079" s="323" t="str">
        <f t="shared" si="48"/>
        <v>NL_M_2011_1000 m3_6_4_3</v>
      </c>
      <c r="G3079" s="684"/>
    </row>
    <row r="3080" spans="1:7" ht="13.8" thickBot="1" x14ac:dyDescent="0.3">
      <c r="A3080" s="372" t="str">
        <f>Cover!$G$25</f>
        <v>NL</v>
      </c>
      <c r="B3080" s="325" t="s">
        <v>292</v>
      </c>
      <c r="C3080" s="323">
        <v>2011</v>
      </c>
      <c r="D3080" s="325" t="s">
        <v>362</v>
      </c>
      <c r="E3080" s="334">
        <v>7</v>
      </c>
      <c r="F3080" s="323" t="str">
        <f t="shared" si="48"/>
        <v>NL_M_2011_1000 mt_7</v>
      </c>
      <c r="G3080" s="684"/>
    </row>
    <row r="3081" spans="1:7" ht="13.8" thickBot="1" x14ac:dyDescent="0.3">
      <c r="A3081" s="372" t="str">
        <f>Cover!$G$25</f>
        <v>NL</v>
      </c>
      <c r="B3081" s="325" t="s">
        <v>292</v>
      </c>
      <c r="C3081" s="323">
        <v>2011</v>
      </c>
      <c r="D3081" s="325" t="s">
        <v>362</v>
      </c>
      <c r="E3081" s="334" t="s">
        <v>127</v>
      </c>
      <c r="F3081" s="323" t="str">
        <f t="shared" si="48"/>
        <v>NL_M_2011_1000 mt_7_1</v>
      </c>
      <c r="G3081" s="684"/>
    </row>
    <row r="3082" spans="1:7" ht="13.8" thickBot="1" x14ac:dyDescent="0.3">
      <c r="A3082" s="372" t="str">
        <f>Cover!$G$25</f>
        <v>NL</v>
      </c>
      <c r="B3082" s="325" t="s">
        <v>292</v>
      </c>
      <c r="C3082" s="323">
        <v>2011</v>
      </c>
      <c r="D3082" s="325" t="s">
        <v>362</v>
      </c>
      <c r="E3082" s="334" t="s">
        <v>128</v>
      </c>
      <c r="F3082" s="323" t="str">
        <f t="shared" si="48"/>
        <v>NL_M_2011_1000 mt_7_2</v>
      </c>
      <c r="G3082" s="684"/>
    </row>
    <row r="3083" spans="1:7" ht="13.8" thickBot="1" x14ac:dyDescent="0.3">
      <c r="A3083" s="372" t="str">
        <f>Cover!$G$25</f>
        <v>NL</v>
      </c>
      <c r="B3083" s="325" t="s">
        <v>292</v>
      </c>
      <c r="C3083" s="323">
        <v>2011</v>
      </c>
      <c r="D3083" s="325" t="s">
        <v>362</v>
      </c>
      <c r="E3083" s="334" t="s">
        <v>129</v>
      </c>
      <c r="F3083" s="323" t="str">
        <f t="shared" si="48"/>
        <v>NL_M_2011_1000 mt_7_3</v>
      </c>
      <c r="G3083" s="684"/>
    </row>
    <row r="3084" spans="1:7" ht="13.8" thickBot="1" x14ac:dyDescent="0.3">
      <c r="A3084" s="372" t="str">
        <f>Cover!$G$25</f>
        <v>NL</v>
      </c>
      <c r="B3084" s="325" t="s">
        <v>292</v>
      </c>
      <c r="C3084" s="323">
        <v>2011</v>
      </c>
      <c r="D3084" s="325" t="s">
        <v>362</v>
      </c>
      <c r="E3084" s="334" t="s">
        <v>130</v>
      </c>
      <c r="F3084" s="323" t="str">
        <f t="shared" si="48"/>
        <v>NL_M_2011_1000 mt_7_3_1</v>
      </c>
      <c r="G3084" s="684"/>
    </row>
    <row r="3085" spans="1:7" ht="13.8" thickBot="1" x14ac:dyDescent="0.3">
      <c r="A3085" s="372" t="str">
        <f>Cover!$G$25</f>
        <v>NL</v>
      </c>
      <c r="B3085" s="325" t="s">
        <v>292</v>
      </c>
      <c r="C3085" s="323">
        <v>2011</v>
      </c>
      <c r="D3085" s="325" t="s">
        <v>362</v>
      </c>
      <c r="E3085" s="334" t="s">
        <v>131</v>
      </c>
      <c r="F3085" s="323" t="str">
        <f t="shared" si="48"/>
        <v>NL_M_2011_1000 mt_7_3_2</v>
      </c>
      <c r="G3085" s="684"/>
    </row>
    <row r="3086" spans="1:7" ht="13.8" thickBot="1" x14ac:dyDescent="0.3">
      <c r="A3086" s="372" t="str">
        <f>Cover!$G$25</f>
        <v>NL</v>
      </c>
      <c r="B3086" s="325" t="s">
        <v>292</v>
      </c>
      <c r="C3086" s="323">
        <v>2011</v>
      </c>
      <c r="D3086" s="325" t="s">
        <v>362</v>
      </c>
      <c r="E3086" s="334" t="s">
        <v>132</v>
      </c>
      <c r="F3086" s="323" t="str">
        <f t="shared" si="48"/>
        <v>NL_M_2011_1000 mt_7_3_3</v>
      </c>
      <c r="G3086" s="684"/>
    </row>
    <row r="3087" spans="1:7" ht="13.8" thickBot="1" x14ac:dyDescent="0.3">
      <c r="A3087" s="372" t="str">
        <f>Cover!$G$25</f>
        <v>NL</v>
      </c>
      <c r="B3087" s="325" t="s">
        <v>292</v>
      </c>
      <c r="C3087" s="323">
        <v>2011</v>
      </c>
      <c r="D3087" s="325" t="s">
        <v>362</v>
      </c>
      <c r="E3087" s="334" t="s">
        <v>133</v>
      </c>
      <c r="F3087" s="323" t="str">
        <f t="shared" si="48"/>
        <v>NL_M_2011_1000 mt_7_3_4</v>
      </c>
      <c r="G3087" s="684"/>
    </row>
    <row r="3088" spans="1:7" ht="13.8" thickBot="1" x14ac:dyDescent="0.3">
      <c r="A3088" s="372" t="str">
        <f>Cover!$G$25</f>
        <v>NL</v>
      </c>
      <c r="B3088" s="325" t="s">
        <v>292</v>
      </c>
      <c r="C3088" s="323">
        <v>2011</v>
      </c>
      <c r="D3088" s="325" t="s">
        <v>362</v>
      </c>
      <c r="E3088" s="334" t="s">
        <v>134</v>
      </c>
      <c r="F3088" s="323" t="str">
        <f t="shared" si="48"/>
        <v>NL_M_2011_1000 mt_7_4</v>
      </c>
      <c r="G3088" s="684"/>
    </row>
    <row r="3089" spans="1:7" ht="13.8" thickBot="1" x14ac:dyDescent="0.3">
      <c r="A3089" s="372" t="str">
        <f>Cover!$G$25</f>
        <v>NL</v>
      </c>
      <c r="B3089" s="325" t="s">
        <v>292</v>
      </c>
      <c r="C3089" s="323">
        <v>2011</v>
      </c>
      <c r="D3089" s="325" t="s">
        <v>362</v>
      </c>
      <c r="E3089" s="334">
        <v>8</v>
      </c>
      <c r="F3089" s="323" t="str">
        <f t="shared" si="48"/>
        <v>NL_M_2011_1000 mt_8</v>
      </c>
      <c r="G3089" s="684"/>
    </row>
    <row r="3090" spans="1:7" ht="13.8" thickBot="1" x14ac:dyDescent="0.3">
      <c r="A3090" s="372" t="str">
        <f>Cover!$G$25</f>
        <v>NL</v>
      </c>
      <c r="B3090" s="325" t="s">
        <v>292</v>
      </c>
      <c r="C3090" s="323">
        <v>2011</v>
      </c>
      <c r="D3090" s="325" t="s">
        <v>362</v>
      </c>
      <c r="E3090" s="334" t="s">
        <v>135</v>
      </c>
      <c r="F3090" s="323" t="str">
        <f t="shared" si="48"/>
        <v>NL_M_2011_1000 mt_8_1</v>
      </c>
      <c r="G3090" s="684"/>
    </row>
    <row r="3091" spans="1:7" ht="13.8" thickBot="1" x14ac:dyDescent="0.3">
      <c r="A3091" s="372" t="str">
        <f>Cover!$G$25</f>
        <v>NL</v>
      </c>
      <c r="B3091" s="325" t="s">
        <v>292</v>
      </c>
      <c r="C3091" s="323">
        <v>2011</v>
      </c>
      <c r="D3091" s="325" t="s">
        <v>362</v>
      </c>
      <c r="E3091" s="334" t="s">
        <v>136</v>
      </c>
      <c r="F3091" s="323" t="str">
        <f t="shared" si="48"/>
        <v>NL_M_2011_1000 mt_8_2</v>
      </c>
      <c r="G3091" s="684"/>
    </row>
    <row r="3092" spans="1:7" ht="13.8" thickBot="1" x14ac:dyDescent="0.3">
      <c r="A3092" s="372" t="str">
        <f>Cover!$G$25</f>
        <v>NL</v>
      </c>
      <c r="B3092" s="325" t="s">
        <v>292</v>
      </c>
      <c r="C3092" s="323">
        <v>2011</v>
      </c>
      <c r="D3092" s="325" t="s">
        <v>362</v>
      </c>
      <c r="E3092" s="334">
        <v>9</v>
      </c>
      <c r="F3092" s="323" t="str">
        <f t="shared" si="48"/>
        <v>NL_M_2011_1000 mt_9</v>
      </c>
      <c r="G3092" s="684"/>
    </row>
    <row r="3093" spans="1:7" ht="13.8" thickBot="1" x14ac:dyDescent="0.3">
      <c r="A3093" s="372" t="str">
        <f>Cover!$G$25</f>
        <v>NL</v>
      </c>
      <c r="B3093" s="325" t="s">
        <v>292</v>
      </c>
      <c r="C3093" s="323">
        <v>2011</v>
      </c>
      <c r="D3093" s="325" t="s">
        <v>362</v>
      </c>
      <c r="E3093" s="334">
        <v>10</v>
      </c>
      <c r="F3093" s="323" t="str">
        <f t="shared" si="48"/>
        <v>NL_M_2011_1000 mt_10</v>
      </c>
      <c r="G3093" s="684"/>
    </row>
    <row r="3094" spans="1:7" ht="13.8" thickBot="1" x14ac:dyDescent="0.3">
      <c r="A3094" s="372" t="str">
        <f>Cover!$G$25</f>
        <v>NL</v>
      </c>
      <c r="B3094" s="325" t="s">
        <v>292</v>
      </c>
      <c r="C3094" s="323">
        <v>2011</v>
      </c>
      <c r="D3094" s="325" t="s">
        <v>362</v>
      </c>
      <c r="E3094" s="334" t="s">
        <v>137</v>
      </c>
      <c r="F3094" s="323" t="str">
        <f t="shared" si="48"/>
        <v>NL_M_2011_1000 mt_10_1</v>
      </c>
      <c r="G3094" s="684"/>
    </row>
    <row r="3095" spans="1:7" ht="13.8" thickBot="1" x14ac:dyDescent="0.3">
      <c r="A3095" s="372" t="str">
        <f>Cover!$G$25</f>
        <v>NL</v>
      </c>
      <c r="B3095" s="325" t="s">
        <v>292</v>
      </c>
      <c r="C3095" s="323">
        <v>2011</v>
      </c>
      <c r="D3095" s="325" t="s">
        <v>362</v>
      </c>
      <c r="E3095" s="334" t="s">
        <v>138</v>
      </c>
      <c r="F3095" s="323" t="str">
        <f t="shared" si="48"/>
        <v>NL_M_2011_1000 mt_10_1_1</v>
      </c>
      <c r="G3095" s="684"/>
    </row>
    <row r="3096" spans="1:7" ht="13.8" thickBot="1" x14ac:dyDescent="0.3">
      <c r="A3096" s="372" t="str">
        <f>Cover!$G$25</f>
        <v>NL</v>
      </c>
      <c r="B3096" s="325" t="s">
        <v>292</v>
      </c>
      <c r="C3096" s="323">
        <v>2011</v>
      </c>
      <c r="D3096" s="325" t="s">
        <v>362</v>
      </c>
      <c r="E3096" s="334" t="s">
        <v>139</v>
      </c>
      <c r="F3096" s="323" t="str">
        <f t="shared" si="48"/>
        <v>NL_M_2011_1000 mt_10_1_2</v>
      </c>
      <c r="G3096" s="684"/>
    </row>
    <row r="3097" spans="1:7" ht="13.8" thickBot="1" x14ac:dyDescent="0.3">
      <c r="A3097" s="372" t="str">
        <f>Cover!$G$25</f>
        <v>NL</v>
      </c>
      <c r="B3097" s="325" t="s">
        <v>292</v>
      </c>
      <c r="C3097" s="323">
        <v>2011</v>
      </c>
      <c r="D3097" s="325" t="s">
        <v>362</v>
      </c>
      <c r="E3097" s="334" t="s">
        <v>140</v>
      </c>
      <c r="F3097" s="323" t="str">
        <f t="shared" si="48"/>
        <v>NL_M_2011_1000 mt_10_1_3</v>
      </c>
      <c r="G3097" s="684"/>
    </row>
    <row r="3098" spans="1:7" ht="13.8" thickBot="1" x14ac:dyDescent="0.3">
      <c r="A3098" s="372" t="str">
        <f>Cover!$G$25</f>
        <v>NL</v>
      </c>
      <c r="B3098" s="325" t="s">
        <v>292</v>
      </c>
      <c r="C3098" s="323">
        <v>2011</v>
      </c>
      <c r="D3098" s="325" t="s">
        <v>362</v>
      </c>
      <c r="E3098" s="334" t="s">
        <v>141</v>
      </c>
      <c r="F3098" s="323" t="str">
        <f t="shared" si="48"/>
        <v>NL_M_2011_1000 mt_10_1_4</v>
      </c>
      <c r="G3098" s="684"/>
    </row>
    <row r="3099" spans="1:7" ht="13.8" thickBot="1" x14ac:dyDescent="0.3">
      <c r="A3099" s="372" t="str">
        <f>Cover!$G$25</f>
        <v>NL</v>
      </c>
      <c r="B3099" s="325" t="s">
        <v>292</v>
      </c>
      <c r="C3099" s="323">
        <v>2011</v>
      </c>
      <c r="D3099" s="325" t="s">
        <v>362</v>
      </c>
      <c r="E3099" s="334" t="s">
        <v>142</v>
      </c>
      <c r="F3099" s="323" t="str">
        <f t="shared" si="48"/>
        <v>NL_M_2011_1000 mt_10_2</v>
      </c>
      <c r="G3099" s="684"/>
    </row>
    <row r="3100" spans="1:7" ht="13.8" thickBot="1" x14ac:dyDescent="0.3">
      <c r="A3100" s="372" t="str">
        <f>Cover!$G$25</f>
        <v>NL</v>
      </c>
      <c r="B3100" s="325" t="s">
        <v>292</v>
      </c>
      <c r="C3100" s="323">
        <v>2011</v>
      </c>
      <c r="D3100" s="325" t="s">
        <v>362</v>
      </c>
      <c r="E3100" s="334" t="s">
        <v>143</v>
      </c>
      <c r="F3100" s="323" t="str">
        <f t="shared" si="48"/>
        <v>NL_M_2011_1000 mt_10_3</v>
      </c>
      <c r="G3100" s="684"/>
    </row>
    <row r="3101" spans="1:7" ht="13.8" thickBot="1" x14ac:dyDescent="0.3">
      <c r="A3101" s="372" t="str">
        <f>Cover!$G$25</f>
        <v>NL</v>
      </c>
      <c r="B3101" s="325" t="s">
        <v>292</v>
      </c>
      <c r="C3101" s="323">
        <v>2011</v>
      </c>
      <c r="D3101" s="325" t="s">
        <v>362</v>
      </c>
      <c r="E3101" s="334" t="s">
        <v>144</v>
      </c>
      <c r="F3101" s="323" t="str">
        <f t="shared" si="48"/>
        <v>NL_M_2011_1000 mt_10_3_1</v>
      </c>
      <c r="G3101" s="684"/>
    </row>
    <row r="3102" spans="1:7" ht="13.8" thickBot="1" x14ac:dyDescent="0.3">
      <c r="A3102" s="372" t="str">
        <f>Cover!$G$25</f>
        <v>NL</v>
      </c>
      <c r="B3102" s="325" t="s">
        <v>292</v>
      </c>
      <c r="C3102" s="323">
        <v>2011</v>
      </c>
      <c r="D3102" s="325" t="s">
        <v>362</v>
      </c>
      <c r="E3102" s="334" t="s">
        <v>145</v>
      </c>
      <c r="F3102" s="323" t="str">
        <f t="shared" si="48"/>
        <v>NL_M_2011_1000 mt_10_3_2</v>
      </c>
      <c r="G3102" s="684"/>
    </row>
    <row r="3103" spans="1:7" ht="13.8" thickBot="1" x14ac:dyDescent="0.3">
      <c r="A3103" s="372" t="str">
        <f>Cover!$G$25</f>
        <v>NL</v>
      </c>
      <c r="B3103" s="325" t="s">
        <v>292</v>
      </c>
      <c r="C3103" s="323">
        <v>2011</v>
      </c>
      <c r="D3103" s="325" t="s">
        <v>362</v>
      </c>
      <c r="E3103" s="334" t="s">
        <v>146</v>
      </c>
      <c r="F3103" s="323" t="str">
        <f t="shared" si="48"/>
        <v>NL_M_2011_1000 mt_10_3_3</v>
      </c>
      <c r="G3103" s="684"/>
    </row>
    <row r="3104" spans="1:7" ht="13.8" thickBot="1" x14ac:dyDescent="0.3">
      <c r="A3104" s="372" t="str">
        <f>Cover!$G$25</f>
        <v>NL</v>
      </c>
      <c r="B3104" s="325" t="s">
        <v>292</v>
      </c>
      <c r="C3104" s="323">
        <v>2011</v>
      </c>
      <c r="D3104" s="325" t="s">
        <v>362</v>
      </c>
      <c r="E3104" s="334" t="s">
        <v>147</v>
      </c>
      <c r="F3104" s="323" t="str">
        <f t="shared" si="48"/>
        <v>NL_M_2011_1000 mt_10_3_4</v>
      </c>
      <c r="G3104" s="684"/>
    </row>
    <row r="3105" spans="1:7" ht="13.8" thickBot="1" x14ac:dyDescent="0.3">
      <c r="A3105" s="372" t="str">
        <f>Cover!$G$25</f>
        <v>NL</v>
      </c>
      <c r="B3105" s="325" t="s">
        <v>292</v>
      </c>
      <c r="C3105" s="323">
        <v>2011</v>
      </c>
      <c r="D3105" s="325" t="s">
        <v>362</v>
      </c>
      <c r="E3105" s="334" t="s">
        <v>148</v>
      </c>
      <c r="F3105" s="323" t="str">
        <f t="shared" si="48"/>
        <v>NL_M_2011_1000 mt_10_4</v>
      </c>
      <c r="G3105" s="684"/>
    </row>
    <row r="3106" spans="1:7" ht="13.8" thickBot="1" x14ac:dyDescent="0.3">
      <c r="A3106" s="372" t="str">
        <f>Cover!$G$25</f>
        <v>NL</v>
      </c>
      <c r="B3106" s="325" t="s">
        <v>292</v>
      </c>
      <c r="C3106" s="323">
        <v>2011</v>
      </c>
      <c r="D3106" s="325" t="s">
        <v>216</v>
      </c>
      <c r="E3106" s="334">
        <v>1</v>
      </c>
      <c r="F3106" s="323" t="str">
        <f t="shared" si="48"/>
        <v>NL_M_2011_1000 NAC_1</v>
      </c>
      <c r="G3106" s="684"/>
    </row>
    <row r="3107" spans="1:7" ht="13.8" thickBot="1" x14ac:dyDescent="0.3">
      <c r="A3107" s="372" t="str">
        <f>Cover!$G$25</f>
        <v>NL</v>
      </c>
      <c r="B3107" s="325" t="s">
        <v>292</v>
      </c>
      <c r="C3107" s="323">
        <v>2011</v>
      </c>
      <c r="D3107" s="325" t="s">
        <v>216</v>
      </c>
      <c r="E3107" s="334" t="s">
        <v>94</v>
      </c>
      <c r="F3107" s="323" t="str">
        <f t="shared" si="48"/>
        <v>NL_M_2011_1000 NAC_1_1</v>
      </c>
      <c r="G3107" s="684"/>
    </row>
    <row r="3108" spans="1:7" ht="13.8" thickBot="1" x14ac:dyDescent="0.3">
      <c r="A3108" s="372" t="str">
        <f>Cover!$G$25</f>
        <v>NL</v>
      </c>
      <c r="B3108" s="325" t="s">
        <v>292</v>
      </c>
      <c r="C3108" s="323">
        <v>2011</v>
      </c>
      <c r="D3108" s="325" t="s">
        <v>216</v>
      </c>
      <c r="E3108" s="334" t="s">
        <v>97</v>
      </c>
      <c r="F3108" s="323" t="str">
        <f t="shared" si="48"/>
        <v>NL_M_2011_1000 NAC_1_2</v>
      </c>
      <c r="G3108" s="684"/>
    </row>
    <row r="3109" spans="1:7" ht="13.8" thickBot="1" x14ac:dyDescent="0.3">
      <c r="A3109" s="372" t="str">
        <f>Cover!$G$25</f>
        <v>NL</v>
      </c>
      <c r="B3109" s="325" t="s">
        <v>292</v>
      </c>
      <c r="C3109" s="323">
        <v>2011</v>
      </c>
      <c r="D3109" s="325" t="s">
        <v>216</v>
      </c>
      <c r="E3109" s="334" t="s">
        <v>98</v>
      </c>
      <c r="F3109" s="323" t="str">
        <f t="shared" si="48"/>
        <v>NL_M_2011_1000 NAC_1_2_C</v>
      </c>
      <c r="G3109" s="684"/>
    </row>
    <row r="3110" spans="1:7" ht="13.8" thickBot="1" x14ac:dyDescent="0.3">
      <c r="A3110" s="372" t="str">
        <f>Cover!$G$25</f>
        <v>NL</v>
      </c>
      <c r="B3110" s="325" t="s">
        <v>292</v>
      </c>
      <c r="C3110" s="323">
        <v>2011</v>
      </c>
      <c r="D3110" s="325" t="s">
        <v>216</v>
      </c>
      <c r="E3110" s="334" t="s">
        <v>99</v>
      </c>
      <c r="F3110" s="323" t="str">
        <f t="shared" si="48"/>
        <v>NL_M_2011_1000 NAC_1_2_NC</v>
      </c>
      <c r="G3110" s="684"/>
    </row>
    <row r="3111" spans="1:7" ht="13.8" thickBot="1" x14ac:dyDescent="0.3">
      <c r="A3111" s="372" t="str">
        <f>Cover!$G$25</f>
        <v>NL</v>
      </c>
      <c r="B3111" s="325" t="s">
        <v>292</v>
      </c>
      <c r="C3111" s="323">
        <v>2011</v>
      </c>
      <c r="D3111" s="325" t="s">
        <v>216</v>
      </c>
      <c r="E3111" s="334" t="s">
        <v>100</v>
      </c>
      <c r="F3111" s="323" t="str">
        <f t="shared" si="48"/>
        <v>NL_M_2011_1000 NAC_1_2_NC_T</v>
      </c>
      <c r="G3111" s="684"/>
    </row>
    <row r="3112" spans="1:7" ht="13.8" thickBot="1" x14ac:dyDescent="0.3">
      <c r="A3112" s="372" t="str">
        <f>Cover!$G$25</f>
        <v>NL</v>
      </c>
      <c r="B3112" s="325" t="s">
        <v>292</v>
      </c>
      <c r="C3112" s="323">
        <v>2011</v>
      </c>
      <c r="D3112" s="325" t="s">
        <v>216</v>
      </c>
      <c r="E3112" s="334">
        <v>2</v>
      </c>
      <c r="F3112" s="323" t="str">
        <f t="shared" si="48"/>
        <v>NL_M_2011_1000 NAC_2</v>
      </c>
      <c r="G3112" s="684"/>
    </row>
    <row r="3113" spans="1:7" ht="13.8" thickBot="1" x14ac:dyDescent="0.3">
      <c r="A3113" s="372" t="str">
        <f>Cover!$G$25</f>
        <v>NL</v>
      </c>
      <c r="B3113" s="325" t="s">
        <v>292</v>
      </c>
      <c r="C3113" s="323">
        <v>2011</v>
      </c>
      <c r="D3113" s="325" t="s">
        <v>216</v>
      </c>
      <c r="E3113" s="334">
        <v>3</v>
      </c>
      <c r="F3113" s="323" t="str">
        <f t="shared" si="48"/>
        <v>NL_M_2011_1000 NAC_3</v>
      </c>
      <c r="G3113" s="684"/>
    </row>
    <row r="3114" spans="1:7" ht="13.8" thickBot="1" x14ac:dyDescent="0.3">
      <c r="A3114" s="372" t="str">
        <f>Cover!$G$25</f>
        <v>NL</v>
      </c>
      <c r="B3114" s="325" t="s">
        <v>292</v>
      </c>
      <c r="C3114" s="323">
        <v>2011</v>
      </c>
      <c r="D3114" s="325" t="s">
        <v>216</v>
      </c>
      <c r="E3114" s="334" t="s">
        <v>381</v>
      </c>
      <c r="F3114" s="323" t="str">
        <f t="shared" si="48"/>
        <v>NL_M_2011_1000 NAC_3_1</v>
      </c>
      <c r="G3114" s="684"/>
    </row>
    <row r="3115" spans="1:7" ht="13.8" thickBot="1" x14ac:dyDescent="0.3">
      <c r="A3115" s="372" t="str">
        <f>Cover!$G$25</f>
        <v>NL</v>
      </c>
      <c r="B3115" s="332" t="s">
        <v>292</v>
      </c>
      <c r="C3115" s="323">
        <v>2011</v>
      </c>
      <c r="D3115" s="332" t="s">
        <v>216</v>
      </c>
      <c r="E3115" s="342" t="s">
        <v>382</v>
      </c>
      <c r="F3115" s="323" t="str">
        <f t="shared" si="48"/>
        <v>NL_M_2011_1000 NAC_3_2</v>
      </c>
      <c r="G3115" s="684"/>
    </row>
    <row r="3116" spans="1:7" ht="13.8" thickBot="1" x14ac:dyDescent="0.3">
      <c r="A3116" s="372" t="str">
        <f>Cover!$G$25</f>
        <v>NL</v>
      </c>
      <c r="B3116" s="327" t="s">
        <v>292</v>
      </c>
      <c r="C3116" s="323">
        <v>2011</v>
      </c>
      <c r="D3116" s="327" t="s">
        <v>216</v>
      </c>
      <c r="E3116" s="341">
        <v>4</v>
      </c>
      <c r="F3116" s="323" t="str">
        <f t="shared" si="48"/>
        <v>NL_M_2011_1000 NAC_4</v>
      </c>
      <c r="G3116" s="684"/>
    </row>
    <row r="3117" spans="1:7" ht="13.8" thickBot="1" x14ac:dyDescent="0.3">
      <c r="A3117" s="372" t="str">
        <f>Cover!$G$25</f>
        <v>NL</v>
      </c>
      <c r="B3117" s="335" t="s">
        <v>292</v>
      </c>
      <c r="C3117" s="323">
        <v>2011</v>
      </c>
      <c r="D3117" s="325" t="s">
        <v>216</v>
      </c>
      <c r="E3117" s="334" t="s">
        <v>383</v>
      </c>
      <c r="F3117" s="323" t="str">
        <f t="shared" si="48"/>
        <v>NL_M_2011_1000 NAC_4_1</v>
      </c>
      <c r="G3117" s="684"/>
    </row>
    <row r="3118" spans="1:7" ht="13.8" thickBot="1" x14ac:dyDescent="0.3">
      <c r="A3118" s="372" t="str">
        <f>Cover!$G$25</f>
        <v>NL</v>
      </c>
      <c r="B3118" s="335" t="s">
        <v>292</v>
      </c>
      <c r="C3118" s="323">
        <v>2011</v>
      </c>
      <c r="D3118" s="325" t="s">
        <v>216</v>
      </c>
      <c r="E3118" s="334" t="s">
        <v>384</v>
      </c>
      <c r="F3118" s="323" t="str">
        <f t="shared" si="48"/>
        <v>NL_M_2011_1000 NAC_4_2</v>
      </c>
      <c r="G3118" s="684"/>
    </row>
    <row r="3119" spans="1:7" ht="13.8" thickBot="1" x14ac:dyDescent="0.3">
      <c r="A3119" s="372" t="str">
        <f>Cover!$G$25</f>
        <v>NL</v>
      </c>
      <c r="B3119" s="335" t="s">
        <v>292</v>
      </c>
      <c r="C3119" s="323">
        <v>2011</v>
      </c>
      <c r="D3119" s="325" t="s">
        <v>216</v>
      </c>
      <c r="E3119" s="334">
        <v>5</v>
      </c>
      <c r="F3119" s="323" t="str">
        <f t="shared" si="48"/>
        <v>NL_M_2011_1000 NAC_5</v>
      </c>
      <c r="G3119" s="684"/>
    </row>
    <row r="3120" spans="1:7" ht="13.8" thickBot="1" x14ac:dyDescent="0.3">
      <c r="A3120" s="372" t="str">
        <f>Cover!$G$25</f>
        <v>NL</v>
      </c>
      <c r="B3120" s="335" t="s">
        <v>292</v>
      </c>
      <c r="C3120" s="323">
        <v>2011</v>
      </c>
      <c r="D3120" s="325" t="s">
        <v>216</v>
      </c>
      <c r="E3120" s="334" t="s">
        <v>110</v>
      </c>
      <c r="F3120" s="323" t="str">
        <f t="shared" si="48"/>
        <v>NL_M_2011_1000 NAC_5_C</v>
      </c>
      <c r="G3120" s="684"/>
    </row>
    <row r="3121" spans="1:7" ht="13.8" thickBot="1" x14ac:dyDescent="0.3">
      <c r="A3121" s="372" t="str">
        <f>Cover!$G$25</f>
        <v>NL</v>
      </c>
      <c r="B3121" s="335" t="s">
        <v>292</v>
      </c>
      <c r="C3121" s="323">
        <v>2011</v>
      </c>
      <c r="D3121" s="325" t="s">
        <v>216</v>
      </c>
      <c r="E3121" s="334" t="s">
        <v>111</v>
      </c>
      <c r="F3121" s="323" t="str">
        <f t="shared" si="48"/>
        <v>NL_M_2011_1000 NAC_5_NC</v>
      </c>
      <c r="G3121" s="684"/>
    </row>
    <row r="3122" spans="1:7" ht="13.8" thickBot="1" x14ac:dyDescent="0.3">
      <c r="A3122" s="372" t="str">
        <f>Cover!$G$25</f>
        <v>NL</v>
      </c>
      <c r="B3122" s="335" t="s">
        <v>292</v>
      </c>
      <c r="C3122" s="323">
        <v>2011</v>
      </c>
      <c r="D3122" s="325" t="s">
        <v>216</v>
      </c>
      <c r="E3122" s="334" t="s">
        <v>112</v>
      </c>
      <c r="F3122" s="323" t="str">
        <f t="shared" si="48"/>
        <v>NL_M_2011_1000 NAC_5_NC_T</v>
      </c>
      <c r="G3122" s="684"/>
    </row>
    <row r="3123" spans="1:7" ht="13.8" thickBot="1" x14ac:dyDescent="0.3">
      <c r="A3123" s="372" t="str">
        <f>Cover!$G$25</f>
        <v>NL</v>
      </c>
      <c r="B3123" s="335" t="s">
        <v>292</v>
      </c>
      <c r="C3123" s="323">
        <v>2011</v>
      </c>
      <c r="D3123" s="325" t="s">
        <v>216</v>
      </c>
      <c r="E3123" s="334">
        <v>6</v>
      </c>
      <c r="F3123" s="323" t="str">
        <f t="shared" si="48"/>
        <v>NL_M_2011_1000 NAC_6</v>
      </c>
      <c r="G3123" s="684"/>
    </row>
    <row r="3124" spans="1:7" ht="13.8" thickBot="1" x14ac:dyDescent="0.3">
      <c r="A3124" s="372" t="str">
        <f>Cover!$G$25</f>
        <v>NL</v>
      </c>
      <c r="B3124" s="335" t="s">
        <v>292</v>
      </c>
      <c r="C3124" s="323">
        <v>2011</v>
      </c>
      <c r="D3124" s="325" t="s">
        <v>216</v>
      </c>
      <c r="E3124" s="334" t="s">
        <v>113</v>
      </c>
      <c r="F3124" s="323" t="str">
        <f t="shared" si="48"/>
        <v>NL_M_2011_1000 NAC_6_1</v>
      </c>
      <c r="G3124" s="684"/>
    </row>
    <row r="3125" spans="1:7" ht="13.8" thickBot="1" x14ac:dyDescent="0.3">
      <c r="A3125" s="372" t="str">
        <f>Cover!$G$25</f>
        <v>NL</v>
      </c>
      <c r="B3125" s="335" t="s">
        <v>292</v>
      </c>
      <c r="C3125" s="323">
        <v>2011</v>
      </c>
      <c r="D3125" s="325" t="s">
        <v>216</v>
      </c>
      <c r="E3125" s="334" t="s">
        <v>114</v>
      </c>
      <c r="F3125" s="323" t="str">
        <f t="shared" si="48"/>
        <v>NL_M_2011_1000 NAC_6_1_C</v>
      </c>
      <c r="G3125" s="684"/>
    </row>
    <row r="3126" spans="1:7" ht="13.8" thickBot="1" x14ac:dyDescent="0.3">
      <c r="A3126" s="372" t="str">
        <f>Cover!$G$25</f>
        <v>NL</v>
      </c>
      <c r="B3126" s="335" t="s">
        <v>292</v>
      </c>
      <c r="C3126" s="323">
        <v>2011</v>
      </c>
      <c r="D3126" s="325" t="s">
        <v>216</v>
      </c>
      <c r="E3126" s="334" t="s">
        <v>115</v>
      </c>
      <c r="F3126" s="323" t="str">
        <f t="shared" si="48"/>
        <v>NL_M_2011_1000 NAC_6_1_NC</v>
      </c>
      <c r="G3126" s="684"/>
    </row>
    <row r="3127" spans="1:7" ht="13.8" thickBot="1" x14ac:dyDescent="0.3">
      <c r="A3127" s="372" t="str">
        <f>Cover!$G$25</f>
        <v>NL</v>
      </c>
      <c r="B3127" s="335" t="s">
        <v>292</v>
      </c>
      <c r="C3127" s="323">
        <v>2011</v>
      </c>
      <c r="D3127" s="325" t="s">
        <v>216</v>
      </c>
      <c r="E3127" s="334" t="s">
        <v>116</v>
      </c>
      <c r="F3127" s="323" t="str">
        <f t="shared" si="48"/>
        <v>NL_M_2011_1000 NAC_6_1_NC_T</v>
      </c>
      <c r="G3127" s="684"/>
    </row>
    <row r="3128" spans="1:7" ht="13.8" thickBot="1" x14ac:dyDescent="0.3">
      <c r="A3128" s="372" t="str">
        <f>Cover!$G$25</f>
        <v>NL</v>
      </c>
      <c r="B3128" s="335" t="s">
        <v>292</v>
      </c>
      <c r="C3128" s="323">
        <v>2011</v>
      </c>
      <c r="D3128" s="325" t="s">
        <v>216</v>
      </c>
      <c r="E3128" s="334" t="s">
        <v>117</v>
      </c>
      <c r="F3128" s="323" t="str">
        <f t="shared" si="48"/>
        <v>NL_M_2011_1000 NAC_6_2</v>
      </c>
      <c r="G3128" s="684"/>
    </row>
    <row r="3129" spans="1:7" ht="13.8" thickBot="1" x14ac:dyDescent="0.3">
      <c r="A3129" s="372" t="str">
        <f>Cover!$G$25</f>
        <v>NL</v>
      </c>
      <c r="B3129" s="335" t="s">
        <v>292</v>
      </c>
      <c r="C3129" s="323">
        <v>2011</v>
      </c>
      <c r="D3129" s="325" t="s">
        <v>216</v>
      </c>
      <c r="E3129" s="334" t="s">
        <v>118</v>
      </c>
      <c r="F3129" s="323" t="str">
        <f t="shared" si="48"/>
        <v>NL_M_2011_1000 NAC_6_2_C</v>
      </c>
      <c r="G3129" s="684"/>
    </row>
    <row r="3130" spans="1:7" ht="13.8" thickBot="1" x14ac:dyDescent="0.3">
      <c r="A3130" s="372" t="str">
        <f>Cover!$G$25</f>
        <v>NL</v>
      </c>
      <c r="B3130" s="335" t="s">
        <v>292</v>
      </c>
      <c r="C3130" s="323">
        <v>2011</v>
      </c>
      <c r="D3130" s="325" t="s">
        <v>216</v>
      </c>
      <c r="E3130" s="334" t="s">
        <v>119</v>
      </c>
      <c r="F3130" s="323" t="str">
        <f t="shared" si="48"/>
        <v>NL_M_2011_1000 NAC_6_2_NC</v>
      </c>
      <c r="G3130" s="684"/>
    </row>
    <row r="3131" spans="1:7" ht="13.8" thickBot="1" x14ac:dyDescent="0.3">
      <c r="A3131" s="372" t="str">
        <f>Cover!$G$25</f>
        <v>NL</v>
      </c>
      <c r="B3131" s="335" t="s">
        <v>292</v>
      </c>
      <c r="C3131" s="323">
        <v>2011</v>
      </c>
      <c r="D3131" s="325" t="s">
        <v>216</v>
      </c>
      <c r="E3131" s="334" t="s">
        <v>120</v>
      </c>
      <c r="F3131" s="323" t="str">
        <f t="shared" si="48"/>
        <v>NL_M_2011_1000 NAC_6_2_NC_T</v>
      </c>
      <c r="G3131" s="684"/>
    </row>
    <row r="3132" spans="1:7" ht="13.8" thickBot="1" x14ac:dyDescent="0.3">
      <c r="A3132" s="372" t="str">
        <f>Cover!$G$25</f>
        <v>NL</v>
      </c>
      <c r="B3132" s="335" t="s">
        <v>292</v>
      </c>
      <c r="C3132" s="323">
        <v>2011</v>
      </c>
      <c r="D3132" s="325" t="s">
        <v>216</v>
      </c>
      <c r="E3132" s="334" t="s">
        <v>121</v>
      </c>
      <c r="F3132" s="323" t="str">
        <f t="shared" si="48"/>
        <v>NL_M_2011_1000 NAC_6_3</v>
      </c>
      <c r="G3132" s="684"/>
    </row>
    <row r="3133" spans="1:7" ht="13.8" thickBot="1" x14ac:dyDescent="0.3">
      <c r="A3133" s="372" t="str">
        <f>Cover!$G$25</f>
        <v>NL</v>
      </c>
      <c r="B3133" s="335" t="s">
        <v>292</v>
      </c>
      <c r="C3133" s="323">
        <v>2011</v>
      </c>
      <c r="D3133" s="325" t="s">
        <v>216</v>
      </c>
      <c r="E3133" s="334" t="s">
        <v>122</v>
      </c>
      <c r="F3133" s="323" t="str">
        <f t="shared" si="48"/>
        <v>NL_M_2011_1000 NAC_6_3_1</v>
      </c>
      <c r="G3133" s="684"/>
    </row>
    <row r="3134" spans="1:7" ht="13.8" thickBot="1" x14ac:dyDescent="0.3">
      <c r="A3134" s="372" t="str">
        <f>Cover!$G$25</f>
        <v>NL</v>
      </c>
      <c r="B3134" s="335" t="s">
        <v>292</v>
      </c>
      <c r="C3134" s="323">
        <v>2011</v>
      </c>
      <c r="D3134" s="325" t="s">
        <v>216</v>
      </c>
      <c r="E3134" s="334" t="s">
        <v>123</v>
      </c>
      <c r="F3134" s="323" t="str">
        <f t="shared" si="48"/>
        <v>NL_M_2011_1000 NAC_6_4</v>
      </c>
      <c r="G3134" s="684"/>
    </row>
    <row r="3135" spans="1:7" ht="13.8" thickBot="1" x14ac:dyDescent="0.3">
      <c r="A3135" s="372" t="str">
        <f>Cover!$G$25</f>
        <v>NL</v>
      </c>
      <c r="B3135" s="335" t="s">
        <v>292</v>
      </c>
      <c r="C3135" s="323">
        <v>2011</v>
      </c>
      <c r="D3135" s="325" t="s">
        <v>216</v>
      </c>
      <c r="E3135" s="334" t="s">
        <v>124</v>
      </c>
      <c r="F3135" s="323" t="str">
        <f t="shared" si="48"/>
        <v>NL_M_2011_1000 NAC_6_4_1</v>
      </c>
      <c r="G3135" s="684"/>
    </row>
    <row r="3136" spans="1:7" ht="13.8" thickBot="1" x14ac:dyDescent="0.3">
      <c r="A3136" s="372" t="str">
        <f>Cover!$G$25</f>
        <v>NL</v>
      </c>
      <c r="B3136" s="335" t="s">
        <v>292</v>
      </c>
      <c r="C3136" s="323">
        <v>2011</v>
      </c>
      <c r="D3136" s="325" t="s">
        <v>216</v>
      </c>
      <c r="E3136" s="334" t="s">
        <v>125</v>
      </c>
      <c r="F3136" s="323" t="str">
        <f t="shared" si="48"/>
        <v>NL_M_2011_1000 NAC_6_4_2</v>
      </c>
      <c r="G3136" s="684"/>
    </row>
    <row r="3137" spans="1:7" ht="13.8" thickBot="1" x14ac:dyDescent="0.3">
      <c r="A3137" s="372" t="str">
        <f>Cover!$G$25</f>
        <v>NL</v>
      </c>
      <c r="B3137" s="335" t="s">
        <v>292</v>
      </c>
      <c r="C3137" s="323">
        <v>2011</v>
      </c>
      <c r="D3137" s="325" t="s">
        <v>216</v>
      </c>
      <c r="E3137" s="334" t="s">
        <v>126</v>
      </c>
      <c r="F3137" s="323" t="str">
        <f t="shared" si="48"/>
        <v>NL_M_2011_1000 NAC_6_4_3</v>
      </c>
      <c r="G3137" s="684"/>
    </row>
    <row r="3138" spans="1:7" ht="13.8" thickBot="1" x14ac:dyDescent="0.3">
      <c r="A3138" s="372" t="str">
        <f>Cover!$G$25</f>
        <v>NL</v>
      </c>
      <c r="B3138" s="335" t="s">
        <v>292</v>
      </c>
      <c r="C3138" s="323">
        <v>2011</v>
      </c>
      <c r="D3138" s="325" t="s">
        <v>216</v>
      </c>
      <c r="E3138" s="334">
        <v>7</v>
      </c>
      <c r="F3138" s="323" t="str">
        <f t="shared" si="48"/>
        <v>NL_M_2011_1000 NAC_7</v>
      </c>
      <c r="G3138" s="684"/>
    </row>
    <row r="3139" spans="1:7" ht="13.8" thickBot="1" x14ac:dyDescent="0.3">
      <c r="A3139" s="372" t="str">
        <f>Cover!$G$25</f>
        <v>NL</v>
      </c>
      <c r="B3139" s="351" t="s">
        <v>292</v>
      </c>
      <c r="C3139" s="323">
        <v>2011</v>
      </c>
      <c r="D3139" s="332" t="s">
        <v>216</v>
      </c>
      <c r="E3139" s="342" t="s">
        <v>127</v>
      </c>
      <c r="F3139" s="323" t="str">
        <f t="shared" ref="F3139:F3202" si="49">CONCATENATE(A3139,"_",B3139,"_",C3139,"_",D3139,"_",E3139)</f>
        <v>NL_M_2011_1000 NAC_7_1</v>
      </c>
      <c r="G3139" s="684"/>
    </row>
    <row r="3140" spans="1:7" ht="13.8" thickBot="1" x14ac:dyDescent="0.3">
      <c r="A3140" s="372" t="str">
        <f>Cover!$G$25</f>
        <v>NL</v>
      </c>
      <c r="B3140" s="327" t="s">
        <v>292</v>
      </c>
      <c r="C3140" s="323">
        <v>2011</v>
      </c>
      <c r="D3140" s="327" t="s">
        <v>216</v>
      </c>
      <c r="E3140" s="341" t="s">
        <v>128</v>
      </c>
      <c r="F3140" s="323" t="str">
        <f t="shared" si="49"/>
        <v>NL_M_2011_1000 NAC_7_2</v>
      </c>
      <c r="G3140" s="684"/>
    </row>
    <row r="3141" spans="1:7" ht="13.8" thickBot="1" x14ac:dyDescent="0.3">
      <c r="A3141" s="372" t="str">
        <f>Cover!$G$25</f>
        <v>NL</v>
      </c>
      <c r="B3141" s="335" t="s">
        <v>292</v>
      </c>
      <c r="C3141" s="323">
        <v>2011</v>
      </c>
      <c r="D3141" s="325" t="s">
        <v>216</v>
      </c>
      <c r="E3141" s="334" t="s">
        <v>129</v>
      </c>
      <c r="F3141" s="323" t="str">
        <f t="shared" si="49"/>
        <v>NL_M_2011_1000 NAC_7_3</v>
      </c>
      <c r="G3141" s="684"/>
    </row>
    <row r="3142" spans="1:7" ht="13.8" thickBot="1" x14ac:dyDescent="0.3">
      <c r="A3142" s="372" t="str">
        <f>Cover!$G$25</f>
        <v>NL</v>
      </c>
      <c r="B3142" s="335" t="s">
        <v>292</v>
      </c>
      <c r="C3142" s="323">
        <v>2011</v>
      </c>
      <c r="D3142" s="325" t="s">
        <v>216</v>
      </c>
      <c r="E3142" s="334" t="s">
        <v>130</v>
      </c>
      <c r="F3142" s="323" t="str">
        <f t="shared" si="49"/>
        <v>NL_M_2011_1000 NAC_7_3_1</v>
      </c>
      <c r="G3142" s="684"/>
    </row>
    <row r="3143" spans="1:7" ht="13.8" thickBot="1" x14ac:dyDescent="0.3">
      <c r="A3143" s="372" t="str">
        <f>Cover!$G$25</f>
        <v>NL</v>
      </c>
      <c r="B3143" s="335" t="s">
        <v>292</v>
      </c>
      <c r="C3143" s="323">
        <v>2011</v>
      </c>
      <c r="D3143" s="325" t="s">
        <v>216</v>
      </c>
      <c r="E3143" s="334" t="s">
        <v>131</v>
      </c>
      <c r="F3143" s="323" t="str">
        <f t="shared" si="49"/>
        <v>NL_M_2011_1000 NAC_7_3_2</v>
      </c>
      <c r="G3143" s="684"/>
    </row>
    <row r="3144" spans="1:7" ht="13.8" thickBot="1" x14ac:dyDescent="0.3">
      <c r="A3144" s="372" t="str">
        <f>Cover!$G$25</f>
        <v>NL</v>
      </c>
      <c r="B3144" s="335" t="s">
        <v>292</v>
      </c>
      <c r="C3144" s="323">
        <v>2011</v>
      </c>
      <c r="D3144" s="325" t="s">
        <v>216</v>
      </c>
      <c r="E3144" s="334" t="s">
        <v>132</v>
      </c>
      <c r="F3144" s="323" t="str">
        <f t="shared" si="49"/>
        <v>NL_M_2011_1000 NAC_7_3_3</v>
      </c>
      <c r="G3144" s="684"/>
    </row>
    <row r="3145" spans="1:7" ht="13.8" thickBot="1" x14ac:dyDescent="0.3">
      <c r="A3145" s="372" t="str">
        <f>Cover!$G$25</f>
        <v>NL</v>
      </c>
      <c r="B3145" s="335" t="s">
        <v>292</v>
      </c>
      <c r="C3145" s="323">
        <v>2011</v>
      </c>
      <c r="D3145" s="325" t="s">
        <v>216</v>
      </c>
      <c r="E3145" s="334" t="s">
        <v>133</v>
      </c>
      <c r="F3145" s="323" t="str">
        <f t="shared" si="49"/>
        <v>NL_M_2011_1000 NAC_7_3_4</v>
      </c>
      <c r="G3145" s="684"/>
    </row>
    <row r="3146" spans="1:7" ht="13.8" thickBot="1" x14ac:dyDescent="0.3">
      <c r="A3146" s="372" t="str">
        <f>Cover!$G$25</f>
        <v>NL</v>
      </c>
      <c r="B3146" s="335" t="s">
        <v>292</v>
      </c>
      <c r="C3146" s="323">
        <v>2011</v>
      </c>
      <c r="D3146" s="325" t="s">
        <v>216</v>
      </c>
      <c r="E3146" s="334" t="s">
        <v>134</v>
      </c>
      <c r="F3146" s="323" t="str">
        <f t="shared" si="49"/>
        <v>NL_M_2011_1000 NAC_7_4</v>
      </c>
      <c r="G3146" s="684"/>
    </row>
    <row r="3147" spans="1:7" ht="13.8" thickBot="1" x14ac:dyDescent="0.3">
      <c r="A3147" s="372" t="str">
        <f>Cover!$G$25</f>
        <v>NL</v>
      </c>
      <c r="B3147" s="335" t="s">
        <v>292</v>
      </c>
      <c r="C3147" s="323">
        <v>2011</v>
      </c>
      <c r="D3147" s="325" t="s">
        <v>216</v>
      </c>
      <c r="E3147" s="334">
        <v>8</v>
      </c>
      <c r="F3147" s="323" t="str">
        <f t="shared" si="49"/>
        <v>NL_M_2011_1000 NAC_8</v>
      </c>
      <c r="G3147" s="684"/>
    </row>
    <row r="3148" spans="1:7" ht="13.8" thickBot="1" x14ac:dyDescent="0.3">
      <c r="A3148" s="372" t="str">
        <f>Cover!$G$25</f>
        <v>NL</v>
      </c>
      <c r="B3148" s="335" t="s">
        <v>292</v>
      </c>
      <c r="C3148" s="323">
        <v>2011</v>
      </c>
      <c r="D3148" s="325" t="s">
        <v>216</v>
      </c>
      <c r="E3148" s="334" t="s">
        <v>135</v>
      </c>
      <c r="F3148" s="323" t="str">
        <f t="shared" si="49"/>
        <v>NL_M_2011_1000 NAC_8_1</v>
      </c>
      <c r="G3148" s="684"/>
    </row>
    <row r="3149" spans="1:7" ht="13.8" thickBot="1" x14ac:dyDescent="0.3">
      <c r="A3149" s="372" t="str">
        <f>Cover!$G$25</f>
        <v>NL</v>
      </c>
      <c r="B3149" s="335" t="s">
        <v>292</v>
      </c>
      <c r="C3149" s="323">
        <v>2011</v>
      </c>
      <c r="D3149" s="325" t="s">
        <v>216</v>
      </c>
      <c r="E3149" s="334" t="s">
        <v>136</v>
      </c>
      <c r="F3149" s="323" t="str">
        <f t="shared" si="49"/>
        <v>NL_M_2011_1000 NAC_8_2</v>
      </c>
      <c r="G3149" s="684"/>
    </row>
    <row r="3150" spans="1:7" ht="13.8" thickBot="1" x14ac:dyDescent="0.3">
      <c r="A3150" s="372" t="str">
        <f>Cover!$G$25</f>
        <v>NL</v>
      </c>
      <c r="B3150" s="335" t="s">
        <v>292</v>
      </c>
      <c r="C3150" s="323">
        <v>2011</v>
      </c>
      <c r="D3150" s="325" t="s">
        <v>216</v>
      </c>
      <c r="E3150" s="334">
        <v>9</v>
      </c>
      <c r="F3150" s="323" t="str">
        <f t="shared" si="49"/>
        <v>NL_M_2011_1000 NAC_9</v>
      </c>
      <c r="G3150" s="684"/>
    </row>
    <row r="3151" spans="1:7" ht="13.8" thickBot="1" x14ac:dyDescent="0.3">
      <c r="A3151" s="372" t="str">
        <f>Cover!$G$25</f>
        <v>NL</v>
      </c>
      <c r="B3151" s="335" t="s">
        <v>292</v>
      </c>
      <c r="C3151" s="323">
        <v>2011</v>
      </c>
      <c r="D3151" s="325" t="s">
        <v>216</v>
      </c>
      <c r="E3151" s="334">
        <v>10</v>
      </c>
      <c r="F3151" s="323" t="str">
        <f t="shared" si="49"/>
        <v>NL_M_2011_1000 NAC_10</v>
      </c>
      <c r="G3151" s="684"/>
    </row>
    <row r="3152" spans="1:7" ht="13.8" thickBot="1" x14ac:dyDescent="0.3">
      <c r="A3152" s="372" t="str">
        <f>Cover!$G$25</f>
        <v>NL</v>
      </c>
      <c r="B3152" s="335" t="s">
        <v>292</v>
      </c>
      <c r="C3152" s="323">
        <v>2011</v>
      </c>
      <c r="D3152" s="325" t="s">
        <v>216</v>
      </c>
      <c r="E3152" s="334" t="s">
        <v>137</v>
      </c>
      <c r="F3152" s="323" t="str">
        <f t="shared" si="49"/>
        <v>NL_M_2011_1000 NAC_10_1</v>
      </c>
      <c r="G3152" s="684"/>
    </row>
    <row r="3153" spans="1:7" ht="13.8" thickBot="1" x14ac:dyDescent="0.3">
      <c r="A3153" s="372" t="str">
        <f>Cover!$G$25</f>
        <v>NL</v>
      </c>
      <c r="B3153" s="335" t="s">
        <v>292</v>
      </c>
      <c r="C3153" s="323">
        <v>2011</v>
      </c>
      <c r="D3153" s="325" t="s">
        <v>216</v>
      </c>
      <c r="E3153" s="334" t="s">
        <v>138</v>
      </c>
      <c r="F3153" s="323" t="str">
        <f t="shared" si="49"/>
        <v>NL_M_2011_1000 NAC_10_1_1</v>
      </c>
      <c r="G3153" s="684"/>
    </row>
    <row r="3154" spans="1:7" ht="13.8" thickBot="1" x14ac:dyDescent="0.3">
      <c r="A3154" s="372" t="str">
        <f>Cover!$G$25</f>
        <v>NL</v>
      </c>
      <c r="B3154" s="335" t="s">
        <v>292</v>
      </c>
      <c r="C3154" s="323">
        <v>2011</v>
      </c>
      <c r="D3154" s="325" t="s">
        <v>216</v>
      </c>
      <c r="E3154" s="334" t="s">
        <v>139</v>
      </c>
      <c r="F3154" s="323" t="str">
        <f t="shared" si="49"/>
        <v>NL_M_2011_1000 NAC_10_1_2</v>
      </c>
      <c r="G3154" s="684"/>
    </row>
    <row r="3155" spans="1:7" ht="13.8" thickBot="1" x14ac:dyDescent="0.3">
      <c r="A3155" s="372" t="str">
        <f>Cover!$G$25</f>
        <v>NL</v>
      </c>
      <c r="B3155" s="335" t="s">
        <v>292</v>
      </c>
      <c r="C3155" s="323">
        <v>2011</v>
      </c>
      <c r="D3155" s="325" t="s">
        <v>216</v>
      </c>
      <c r="E3155" s="334" t="s">
        <v>140</v>
      </c>
      <c r="F3155" s="323" t="str">
        <f t="shared" si="49"/>
        <v>NL_M_2011_1000 NAC_10_1_3</v>
      </c>
      <c r="G3155" s="684"/>
    </row>
    <row r="3156" spans="1:7" ht="13.8" thickBot="1" x14ac:dyDescent="0.3">
      <c r="A3156" s="372" t="str">
        <f>Cover!$G$25</f>
        <v>NL</v>
      </c>
      <c r="B3156" s="335" t="s">
        <v>292</v>
      </c>
      <c r="C3156" s="323">
        <v>2011</v>
      </c>
      <c r="D3156" s="325" t="s">
        <v>216</v>
      </c>
      <c r="E3156" s="334" t="s">
        <v>141</v>
      </c>
      <c r="F3156" s="323" t="str">
        <f t="shared" si="49"/>
        <v>NL_M_2011_1000 NAC_10_1_4</v>
      </c>
      <c r="G3156" s="684"/>
    </row>
    <row r="3157" spans="1:7" ht="13.8" thickBot="1" x14ac:dyDescent="0.3">
      <c r="A3157" s="372" t="str">
        <f>Cover!$G$25</f>
        <v>NL</v>
      </c>
      <c r="B3157" s="335" t="s">
        <v>292</v>
      </c>
      <c r="C3157" s="323">
        <v>2011</v>
      </c>
      <c r="D3157" s="325" t="s">
        <v>216</v>
      </c>
      <c r="E3157" s="334" t="s">
        <v>142</v>
      </c>
      <c r="F3157" s="323" t="str">
        <f t="shared" si="49"/>
        <v>NL_M_2011_1000 NAC_10_2</v>
      </c>
      <c r="G3157" s="684"/>
    </row>
    <row r="3158" spans="1:7" ht="13.8" thickBot="1" x14ac:dyDescent="0.3">
      <c r="A3158" s="372" t="str">
        <f>Cover!$G$25</f>
        <v>NL</v>
      </c>
      <c r="B3158" s="335" t="s">
        <v>292</v>
      </c>
      <c r="C3158" s="323">
        <v>2011</v>
      </c>
      <c r="D3158" s="325" t="s">
        <v>216</v>
      </c>
      <c r="E3158" s="334" t="s">
        <v>143</v>
      </c>
      <c r="F3158" s="323" t="str">
        <f t="shared" si="49"/>
        <v>NL_M_2011_1000 NAC_10_3</v>
      </c>
      <c r="G3158" s="684"/>
    </row>
    <row r="3159" spans="1:7" ht="13.8" thickBot="1" x14ac:dyDescent="0.3">
      <c r="A3159" s="372" t="str">
        <f>Cover!$G$25</f>
        <v>NL</v>
      </c>
      <c r="B3159" s="335" t="s">
        <v>292</v>
      </c>
      <c r="C3159" s="323">
        <v>2011</v>
      </c>
      <c r="D3159" s="325" t="s">
        <v>216</v>
      </c>
      <c r="E3159" s="334" t="s">
        <v>144</v>
      </c>
      <c r="F3159" s="323" t="str">
        <f t="shared" si="49"/>
        <v>NL_M_2011_1000 NAC_10_3_1</v>
      </c>
      <c r="G3159" s="684"/>
    </row>
    <row r="3160" spans="1:7" ht="13.8" thickBot="1" x14ac:dyDescent="0.3">
      <c r="A3160" s="372" t="str">
        <f>Cover!$G$25</f>
        <v>NL</v>
      </c>
      <c r="B3160" s="335" t="s">
        <v>292</v>
      </c>
      <c r="C3160" s="323">
        <v>2011</v>
      </c>
      <c r="D3160" s="325" t="s">
        <v>216</v>
      </c>
      <c r="E3160" s="334" t="s">
        <v>145</v>
      </c>
      <c r="F3160" s="323" t="str">
        <f t="shared" si="49"/>
        <v>NL_M_2011_1000 NAC_10_3_2</v>
      </c>
      <c r="G3160" s="684"/>
    </row>
    <row r="3161" spans="1:7" ht="13.8" thickBot="1" x14ac:dyDescent="0.3">
      <c r="A3161" s="372" t="str">
        <f>Cover!$G$25</f>
        <v>NL</v>
      </c>
      <c r="B3161" s="335" t="s">
        <v>292</v>
      </c>
      <c r="C3161" s="323">
        <v>2011</v>
      </c>
      <c r="D3161" s="325" t="s">
        <v>216</v>
      </c>
      <c r="E3161" s="334" t="s">
        <v>146</v>
      </c>
      <c r="F3161" s="323" t="str">
        <f t="shared" si="49"/>
        <v>NL_M_2011_1000 NAC_10_3_3</v>
      </c>
      <c r="G3161" s="684"/>
    </row>
    <row r="3162" spans="1:7" ht="13.8" thickBot="1" x14ac:dyDescent="0.3">
      <c r="A3162" s="372" t="str">
        <f>Cover!$G$25</f>
        <v>NL</v>
      </c>
      <c r="B3162" s="335" t="s">
        <v>292</v>
      </c>
      <c r="C3162" s="323">
        <v>2011</v>
      </c>
      <c r="D3162" s="325" t="s">
        <v>216</v>
      </c>
      <c r="E3162" s="334" t="s">
        <v>147</v>
      </c>
      <c r="F3162" s="323" t="str">
        <f t="shared" si="49"/>
        <v>NL_M_2011_1000 NAC_10_3_4</v>
      </c>
      <c r="G3162" s="684"/>
    </row>
    <row r="3163" spans="1:7" ht="13.8" thickBot="1" x14ac:dyDescent="0.3">
      <c r="A3163" s="372" t="str">
        <f>Cover!$G$25</f>
        <v>NL</v>
      </c>
      <c r="B3163" s="350" t="s">
        <v>292</v>
      </c>
      <c r="C3163" s="323">
        <v>2011</v>
      </c>
      <c r="D3163" s="343" t="s">
        <v>216</v>
      </c>
      <c r="E3163" s="347" t="s">
        <v>148</v>
      </c>
      <c r="F3163" s="323" t="str">
        <f t="shared" si="49"/>
        <v>NL_M_2011_1000 NAC_10_4</v>
      </c>
      <c r="G3163" s="684"/>
    </row>
    <row r="3164" spans="1:7" ht="13.8" thickBot="1" x14ac:dyDescent="0.3">
      <c r="A3164" s="372" t="str">
        <f>Cover!$G$25</f>
        <v>NL</v>
      </c>
      <c r="B3164" s="327" t="s">
        <v>296</v>
      </c>
      <c r="C3164" s="323">
        <v>2011</v>
      </c>
      <c r="D3164" s="327" t="s">
        <v>293</v>
      </c>
      <c r="E3164" s="341">
        <v>1</v>
      </c>
      <c r="F3164" s="323" t="str">
        <f t="shared" si="49"/>
        <v>NL_X_2011_1000 m3_1</v>
      </c>
      <c r="G3164" s="684"/>
    </row>
    <row r="3165" spans="1:7" ht="13.8" thickBot="1" x14ac:dyDescent="0.3">
      <c r="A3165" s="372" t="str">
        <f>Cover!$G$25</f>
        <v>NL</v>
      </c>
      <c r="B3165" s="325" t="s">
        <v>296</v>
      </c>
      <c r="C3165" s="323">
        <v>2011</v>
      </c>
      <c r="D3165" s="325" t="s">
        <v>293</v>
      </c>
      <c r="E3165" s="334" t="s">
        <v>94</v>
      </c>
      <c r="F3165" s="323" t="str">
        <f t="shared" si="49"/>
        <v>NL_X_2011_1000 m3_1_1</v>
      </c>
      <c r="G3165" s="684"/>
    </row>
    <row r="3166" spans="1:7" ht="13.8" thickBot="1" x14ac:dyDescent="0.3">
      <c r="A3166" s="372" t="str">
        <f>Cover!$G$25</f>
        <v>NL</v>
      </c>
      <c r="B3166" s="325" t="s">
        <v>296</v>
      </c>
      <c r="C3166" s="323">
        <v>2011</v>
      </c>
      <c r="D3166" s="325" t="s">
        <v>293</v>
      </c>
      <c r="E3166" s="334" t="s">
        <v>97</v>
      </c>
      <c r="F3166" s="323" t="str">
        <f t="shared" si="49"/>
        <v>NL_X_2011_1000 m3_1_2</v>
      </c>
      <c r="G3166" s="684"/>
    </row>
    <row r="3167" spans="1:7" ht="13.8" thickBot="1" x14ac:dyDescent="0.3">
      <c r="A3167" s="372" t="str">
        <f>Cover!$G$25</f>
        <v>NL</v>
      </c>
      <c r="B3167" s="325" t="s">
        <v>296</v>
      </c>
      <c r="C3167" s="323">
        <v>2011</v>
      </c>
      <c r="D3167" s="325" t="s">
        <v>293</v>
      </c>
      <c r="E3167" s="334" t="s">
        <v>98</v>
      </c>
      <c r="F3167" s="323" t="str">
        <f t="shared" si="49"/>
        <v>NL_X_2011_1000 m3_1_2_C</v>
      </c>
      <c r="G3167" s="684"/>
    </row>
    <row r="3168" spans="1:7" ht="13.8" thickBot="1" x14ac:dyDescent="0.3">
      <c r="A3168" s="372" t="str">
        <f>Cover!$G$25</f>
        <v>NL</v>
      </c>
      <c r="B3168" s="325" t="s">
        <v>296</v>
      </c>
      <c r="C3168" s="323">
        <v>2011</v>
      </c>
      <c r="D3168" s="325" t="s">
        <v>293</v>
      </c>
      <c r="E3168" s="334" t="s">
        <v>99</v>
      </c>
      <c r="F3168" s="323" t="str">
        <f t="shared" si="49"/>
        <v>NL_X_2011_1000 m3_1_2_NC</v>
      </c>
      <c r="G3168" s="684"/>
    </row>
    <row r="3169" spans="1:7" ht="13.8" thickBot="1" x14ac:dyDescent="0.3">
      <c r="A3169" s="372" t="str">
        <f>Cover!$G$25</f>
        <v>NL</v>
      </c>
      <c r="B3169" s="325" t="s">
        <v>296</v>
      </c>
      <c r="C3169" s="323">
        <v>2011</v>
      </c>
      <c r="D3169" s="325" t="s">
        <v>293</v>
      </c>
      <c r="E3169" s="334" t="s">
        <v>100</v>
      </c>
      <c r="F3169" s="323" t="str">
        <f t="shared" si="49"/>
        <v>NL_X_2011_1000 m3_1_2_NC_T</v>
      </c>
      <c r="G3169" s="684"/>
    </row>
    <row r="3170" spans="1:7" ht="13.8" thickBot="1" x14ac:dyDescent="0.3">
      <c r="A3170" s="372" t="str">
        <f>Cover!$G$25</f>
        <v>NL</v>
      </c>
      <c r="B3170" s="325" t="s">
        <v>296</v>
      </c>
      <c r="C3170" s="323">
        <v>2011</v>
      </c>
      <c r="D3170" s="325" t="s">
        <v>362</v>
      </c>
      <c r="E3170" s="334">
        <v>2</v>
      </c>
      <c r="F3170" s="323" t="str">
        <f t="shared" si="49"/>
        <v>NL_X_2011_1000 mt_2</v>
      </c>
      <c r="G3170" s="684"/>
    </row>
    <row r="3171" spans="1:7" ht="13.8" thickBot="1" x14ac:dyDescent="0.3">
      <c r="A3171" s="372" t="str">
        <f>Cover!$G$25</f>
        <v>NL</v>
      </c>
      <c r="B3171" s="325" t="s">
        <v>296</v>
      </c>
      <c r="C3171" s="323">
        <v>2011</v>
      </c>
      <c r="D3171" s="325" t="s">
        <v>293</v>
      </c>
      <c r="E3171" s="334">
        <v>3</v>
      </c>
      <c r="F3171" s="323" t="str">
        <f t="shared" si="49"/>
        <v>NL_X_2011_1000 m3_3</v>
      </c>
      <c r="G3171" s="684"/>
    </row>
    <row r="3172" spans="1:7" ht="13.8" thickBot="1" x14ac:dyDescent="0.3">
      <c r="A3172" s="372" t="str">
        <f>Cover!$G$25</f>
        <v>NL</v>
      </c>
      <c r="B3172" s="325" t="s">
        <v>296</v>
      </c>
      <c r="C3172" s="323">
        <v>2011</v>
      </c>
      <c r="D3172" s="325" t="s">
        <v>293</v>
      </c>
      <c r="E3172" s="334" t="s">
        <v>381</v>
      </c>
      <c r="F3172" s="323" t="str">
        <f t="shared" si="49"/>
        <v>NL_X_2011_1000 m3_3_1</v>
      </c>
      <c r="G3172" s="684"/>
    </row>
    <row r="3173" spans="1:7" ht="13.8" thickBot="1" x14ac:dyDescent="0.3">
      <c r="A3173" s="372" t="str">
        <f>Cover!$G$25</f>
        <v>NL</v>
      </c>
      <c r="B3173" s="325" t="s">
        <v>296</v>
      </c>
      <c r="C3173" s="323">
        <v>2011</v>
      </c>
      <c r="D3173" s="325" t="s">
        <v>293</v>
      </c>
      <c r="E3173" s="334" t="s">
        <v>382</v>
      </c>
      <c r="F3173" s="323" t="str">
        <f t="shared" si="49"/>
        <v>NL_X_2011_1000 m3_3_2</v>
      </c>
      <c r="G3173" s="684"/>
    </row>
    <row r="3174" spans="1:7" ht="13.8" thickBot="1" x14ac:dyDescent="0.3">
      <c r="A3174" s="372" t="str">
        <f>Cover!$G$25</f>
        <v>NL</v>
      </c>
      <c r="B3174" s="325" t="s">
        <v>296</v>
      </c>
      <c r="C3174" s="323">
        <v>2011</v>
      </c>
      <c r="D3174" s="325" t="s">
        <v>362</v>
      </c>
      <c r="E3174" s="334">
        <v>4</v>
      </c>
      <c r="F3174" s="323" t="str">
        <f t="shared" si="49"/>
        <v>NL_X_2011_1000 mt_4</v>
      </c>
      <c r="G3174" s="684"/>
    </row>
    <row r="3175" spans="1:7" ht="13.8" thickBot="1" x14ac:dyDescent="0.3">
      <c r="A3175" s="372" t="str">
        <f>Cover!$G$25</f>
        <v>NL</v>
      </c>
      <c r="B3175" s="325" t="s">
        <v>296</v>
      </c>
      <c r="C3175" s="323">
        <v>2011</v>
      </c>
      <c r="D3175" s="325" t="s">
        <v>362</v>
      </c>
      <c r="E3175" s="334" t="s">
        <v>383</v>
      </c>
      <c r="F3175" s="323" t="str">
        <f t="shared" si="49"/>
        <v>NL_X_2011_1000 mt_4_1</v>
      </c>
      <c r="G3175" s="684"/>
    </row>
    <row r="3176" spans="1:7" ht="13.8" thickBot="1" x14ac:dyDescent="0.3">
      <c r="A3176" s="372" t="str">
        <f>Cover!$G$25</f>
        <v>NL</v>
      </c>
      <c r="B3176" s="325" t="s">
        <v>296</v>
      </c>
      <c r="C3176" s="323">
        <v>2011</v>
      </c>
      <c r="D3176" s="325" t="s">
        <v>362</v>
      </c>
      <c r="E3176" s="334" t="s">
        <v>384</v>
      </c>
      <c r="F3176" s="323" t="str">
        <f t="shared" si="49"/>
        <v>NL_X_2011_1000 mt_4_2</v>
      </c>
      <c r="G3176" s="684"/>
    </row>
    <row r="3177" spans="1:7" ht="13.8" thickBot="1" x14ac:dyDescent="0.3">
      <c r="A3177" s="372" t="str">
        <f>Cover!$G$25</f>
        <v>NL</v>
      </c>
      <c r="B3177" s="325" t="s">
        <v>296</v>
      </c>
      <c r="C3177" s="323">
        <v>2011</v>
      </c>
      <c r="D3177" s="325" t="s">
        <v>293</v>
      </c>
      <c r="E3177" s="334">
        <v>5</v>
      </c>
      <c r="F3177" s="323" t="str">
        <f t="shared" si="49"/>
        <v>NL_X_2011_1000 m3_5</v>
      </c>
      <c r="G3177" s="684"/>
    </row>
    <row r="3178" spans="1:7" ht="13.8" thickBot="1" x14ac:dyDescent="0.3">
      <c r="A3178" s="372" t="str">
        <f>Cover!$G$25</f>
        <v>NL</v>
      </c>
      <c r="B3178" s="325" t="s">
        <v>296</v>
      </c>
      <c r="C3178" s="323">
        <v>2011</v>
      </c>
      <c r="D3178" s="325" t="s">
        <v>293</v>
      </c>
      <c r="E3178" s="334" t="s">
        <v>110</v>
      </c>
      <c r="F3178" s="323" t="str">
        <f t="shared" si="49"/>
        <v>NL_X_2011_1000 m3_5_C</v>
      </c>
      <c r="G3178" s="684"/>
    </row>
    <row r="3179" spans="1:7" ht="13.8" thickBot="1" x14ac:dyDescent="0.3">
      <c r="A3179" s="372" t="str">
        <f>Cover!$G$25</f>
        <v>NL</v>
      </c>
      <c r="B3179" s="325" t="s">
        <v>296</v>
      </c>
      <c r="C3179" s="323">
        <v>2011</v>
      </c>
      <c r="D3179" s="325" t="s">
        <v>293</v>
      </c>
      <c r="E3179" s="334" t="s">
        <v>111</v>
      </c>
      <c r="F3179" s="323" t="str">
        <f t="shared" si="49"/>
        <v>NL_X_2011_1000 m3_5_NC</v>
      </c>
      <c r="G3179" s="684"/>
    </row>
    <row r="3180" spans="1:7" ht="13.8" thickBot="1" x14ac:dyDescent="0.3">
      <c r="A3180" s="372" t="str">
        <f>Cover!$G$25</f>
        <v>NL</v>
      </c>
      <c r="B3180" s="325" t="s">
        <v>296</v>
      </c>
      <c r="C3180" s="323">
        <v>2011</v>
      </c>
      <c r="D3180" s="325" t="s">
        <v>293</v>
      </c>
      <c r="E3180" s="334" t="s">
        <v>112</v>
      </c>
      <c r="F3180" s="323" t="str">
        <f t="shared" si="49"/>
        <v>NL_X_2011_1000 m3_5_NC_T</v>
      </c>
      <c r="G3180" s="684"/>
    </row>
    <row r="3181" spans="1:7" ht="13.8" thickBot="1" x14ac:dyDescent="0.3">
      <c r="A3181" s="372" t="str">
        <f>Cover!$G$25</f>
        <v>NL</v>
      </c>
      <c r="B3181" s="325" t="s">
        <v>296</v>
      </c>
      <c r="C3181" s="323">
        <v>2011</v>
      </c>
      <c r="D3181" s="325" t="s">
        <v>293</v>
      </c>
      <c r="E3181" s="334">
        <v>6</v>
      </c>
      <c r="F3181" s="323" t="str">
        <f t="shared" si="49"/>
        <v>NL_X_2011_1000 m3_6</v>
      </c>
      <c r="G3181" s="684"/>
    </row>
    <row r="3182" spans="1:7" ht="13.8" thickBot="1" x14ac:dyDescent="0.3">
      <c r="A3182" s="372" t="str">
        <f>Cover!$G$25</f>
        <v>NL</v>
      </c>
      <c r="B3182" s="325" t="s">
        <v>296</v>
      </c>
      <c r="C3182" s="323">
        <v>2011</v>
      </c>
      <c r="D3182" s="325" t="s">
        <v>293</v>
      </c>
      <c r="E3182" s="334" t="s">
        <v>113</v>
      </c>
      <c r="F3182" s="323" t="str">
        <f t="shared" si="49"/>
        <v>NL_X_2011_1000 m3_6_1</v>
      </c>
      <c r="G3182" s="684"/>
    </row>
    <row r="3183" spans="1:7" ht="13.8" thickBot="1" x14ac:dyDescent="0.3">
      <c r="A3183" s="372" t="str">
        <f>Cover!$G$25</f>
        <v>NL</v>
      </c>
      <c r="B3183" s="325" t="s">
        <v>296</v>
      </c>
      <c r="C3183" s="323">
        <v>2011</v>
      </c>
      <c r="D3183" s="325" t="s">
        <v>293</v>
      </c>
      <c r="E3183" s="334" t="s">
        <v>114</v>
      </c>
      <c r="F3183" s="323" t="str">
        <f t="shared" si="49"/>
        <v>NL_X_2011_1000 m3_6_1_C</v>
      </c>
      <c r="G3183" s="684"/>
    </row>
    <row r="3184" spans="1:7" ht="13.8" thickBot="1" x14ac:dyDescent="0.3">
      <c r="A3184" s="372" t="str">
        <f>Cover!$G$25</f>
        <v>NL</v>
      </c>
      <c r="B3184" s="325" t="s">
        <v>296</v>
      </c>
      <c r="C3184" s="323">
        <v>2011</v>
      </c>
      <c r="D3184" s="325" t="s">
        <v>293</v>
      </c>
      <c r="E3184" s="334" t="s">
        <v>115</v>
      </c>
      <c r="F3184" s="323" t="str">
        <f t="shared" si="49"/>
        <v>NL_X_2011_1000 m3_6_1_NC</v>
      </c>
      <c r="G3184" s="684"/>
    </row>
    <row r="3185" spans="1:7" ht="13.8" thickBot="1" x14ac:dyDescent="0.3">
      <c r="A3185" s="372" t="str">
        <f>Cover!$G$25</f>
        <v>NL</v>
      </c>
      <c r="B3185" s="325" t="s">
        <v>296</v>
      </c>
      <c r="C3185" s="323">
        <v>2011</v>
      </c>
      <c r="D3185" s="325" t="s">
        <v>293</v>
      </c>
      <c r="E3185" s="334" t="s">
        <v>116</v>
      </c>
      <c r="F3185" s="323" t="str">
        <f t="shared" si="49"/>
        <v>NL_X_2011_1000 m3_6_1_NC_T</v>
      </c>
      <c r="G3185" s="684"/>
    </row>
    <row r="3186" spans="1:7" ht="13.8" thickBot="1" x14ac:dyDescent="0.3">
      <c r="A3186" s="372" t="str">
        <f>Cover!$G$25</f>
        <v>NL</v>
      </c>
      <c r="B3186" s="325" t="s">
        <v>296</v>
      </c>
      <c r="C3186" s="323">
        <v>2011</v>
      </c>
      <c r="D3186" s="325" t="s">
        <v>293</v>
      </c>
      <c r="E3186" s="334" t="s">
        <v>117</v>
      </c>
      <c r="F3186" s="323" t="str">
        <f t="shared" si="49"/>
        <v>NL_X_2011_1000 m3_6_2</v>
      </c>
      <c r="G3186" s="684"/>
    </row>
    <row r="3187" spans="1:7" ht="13.8" thickBot="1" x14ac:dyDescent="0.3">
      <c r="A3187" s="372" t="str">
        <f>Cover!$G$25</f>
        <v>NL</v>
      </c>
      <c r="B3187" s="325" t="s">
        <v>296</v>
      </c>
      <c r="C3187" s="323">
        <v>2011</v>
      </c>
      <c r="D3187" s="325" t="s">
        <v>293</v>
      </c>
      <c r="E3187" s="334" t="s">
        <v>118</v>
      </c>
      <c r="F3187" s="323" t="str">
        <f t="shared" si="49"/>
        <v>NL_X_2011_1000 m3_6_2_C</v>
      </c>
      <c r="G3187" s="684"/>
    </row>
    <row r="3188" spans="1:7" ht="13.8" thickBot="1" x14ac:dyDescent="0.3">
      <c r="A3188" s="372" t="str">
        <f>Cover!$G$25</f>
        <v>NL</v>
      </c>
      <c r="B3188" s="325" t="s">
        <v>296</v>
      </c>
      <c r="C3188" s="323">
        <v>2011</v>
      </c>
      <c r="D3188" s="325" t="s">
        <v>293</v>
      </c>
      <c r="E3188" s="334" t="s">
        <v>119</v>
      </c>
      <c r="F3188" s="323" t="str">
        <f t="shared" si="49"/>
        <v>NL_X_2011_1000 m3_6_2_NC</v>
      </c>
      <c r="G3188" s="684"/>
    </row>
    <row r="3189" spans="1:7" ht="13.8" thickBot="1" x14ac:dyDescent="0.3">
      <c r="A3189" s="372" t="str">
        <f>Cover!$G$25</f>
        <v>NL</v>
      </c>
      <c r="B3189" s="325" t="s">
        <v>296</v>
      </c>
      <c r="C3189" s="323">
        <v>2011</v>
      </c>
      <c r="D3189" s="325" t="s">
        <v>293</v>
      </c>
      <c r="E3189" s="334" t="s">
        <v>120</v>
      </c>
      <c r="F3189" s="323" t="str">
        <f t="shared" si="49"/>
        <v>NL_X_2011_1000 m3_6_2_NC_T</v>
      </c>
      <c r="G3189" s="684"/>
    </row>
    <row r="3190" spans="1:7" ht="13.8" thickBot="1" x14ac:dyDescent="0.3">
      <c r="A3190" s="372" t="str">
        <f>Cover!$G$25</f>
        <v>NL</v>
      </c>
      <c r="B3190" s="325" t="s">
        <v>296</v>
      </c>
      <c r="C3190" s="323">
        <v>2011</v>
      </c>
      <c r="D3190" s="325" t="s">
        <v>293</v>
      </c>
      <c r="E3190" s="334" t="s">
        <v>121</v>
      </c>
      <c r="F3190" s="323" t="str">
        <f t="shared" si="49"/>
        <v>NL_X_2011_1000 m3_6_3</v>
      </c>
      <c r="G3190" s="684"/>
    </row>
    <row r="3191" spans="1:7" ht="13.8" thickBot="1" x14ac:dyDescent="0.3">
      <c r="A3191" s="372" t="str">
        <f>Cover!$G$25</f>
        <v>NL</v>
      </c>
      <c r="B3191" s="325" t="s">
        <v>296</v>
      </c>
      <c r="C3191" s="323">
        <v>2011</v>
      </c>
      <c r="D3191" s="325" t="s">
        <v>293</v>
      </c>
      <c r="E3191" s="334" t="s">
        <v>122</v>
      </c>
      <c r="F3191" s="323" t="str">
        <f t="shared" si="49"/>
        <v>NL_X_2011_1000 m3_6_3_1</v>
      </c>
      <c r="G3191" s="684"/>
    </row>
    <row r="3192" spans="1:7" ht="13.8" thickBot="1" x14ac:dyDescent="0.3">
      <c r="A3192" s="372" t="str">
        <f>Cover!$G$25</f>
        <v>NL</v>
      </c>
      <c r="B3192" s="325" t="s">
        <v>296</v>
      </c>
      <c r="C3192" s="323">
        <v>2011</v>
      </c>
      <c r="D3192" s="325" t="s">
        <v>293</v>
      </c>
      <c r="E3192" s="334" t="s">
        <v>123</v>
      </c>
      <c r="F3192" s="323" t="str">
        <f t="shared" si="49"/>
        <v>NL_X_2011_1000 m3_6_4</v>
      </c>
      <c r="G3192" s="684"/>
    </row>
    <row r="3193" spans="1:7" ht="13.8" thickBot="1" x14ac:dyDescent="0.3">
      <c r="A3193" s="372" t="str">
        <f>Cover!$G$25</f>
        <v>NL</v>
      </c>
      <c r="B3193" s="325" t="s">
        <v>296</v>
      </c>
      <c r="C3193" s="323">
        <v>2011</v>
      </c>
      <c r="D3193" s="325" t="s">
        <v>293</v>
      </c>
      <c r="E3193" s="334" t="s">
        <v>124</v>
      </c>
      <c r="F3193" s="323" t="str">
        <f t="shared" si="49"/>
        <v>NL_X_2011_1000 m3_6_4_1</v>
      </c>
      <c r="G3193" s="684"/>
    </row>
    <row r="3194" spans="1:7" ht="13.8" thickBot="1" x14ac:dyDescent="0.3">
      <c r="A3194" s="372" t="str">
        <f>Cover!$G$25</f>
        <v>NL</v>
      </c>
      <c r="B3194" s="325" t="s">
        <v>296</v>
      </c>
      <c r="C3194" s="323">
        <v>2011</v>
      </c>
      <c r="D3194" s="325" t="s">
        <v>293</v>
      </c>
      <c r="E3194" s="334" t="s">
        <v>125</v>
      </c>
      <c r="F3194" s="323" t="str">
        <f t="shared" si="49"/>
        <v>NL_X_2011_1000 m3_6_4_2</v>
      </c>
      <c r="G3194" s="684"/>
    </row>
    <row r="3195" spans="1:7" ht="13.8" thickBot="1" x14ac:dyDescent="0.3">
      <c r="A3195" s="372" t="str">
        <f>Cover!$G$25</f>
        <v>NL</v>
      </c>
      <c r="B3195" s="325" t="s">
        <v>296</v>
      </c>
      <c r="C3195" s="323">
        <v>2011</v>
      </c>
      <c r="D3195" s="325" t="s">
        <v>293</v>
      </c>
      <c r="E3195" s="334" t="s">
        <v>126</v>
      </c>
      <c r="F3195" s="323" t="str">
        <f t="shared" si="49"/>
        <v>NL_X_2011_1000 m3_6_4_3</v>
      </c>
      <c r="G3195" s="684"/>
    </row>
    <row r="3196" spans="1:7" ht="13.8" thickBot="1" x14ac:dyDescent="0.3">
      <c r="A3196" s="372" t="str">
        <f>Cover!$G$25</f>
        <v>NL</v>
      </c>
      <c r="B3196" s="332" t="s">
        <v>296</v>
      </c>
      <c r="C3196" s="323">
        <v>2011</v>
      </c>
      <c r="D3196" s="332" t="s">
        <v>362</v>
      </c>
      <c r="E3196" s="342">
        <v>7</v>
      </c>
      <c r="F3196" s="323" t="str">
        <f t="shared" si="49"/>
        <v>NL_X_2011_1000 mt_7</v>
      </c>
      <c r="G3196" s="684"/>
    </row>
    <row r="3197" spans="1:7" ht="13.8" thickBot="1" x14ac:dyDescent="0.3">
      <c r="A3197" s="372" t="str">
        <f>Cover!$G$25</f>
        <v>NL</v>
      </c>
      <c r="B3197" s="327" t="s">
        <v>296</v>
      </c>
      <c r="C3197" s="323">
        <v>2011</v>
      </c>
      <c r="D3197" s="327" t="s">
        <v>362</v>
      </c>
      <c r="E3197" s="341" t="s">
        <v>127</v>
      </c>
      <c r="F3197" s="323" t="str">
        <f t="shared" si="49"/>
        <v>NL_X_2011_1000 mt_7_1</v>
      </c>
      <c r="G3197" s="684"/>
    </row>
    <row r="3198" spans="1:7" ht="13.8" thickBot="1" x14ac:dyDescent="0.3">
      <c r="A3198" s="372" t="str">
        <f>Cover!$G$25</f>
        <v>NL</v>
      </c>
      <c r="B3198" s="325" t="s">
        <v>296</v>
      </c>
      <c r="C3198" s="323">
        <v>2011</v>
      </c>
      <c r="D3198" s="325" t="s">
        <v>362</v>
      </c>
      <c r="E3198" s="334" t="s">
        <v>128</v>
      </c>
      <c r="F3198" s="323" t="str">
        <f t="shared" si="49"/>
        <v>NL_X_2011_1000 mt_7_2</v>
      </c>
      <c r="G3198" s="684"/>
    </row>
    <row r="3199" spans="1:7" ht="13.8" thickBot="1" x14ac:dyDescent="0.3">
      <c r="A3199" s="372" t="str">
        <f>Cover!$G$25</f>
        <v>NL</v>
      </c>
      <c r="B3199" s="325" t="s">
        <v>296</v>
      </c>
      <c r="C3199" s="323">
        <v>2011</v>
      </c>
      <c r="D3199" s="325" t="s">
        <v>362</v>
      </c>
      <c r="E3199" s="334" t="s">
        <v>129</v>
      </c>
      <c r="F3199" s="323" t="str">
        <f t="shared" si="49"/>
        <v>NL_X_2011_1000 mt_7_3</v>
      </c>
      <c r="G3199" s="684"/>
    </row>
    <row r="3200" spans="1:7" ht="13.8" thickBot="1" x14ac:dyDescent="0.3">
      <c r="A3200" s="372" t="str">
        <f>Cover!$G$25</f>
        <v>NL</v>
      </c>
      <c r="B3200" s="325" t="s">
        <v>296</v>
      </c>
      <c r="C3200" s="323">
        <v>2011</v>
      </c>
      <c r="D3200" s="325" t="s">
        <v>362</v>
      </c>
      <c r="E3200" s="334" t="s">
        <v>130</v>
      </c>
      <c r="F3200" s="323" t="str">
        <f t="shared" si="49"/>
        <v>NL_X_2011_1000 mt_7_3_1</v>
      </c>
      <c r="G3200" s="684"/>
    </row>
    <row r="3201" spans="1:7" ht="13.8" thickBot="1" x14ac:dyDescent="0.3">
      <c r="A3201" s="372" t="str">
        <f>Cover!$G$25</f>
        <v>NL</v>
      </c>
      <c r="B3201" s="325" t="s">
        <v>296</v>
      </c>
      <c r="C3201" s="323">
        <v>2011</v>
      </c>
      <c r="D3201" s="325" t="s">
        <v>362</v>
      </c>
      <c r="E3201" s="334" t="s">
        <v>131</v>
      </c>
      <c r="F3201" s="323" t="str">
        <f t="shared" si="49"/>
        <v>NL_X_2011_1000 mt_7_3_2</v>
      </c>
      <c r="G3201" s="684"/>
    </row>
    <row r="3202" spans="1:7" ht="13.8" thickBot="1" x14ac:dyDescent="0.3">
      <c r="A3202" s="372" t="str">
        <f>Cover!$G$25</f>
        <v>NL</v>
      </c>
      <c r="B3202" s="325" t="s">
        <v>296</v>
      </c>
      <c r="C3202" s="323">
        <v>2011</v>
      </c>
      <c r="D3202" s="325" t="s">
        <v>362</v>
      </c>
      <c r="E3202" s="334" t="s">
        <v>132</v>
      </c>
      <c r="F3202" s="323" t="str">
        <f t="shared" si="49"/>
        <v>NL_X_2011_1000 mt_7_3_3</v>
      </c>
      <c r="G3202" s="684"/>
    </row>
    <row r="3203" spans="1:7" ht="13.8" thickBot="1" x14ac:dyDescent="0.3">
      <c r="A3203" s="372" t="str">
        <f>Cover!$G$25</f>
        <v>NL</v>
      </c>
      <c r="B3203" s="325" t="s">
        <v>296</v>
      </c>
      <c r="C3203" s="323">
        <v>2011</v>
      </c>
      <c r="D3203" s="325" t="s">
        <v>362</v>
      </c>
      <c r="E3203" s="334" t="s">
        <v>133</v>
      </c>
      <c r="F3203" s="323" t="str">
        <f t="shared" ref="F3203:F3266" si="50">CONCATENATE(A3203,"_",B3203,"_",C3203,"_",D3203,"_",E3203)</f>
        <v>NL_X_2011_1000 mt_7_3_4</v>
      </c>
      <c r="G3203" s="684"/>
    </row>
    <row r="3204" spans="1:7" ht="13.8" thickBot="1" x14ac:dyDescent="0.3">
      <c r="A3204" s="372" t="str">
        <f>Cover!$G$25</f>
        <v>NL</v>
      </c>
      <c r="B3204" s="325" t="s">
        <v>296</v>
      </c>
      <c r="C3204" s="323">
        <v>2011</v>
      </c>
      <c r="D3204" s="325" t="s">
        <v>362</v>
      </c>
      <c r="E3204" s="334" t="s">
        <v>134</v>
      </c>
      <c r="F3204" s="323" t="str">
        <f t="shared" si="50"/>
        <v>NL_X_2011_1000 mt_7_4</v>
      </c>
      <c r="G3204" s="684"/>
    </row>
    <row r="3205" spans="1:7" ht="13.8" thickBot="1" x14ac:dyDescent="0.3">
      <c r="A3205" s="372" t="str">
        <f>Cover!$G$25</f>
        <v>NL</v>
      </c>
      <c r="B3205" s="325" t="s">
        <v>296</v>
      </c>
      <c r="C3205" s="323">
        <v>2011</v>
      </c>
      <c r="D3205" s="325" t="s">
        <v>362</v>
      </c>
      <c r="E3205" s="334">
        <v>8</v>
      </c>
      <c r="F3205" s="323" t="str">
        <f t="shared" si="50"/>
        <v>NL_X_2011_1000 mt_8</v>
      </c>
      <c r="G3205" s="684"/>
    </row>
    <row r="3206" spans="1:7" ht="13.8" thickBot="1" x14ac:dyDescent="0.3">
      <c r="A3206" s="372" t="str">
        <f>Cover!$G$25</f>
        <v>NL</v>
      </c>
      <c r="B3206" s="325" t="s">
        <v>296</v>
      </c>
      <c r="C3206" s="323">
        <v>2011</v>
      </c>
      <c r="D3206" s="325" t="s">
        <v>362</v>
      </c>
      <c r="E3206" s="334" t="s">
        <v>135</v>
      </c>
      <c r="F3206" s="323" t="str">
        <f t="shared" si="50"/>
        <v>NL_X_2011_1000 mt_8_1</v>
      </c>
      <c r="G3206" s="684"/>
    </row>
    <row r="3207" spans="1:7" ht="13.8" thickBot="1" x14ac:dyDescent="0.3">
      <c r="A3207" s="372" t="str">
        <f>Cover!$G$25</f>
        <v>NL</v>
      </c>
      <c r="B3207" s="325" t="s">
        <v>296</v>
      </c>
      <c r="C3207" s="323">
        <v>2011</v>
      </c>
      <c r="D3207" s="325" t="s">
        <v>362</v>
      </c>
      <c r="E3207" s="334" t="s">
        <v>136</v>
      </c>
      <c r="F3207" s="323" t="str">
        <f t="shared" si="50"/>
        <v>NL_X_2011_1000 mt_8_2</v>
      </c>
      <c r="G3207" s="684"/>
    </row>
    <row r="3208" spans="1:7" ht="13.8" thickBot="1" x14ac:dyDescent="0.3">
      <c r="A3208" s="372" t="str">
        <f>Cover!$G$25</f>
        <v>NL</v>
      </c>
      <c r="B3208" s="325" t="s">
        <v>296</v>
      </c>
      <c r="C3208" s="323">
        <v>2011</v>
      </c>
      <c r="D3208" s="325" t="s">
        <v>362</v>
      </c>
      <c r="E3208" s="334">
        <v>9</v>
      </c>
      <c r="F3208" s="323" t="str">
        <f t="shared" si="50"/>
        <v>NL_X_2011_1000 mt_9</v>
      </c>
      <c r="G3208" s="684"/>
    </row>
    <row r="3209" spans="1:7" ht="13.8" thickBot="1" x14ac:dyDescent="0.3">
      <c r="A3209" s="372" t="str">
        <f>Cover!$G$25</f>
        <v>NL</v>
      </c>
      <c r="B3209" s="325" t="s">
        <v>296</v>
      </c>
      <c r="C3209" s="323">
        <v>2011</v>
      </c>
      <c r="D3209" s="325" t="s">
        <v>362</v>
      </c>
      <c r="E3209" s="334">
        <v>10</v>
      </c>
      <c r="F3209" s="323" t="str">
        <f t="shared" si="50"/>
        <v>NL_X_2011_1000 mt_10</v>
      </c>
      <c r="G3209" s="684"/>
    </row>
    <row r="3210" spans="1:7" ht="13.8" thickBot="1" x14ac:dyDescent="0.3">
      <c r="A3210" s="372" t="str">
        <f>Cover!$G$25</f>
        <v>NL</v>
      </c>
      <c r="B3210" s="325" t="s">
        <v>296</v>
      </c>
      <c r="C3210" s="323">
        <v>2011</v>
      </c>
      <c r="D3210" s="325" t="s">
        <v>362</v>
      </c>
      <c r="E3210" s="334" t="s">
        <v>137</v>
      </c>
      <c r="F3210" s="323" t="str">
        <f t="shared" si="50"/>
        <v>NL_X_2011_1000 mt_10_1</v>
      </c>
      <c r="G3210" s="684"/>
    </row>
    <row r="3211" spans="1:7" ht="13.8" thickBot="1" x14ac:dyDescent="0.3">
      <c r="A3211" s="372" t="str">
        <f>Cover!$G$25</f>
        <v>NL</v>
      </c>
      <c r="B3211" s="325" t="s">
        <v>296</v>
      </c>
      <c r="C3211" s="323">
        <v>2011</v>
      </c>
      <c r="D3211" s="325" t="s">
        <v>362</v>
      </c>
      <c r="E3211" s="334" t="s">
        <v>138</v>
      </c>
      <c r="F3211" s="323" t="str">
        <f t="shared" si="50"/>
        <v>NL_X_2011_1000 mt_10_1_1</v>
      </c>
      <c r="G3211" s="684"/>
    </row>
    <row r="3212" spans="1:7" ht="13.8" thickBot="1" x14ac:dyDescent="0.3">
      <c r="A3212" s="372" t="str">
        <f>Cover!$G$25</f>
        <v>NL</v>
      </c>
      <c r="B3212" s="325" t="s">
        <v>296</v>
      </c>
      <c r="C3212" s="323">
        <v>2011</v>
      </c>
      <c r="D3212" s="325" t="s">
        <v>362</v>
      </c>
      <c r="E3212" s="334" t="s">
        <v>139</v>
      </c>
      <c r="F3212" s="323" t="str">
        <f t="shared" si="50"/>
        <v>NL_X_2011_1000 mt_10_1_2</v>
      </c>
      <c r="G3212" s="684"/>
    </row>
    <row r="3213" spans="1:7" ht="13.8" thickBot="1" x14ac:dyDescent="0.3">
      <c r="A3213" s="372" t="str">
        <f>Cover!$G$25</f>
        <v>NL</v>
      </c>
      <c r="B3213" s="325" t="s">
        <v>296</v>
      </c>
      <c r="C3213" s="323">
        <v>2011</v>
      </c>
      <c r="D3213" s="325" t="s">
        <v>362</v>
      </c>
      <c r="E3213" s="334" t="s">
        <v>140</v>
      </c>
      <c r="F3213" s="323" t="str">
        <f t="shared" si="50"/>
        <v>NL_X_2011_1000 mt_10_1_3</v>
      </c>
      <c r="G3213" s="684"/>
    </row>
    <row r="3214" spans="1:7" ht="13.8" thickBot="1" x14ac:dyDescent="0.3">
      <c r="A3214" s="372" t="str">
        <f>Cover!$G$25</f>
        <v>NL</v>
      </c>
      <c r="B3214" s="325" t="s">
        <v>296</v>
      </c>
      <c r="C3214" s="323">
        <v>2011</v>
      </c>
      <c r="D3214" s="325" t="s">
        <v>362</v>
      </c>
      <c r="E3214" s="334" t="s">
        <v>141</v>
      </c>
      <c r="F3214" s="323" t="str">
        <f t="shared" si="50"/>
        <v>NL_X_2011_1000 mt_10_1_4</v>
      </c>
      <c r="G3214" s="684"/>
    </row>
    <row r="3215" spans="1:7" ht="13.8" thickBot="1" x14ac:dyDescent="0.3">
      <c r="A3215" s="372" t="str">
        <f>Cover!$G$25</f>
        <v>NL</v>
      </c>
      <c r="B3215" s="325" t="s">
        <v>296</v>
      </c>
      <c r="C3215" s="323">
        <v>2011</v>
      </c>
      <c r="D3215" s="325" t="s">
        <v>362</v>
      </c>
      <c r="E3215" s="334" t="s">
        <v>142</v>
      </c>
      <c r="F3215" s="323" t="str">
        <f t="shared" si="50"/>
        <v>NL_X_2011_1000 mt_10_2</v>
      </c>
      <c r="G3215" s="684"/>
    </row>
    <row r="3216" spans="1:7" ht="13.8" thickBot="1" x14ac:dyDescent="0.3">
      <c r="A3216" s="372" t="str">
        <f>Cover!$G$25</f>
        <v>NL</v>
      </c>
      <c r="B3216" s="325" t="s">
        <v>296</v>
      </c>
      <c r="C3216" s="323">
        <v>2011</v>
      </c>
      <c r="D3216" s="325" t="s">
        <v>362</v>
      </c>
      <c r="E3216" s="334" t="s">
        <v>143</v>
      </c>
      <c r="F3216" s="323" t="str">
        <f t="shared" si="50"/>
        <v>NL_X_2011_1000 mt_10_3</v>
      </c>
      <c r="G3216" s="684"/>
    </row>
    <row r="3217" spans="1:7" ht="13.8" thickBot="1" x14ac:dyDescent="0.3">
      <c r="A3217" s="372" t="str">
        <f>Cover!$G$25</f>
        <v>NL</v>
      </c>
      <c r="B3217" s="325" t="s">
        <v>296</v>
      </c>
      <c r="C3217" s="323">
        <v>2011</v>
      </c>
      <c r="D3217" s="325" t="s">
        <v>362</v>
      </c>
      <c r="E3217" s="334" t="s">
        <v>144</v>
      </c>
      <c r="F3217" s="323" t="str">
        <f t="shared" si="50"/>
        <v>NL_X_2011_1000 mt_10_3_1</v>
      </c>
      <c r="G3217" s="684"/>
    </row>
    <row r="3218" spans="1:7" ht="13.8" thickBot="1" x14ac:dyDescent="0.3">
      <c r="A3218" s="372" t="str">
        <f>Cover!$G$25</f>
        <v>NL</v>
      </c>
      <c r="B3218" s="325" t="s">
        <v>296</v>
      </c>
      <c r="C3218" s="323">
        <v>2011</v>
      </c>
      <c r="D3218" s="325" t="s">
        <v>362</v>
      </c>
      <c r="E3218" s="334" t="s">
        <v>145</v>
      </c>
      <c r="F3218" s="323" t="str">
        <f t="shared" si="50"/>
        <v>NL_X_2011_1000 mt_10_3_2</v>
      </c>
      <c r="G3218" s="684"/>
    </row>
    <row r="3219" spans="1:7" ht="13.8" thickBot="1" x14ac:dyDescent="0.3">
      <c r="A3219" s="372" t="str">
        <f>Cover!$G$25</f>
        <v>NL</v>
      </c>
      <c r="B3219" s="325" t="s">
        <v>296</v>
      </c>
      <c r="C3219" s="323">
        <v>2011</v>
      </c>
      <c r="D3219" s="325" t="s">
        <v>362</v>
      </c>
      <c r="E3219" s="334" t="s">
        <v>146</v>
      </c>
      <c r="F3219" s="323" t="str">
        <f t="shared" si="50"/>
        <v>NL_X_2011_1000 mt_10_3_3</v>
      </c>
      <c r="G3219" s="684"/>
    </row>
    <row r="3220" spans="1:7" ht="13.8" thickBot="1" x14ac:dyDescent="0.3">
      <c r="A3220" s="372" t="str">
        <f>Cover!$G$25</f>
        <v>NL</v>
      </c>
      <c r="B3220" s="325" t="s">
        <v>296</v>
      </c>
      <c r="C3220" s="323">
        <v>2011</v>
      </c>
      <c r="D3220" s="325" t="s">
        <v>362</v>
      </c>
      <c r="E3220" s="334" t="s">
        <v>147</v>
      </c>
      <c r="F3220" s="323" t="str">
        <f t="shared" si="50"/>
        <v>NL_X_2011_1000 mt_10_3_4</v>
      </c>
      <c r="G3220" s="684"/>
    </row>
    <row r="3221" spans="1:7" ht="13.8" thickBot="1" x14ac:dyDescent="0.3">
      <c r="A3221" s="372" t="str">
        <f>Cover!$G$25</f>
        <v>NL</v>
      </c>
      <c r="B3221" s="325" t="s">
        <v>296</v>
      </c>
      <c r="C3221" s="323">
        <v>2011</v>
      </c>
      <c r="D3221" s="325" t="s">
        <v>362</v>
      </c>
      <c r="E3221" s="334" t="s">
        <v>148</v>
      </c>
      <c r="F3221" s="323" t="str">
        <f t="shared" si="50"/>
        <v>NL_X_2011_1000 mt_10_4</v>
      </c>
      <c r="G3221" s="684"/>
    </row>
    <row r="3222" spans="1:7" ht="13.8" thickBot="1" x14ac:dyDescent="0.3">
      <c r="A3222" s="372" t="str">
        <f>Cover!$G$25</f>
        <v>NL</v>
      </c>
      <c r="B3222" s="325" t="s">
        <v>296</v>
      </c>
      <c r="C3222" s="323">
        <v>2011</v>
      </c>
      <c r="D3222" s="325" t="s">
        <v>216</v>
      </c>
      <c r="E3222" s="334">
        <v>1</v>
      </c>
      <c r="F3222" s="323" t="str">
        <f t="shared" si="50"/>
        <v>NL_X_2011_1000 NAC_1</v>
      </c>
      <c r="G3222" s="684"/>
    </row>
    <row r="3223" spans="1:7" ht="13.8" thickBot="1" x14ac:dyDescent="0.3">
      <c r="A3223" s="372" t="str">
        <f>Cover!$G$25</f>
        <v>NL</v>
      </c>
      <c r="B3223" s="325" t="s">
        <v>296</v>
      </c>
      <c r="C3223" s="323">
        <v>2011</v>
      </c>
      <c r="D3223" s="325" t="s">
        <v>216</v>
      </c>
      <c r="E3223" s="334" t="s">
        <v>94</v>
      </c>
      <c r="F3223" s="323" t="str">
        <f t="shared" si="50"/>
        <v>NL_X_2011_1000 NAC_1_1</v>
      </c>
      <c r="G3223" s="684"/>
    </row>
    <row r="3224" spans="1:7" ht="13.8" thickBot="1" x14ac:dyDescent="0.3">
      <c r="A3224" s="372" t="str">
        <f>Cover!$G$25</f>
        <v>NL</v>
      </c>
      <c r="B3224" s="325" t="s">
        <v>296</v>
      </c>
      <c r="C3224" s="323">
        <v>2011</v>
      </c>
      <c r="D3224" s="325" t="s">
        <v>216</v>
      </c>
      <c r="E3224" s="334" t="s">
        <v>97</v>
      </c>
      <c r="F3224" s="323" t="str">
        <f t="shared" si="50"/>
        <v>NL_X_2011_1000 NAC_1_2</v>
      </c>
      <c r="G3224" s="684"/>
    </row>
    <row r="3225" spans="1:7" ht="13.8" thickBot="1" x14ac:dyDescent="0.3">
      <c r="A3225" s="372" t="str">
        <f>Cover!$G$25</f>
        <v>NL</v>
      </c>
      <c r="B3225" s="325" t="s">
        <v>296</v>
      </c>
      <c r="C3225" s="323">
        <v>2011</v>
      </c>
      <c r="D3225" s="325" t="s">
        <v>216</v>
      </c>
      <c r="E3225" s="334" t="s">
        <v>98</v>
      </c>
      <c r="F3225" s="323" t="str">
        <f t="shared" si="50"/>
        <v>NL_X_2011_1000 NAC_1_2_C</v>
      </c>
      <c r="G3225" s="684"/>
    </row>
    <row r="3226" spans="1:7" ht="13.8" thickBot="1" x14ac:dyDescent="0.3">
      <c r="A3226" s="372" t="str">
        <f>Cover!$G$25</f>
        <v>NL</v>
      </c>
      <c r="B3226" s="325" t="s">
        <v>296</v>
      </c>
      <c r="C3226" s="323">
        <v>2011</v>
      </c>
      <c r="D3226" s="325" t="s">
        <v>216</v>
      </c>
      <c r="E3226" s="334" t="s">
        <v>99</v>
      </c>
      <c r="F3226" s="323" t="str">
        <f t="shared" si="50"/>
        <v>NL_X_2011_1000 NAC_1_2_NC</v>
      </c>
      <c r="G3226" s="684"/>
    </row>
    <row r="3227" spans="1:7" ht="13.8" thickBot="1" x14ac:dyDescent="0.3">
      <c r="A3227" s="372" t="str">
        <f>Cover!$G$25</f>
        <v>NL</v>
      </c>
      <c r="B3227" s="325" t="s">
        <v>296</v>
      </c>
      <c r="C3227" s="323">
        <v>2011</v>
      </c>
      <c r="D3227" s="325" t="s">
        <v>216</v>
      </c>
      <c r="E3227" s="334" t="s">
        <v>100</v>
      </c>
      <c r="F3227" s="323" t="str">
        <f t="shared" si="50"/>
        <v>NL_X_2011_1000 NAC_1_2_NC_T</v>
      </c>
      <c r="G3227" s="684"/>
    </row>
    <row r="3228" spans="1:7" ht="13.8" thickBot="1" x14ac:dyDescent="0.3">
      <c r="A3228" s="372" t="str">
        <f>Cover!$G$25</f>
        <v>NL</v>
      </c>
      <c r="B3228" s="325" t="s">
        <v>296</v>
      </c>
      <c r="C3228" s="323">
        <v>2011</v>
      </c>
      <c r="D3228" s="325" t="s">
        <v>216</v>
      </c>
      <c r="E3228" s="334">
        <v>2</v>
      </c>
      <c r="F3228" s="323" t="str">
        <f t="shared" si="50"/>
        <v>NL_X_2011_1000 NAC_2</v>
      </c>
      <c r="G3228" s="684"/>
    </row>
    <row r="3229" spans="1:7" ht="13.8" thickBot="1" x14ac:dyDescent="0.3">
      <c r="A3229" s="372" t="str">
        <f>Cover!$G$25</f>
        <v>NL</v>
      </c>
      <c r="B3229" s="332" t="s">
        <v>296</v>
      </c>
      <c r="C3229" s="323">
        <v>2011</v>
      </c>
      <c r="D3229" s="332" t="s">
        <v>216</v>
      </c>
      <c r="E3229" s="342">
        <v>3</v>
      </c>
      <c r="F3229" s="323" t="str">
        <f t="shared" si="50"/>
        <v>NL_X_2011_1000 NAC_3</v>
      </c>
      <c r="G3229" s="684"/>
    </row>
    <row r="3230" spans="1:7" ht="13.8" thickBot="1" x14ac:dyDescent="0.3">
      <c r="A3230" s="372" t="str">
        <f>Cover!$G$25</f>
        <v>NL</v>
      </c>
      <c r="B3230" s="327" t="s">
        <v>296</v>
      </c>
      <c r="C3230" s="323">
        <v>2011</v>
      </c>
      <c r="D3230" s="327" t="s">
        <v>216</v>
      </c>
      <c r="E3230" s="341" t="s">
        <v>381</v>
      </c>
      <c r="F3230" s="323" t="str">
        <f t="shared" si="50"/>
        <v>NL_X_2011_1000 NAC_3_1</v>
      </c>
      <c r="G3230" s="684"/>
    </row>
    <row r="3231" spans="1:7" ht="13.8" thickBot="1" x14ac:dyDescent="0.3">
      <c r="A3231" s="372" t="str">
        <f>Cover!$G$25</f>
        <v>NL</v>
      </c>
      <c r="B3231" s="325" t="s">
        <v>296</v>
      </c>
      <c r="C3231" s="323">
        <v>2011</v>
      </c>
      <c r="D3231" s="325" t="s">
        <v>216</v>
      </c>
      <c r="E3231" s="334" t="s">
        <v>382</v>
      </c>
      <c r="F3231" s="323" t="str">
        <f t="shared" si="50"/>
        <v>NL_X_2011_1000 NAC_3_2</v>
      </c>
      <c r="G3231" s="684"/>
    </row>
    <row r="3232" spans="1:7" ht="13.8" thickBot="1" x14ac:dyDescent="0.3">
      <c r="A3232" s="372" t="str">
        <f>Cover!$G$25</f>
        <v>NL</v>
      </c>
      <c r="B3232" s="325" t="s">
        <v>296</v>
      </c>
      <c r="C3232" s="323">
        <v>2011</v>
      </c>
      <c r="D3232" s="325" t="s">
        <v>216</v>
      </c>
      <c r="E3232" s="334">
        <v>4</v>
      </c>
      <c r="F3232" s="323" t="str">
        <f t="shared" si="50"/>
        <v>NL_X_2011_1000 NAC_4</v>
      </c>
      <c r="G3232" s="684"/>
    </row>
    <row r="3233" spans="1:7" ht="13.8" thickBot="1" x14ac:dyDescent="0.3">
      <c r="A3233" s="372" t="str">
        <f>Cover!$G$25</f>
        <v>NL</v>
      </c>
      <c r="B3233" s="325" t="s">
        <v>296</v>
      </c>
      <c r="C3233" s="323">
        <v>2011</v>
      </c>
      <c r="D3233" s="325" t="s">
        <v>216</v>
      </c>
      <c r="E3233" s="334" t="s">
        <v>383</v>
      </c>
      <c r="F3233" s="323" t="str">
        <f t="shared" si="50"/>
        <v>NL_X_2011_1000 NAC_4_1</v>
      </c>
      <c r="G3233" s="684"/>
    </row>
    <row r="3234" spans="1:7" ht="13.8" thickBot="1" x14ac:dyDescent="0.3">
      <c r="A3234" s="372" t="str">
        <f>Cover!$G$25</f>
        <v>NL</v>
      </c>
      <c r="B3234" s="325" t="s">
        <v>296</v>
      </c>
      <c r="C3234" s="323">
        <v>2011</v>
      </c>
      <c r="D3234" s="325" t="s">
        <v>216</v>
      </c>
      <c r="E3234" s="334" t="s">
        <v>384</v>
      </c>
      <c r="F3234" s="323" t="str">
        <f t="shared" si="50"/>
        <v>NL_X_2011_1000 NAC_4_2</v>
      </c>
      <c r="G3234" s="684"/>
    </row>
    <row r="3235" spans="1:7" ht="13.8" thickBot="1" x14ac:dyDescent="0.3">
      <c r="A3235" s="372" t="str">
        <f>Cover!$G$25</f>
        <v>NL</v>
      </c>
      <c r="B3235" s="325" t="s">
        <v>296</v>
      </c>
      <c r="C3235" s="323">
        <v>2011</v>
      </c>
      <c r="D3235" s="325" t="s">
        <v>216</v>
      </c>
      <c r="E3235" s="334">
        <v>5</v>
      </c>
      <c r="F3235" s="323" t="str">
        <f t="shared" si="50"/>
        <v>NL_X_2011_1000 NAC_5</v>
      </c>
      <c r="G3235" s="684"/>
    </row>
    <row r="3236" spans="1:7" ht="13.8" thickBot="1" x14ac:dyDescent="0.3">
      <c r="A3236" s="372" t="str">
        <f>Cover!$G$25</f>
        <v>NL</v>
      </c>
      <c r="B3236" s="325" t="s">
        <v>296</v>
      </c>
      <c r="C3236" s="323">
        <v>2011</v>
      </c>
      <c r="D3236" s="325" t="s">
        <v>216</v>
      </c>
      <c r="E3236" s="334" t="s">
        <v>110</v>
      </c>
      <c r="F3236" s="323" t="str">
        <f t="shared" si="50"/>
        <v>NL_X_2011_1000 NAC_5_C</v>
      </c>
      <c r="G3236" s="684"/>
    </row>
    <row r="3237" spans="1:7" ht="13.8" thickBot="1" x14ac:dyDescent="0.3">
      <c r="A3237" s="372" t="str">
        <f>Cover!$G$25</f>
        <v>NL</v>
      </c>
      <c r="B3237" s="325" t="s">
        <v>296</v>
      </c>
      <c r="C3237" s="323">
        <v>2011</v>
      </c>
      <c r="D3237" s="325" t="s">
        <v>216</v>
      </c>
      <c r="E3237" s="334" t="s">
        <v>111</v>
      </c>
      <c r="F3237" s="323" t="str">
        <f t="shared" si="50"/>
        <v>NL_X_2011_1000 NAC_5_NC</v>
      </c>
      <c r="G3237" s="684"/>
    </row>
    <row r="3238" spans="1:7" ht="13.8" thickBot="1" x14ac:dyDescent="0.3">
      <c r="A3238" s="372" t="str">
        <f>Cover!$G$25</f>
        <v>NL</v>
      </c>
      <c r="B3238" s="325" t="s">
        <v>296</v>
      </c>
      <c r="C3238" s="323">
        <v>2011</v>
      </c>
      <c r="D3238" s="325" t="s">
        <v>216</v>
      </c>
      <c r="E3238" s="334" t="s">
        <v>112</v>
      </c>
      <c r="F3238" s="323" t="str">
        <f t="shared" si="50"/>
        <v>NL_X_2011_1000 NAC_5_NC_T</v>
      </c>
      <c r="G3238" s="684"/>
    </row>
    <row r="3239" spans="1:7" ht="13.8" thickBot="1" x14ac:dyDescent="0.3">
      <c r="A3239" s="372" t="str">
        <f>Cover!$G$25</f>
        <v>NL</v>
      </c>
      <c r="B3239" s="325" t="s">
        <v>296</v>
      </c>
      <c r="C3239" s="323">
        <v>2011</v>
      </c>
      <c r="D3239" s="325" t="s">
        <v>216</v>
      </c>
      <c r="E3239" s="334">
        <v>6</v>
      </c>
      <c r="F3239" s="323" t="str">
        <f t="shared" si="50"/>
        <v>NL_X_2011_1000 NAC_6</v>
      </c>
      <c r="G3239" s="684"/>
    </row>
    <row r="3240" spans="1:7" ht="13.8" thickBot="1" x14ac:dyDescent="0.3">
      <c r="A3240" s="372" t="str">
        <f>Cover!$G$25</f>
        <v>NL</v>
      </c>
      <c r="B3240" s="325" t="s">
        <v>296</v>
      </c>
      <c r="C3240" s="323">
        <v>2011</v>
      </c>
      <c r="D3240" s="325" t="s">
        <v>216</v>
      </c>
      <c r="E3240" s="334" t="s">
        <v>113</v>
      </c>
      <c r="F3240" s="323" t="str">
        <f t="shared" si="50"/>
        <v>NL_X_2011_1000 NAC_6_1</v>
      </c>
      <c r="G3240" s="684"/>
    </row>
    <row r="3241" spans="1:7" ht="13.8" thickBot="1" x14ac:dyDescent="0.3">
      <c r="A3241" s="372" t="str">
        <f>Cover!$G$25</f>
        <v>NL</v>
      </c>
      <c r="B3241" s="325" t="s">
        <v>296</v>
      </c>
      <c r="C3241" s="323">
        <v>2011</v>
      </c>
      <c r="D3241" s="325" t="s">
        <v>216</v>
      </c>
      <c r="E3241" s="334" t="s">
        <v>114</v>
      </c>
      <c r="F3241" s="323" t="str">
        <f t="shared" si="50"/>
        <v>NL_X_2011_1000 NAC_6_1_C</v>
      </c>
      <c r="G3241" s="684"/>
    </row>
    <row r="3242" spans="1:7" ht="13.8" thickBot="1" x14ac:dyDescent="0.3">
      <c r="A3242" s="372" t="str">
        <f>Cover!$G$25</f>
        <v>NL</v>
      </c>
      <c r="B3242" s="325" t="s">
        <v>296</v>
      </c>
      <c r="C3242" s="323">
        <v>2011</v>
      </c>
      <c r="D3242" s="325" t="s">
        <v>216</v>
      </c>
      <c r="E3242" s="334" t="s">
        <v>115</v>
      </c>
      <c r="F3242" s="323" t="str">
        <f t="shared" si="50"/>
        <v>NL_X_2011_1000 NAC_6_1_NC</v>
      </c>
      <c r="G3242" s="684"/>
    </row>
    <row r="3243" spans="1:7" ht="13.8" thickBot="1" x14ac:dyDescent="0.3">
      <c r="A3243" s="372" t="str">
        <f>Cover!$G$25</f>
        <v>NL</v>
      </c>
      <c r="B3243" s="325" t="s">
        <v>296</v>
      </c>
      <c r="C3243" s="323">
        <v>2011</v>
      </c>
      <c r="D3243" s="325" t="s">
        <v>216</v>
      </c>
      <c r="E3243" s="334" t="s">
        <v>116</v>
      </c>
      <c r="F3243" s="323" t="str">
        <f t="shared" si="50"/>
        <v>NL_X_2011_1000 NAC_6_1_NC_T</v>
      </c>
      <c r="G3243" s="684"/>
    </row>
    <row r="3244" spans="1:7" ht="13.8" thickBot="1" x14ac:dyDescent="0.3">
      <c r="A3244" s="372" t="str">
        <f>Cover!$G$25</f>
        <v>NL</v>
      </c>
      <c r="B3244" s="325" t="s">
        <v>296</v>
      </c>
      <c r="C3244" s="323">
        <v>2011</v>
      </c>
      <c r="D3244" s="325" t="s">
        <v>216</v>
      </c>
      <c r="E3244" s="334" t="s">
        <v>117</v>
      </c>
      <c r="F3244" s="323" t="str">
        <f t="shared" si="50"/>
        <v>NL_X_2011_1000 NAC_6_2</v>
      </c>
      <c r="G3244" s="684"/>
    </row>
    <row r="3245" spans="1:7" ht="13.8" thickBot="1" x14ac:dyDescent="0.3">
      <c r="A3245" s="372" t="str">
        <f>Cover!$G$25</f>
        <v>NL</v>
      </c>
      <c r="B3245" s="325" t="s">
        <v>296</v>
      </c>
      <c r="C3245" s="323">
        <v>2011</v>
      </c>
      <c r="D3245" s="325" t="s">
        <v>216</v>
      </c>
      <c r="E3245" s="334" t="s">
        <v>118</v>
      </c>
      <c r="F3245" s="323" t="str">
        <f t="shared" si="50"/>
        <v>NL_X_2011_1000 NAC_6_2_C</v>
      </c>
      <c r="G3245" s="684"/>
    </row>
    <row r="3246" spans="1:7" ht="13.8" thickBot="1" x14ac:dyDescent="0.3">
      <c r="A3246" s="372" t="str">
        <f>Cover!$G$25</f>
        <v>NL</v>
      </c>
      <c r="B3246" s="325" t="s">
        <v>296</v>
      </c>
      <c r="C3246" s="323">
        <v>2011</v>
      </c>
      <c r="D3246" s="325" t="s">
        <v>216</v>
      </c>
      <c r="E3246" s="334" t="s">
        <v>119</v>
      </c>
      <c r="F3246" s="323" t="str">
        <f t="shared" si="50"/>
        <v>NL_X_2011_1000 NAC_6_2_NC</v>
      </c>
      <c r="G3246" s="684"/>
    </row>
    <row r="3247" spans="1:7" ht="13.8" thickBot="1" x14ac:dyDescent="0.3">
      <c r="A3247" s="372" t="str">
        <f>Cover!$G$25</f>
        <v>NL</v>
      </c>
      <c r="B3247" s="325" t="s">
        <v>296</v>
      </c>
      <c r="C3247" s="323">
        <v>2011</v>
      </c>
      <c r="D3247" s="325" t="s">
        <v>216</v>
      </c>
      <c r="E3247" s="334" t="s">
        <v>120</v>
      </c>
      <c r="F3247" s="323" t="str">
        <f t="shared" si="50"/>
        <v>NL_X_2011_1000 NAC_6_2_NC_T</v>
      </c>
      <c r="G3247" s="684"/>
    </row>
    <row r="3248" spans="1:7" ht="13.8" thickBot="1" x14ac:dyDescent="0.3">
      <c r="A3248" s="372" t="str">
        <f>Cover!$G$25</f>
        <v>NL</v>
      </c>
      <c r="B3248" s="325" t="s">
        <v>296</v>
      </c>
      <c r="C3248" s="323">
        <v>2011</v>
      </c>
      <c r="D3248" s="325" t="s">
        <v>216</v>
      </c>
      <c r="E3248" s="334" t="s">
        <v>121</v>
      </c>
      <c r="F3248" s="323" t="str">
        <f t="shared" si="50"/>
        <v>NL_X_2011_1000 NAC_6_3</v>
      </c>
      <c r="G3248" s="684"/>
    </row>
    <row r="3249" spans="1:7" ht="13.8" thickBot="1" x14ac:dyDescent="0.3">
      <c r="A3249" s="372" t="str">
        <f>Cover!$G$25</f>
        <v>NL</v>
      </c>
      <c r="B3249" s="325" t="s">
        <v>296</v>
      </c>
      <c r="C3249" s="323">
        <v>2011</v>
      </c>
      <c r="D3249" s="325" t="s">
        <v>216</v>
      </c>
      <c r="E3249" s="334" t="s">
        <v>122</v>
      </c>
      <c r="F3249" s="323" t="str">
        <f t="shared" si="50"/>
        <v>NL_X_2011_1000 NAC_6_3_1</v>
      </c>
      <c r="G3249" s="684"/>
    </row>
    <row r="3250" spans="1:7" ht="13.8" thickBot="1" x14ac:dyDescent="0.3">
      <c r="A3250" s="372" t="str">
        <f>Cover!$G$25</f>
        <v>NL</v>
      </c>
      <c r="B3250" s="325" t="s">
        <v>296</v>
      </c>
      <c r="C3250" s="323">
        <v>2011</v>
      </c>
      <c r="D3250" s="325" t="s">
        <v>216</v>
      </c>
      <c r="E3250" s="334" t="s">
        <v>123</v>
      </c>
      <c r="F3250" s="323" t="str">
        <f t="shared" si="50"/>
        <v>NL_X_2011_1000 NAC_6_4</v>
      </c>
      <c r="G3250" s="684"/>
    </row>
    <row r="3251" spans="1:7" ht="13.8" thickBot="1" x14ac:dyDescent="0.3">
      <c r="A3251" s="372" t="str">
        <f>Cover!$G$25</f>
        <v>NL</v>
      </c>
      <c r="B3251" s="325" t="s">
        <v>296</v>
      </c>
      <c r="C3251" s="323">
        <v>2011</v>
      </c>
      <c r="D3251" s="325" t="s">
        <v>216</v>
      </c>
      <c r="E3251" s="334" t="s">
        <v>124</v>
      </c>
      <c r="F3251" s="323" t="str">
        <f t="shared" si="50"/>
        <v>NL_X_2011_1000 NAC_6_4_1</v>
      </c>
      <c r="G3251" s="684"/>
    </row>
    <row r="3252" spans="1:7" ht="13.8" thickBot="1" x14ac:dyDescent="0.3">
      <c r="A3252" s="372" t="str">
        <f>Cover!$G$25</f>
        <v>NL</v>
      </c>
      <c r="B3252" s="325" t="s">
        <v>296</v>
      </c>
      <c r="C3252" s="323">
        <v>2011</v>
      </c>
      <c r="D3252" s="325" t="s">
        <v>216</v>
      </c>
      <c r="E3252" s="334" t="s">
        <v>125</v>
      </c>
      <c r="F3252" s="323" t="str">
        <f t="shared" si="50"/>
        <v>NL_X_2011_1000 NAC_6_4_2</v>
      </c>
      <c r="G3252" s="684"/>
    </row>
    <row r="3253" spans="1:7" ht="13.8" thickBot="1" x14ac:dyDescent="0.3">
      <c r="A3253" s="372" t="str">
        <f>Cover!$G$25</f>
        <v>NL</v>
      </c>
      <c r="B3253" s="325" t="s">
        <v>296</v>
      </c>
      <c r="C3253" s="323">
        <v>2011</v>
      </c>
      <c r="D3253" s="325" t="s">
        <v>216</v>
      </c>
      <c r="E3253" s="334" t="s">
        <v>126</v>
      </c>
      <c r="F3253" s="323" t="str">
        <f t="shared" si="50"/>
        <v>NL_X_2011_1000 NAC_6_4_3</v>
      </c>
      <c r="G3253" s="684"/>
    </row>
    <row r="3254" spans="1:7" ht="13.8" thickBot="1" x14ac:dyDescent="0.3">
      <c r="A3254" s="372" t="str">
        <f>Cover!$G$25</f>
        <v>NL</v>
      </c>
      <c r="B3254" s="325" t="s">
        <v>296</v>
      </c>
      <c r="C3254" s="323">
        <v>2011</v>
      </c>
      <c r="D3254" s="325" t="s">
        <v>216</v>
      </c>
      <c r="E3254" s="334">
        <v>7</v>
      </c>
      <c r="F3254" s="323" t="str">
        <f t="shared" si="50"/>
        <v>NL_X_2011_1000 NAC_7</v>
      </c>
      <c r="G3254" s="684"/>
    </row>
    <row r="3255" spans="1:7" ht="13.8" thickBot="1" x14ac:dyDescent="0.3">
      <c r="A3255" s="372" t="str">
        <f>Cover!$G$25</f>
        <v>NL</v>
      </c>
      <c r="B3255" s="325" t="s">
        <v>296</v>
      </c>
      <c r="C3255" s="323">
        <v>2011</v>
      </c>
      <c r="D3255" s="325" t="s">
        <v>216</v>
      </c>
      <c r="E3255" s="334" t="s">
        <v>127</v>
      </c>
      <c r="F3255" s="323" t="str">
        <f t="shared" si="50"/>
        <v>NL_X_2011_1000 NAC_7_1</v>
      </c>
      <c r="G3255" s="684"/>
    </row>
    <row r="3256" spans="1:7" ht="13.8" thickBot="1" x14ac:dyDescent="0.3">
      <c r="A3256" s="372" t="str">
        <f>Cover!$G$25</f>
        <v>NL</v>
      </c>
      <c r="B3256" s="325" t="s">
        <v>296</v>
      </c>
      <c r="C3256" s="323">
        <v>2011</v>
      </c>
      <c r="D3256" s="325" t="s">
        <v>216</v>
      </c>
      <c r="E3256" s="334" t="s">
        <v>128</v>
      </c>
      <c r="F3256" s="323" t="str">
        <f t="shared" si="50"/>
        <v>NL_X_2011_1000 NAC_7_2</v>
      </c>
      <c r="G3256" s="684"/>
    </row>
    <row r="3257" spans="1:7" ht="13.8" thickBot="1" x14ac:dyDescent="0.3">
      <c r="A3257" s="372" t="str">
        <f>Cover!$G$25</f>
        <v>NL</v>
      </c>
      <c r="B3257" s="325" t="s">
        <v>296</v>
      </c>
      <c r="C3257" s="323">
        <v>2011</v>
      </c>
      <c r="D3257" s="325" t="s">
        <v>216</v>
      </c>
      <c r="E3257" s="334" t="s">
        <v>129</v>
      </c>
      <c r="F3257" s="323" t="str">
        <f t="shared" si="50"/>
        <v>NL_X_2011_1000 NAC_7_3</v>
      </c>
      <c r="G3257" s="684"/>
    </row>
    <row r="3258" spans="1:7" ht="13.8" thickBot="1" x14ac:dyDescent="0.3">
      <c r="A3258" s="372" t="str">
        <f>Cover!$G$25</f>
        <v>NL</v>
      </c>
      <c r="B3258" s="325" t="s">
        <v>296</v>
      </c>
      <c r="C3258" s="323">
        <v>2011</v>
      </c>
      <c r="D3258" s="325" t="s">
        <v>216</v>
      </c>
      <c r="E3258" s="334" t="s">
        <v>130</v>
      </c>
      <c r="F3258" s="323" t="str">
        <f t="shared" si="50"/>
        <v>NL_X_2011_1000 NAC_7_3_1</v>
      </c>
      <c r="G3258" s="684"/>
    </row>
    <row r="3259" spans="1:7" ht="13.8" thickBot="1" x14ac:dyDescent="0.3">
      <c r="A3259" s="372" t="str">
        <f>Cover!$G$25</f>
        <v>NL</v>
      </c>
      <c r="B3259" s="325" t="s">
        <v>296</v>
      </c>
      <c r="C3259" s="323">
        <v>2011</v>
      </c>
      <c r="D3259" s="325" t="s">
        <v>216</v>
      </c>
      <c r="E3259" s="334" t="s">
        <v>131</v>
      </c>
      <c r="F3259" s="323" t="str">
        <f t="shared" si="50"/>
        <v>NL_X_2011_1000 NAC_7_3_2</v>
      </c>
      <c r="G3259" s="684"/>
    </row>
    <row r="3260" spans="1:7" ht="13.8" thickBot="1" x14ac:dyDescent="0.3">
      <c r="A3260" s="372" t="str">
        <f>Cover!$G$25</f>
        <v>NL</v>
      </c>
      <c r="B3260" s="325" t="s">
        <v>296</v>
      </c>
      <c r="C3260" s="323">
        <v>2011</v>
      </c>
      <c r="D3260" s="325" t="s">
        <v>216</v>
      </c>
      <c r="E3260" s="334" t="s">
        <v>132</v>
      </c>
      <c r="F3260" s="323" t="str">
        <f t="shared" si="50"/>
        <v>NL_X_2011_1000 NAC_7_3_3</v>
      </c>
      <c r="G3260" s="684"/>
    </row>
    <row r="3261" spans="1:7" ht="13.8" thickBot="1" x14ac:dyDescent="0.3">
      <c r="A3261" s="372" t="str">
        <f>Cover!$G$25</f>
        <v>NL</v>
      </c>
      <c r="B3261" s="325" t="s">
        <v>296</v>
      </c>
      <c r="C3261" s="323">
        <v>2011</v>
      </c>
      <c r="D3261" s="325" t="s">
        <v>216</v>
      </c>
      <c r="E3261" s="334" t="s">
        <v>133</v>
      </c>
      <c r="F3261" s="323" t="str">
        <f t="shared" si="50"/>
        <v>NL_X_2011_1000 NAC_7_3_4</v>
      </c>
      <c r="G3261" s="684"/>
    </row>
    <row r="3262" spans="1:7" ht="13.8" thickBot="1" x14ac:dyDescent="0.3">
      <c r="A3262" s="372" t="str">
        <f>Cover!$G$25</f>
        <v>NL</v>
      </c>
      <c r="B3262" s="332" t="s">
        <v>296</v>
      </c>
      <c r="C3262" s="323">
        <v>2011</v>
      </c>
      <c r="D3262" s="332" t="s">
        <v>216</v>
      </c>
      <c r="E3262" s="342" t="s">
        <v>134</v>
      </c>
      <c r="F3262" s="323" t="str">
        <f t="shared" si="50"/>
        <v>NL_X_2011_1000 NAC_7_4</v>
      </c>
      <c r="G3262" s="684"/>
    </row>
    <row r="3263" spans="1:7" ht="13.8" thickBot="1" x14ac:dyDescent="0.3">
      <c r="A3263" s="372" t="str">
        <f>Cover!$G$25</f>
        <v>NL</v>
      </c>
      <c r="B3263" s="327" t="s">
        <v>296</v>
      </c>
      <c r="C3263" s="323">
        <v>2011</v>
      </c>
      <c r="D3263" s="327" t="s">
        <v>216</v>
      </c>
      <c r="E3263" s="341">
        <v>8</v>
      </c>
      <c r="F3263" s="323" t="str">
        <f t="shared" si="50"/>
        <v>NL_X_2011_1000 NAC_8</v>
      </c>
      <c r="G3263" s="684"/>
    </row>
    <row r="3264" spans="1:7" ht="13.8" thickBot="1" x14ac:dyDescent="0.3">
      <c r="A3264" s="372" t="str">
        <f>Cover!$G$25</f>
        <v>NL</v>
      </c>
      <c r="B3264" s="325" t="s">
        <v>296</v>
      </c>
      <c r="C3264" s="323">
        <v>2011</v>
      </c>
      <c r="D3264" s="325" t="s">
        <v>216</v>
      </c>
      <c r="E3264" s="334" t="s">
        <v>135</v>
      </c>
      <c r="F3264" s="323" t="str">
        <f t="shared" si="50"/>
        <v>NL_X_2011_1000 NAC_8_1</v>
      </c>
      <c r="G3264" s="684"/>
    </row>
    <row r="3265" spans="1:7" ht="13.8" thickBot="1" x14ac:dyDescent="0.3">
      <c r="A3265" s="372" t="str">
        <f>Cover!$G$25</f>
        <v>NL</v>
      </c>
      <c r="B3265" s="325" t="s">
        <v>296</v>
      </c>
      <c r="C3265" s="323">
        <v>2011</v>
      </c>
      <c r="D3265" s="325" t="s">
        <v>216</v>
      </c>
      <c r="E3265" s="334" t="s">
        <v>136</v>
      </c>
      <c r="F3265" s="323" t="str">
        <f t="shared" si="50"/>
        <v>NL_X_2011_1000 NAC_8_2</v>
      </c>
      <c r="G3265" s="684"/>
    </row>
    <row r="3266" spans="1:7" ht="13.8" thickBot="1" x14ac:dyDescent="0.3">
      <c r="A3266" s="372" t="str">
        <f>Cover!$G$25</f>
        <v>NL</v>
      </c>
      <c r="B3266" s="325" t="s">
        <v>296</v>
      </c>
      <c r="C3266" s="323">
        <v>2011</v>
      </c>
      <c r="D3266" s="325" t="s">
        <v>216</v>
      </c>
      <c r="E3266" s="334">
        <v>9</v>
      </c>
      <c r="F3266" s="323" t="str">
        <f t="shared" si="50"/>
        <v>NL_X_2011_1000 NAC_9</v>
      </c>
      <c r="G3266" s="684"/>
    </row>
    <row r="3267" spans="1:7" ht="13.8" thickBot="1" x14ac:dyDescent="0.3">
      <c r="A3267" s="372" t="str">
        <f>Cover!$G$25</f>
        <v>NL</v>
      </c>
      <c r="B3267" s="325" t="s">
        <v>296</v>
      </c>
      <c r="C3267" s="323">
        <v>2011</v>
      </c>
      <c r="D3267" s="325" t="s">
        <v>216</v>
      </c>
      <c r="E3267" s="334">
        <v>10</v>
      </c>
      <c r="F3267" s="323" t="str">
        <f t="shared" ref="F3267:F3330" si="51">CONCATENATE(A3267,"_",B3267,"_",C3267,"_",D3267,"_",E3267)</f>
        <v>NL_X_2011_1000 NAC_10</v>
      </c>
      <c r="G3267" s="684"/>
    </row>
    <row r="3268" spans="1:7" ht="13.8" thickBot="1" x14ac:dyDescent="0.3">
      <c r="A3268" s="372" t="str">
        <f>Cover!$G$25</f>
        <v>NL</v>
      </c>
      <c r="B3268" s="325" t="s">
        <v>296</v>
      </c>
      <c r="C3268" s="323">
        <v>2011</v>
      </c>
      <c r="D3268" s="325" t="s">
        <v>216</v>
      </c>
      <c r="E3268" s="334" t="s">
        <v>137</v>
      </c>
      <c r="F3268" s="323" t="str">
        <f t="shared" si="51"/>
        <v>NL_X_2011_1000 NAC_10_1</v>
      </c>
      <c r="G3268" s="684"/>
    </row>
    <row r="3269" spans="1:7" ht="13.8" thickBot="1" x14ac:dyDescent="0.3">
      <c r="A3269" s="372" t="str">
        <f>Cover!$G$25</f>
        <v>NL</v>
      </c>
      <c r="B3269" s="325" t="s">
        <v>296</v>
      </c>
      <c r="C3269" s="323">
        <v>2011</v>
      </c>
      <c r="D3269" s="325" t="s">
        <v>216</v>
      </c>
      <c r="E3269" s="334" t="s">
        <v>138</v>
      </c>
      <c r="F3269" s="323" t="str">
        <f t="shared" si="51"/>
        <v>NL_X_2011_1000 NAC_10_1_1</v>
      </c>
      <c r="G3269" s="684"/>
    </row>
    <row r="3270" spans="1:7" ht="13.8" thickBot="1" x14ac:dyDescent="0.3">
      <c r="A3270" s="372" t="str">
        <f>Cover!$G$25</f>
        <v>NL</v>
      </c>
      <c r="B3270" s="325" t="s">
        <v>296</v>
      </c>
      <c r="C3270" s="323">
        <v>2011</v>
      </c>
      <c r="D3270" s="325" t="s">
        <v>216</v>
      </c>
      <c r="E3270" s="334" t="s">
        <v>139</v>
      </c>
      <c r="F3270" s="323" t="str">
        <f t="shared" si="51"/>
        <v>NL_X_2011_1000 NAC_10_1_2</v>
      </c>
      <c r="G3270" s="684"/>
    </row>
    <row r="3271" spans="1:7" ht="13.8" thickBot="1" x14ac:dyDescent="0.3">
      <c r="A3271" s="372" t="str">
        <f>Cover!$G$25</f>
        <v>NL</v>
      </c>
      <c r="B3271" s="325" t="s">
        <v>296</v>
      </c>
      <c r="C3271" s="323">
        <v>2011</v>
      </c>
      <c r="D3271" s="325" t="s">
        <v>216</v>
      </c>
      <c r="E3271" s="334" t="s">
        <v>140</v>
      </c>
      <c r="F3271" s="323" t="str">
        <f t="shared" si="51"/>
        <v>NL_X_2011_1000 NAC_10_1_3</v>
      </c>
      <c r="G3271" s="684"/>
    </row>
    <row r="3272" spans="1:7" ht="13.8" thickBot="1" x14ac:dyDescent="0.3">
      <c r="A3272" s="372" t="str">
        <f>Cover!$G$25</f>
        <v>NL</v>
      </c>
      <c r="B3272" s="325" t="s">
        <v>296</v>
      </c>
      <c r="C3272" s="323">
        <v>2011</v>
      </c>
      <c r="D3272" s="325" t="s">
        <v>216</v>
      </c>
      <c r="E3272" s="334" t="s">
        <v>141</v>
      </c>
      <c r="F3272" s="323" t="str">
        <f t="shared" si="51"/>
        <v>NL_X_2011_1000 NAC_10_1_4</v>
      </c>
      <c r="G3272" s="684"/>
    </row>
    <row r="3273" spans="1:7" ht="13.8" thickBot="1" x14ac:dyDescent="0.3">
      <c r="A3273" s="372" t="str">
        <f>Cover!$G$25</f>
        <v>NL</v>
      </c>
      <c r="B3273" s="325" t="s">
        <v>296</v>
      </c>
      <c r="C3273" s="323">
        <v>2011</v>
      </c>
      <c r="D3273" s="325" t="s">
        <v>216</v>
      </c>
      <c r="E3273" s="334" t="s">
        <v>142</v>
      </c>
      <c r="F3273" s="323" t="str">
        <f t="shared" si="51"/>
        <v>NL_X_2011_1000 NAC_10_2</v>
      </c>
      <c r="G3273" s="684"/>
    </row>
    <row r="3274" spans="1:7" ht="13.8" thickBot="1" x14ac:dyDescent="0.3">
      <c r="A3274" s="372" t="str">
        <f>Cover!$G$25</f>
        <v>NL</v>
      </c>
      <c r="B3274" s="325" t="s">
        <v>296</v>
      </c>
      <c r="C3274" s="323">
        <v>2011</v>
      </c>
      <c r="D3274" s="325" t="s">
        <v>216</v>
      </c>
      <c r="E3274" s="334" t="s">
        <v>143</v>
      </c>
      <c r="F3274" s="323" t="str">
        <f t="shared" si="51"/>
        <v>NL_X_2011_1000 NAC_10_3</v>
      </c>
      <c r="G3274" s="684"/>
    </row>
    <row r="3275" spans="1:7" ht="13.8" thickBot="1" x14ac:dyDescent="0.3">
      <c r="A3275" s="372" t="str">
        <f>Cover!$G$25</f>
        <v>NL</v>
      </c>
      <c r="B3275" s="325" t="s">
        <v>296</v>
      </c>
      <c r="C3275" s="323">
        <v>2011</v>
      </c>
      <c r="D3275" s="325" t="s">
        <v>216</v>
      </c>
      <c r="E3275" s="334" t="s">
        <v>144</v>
      </c>
      <c r="F3275" s="323" t="str">
        <f t="shared" si="51"/>
        <v>NL_X_2011_1000 NAC_10_3_1</v>
      </c>
      <c r="G3275" s="684"/>
    </row>
    <row r="3276" spans="1:7" ht="13.8" thickBot="1" x14ac:dyDescent="0.3">
      <c r="A3276" s="372" t="str">
        <f>Cover!$G$25</f>
        <v>NL</v>
      </c>
      <c r="B3276" s="325" t="s">
        <v>296</v>
      </c>
      <c r="C3276" s="323">
        <v>2011</v>
      </c>
      <c r="D3276" s="325" t="s">
        <v>216</v>
      </c>
      <c r="E3276" s="334" t="s">
        <v>145</v>
      </c>
      <c r="F3276" s="323" t="str">
        <f t="shared" si="51"/>
        <v>NL_X_2011_1000 NAC_10_3_2</v>
      </c>
      <c r="G3276" s="684"/>
    </row>
    <row r="3277" spans="1:7" ht="13.8" thickBot="1" x14ac:dyDescent="0.3">
      <c r="A3277" s="372" t="str">
        <f>Cover!$G$25</f>
        <v>NL</v>
      </c>
      <c r="B3277" s="325" t="s">
        <v>296</v>
      </c>
      <c r="C3277" s="323">
        <v>2011</v>
      </c>
      <c r="D3277" s="325" t="s">
        <v>216</v>
      </c>
      <c r="E3277" s="334" t="s">
        <v>146</v>
      </c>
      <c r="F3277" s="323" t="str">
        <f t="shared" si="51"/>
        <v>NL_X_2011_1000 NAC_10_3_3</v>
      </c>
      <c r="G3277" s="684"/>
    </row>
    <row r="3278" spans="1:7" ht="13.8" thickBot="1" x14ac:dyDescent="0.3">
      <c r="A3278" s="372" t="str">
        <f>Cover!$G$25</f>
        <v>NL</v>
      </c>
      <c r="B3278" s="325" t="s">
        <v>296</v>
      </c>
      <c r="C3278" s="323">
        <v>2011</v>
      </c>
      <c r="D3278" s="325" t="s">
        <v>216</v>
      </c>
      <c r="E3278" s="334" t="s">
        <v>147</v>
      </c>
      <c r="F3278" s="323" t="str">
        <f t="shared" si="51"/>
        <v>NL_X_2011_1000 NAC_10_3_4</v>
      </c>
      <c r="G3278" s="684"/>
    </row>
    <row r="3279" spans="1:7" ht="13.8" thickBot="1" x14ac:dyDescent="0.3">
      <c r="A3279" s="372" t="str">
        <f>Cover!$G$25</f>
        <v>NL</v>
      </c>
      <c r="B3279" s="325" t="s">
        <v>296</v>
      </c>
      <c r="C3279" s="323">
        <v>2011</v>
      </c>
      <c r="D3279" s="325" t="s">
        <v>216</v>
      </c>
      <c r="E3279" s="334" t="s">
        <v>148</v>
      </c>
      <c r="F3279" s="323" t="str">
        <f t="shared" si="51"/>
        <v>NL_X_2011_1000 NAC_10_4</v>
      </c>
      <c r="G3279" s="684"/>
    </row>
    <row r="3280" spans="1:7" ht="13.8" thickBot="1" x14ac:dyDescent="0.3">
      <c r="A3280" s="372" t="str">
        <f>Cover!$G$25</f>
        <v>NL</v>
      </c>
      <c r="B3280" s="325" t="s">
        <v>292</v>
      </c>
      <c r="C3280" s="323">
        <v>2011</v>
      </c>
      <c r="D3280" s="325" t="s">
        <v>216</v>
      </c>
      <c r="E3280" s="334" t="s">
        <v>149</v>
      </c>
      <c r="F3280" s="323" t="str">
        <f t="shared" si="51"/>
        <v>NL_M_2011_1000 NAC_11_1</v>
      </c>
      <c r="G3280" s="684"/>
    </row>
    <row r="3281" spans="1:7" ht="13.8" thickBot="1" x14ac:dyDescent="0.3">
      <c r="A3281" s="372" t="str">
        <f>Cover!$G$25</f>
        <v>NL</v>
      </c>
      <c r="B3281" s="325" t="s">
        <v>292</v>
      </c>
      <c r="C3281" s="323">
        <v>2011</v>
      </c>
      <c r="D3281" s="325" t="s">
        <v>216</v>
      </c>
      <c r="E3281" s="334" t="s">
        <v>150</v>
      </c>
      <c r="F3281" s="323" t="str">
        <f t="shared" si="51"/>
        <v>NL_M_2011_1000 NAC_11_1_C</v>
      </c>
      <c r="G3281" s="684"/>
    </row>
    <row r="3282" spans="1:7" ht="13.8" thickBot="1" x14ac:dyDescent="0.3">
      <c r="A3282" s="372" t="str">
        <f>Cover!$G$25</f>
        <v>NL</v>
      </c>
      <c r="B3282" s="325" t="s">
        <v>292</v>
      </c>
      <c r="C3282" s="323">
        <v>2011</v>
      </c>
      <c r="D3282" s="325" t="s">
        <v>216</v>
      </c>
      <c r="E3282" s="334" t="s">
        <v>151</v>
      </c>
      <c r="F3282" s="323" t="str">
        <f t="shared" si="51"/>
        <v>NL_M_2011_1000 NAC_11_1_NC</v>
      </c>
      <c r="G3282" s="684"/>
    </row>
    <row r="3283" spans="1:7" ht="13.8" thickBot="1" x14ac:dyDescent="0.3">
      <c r="A3283" s="372" t="str">
        <f>Cover!$G$25</f>
        <v>NL</v>
      </c>
      <c r="B3283" s="325" t="s">
        <v>292</v>
      </c>
      <c r="C3283" s="323">
        <v>2011</v>
      </c>
      <c r="D3283" s="325" t="s">
        <v>216</v>
      </c>
      <c r="E3283" s="334" t="s">
        <v>152</v>
      </c>
      <c r="F3283" s="323" t="str">
        <f t="shared" si="51"/>
        <v>NL_M_2011_1000 NAC_11_1_NC_T</v>
      </c>
      <c r="G3283" s="684"/>
    </row>
    <row r="3284" spans="1:7" ht="13.8" thickBot="1" x14ac:dyDescent="0.3">
      <c r="A3284" s="372" t="str">
        <f>Cover!$G$25</f>
        <v>NL</v>
      </c>
      <c r="B3284" s="325" t="s">
        <v>292</v>
      </c>
      <c r="C3284" s="323">
        <v>2011</v>
      </c>
      <c r="D3284" s="325" t="s">
        <v>216</v>
      </c>
      <c r="E3284" s="334" t="s">
        <v>153</v>
      </c>
      <c r="F3284" s="323" t="str">
        <f t="shared" si="51"/>
        <v>NL_M_2011_1000 NAC_11_2</v>
      </c>
      <c r="G3284" s="684"/>
    </row>
    <row r="3285" spans="1:7" ht="13.8" thickBot="1" x14ac:dyDescent="0.3">
      <c r="A3285" s="372" t="str">
        <f>Cover!$G$25</f>
        <v>NL</v>
      </c>
      <c r="B3285" s="325" t="s">
        <v>292</v>
      </c>
      <c r="C3285" s="323">
        <v>2011</v>
      </c>
      <c r="D3285" s="325" t="s">
        <v>216</v>
      </c>
      <c r="E3285" s="334" t="s">
        <v>154</v>
      </c>
      <c r="F3285" s="323" t="str">
        <f t="shared" si="51"/>
        <v>NL_M_2011_1000 NAC_11_3</v>
      </c>
      <c r="G3285" s="684"/>
    </row>
    <row r="3286" spans="1:7" ht="13.8" thickBot="1" x14ac:dyDescent="0.3">
      <c r="A3286" s="372" t="str">
        <f>Cover!$G$25</f>
        <v>NL</v>
      </c>
      <c r="B3286" s="325" t="s">
        <v>292</v>
      </c>
      <c r="C3286" s="323">
        <v>2011</v>
      </c>
      <c r="D3286" s="325" t="s">
        <v>216</v>
      </c>
      <c r="E3286" s="334" t="s">
        <v>155</v>
      </c>
      <c r="F3286" s="323" t="str">
        <f t="shared" si="51"/>
        <v>NL_M_2011_1000 NAC_11_4</v>
      </c>
      <c r="G3286" s="684"/>
    </row>
    <row r="3287" spans="1:7" ht="13.8" thickBot="1" x14ac:dyDescent="0.3">
      <c r="A3287" s="372" t="str">
        <f>Cover!$G$25</f>
        <v>NL</v>
      </c>
      <c r="B3287" s="325" t="s">
        <v>292</v>
      </c>
      <c r="C3287" s="323">
        <v>2011</v>
      </c>
      <c r="D3287" s="325" t="s">
        <v>216</v>
      </c>
      <c r="E3287" s="334" t="s">
        <v>156</v>
      </c>
      <c r="F3287" s="323" t="str">
        <f t="shared" si="51"/>
        <v>NL_M_2011_1000 NAC_11_5</v>
      </c>
      <c r="G3287" s="684"/>
    </row>
    <row r="3288" spans="1:7" ht="13.8" thickBot="1" x14ac:dyDescent="0.3">
      <c r="A3288" s="372" t="str">
        <f>Cover!$G$25</f>
        <v>NL</v>
      </c>
      <c r="B3288" s="325" t="s">
        <v>292</v>
      </c>
      <c r="C3288" s="323">
        <v>2011</v>
      </c>
      <c r="D3288" s="325" t="s">
        <v>216</v>
      </c>
      <c r="E3288" s="334" t="s">
        <v>171</v>
      </c>
      <c r="F3288" s="323" t="str">
        <f t="shared" si="51"/>
        <v>NL_M_2011_1000 NAC_11_6</v>
      </c>
      <c r="G3288" s="684"/>
    </row>
    <row r="3289" spans="1:7" ht="13.8" thickBot="1" x14ac:dyDescent="0.3">
      <c r="A3289" s="372" t="str">
        <f>Cover!$G$25</f>
        <v>NL</v>
      </c>
      <c r="B3289" s="325" t="s">
        <v>292</v>
      </c>
      <c r="C3289" s="323">
        <v>2011</v>
      </c>
      <c r="D3289" s="325" t="s">
        <v>216</v>
      </c>
      <c r="E3289" s="334" t="s">
        <v>172</v>
      </c>
      <c r="F3289" s="323" t="str">
        <f t="shared" si="51"/>
        <v>NL_M_2011_1000 NAC_11_7</v>
      </c>
      <c r="G3289" s="684"/>
    </row>
    <row r="3290" spans="1:7" ht="13.8" thickBot="1" x14ac:dyDescent="0.3">
      <c r="A3290" s="372" t="str">
        <f>Cover!$G$25</f>
        <v>NL</v>
      </c>
      <c r="B3290" s="325" t="s">
        <v>292</v>
      </c>
      <c r="C3290" s="323">
        <v>2011</v>
      </c>
      <c r="D3290" s="325" t="s">
        <v>216</v>
      </c>
      <c r="E3290" s="334" t="s">
        <v>173</v>
      </c>
      <c r="F3290" s="323" t="str">
        <f t="shared" si="51"/>
        <v>NL_M_2011_1000 NAC_11_7_1</v>
      </c>
      <c r="G3290" s="684"/>
    </row>
    <row r="3291" spans="1:7" ht="13.8" thickBot="1" x14ac:dyDescent="0.3">
      <c r="A3291" s="372" t="str">
        <f>Cover!$G$25</f>
        <v>NL</v>
      </c>
      <c r="B3291" s="325" t="s">
        <v>292</v>
      </c>
      <c r="C3291" s="323">
        <v>2011</v>
      </c>
      <c r="D3291" s="325" t="s">
        <v>216</v>
      </c>
      <c r="E3291" s="334" t="s">
        <v>157</v>
      </c>
      <c r="F3291" s="323" t="str">
        <f t="shared" si="51"/>
        <v>NL_M_2011_1000 NAC_12_1</v>
      </c>
      <c r="G3291" s="684"/>
    </row>
    <row r="3292" spans="1:7" ht="13.8" thickBot="1" x14ac:dyDescent="0.3">
      <c r="A3292" s="372" t="str">
        <f>Cover!$G$25</f>
        <v>NL</v>
      </c>
      <c r="B3292" s="325" t="s">
        <v>292</v>
      </c>
      <c r="C3292" s="323">
        <v>2011</v>
      </c>
      <c r="D3292" s="325" t="s">
        <v>216</v>
      </c>
      <c r="E3292" s="334" t="s">
        <v>158</v>
      </c>
      <c r="F3292" s="323" t="str">
        <f t="shared" si="51"/>
        <v>NL_M_2011_1000 NAC_12_2</v>
      </c>
      <c r="G3292" s="684"/>
    </row>
    <row r="3293" spans="1:7" ht="13.8" thickBot="1" x14ac:dyDescent="0.3">
      <c r="A3293" s="372" t="str">
        <f>Cover!$G$25</f>
        <v>NL</v>
      </c>
      <c r="B3293" s="325" t="s">
        <v>292</v>
      </c>
      <c r="C3293" s="323">
        <v>2011</v>
      </c>
      <c r="D3293" s="325" t="s">
        <v>216</v>
      </c>
      <c r="E3293" s="334" t="s">
        <v>159</v>
      </c>
      <c r="F3293" s="323" t="str">
        <f t="shared" si="51"/>
        <v>NL_M_2011_1000 NAC_12_3</v>
      </c>
      <c r="G3293" s="684"/>
    </row>
    <row r="3294" spans="1:7" ht="13.8" thickBot="1" x14ac:dyDescent="0.3">
      <c r="A3294" s="372" t="str">
        <f>Cover!$G$25</f>
        <v>NL</v>
      </c>
      <c r="B3294" s="325" t="s">
        <v>292</v>
      </c>
      <c r="C3294" s="323">
        <v>2011</v>
      </c>
      <c r="D3294" s="325" t="s">
        <v>216</v>
      </c>
      <c r="E3294" s="334" t="s">
        <v>160</v>
      </c>
      <c r="F3294" s="323" t="str">
        <f t="shared" si="51"/>
        <v>NL_M_2011_1000 NAC_12_4</v>
      </c>
      <c r="G3294" s="684"/>
    </row>
    <row r="3295" spans="1:7" ht="13.8" thickBot="1" x14ac:dyDescent="0.3">
      <c r="A3295" s="372" t="str">
        <f>Cover!$G$25</f>
        <v>NL</v>
      </c>
      <c r="B3295" s="332" t="s">
        <v>292</v>
      </c>
      <c r="C3295" s="323">
        <v>2011</v>
      </c>
      <c r="D3295" s="332" t="s">
        <v>216</v>
      </c>
      <c r="E3295" s="342" t="s">
        <v>161</v>
      </c>
      <c r="F3295" s="323" t="str">
        <f t="shared" si="51"/>
        <v>NL_M_2011_1000 NAC_12_5</v>
      </c>
      <c r="G3295" s="684"/>
    </row>
    <row r="3296" spans="1:7" ht="13.8" thickBot="1" x14ac:dyDescent="0.3">
      <c r="A3296" s="372" t="str">
        <f>Cover!$G$25</f>
        <v>NL</v>
      </c>
      <c r="B3296" s="327" t="s">
        <v>292</v>
      </c>
      <c r="C3296" s="323">
        <v>2011</v>
      </c>
      <c r="D3296" s="327" t="s">
        <v>216</v>
      </c>
      <c r="E3296" s="341" t="s">
        <v>162</v>
      </c>
      <c r="F3296" s="323" t="str">
        <f t="shared" si="51"/>
        <v>NL_M_2011_1000 NAC_12_6</v>
      </c>
      <c r="G3296" s="684"/>
    </row>
    <row r="3297" spans="1:7" ht="13.8" thickBot="1" x14ac:dyDescent="0.3">
      <c r="A3297" s="372" t="str">
        <f>Cover!$G$25</f>
        <v>NL</v>
      </c>
      <c r="B3297" s="325" t="s">
        <v>292</v>
      </c>
      <c r="C3297" s="323">
        <v>2011</v>
      </c>
      <c r="D3297" s="325" t="s">
        <v>216</v>
      </c>
      <c r="E3297" s="334" t="s">
        <v>163</v>
      </c>
      <c r="F3297" s="323" t="str">
        <f t="shared" si="51"/>
        <v>NL_M_2011_1000 NAC_12_6_1</v>
      </c>
      <c r="G3297" s="684"/>
    </row>
    <row r="3298" spans="1:7" ht="13.8" thickBot="1" x14ac:dyDescent="0.3">
      <c r="A3298" s="372" t="str">
        <f>Cover!$G$25</f>
        <v>NL</v>
      </c>
      <c r="B3298" s="325" t="s">
        <v>292</v>
      </c>
      <c r="C3298" s="323">
        <v>2011</v>
      </c>
      <c r="D3298" s="325" t="s">
        <v>216</v>
      </c>
      <c r="E3298" s="334" t="s">
        <v>164</v>
      </c>
      <c r="F3298" s="323" t="str">
        <f t="shared" si="51"/>
        <v>NL_M_2011_1000 NAC_12_6_2</v>
      </c>
      <c r="G3298" s="684"/>
    </row>
    <row r="3299" spans="1:7" ht="13.8" thickBot="1" x14ac:dyDescent="0.3">
      <c r="A3299" s="372" t="str">
        <f>Cover!$G$25</f>
        <v>NL</v>
      </c>
      <c r="B3299" s="325" t="s">
        <v>292</v>
      </c>
      <c r="C3299" s="323">
        <v>2011</v>
      </c>
      <c r="D3299" s="325" t="s">
        <v>216</v>
      </c>
      <c r="E3299" s="334" t="s">
        <v>166</v>
      </c>
      <c r="F3299" s="323" t="str">
        <f t="shared" si="51"/>
        <v>NL_M_2011_1000 NAC_12_6_3</v>
      </c>
      <c r="G3299" s="684"/>
    </row>
    <row r="3300" spans="1:7" ht="13.8" thickBot="1" x14ac:dyDescent="0.3">
      <c r="A3300" s="372" t="str">
        <f>Cover!$G$25</f>
        <v>NL</v>
      </c>
      <c r="B3300" s="325" t="s">
        <v>292</v>
      </c>
      <c r="C3300" s="323">
        <v>2011</v>
      </c>
      <c r="D3300" s="325" t="s">
        <v>216</v>
      </c>
      <c r="E3300" s="334" t="s">
        <v>167</v>
      </c>
      <c r="F3300" s="323" t="str">
        <f t="shared" si="51"/>
        <v>NL_M_2011_1000 NAC_12_7</v>
      </c>
      <c r="G3300" s="684"/>
    </row>
    <row r="3301" spans="1:7" ht="13.8" thickBot="1" x14ac:dyDescent="0.3">
      <c r="A3301" s="372" t="str">
        <f>Cover!$G$25</f>
        <v>NL</v>
      </c>
      <c r="B3301" s="325" t="s">
        <v>292</v>
      </c>
      <c r="C3301" s="323">
        <v>2011</v>
      </c>
      <c r="D3301" s="325" t="s">
        <v>216</v>
      </c>
      <c r="E3301" s="334" t="s">
        <v>168</v>
      </c>
      <c r="F3301" s="323" t="str">
        <f t="shared" si="51"/>
        <v>NL_M_2011_1000 NAC_12_7_1</v>
      </c>
      <c r="G3301" s="684"/>
    </row>
    <row r="3302" spans="1:7" ht="13.8" thickBot="1" x14ac:dyDescent="0.3">
      <c r="A3302" s="372" t="str">
        <f>Cover!$G$25</f>
        <v>NL</v>
      </c>
      <c r="B3302" s="325" t="s">
        <v>292</v>
      </c>
      <c r="C3302" s="323">
        <v>2011</v>
      </c>
      <c r="D3302" s="325" t="s">
        <v>216</v>
      </c>
      <c r="E3302" s="334" t="s">
        <v>169</v>
      </c>
      <c r="F3302" s="323" t="str">
        <f t="shared" si="51"/>
        <v>NL_M_2011_1000 NAC_12_7_2</v>
      </c>
      <c r="G3302" s="684"/>
    </row>
    <row r="3303" spans="1:7" ht="13.8" thickBot="1" x14ac:dyDescent="0.3">
      <c r="A3303" s="372" t="str">
        <f>Cover!$G$25</f>
        <v>NL</v>
      </c>
      <c r="B3303" s="325" t="s">
        <v>292</v>
      </c>
      <c r="C3303" s="323">
        <v>2011</v>
      </c>
      <c r="D3303" s="325" t="s">
        <v>216</v>
      </c>
      <c r="E3303" s="334" t="s">
        <v>170</v>
      </c>
      <c r="F3303" s="323" t="str">
        <f t="shared" si="51"/>
        <v>NL_M_2011_1000 NAC_12_7_3</v>
      </c>
      <c r="G3303" s="684"/>
    </row>
    <row r="3304" spans="1:7" ht="13.8" thickBot="1" x14ac:dyDescent="0.3">
      <c r="A3304" s="372" t="str">
        <f>Cover!$G$25</f>
        <v>NL</v>
      </c>
      <c r="B3304" s="325" t="s">
        <v>296</v>
      </c>
      <c r="C3304" s="323">
        <v>2011</v>
      </c>
      <c r="D3304" s="325" t="s">
        <v>216</v>
      </c>
      <c r="E3304" s="334" t="s">
        <v>149</v>
      </c>
      <c r="F3304" s="323" t="str">
        <f t="shared" si="51"/>
        <v>NL_X_2011_1000 NAC_11_1</v>
      </c>
      <c r="G3304" s="684"/>
    </row>
    <row r="3305" spans="1:7" ht="13.8" thickBot="1" x14ac:dyDescent="0.3">
      <c r="A3305" s="372" t="str">
        <f>Cover!$G$25</f>
        <v>NL</v>
      </c>
      <c r="B3305" s="325" t="s">
        <v>296</v>
      </c>
      <c r="C3305" s="323">
        <v>2011</v>
      </c>
      <c r="D3305" s="325" t="s">
        <v>216</v>
      </c>
      <c r="E3305" s="334" t="s">
        <v>150</v>
      </c>
      <c r="F3305" s="323" t="str">
        <f t="shared" si="51"/>
        <v>NL_X_2011_1000 NAC_11_1_C</v>
      </c>
      <c r="G3305" s="684"/>
    </row>
    <row r="3306" spans="1:7" ht="13.8" thickBot="1" x14ac:dyDescent="0.3">
      <c r="A3306" s="372" t="str">
        <f>Cover!$G$25</f>
        <v>NL</v>
      </c>
      <c r="B3306" s="325" t="s">
        <v>296</v>
      </c>
      <c r="C3306" s="323">
        <v>2011</v>
      </c>
      <c r="D3306" s="325" t="s">
        <v>216</v>
      </c>
      <c r="E3306" s="334" t="s">
        <v>151</v>
      </c>
      <c r="F3306" s="323" t="str">
        <f t="shared" si="51"/>
        <v>NL_X_2011_1000 NAC_11_1_NC</v>
      </c>
      <c r="G3306" s="684"/>
    </row>
    <row r="3307" spans="1:7" ht="13.8" thickBot="1" x14ac:dyDescent="0.3">
      <c r="A3307" s="372" t="str">
        <f>Cover!$G$25</f>
        <v>NL</v>
      </c>
      <c r="B3307" s="325" t="s">
        <v>296</v>
      </c>
      <c r="C3307" s="323">
        <v>2011</v>
      </c>
      <c r="D3307" s="325" t="s">
        <v>216</v>
      </c>
      <c r="E3307" s="334" t="s">
        <v>152</v>
      </c>
      <c r="F3307" s="323" t="str">
        <f t="shared" si="51"/>
        <v>NL_X_2011_1000 NAC_11_1_NC_T</v>
      </c>
      <c r="G3307" s="684"/>
    </row>
    <row r="3308" spans="1:7" ht="13.8" thickBot="1" x14ac:dyDescent="0.3">
      <c r="A3308" s="372" t="str">
        <f>Cover!$G$25</f>
        <v>NL</v>
      </c>
      <c r="B3308" s="325" t="s">
        <v>296</v>
      </c>
      <c r="C3308" s="323">
        <v>2011</v>
      </c>
      <c r="D3308" s="325" t="s">
        <v>216</v>
      </c>
      <c r="E3308" s="334" t="s">
        <v>153</v>
      </c>
      <c r="F3308" s="323" t="str">
        <f t="shared" si="51"/>
        <v>NL_X_2011_1000 NAC_11_2</v>
      </c>
      <c r="G3308" s="684"/>
    </row>
    <row r="3309" spans="1:7" ht="13.8" thickBot="1" x14ac:dyDescent="0.3">
      <c r="A3309" s="372" t="str">
        <f>Cover!$G$25</f>
        <v>NL</v>
      </c>
      <c r="B3309" s="325" t="s">
        <v>296</v>
      </c>
      <c r="C3309" s="323">
        <v>2011</v>
      </c>
      <c r="D3309" s="325" t="s">
        <v>216</v>
      </c>
      <c r="E3309" s="334" t="s">
        <v>154</v>
      </c>
      <c r="F3309" s="323" t="str">
        <f t="shared" si="51"/>
        <v>NL_X_2011_1000 NAC_11_3</v>
      </c>
      <c r="G3309" s="684"/>
    </row>
    <row r="3310" spans="1:7" ht="13.8" thickBot="1" x14ac:dyDescent="0.3">
      <c r="A3310" s="372" t="str">
        <f>Cover!$G$25</f>
        <v>NL</v>
      </c>
      <c r="B3310" s="325" t="s">
        <v>296</v>
      </c>
      <c r="C3310" s="323">
        <v>2011</v>
      </c>
      <c r="D3310" s="325" t="s">
        <v>216</v>
      </c>
      <c r="E3310" s="334" t="s">
        <v>155</v>
      </c>
      <c r="F3310" s="323" t="str">
        <f t="shared" si="51"/>
        <v>NL_X_2011_1000 NAC_11_4</v>
      </c>
      <c r="G3310" s="684"/>
    </row>
    <row r="3311" spans="1:7" ht="13.8" thickBot="1" x14ac:dyDescent="0.3">
      <c r="A3311" s="372" t="str">
        <f>Cover!$G$25</f>
        <v>NL</v>
      </c>
      <c r="B3311" s="325" t="s">
        <v>296</v>
      </c>
      <c r="C3311" s="323">
        <v>2011</v>
      </c>
      <c r="D3311" s="325" t="s">
        <v>216</v>
      </c>
      <c r="E3311" s="334" t="s">
        <v>156</v>
      </c>
      <c r="F3311" s="323" t="str">
        <f t="shared" si="51"/>
        <v>NL_X_2011_1000 NAC_11_5</v>
      </c>
      <c r="G3311" s="684"/>
    </row>
    <row r="3312" spans="1:7" ht="13.8" thickBot="1" x14ac:dyDescent="0.3">
      <c r="A3312" s="372" t="str">
        <f>Cover!$G$25</f>
        <v>NL</v>
      </c>
      <c r="B3312" s="325" t="s">
        <v>296</v>
      </c>
      <c r="C3312" s="323">
        <v>2011</v>
      </c>
      <c r="D3312" s="325" t="s">
        <v>216</v>
      </c>
      <c r="E3312" s="334" t="s">
        <v>171</v>
      </c>
      <c r="F3312" s="323" t="str">
        <f t="shared" si="51"/>
        <v>NL_X_2011_1000 NAC_11_6</v>
      </c>
      <c r="G3312" s="684"/>
    </row>
    <row r="3313" spans="1:7" ht="13.8" thickBot="1" x14ac:dyDescent="0.3">
      <c r="A3313" s="372" t="str">
        <f>Cover!$G$25</f>
        <v>NL</v>
      </c>
      <c r="B3313" s="325" t="s">
        <v>296</v>
      </c>
      <c r="C3313" s="323">
        <v>2011</v>
      </c>
      <c r="D3313" s="325" t="s">
        <v>216</v>
      </c>
      <c r="E3313" s="334" t="s">
        <v>172</v>
      </c>
      <c r="F3313" s="323" t="str">
        <f t="shared" si="51"/>
        <v>NL_X_2011_1000 NAC_11_7</v>
      </c>
      <c r="G3313" s="684"/>
    </row>
    <row r="3314" spans="1:7" ht="13.8" thickBot="1" x14ac:dyDescent="0.3">
      <c r="A3314" s="372" t="str">
        <f>Cover!$G$25</f>
        <v>NL</v>
      </c>
      <c r="B3314" s="325" t="s">
        <v>296</v>
      </c>
      <c r="C3314" s="323">
        <v>2011</v>
      </c>
      <c r="D3314" s="325" t="s">
        <v>216</v>
      </c>
      <c r="E3314" s="334" t="s">
        <v>173</v>
      </c>
      <c r="F3314" s="323" t="str">
        <f t="shared" si="51"/>
        <v>NL_X_2011_1000 NAC_11_7_1</v>
      </c>
      <c r="G3314" s="684"/>
    </row>
    <row r="3315" spans="1:7" ht="13.8" thickBot="1" x14ac:dyDescent="0.3">
      <c r="A3315" s="372" t="str">
        <f>Cover!$G$25</f>
        <v>NL</v>
      </c>
      <c r="B3315" s="325" t="s">
        <v>296</v>
      </c>
      <c r="C3315" s="323">
        <v>2011</v>
      </c>
      <c r="D3315" s="325" t="s">
        <v>216</v>
      </c>
      <c r="E3315" s="334" t="s">
        <v>157</v>
      </c>
      <c r="F3315" s="323" t="str">
        <f t="shared" si="51"/>
        <v>NL_X_2011_1000 NAC_12_1</v>
      </c>
      <c r="G3315" s="684"/>
    </row>
    <row r="3316" spans="1:7" ht="13.8" thickBot="1" x14ac:dyDescent="0.3">
      <c r="A3316" s="372" t="str">
        <f>Cover!$G$25</f>
        <v>NL</v>
      </c>
      <c r="B3316" s="325" t="s">
        <v>296</v>
      </c>
      <c r="C3316" s="323">
        <v>2011</v>
      </c>
      <c r="D3316" s="325" t="s">
        <v>216</v>
      </c>
      <c r="E3316" s="334" t="s">
        <v>158</v>
      </c>
      <c r="F3316" s="323" t="str">
        <f t="shared" si="51"/>
        <v>NL_X_2011_1000 NAC_12_2</v>
      </c>
      <c r="G3316" s="684"/>
    </row>
    <row r="3317" spans="1:7" ht="13.8" thickBot="1" x14ac:dyDescent="0.3">
      <c r="A3317" s="372" t="str">
        <f>Cover!$G$25</f>
        <v>NL</v>
      </c>
      <c r="B3317" s="325" t="s">
        <v>296</v>
      </c>
      <c r="C3317" s="323">
        <v>2011</v>
      </c>
      <c r="D3317" s="325" t="s">
        <v>216</v>
      </c>
      <c r="E3317" s="334" t="s">
        <v>159</v>
      </c>
      <c r="F3317" s="323" t="str">
        <f t="shared" si="51"/>
        <v>NL_X_2011_1000 NAC_12_3</v>
      </c>
      <c r="G3317" s="684"/>
    </row>
    <row r="3318" spans="1:7" ht="13.8" thickBot="1" x14ac:dyDescent="0.3">
      <c r="A3318" s="372" t="str">
        <f>Cover!$G$25</f>
        <v>NL</v>
      </c>
      <c r="B3318" s="325" t="s">
        <v>296</v>
      </c>
      <c r="C3318" s="323">
        <v>2011</v>
      </c>
      <c r="D3318" s="325" t="s">
        <v>216</v>
      </c>
      <c r="E3318" s="334" t="s">
        <v>160</v>
      </c>
      <c r="F3318" s="323" t="str">
        <f t="shared" si="51"/>
        <v>NL_X_2011_1000 NAC_12_4</v>
      </c>
      <c r="G3318" s="684"/>
    </row>
    <row r="3319" spans="1:7" ht="13.8" thickBot="1" x14ac:dyDescent="0.3">
      <c r="A3319" s="372" t="str">
        <f>Cover!$G$25</f>
        <v>NL</v>
      </c>
      <c r="B3319" s="325" t="s">
        <v>296</v>
      </c>
      <c r="C3319" s="323">
        <v>2011</v>
      </c>
      <c r="D3319" s="325" t="s">
        <v>216</v>
      </c>
      <c r="E3319" s="334" t="s">
        <v>161</v>
      </c>
      <c r="F3319" s="323" t="str">
        <f t="shared" si="51"/>
        <v>NL_X_2011_1000 NAC_12_5</v>
      </c>
      <c r="G3319" s="684"/>
    </row>
    <row r="3320" spans="1:7" ht="13.8" thickBot="1" x14ac:dyDescent="0.3">
      <c r="A3320" s="372" t="str">
        <f>Cover!$G$25</f>
        <v>NL</v>
      </c>
      <c r="B3320" s="325" t="s">
        <v>296</v>
      </c>
      <c r="C3320" s="323">
        <v>2011</v>
      </c>
      <c r="D3320" s="325" t="s">
        <v>216</v>
      </c>
      <c r="E3320" s="334" t="s">
        <v>162</v>
      </c>
      <c r="F3320" s="323" t="str">
        <f t="shared" si="51"/>
        <v>NL_X_2011_1000 NAC_12_6</v>
      </c>
      <c r="G3320" s="684"/>
    </row>
    <row r="3321" spans="1:7" ht="13.8" thickBot="1" x14ac:dyDescent="0.3">
      <c r="A3321" s="372" t="str">
        <f>Cover!$G$25</f>
        <v>NL</v>
      </c>
      <c r="B3321" s="325" t="s">
        <v>296</v>
      </c>
      <c r="C3321" s="323">
        <v>2011</v>
      </c>
      <c r="D3321" s="325" t="s">
        <v>216</v>
      </c>
      <c r="E3321" s="334" t="s">
        <v>163</v>
      </c>
      <c r="F3321" s="323" t="str">
        <f t="shared" si="51"/>
        <v>NL_X_2011_1000 NAC_12_6_1</v>
      </c>
      <c r="G3321" s="684"/>
    </row>
    <row r="3322" spans="1:7" ht="13.8" thickBot="1" x14ac:dyDescent="0.3">
      <c r="A3322" s="372" t="str">
        <f>Cover!$G$25</f>
        <v>NL</v>
      </c>
      <c r="B3322" s="325" t="s">
        <v>296</v>
      </c>
      <c r="C3322" s="323">
        <v>2011</v>
      </c>
      <c r="D3322" s="325" t="s">
        <v>216</v>
      </c>
      <c r="E3322" s="334" t="s">
        <v>164</v>
      </c>
      <c r="F3322" s="323" t="str">
        <f t="shared" si="51"/>
        <v>NL_X_2011_1000 NAC_12_6_2</v>
      </c>
      <c r="G3322" s="684"/>
    </row>
    <row r="3323" spans="1:7" ht="13.8" thickBot="1" x14ac:dyDescent="0.3">
      <c r="A3323" s="372" t="str">
        <f>Cover!$G$25</f>
        <v>NL</v>
      </c>
      <c r="B3323" s="325" t="s">
        <v>296</v>
      </c>
      <c r="C3323" s="323">
        <v>2011</v>
      </c>
      <c r="D3323" s="325" t="s">
        <v>216</v>
      </c>
      <c r="E3323" s="334" t="s">
        <v>166</v>
      </c>
      <c r="F3323" s="323" t="str">
        <f t="shared" si="51"/>
        <v>NL_X_2011_1000 NAC_12_6_3</v>
      </c>
      <c r="G3323" s="684"/>
    </row>
    <row r="3324" spans="1:7" ht="13.8" thickBot="1" x14ac:dyDescent="0.3">
      <c r="A3324" s="372" t="str">
        <f>Cover!$G$25</f>
        <v>NL</v>
      </c>
      <c r="B3324" s="325" t="s">
        <v>296</v>
      </c>
      <c r="C3324" s="323">
        <v>2011</v>
      </c>
      <c r="D3324" s="325" t="s">
        <v>216</v>
      </c>
      <c r="E3324" s="334" t="s">
        <v>167</v>
      </c>
      <c r="F3324" s="323" t="str">
        <f t="shared" si="51"/>
        <v>NL_X_2011_1000 NAC_12_7</v>
      </c>
      <c r="G3324" s="684"/>
    </row>
    <row r="3325" spans="1:7" ht="13.8" thickBot="1" x14ac:dyDescent="0.3">
      <c r="A3325" s="372" t="str">
        <f>Cover!$G$25</f>
        <v>NL</v>
      </c>
      <c r="B3325" s="325" t="s">
        <v>296</v>
      </c>
      <c r="C3325" s="323">
        <v>2011</v>
      </c>
      <c r="D3325" s="325" t="s">
        <v>216</v>
      </c>
      <c r="E3325" s="334" t="s">
        <v>168</v>
      </c>
      <c r="F3325" s="323" t="str">
        <f t="shared" si="51"/>
        <v>NL_X_2011_1000 NAC_12_7_1</v>
      </c>
      <c r="G3325" s="684"/>
    </row>
    <row r="3326" spans="1:7" ht="13.8" thickBot="1" x14ac:dyDescent="0.3">
      <c r="A3326" s="372" t="str">
        <f>Cover!$G$25</f>
        <v>NL</v>
      </c>
      <c r="B3326" s="325" t="s">
        <v>296</v>
      </c>
      <c r="C3326" s="323">
        <v>2011</v>
      </c>
      <c r="D3326" s="325" t="s">
        <v>216</v>
      </c>
      <c r="E3326" s="334" t="s">
        <v>169</v>
      </c>
      <c r="F3326" s="323" t="str">
        <f t="shared" si="51"/>
        <v>NL_X_2011_1000 NAC_12_7_2</v>
      </c>
      <c r="G3326" s="684"/>
    </row>
    <row r="3327" spans="1:7" ht="13.8" thickBot="1" x14ac:dyDescent="0.3">
      <c r="A3327" s="372" t="str">
        <f>Cover!$G$25</f>
        <v>NL</v>
      </c>
      <c r="B3327" s="325" t="s">
        <v>296</v>
      </c>
      <c r="C3327" s="323">
        <v>2011</v>
      </c>
      <c r="D3327" s="325" t="s">
        <v>216</v>
      </c>
      <c r="E3327" s="334" t="s">
        <v>170</v>
      </c>
      <c r="F3327" s="323" t="str">
        <f t="shared" si="51"/>
        <v>NL_X_2011_1000 NAC_12_7_3</v>
      </c>
      <c r="G3327" s="684"/>
    </row>
    <row r="3328" spans="1:7" ht="13.8" thickBot="1" x14ac:dyDescent="0.3">
      <c r="A3328" s="372" t="str">
        <f>Cover!$G$25</f>
        <v>NL</v>
      </c>
      <c r="B3328" s="325" t="s">
        <v>292</v>
      </c>
      <c r="C3328" s="323">
        <v>2011</v>
      </c>
      <c r="D3328" s="325" t="s">
        <v>293</v>
      </c>
      <c r="E3328" s="334" t="s">
        <v>224</v>
      </c>
      <c r="F3328" s="323" t="str">
        <f t="shared" si="51"/>
        <v>NL_M_2011_1000 m3_ST_1_2_C</v>
      </c>
      <c r="G3328" s="684"/>
    </row>
    <row r="3329" spans="1:7" ht="13.8" thickBot="1" x14ac:dyDescent="0.3">
      <c r="A3329" s="372" t="str">
        <f>Cover!$G$25</f>
        <v>NL</v>
      </c>
      <c r="B3329" s="325" t="s">
        <v>292</v>
      </c>
      <c r="C3329" s="323">
        <v>2011</v>
      </c>
      <c r="D3329" s="325" t="s">
        <v>293</v>
      </c>
      <c r="E3329" s="334" t="s">
        <v>225</v>
      </c>
      <c r="F3329" s="323" t="str">
        <f t="shared" si="51"/>
        <v>NL_M_2011_1000 m3_ST_1_2_C_1</v>
      </c>
      <c r="G3329" s="684"/>
    </row>
    <row r="3330" spans="1:7" ht="13.8" thickBot="1" x14ac:dyDescent="0.3">
      <c r="A3330" s="372" t="str">
        <f>Cover!$G$25</f>
        <v>NL</v>
      </c>
      <c r="B3330" s="325" t="s">
        <v>292</v>
      </c>
      <c r="C3330" s="323">
        <v>2011</v>
      </c>
      <c r="D3330" s="325" t="s">
        <v>293</v>
      </c>
      <c r="E3330" s="334" t="s">
        <v>226</v>
      </c>
      <c r="F3330" s="323" t="str">
        <f t="shared" si="51"/>
        <v>NL_M_2011_1000 m3_ST_1_2_C_1_1</v>
      </c>
      <c r="G3330" s="684"/>
    </row>
    <row r="3331" spans="1:7" ht="13.8" thickBot="1" x14ac:dyDescent="0.3">
      <c r="A3331" s="372" t="str">
        <f>Cover!$G$25</f>
        <v>NL</v>
      </c>
      <c r="B3331" s="325" t="s">
        <v>292</v>
      </c>
      <c r="C3331" s="323">
        <v>2011</v>
      </c>
      <c r="D3331" s="325" t="s">
        <v>293</v>
      </c>
      <c r="E3331" s="334" t="s">
        <v>227</v>
      </c>
      <c r="F3331" s="323" t="str">
        <f t="shared" ref="F3331:F3394" si="52">CONCATENATE(A3331,"_",B3331,"_",C3331,"_",D3331,"_",E3331)</f>
        <v>NL_M_2011_1000 m3_ST_1_2_C_2_1</v>
      </c>
      <c r="G3331" s="684"/>
    </row>
    <row r="3332" spans="1:7" ht="13.8" thickBot="1" x14ac:dyDescent="0.3">
      <c r="A3332" s="372" t="str">
        <f>Cover!$G$25</f>
        <v>NL</v>
      </c>
      <c r="B3332" s="325" t="s">
        <v>292</v>
      </c>
      <c r="C3332" s="323">
        <v>2011</v>
      </c>
      <c r="D3332" s="325" t="s">
        <v>293</v>
      </c>
      <c r="E3332" s="334" t="s">
        <v>228</v>
      </c>
      <c r="F3332" s="323" t="str">
        <f t="shared" si="52"/>
        <v>NL_M_2011_1000 m3_ST_1_2_C_2</v>
      </c>
      <c r="G3332" s="684"/>
    </row>
    <row r="3333" spans="1:7" ht="13.8" thickBot="1" x14ac:dyDescent="0.3">
      <c r="A3333" s="372" t="str">
        <f>Cover!$G$25</f>
        <v>NL</v>
      </c>
      <c r="B3333" s="325" t="s">
        <v>292</v>
      </c>
      <c r="C3333" s="323">
        <v>2011</v>
      </c>
      <c r="D3333" s="325" t="s">
        <v>293</v>
      </c>
      <c r="E3333" s="334" t="s">
        <v>241</v>
      </c>
      <c r="F3333" s="323" t="str">
        <f t="shared" si="52"/>
        <v>NL_M_2011_1000 m3_ST_1_2_C_1_2</v>
      </c>
      <c r="G3333" s="684"/>
    </row>
    <row r="3334" spans="1:7" ht="13.8" thickBot="1" x14ac:dyDescent="0.3">
      <c r="A3334" s="372" t="str">
        <f>Cover!$G$25</f>
        <v>NL</v>
      </c>
      <c r="B3334" s="325" t="s">
        <v>292</v>
      </c>
      <c r="C3334" s="323">
        <v>2011</v>
      </c>
      <c r="D3334" s="325" t="s">
        <v>293</v>
      </c>
      <c r="E3334" s="334" t="s">
        <v>242</v>
      </c>
      <c r="F3334" s="323" t="str">
        <f t="shared" si="52"/>
        <v>NL_M_2011_1000 m3_ST_1_2_C_2_2</v>
      </c>
      <c r="G3334" s="684"/>
    </row>
    <row r="3335" spans="1:7" ht="13.8" thickBot="1" x14ac:dyDescent="0.3">
      <c r="A3335" s="372" t="str">
        <f>Cover!$G$25</f>
        <v>NL</v>
      </c>
      <c r="B3335" s="325" t="s">
        <v>292</v>
      </c>
      <c r="C3335" s="323">
        <v>2011</v>
      </c>
      <c r="D3335" s="325" t="s">
        <v>293</v>
      </c>
      <c r="E3335" s="334" t="s">
        <v>243</v>
      </c>
      <c r="F3335" s="323" t="str">
        <f t="shared" si="52"/>
        <v>NL_M_2011_1000 m3_ST_1_2_C_3</v>
      </c>
      <c r="G3335" s="684"/>
    </row>
    <row r="3336" spans="1:7" ht="13.8" thickBot="1" x14ac:dyDescent="0.3">
      <c r="A3336" s="372" t="str">
        <f>Cover!$G$25</f>
        <v>NL</v>
      </c>
      <c r="B3336" s="325" t="s">
        <v>292</v>
      </c>
      <c r="C3336" s="323">
        <v>2011</v>
      </c>
      <c r="D3336" s="325" t="s">
        <v>293</v>
      </c>
      <c r="E3336" s="334" t="s">
        <v>244</v>
      </c>
      <c r="F3336" s="323" t="str">
        <f t="shared" si="52"/>
        <v>NL_M_2011_1000 m3_ST_1_2_C_1_3</v>
      </c>
      <c r="G3336" s="684"/>
    </row>
    <row r="3337" spans="1:7" ht="13.8" thickBot="1" x14ac:dyDescent="0.3">
      <c r="A3337" s="372" t="str">
        <f>Cover!$G$25</f>
        <v>NL</v>
      </c>
      <c r="B3337" s="325" t="s">
        <v>292</v>
      </c>
      <c r="C3337" s="323">
        <v>2011</v>
      </c>
      <c r="D3337" s="325" t="s">
        <v>293</v>
      </c>
      <c r="E3337" s="334" t="s">
        <v>245</v>
      </c>
      <c r="F3337" s="323" t="str">
        <f t="shared" si="52"/>
        <v>NL_M_2011_1000 m3_ST_1_2_C_2_3</v>
      </c>
      <c r="G3337" s="684"/>
    </row>
    <row r="3338" spans="1:7" ht="13.8" thickBot="1" x14ac:dyDescent="0.3">
      <c r="A3338" s="372" t="str">
        <f>Cover!$G$25</f>
        <v>NL</v>
      </c>
      <c r="B3338" s="325" t="s">
        <v>292</v>
      </c>
      <c r="C3338" s="323">
        <v>2011</v>
      </c>
      <c r="D3338" s="325" t="s">
        <v>293</v>
      </c>
      <c r="E3338" s="334" t="s">
        <v>246</v>
      </c>
      <c r="F3338" s="323" t="str">
        <f t="shared" si="52"/>
        <v>NL_M_2011_1000 m3_ST_1_2_NC</v>
      </c>
      <c r="G3338" s="684"/>
    </row>
    <row r="3339" spans="1:7" ht="13.8" thickBot="1" x14ac:dyDescent="0.3">
      <c r="A3339" s="372" t="str">
        <f>Cover!$G$25</f>
        <v>NL</v>
      </c>
      <c r="B3339" s="325" t="s">
        <v>292</v>
      </c>
      <c r="C3339" s="323">
        <v>2011</v>
      </c>
      <c r="D3339" s="325" t="s">
        <v>293</v>
      </c>
      <c r="E3339" s="334" t="s">
        <v>247</v>
      </c>
      <c r="F3339" s="323" t="str">
        <f t="shared" si="52"/>
        <v>NL_M_2011_1000 m3_ST_1_2_NC_1</v>
      </c>
      <c r="G3339" s="684"/>
    </row>
    <row r="3340" spans="1:7" ht="13.8" thickBot="1" x14ac:dyDescent="0.3">
      <c r="A3340" s="372" t="str">
        <f>Cover!$G$25</f>
        <v>NL</v>
      </c>
      <c r="B3340" s="325" t="s">
        <v>292</v>
      </c>
      <c r="C3340" s="323">
        <v>2011</v>
      </c>
      <c r="D3340" s="325" t="s">
        <v>293</v>
      </c>
      <c r="E3340" s="334" t="s">
        <v>248</v>
      </c>
      <c r="F3340" s="323" t="str">
        <f t="shared" si="52"/>
        <v>NL_M_2011_1000 m3_ST_1_2_NC_1_1</v>
      </c>
      <c r="G3340" s="684"/>
    </row>
    <row r="3341" spans="1:7" ht="13.8" thickBot="1" x14ac:dyDescent="0.3">
      <c r="A3341" s="372" t="str">
        <f>Cover!$G$25</f>
        <v>NL</v>
      </c>
      <c r="B3341" s="325" t="s">
        <v>292</v>
      </c>
      <c r="C3341" s="323">
        <v>2011</v>
      </c>
      <c r="D3341" s="325" t="s">
        <v>293</v>
      </c>
      <c r="E3341" s="334" t="s">
        <v>249</v>
      </c>
      <c r="F3341" s="323" t="str">
        <f t="shared" si="52"/>
        <v>NL_M_2011_1000 m3_ST_1_2_NC_2_1</v>
      </c>
      <c r="G3341" s="684"/>
    </row>
    <row r="3342" spans="1:7" ht="13.8" thickBot="1" x14ac:dyDescent="0.3">
      <c r="A3342" s="372" t="str">
        <f>Cover!$G$25</f>
        <v>NL</v>
      </c>
      <c r="B3342" s="325" t="s">
        <v>292</v>
      </c>
      <c r="C3342" s="323">
        <v>2011</v>
      </c>
      <c r="D3342" s="325" t="s">
        <v>293</v>
      </c>
      <c r="E3342" s="334" t="s">
        <v>250</v>
      </c>
      <c r="F3342" s="323" t="str">
        <f t="shared" si="52"/>
        <v>NL_M_2011_1000 m3_ST_1_2_NC_2</v>
      </c>
      <c r="G3342" s="684"/>
    </row>
    <row r="3343" spans="1:7" ht="13.8" thickBot="1" x14ac:dyDescent="0.3">
      <c r="A3343" s="372" t="str">
        <f>Cover!$G$25</f>
        <v>NL</v>
      </c>
      <c r="B3343" s="325" t="s">
        <v>292</v>
      </c>
      <c r="C3343" s="323">
        <v>2011</v>
      </c>
      <c r="D3343" s="325" t="s">
        <v>293</v>
      </c>
      <c r="E3343" s="334" t="s">
        <v>251</v>
      </c>
      <c r="F3343" s="323" t="str">
        <f t="shared" si="52"/>
        <v>NL_M_2011_1000 m3_ST_1_2_NC_1_2</v>
      </c>
      <c r="G3343" s="684"/>
    </row>
    <row r="3344" spans="1:7" ht="13.8" thickBot="1" x14ac:dyDescent="0.3">
      <c r="A3344" s="372" t="str">
        <f>Cover!$G$25</f>
        <v>NL</v>
      </c>
      <c r="B3344" s="325" t="s">
        <v>292</v>
      </c>
      <c r="C3344" s="323">
        <v>2011</v>
      </c>
      <c r="D3344" s="325" t="s">
        <v>293</v>
      </c>
      <c r="E3344" s="334" t="s">
        <v>252</v>
      </c>
      <c r="F3344" s="323" t="str">
        <f t="shared" si="52"/>
        <v>NL_M_2011_1000 m3_ST_1_2_NC_2_2</v>
      </c>
      <c r="G3344" s="684"/>
    </row>
    <row r="3345" spans="1:7" ht="13.8" thickBot="1" x14ac:dyDescent="0.3">
      <c r="A3345" s="372" t="str">
        <f>Cover!$G$25</f>
        <v>NL</v>
      </c>
      <c r="B3345" s="325" t="s">
        <v>292</v>
      </c>
      <c r="C3345" s="323">
        <v>2011</v>
      </c>
      <c r="D3345" s="325" t="s">
        <v>293</v>
      </c>
      <c r="E3345" s="334" t="s">
        <v>253</v>
      </c>
      <c r="F3345" s="323" t="str">
        <f t="shared" si="52"/>
        <v>NL_M_2011_1000 m3_ST_1_2_NC_3</v>
      </c>
      <c r="G3345" s="684"/>
    </row>
    <row r="3346" spans="1:7" ht="13.8" thickBot="1" x14ac:dyDescent="0.3">
      <c r="A3346" s="372" t="str">
        <f>Cover!$G$25</f>
        <v>NL</v>
      </c>
      <c r="B3346" s="325" t="s">
        <v>292</v>
      </c>
      <c r="C3346" s="323">
        <v>2011</v>
      </c>
      <c r="D3346" s="325" t="s">
        <v>293</v>
      </c>
      <c r="E3346" s="334" t="s">
        <v>254</v>
      </c>
      <c r="F3346" s="323" t="str">
        <f t="shared" si="52"/>
        <v>NL_M_2011_1000 m3_ST_1_2_NC_1_3</v>
      </c>
      <c r="G3346" s="684"/>
    </row>
    <row r="3347" spans="1:7" ht="13.8" thickBot="1" x14ac:dyDescent="0.3">
      <c r="A3347" s="372" t="str">
        <f>Cover!$G$25</f>
        <v>NL</v>
      </c>
      <c r="B3347" s="325" t="s">
        <v>292</v>
      </c>
      <c r="C3347" s="323">
        <v>2011</v>
      </c>
      <c r="D3347" s="325" t="s">
        <v>293</v>
      </c>
      <c r="E3347" s="334" t="s">
        <v>255</v>
      </c>
      <c r="F3347" s="323" t="str">
        <f t="shared" si="52"/>
        <v>NL_M_2011_1000 m3_ST_1_2_NC_2_3</v>
      </c>
      <c r="G3347" s="684"/>
    </row>
    <row r="3348" spans="1:7" ht="13.8" thickBot="1" x14ac:dyDescent="0.3">
      <c r="A3348" s="372" t="str">
        <f>Cover!$G$25</f>
        <v>NL</v>
      </c>
      <c r="B3348" s="325" t="s">
        <v>292</v>
      </c>
      <c r="C3348" s="323">
        <v>2011</v>
      </c>
      <c r="D3348" s="325" t="s">
        <v>293</v>
      </c>
      <c r="E3348" s="334" t="s">
        <v>256</v>
      </c>
      <c r="F3348" s="323" t="str">
        <f t="shared" si="52"/>
        <v>NL_M_2011_1000 m3_ST_1_2_NC_4</v>
      </c>
      <c r="G3348" s="684"/>
    </row>
    <row r="3349" spans="1:7" ht="13.8" thickBot="1" x14ac:dyDescent="0.3">
      <c r="A3349" s="372" t="str">
        <f>Cover!$G$25</f>
        <v>NL</v>
      </c>
      <c r="B3349" s="343" t="s">
        <v>292</v>
      </c>
      <c r="C3349" s="323">
        <v>2011</v>
      </c>
      <c r="D3349" s="343" t="s">
        <v>293</v>
      </c>
      <c r="E3349" s="347" t="s">
        <v>257</v>
      </c>
      <c r="F3349" s="323" t="str">
        <f t="shared" si="52"/>
        <v>NL_M_2011_1000 m3_ST_1_2_NC_5</v>
      </c>
      <c r="G3349" s="684"/>
    </row>
    <row r="3350" spans="1:7" ht="13.8" thickBot="1" x14ac:dyDescent="0.3">
      <c r="A3350" s="372" t="str">
        <f>Cover!$G$25</f>
        <v>NL</v>
      </c>
      <c r="B3350" s="327" t="s">
        <v>292</v>
      </c>
      <c r="C3350" s="323">
        <v>2011</v>
      </c>
      <c r="D3350" s="327" t="s">
        <v>293</v>
      </c>
      <c r="E3350" s="341" t="s">
        <v>258</v>
      </c>
      <c r="F3350" s="323" t="str">
        <f t="shared" si="52"/>
        <v>NL_M_2011_1000 m3_ST_5_C</v>
      </c>
      <c r="G3350" s="684"/>
    </row>
    <row r="3351" spans="1:7" ht="13.8" thickBot="1" x14ac:dyDescent="0.3">
      <c r="A3351" s="372" t="str">
        <f>Cover!$G$25</f>
        <v>NL</v>
      </c>
      <c r="B3351" s="325" t="s">
        <v>292</v>
      </c>
      <c r="C3351" s="323">
        <v>2011</v>
      </c>
      <c r="D3351" s="325" t="s">
        <v>293</v>
      </c>
      <c r="E3351" s="334" t="s">
        <v>259</v>
      </c>
      <c r="F3351" s="323" t="str">
        <f t="shared" si="52"/>
        <v>NL_M_2011_1000 m3_ST_5_C_1</v>
      </c>
      <c r="G3351" s="684"/>
    </row>
    <row r="3352" spans="1:7" ht="13.8" thickBot="1" x14ac:dyDescent="0.3">
      <c r="A3352" s="372" t="str">
        <f>Cover!$G$25</f>
        <v>NL</v>
      </c>
      <c r="B3352" s="325" t="s">
        <v>292</v>
      </c>
      <c r="C3352" s="323">
        <v>2011</v>
      </c>
      <c r="D3352" s="325" t="s">
        <v>293</v>
      </c>
      <c r="E3352" s="334" t="s">
        <v>260</v>
      </c>
      <c r="F3352" s="323" t="str">
        <f t="shared" si="52"/>
        <v>NL_M_2011_1000 m3_ST_5_C_2</v>
      </c>
      <c r="G3352" s="684"/>
    </row>
    <row r="3353" spans="1:7" ht="13.8" thickBot="1" x14ac:dyDescent="0.3">
      <c r="A3353" s="372" t="str">
        <f>Cover!$G$25</f>
        <v>NL</v>
      </c>
      <c r="B3353" s="325" t="s">
        <v>292</v>
      </c>
      <c r="C3353" s="323">
        <v>2011</v>
      </c>
      <c r="D3353" s="325" t="s">
        <v>293</v>
      </c>
      <c r="E3353" s="334" t="s">
        <v>261</v>
      </c>
      <c r="F3353" s="323" t="str">
        <f t="shared" si="52"/>
        <v>NL_M_2011_1000 m3_ST_5_NC</v>
      </c>
      <c r="G3353" s="684"/>
    </row>
    <row r="3354" spans="1:7" ht="13.8" thickBot="1" x14ac:dyDescent="0.3">
      <c r="A3354" s="372" t="str">
        <f>Cover!$G$25</f>
        <v>NL</v>
      </c>
      <c r="B3354" s="325" t="s">
        <v>292</v>
      </c>
      <c r="C3354" s="323">
        <v>2011</v>
      </c>
      <c r="D3354" s="325" t="s">
        <v>293</v>
      </c>
      <c r="E3354" s="334" t="s">
        <v>262</v>
      </c>
      <c r="F3354" s="323" t="str">
        <f t="shared" si="52"/>
        <v>NL_M_2011_1000 m3_ST_5_NC_1</v>
      </c>
      <c r="G3354" s="684"/>
    </row>
    <row r="3355" spans="1:7" ht="13.8" thickBot="1" x14ac:dyDescent="0.3">
      <c r="A3355" s="372" t="str">
        <f>Cover!$G$25</f>
        <v>NL</v>
      </c>
      <c r="B3355" s="325" t="s">
        <v>292</v>
      </c>
      <c r="C3355" s="323">
        <v>2011</v>
      </c>
      <c r="D3355" s="325" t="s">
        <v>293</v>
      </c>
      <c r="E3355" s="334" t="s">
        <v>263</v>
      </c>
      <c r="F3355" s="323" t="str">
        <f t="shared" si="52"/>
        <v>NL_M_2011_1000 m3_ST_5_NC_2</v>
      </c>
      <c r="G3355" s="684"/>
    </row>
    <row r="3356" spans="1:7" ht="13.8" thickBot="1" x14ac:dyDescent="0.3">
      <c r="A3356" s="372" t="str">
        <f>Cover!$G$25</f>
        <v>NL</v>
      </c>
      <c r="B3356" s="325" t="s">
        <v>292</v>
      </c>
      <c r="C3356" s="323">
        <v>2011</v>
      </c>
      <c r="D3356" s="325" t="s">
        <v>293</v>
      </c>
      <c r="E3356" s="334" t="s">
        <v>264</v>
      </c>
      <c r="F3356" s="323" t="str">
        <f t="shared" si="52"/>
        <v>NL_M_2011_1000 m3_ST_5_NC_3</v>
      </c>
      <c r="G3356" s="684"/>
    </row>
    <row r="3357" spans="1:7" ht="13.8" thickBot="1" x14ac:dyDescent="0.3">
      <c r="A3357" s="372" t="str">
        <f>Cover!$G$25</f>
        <v>NL</v>
      </c>
      <c r="B3357" s="325" t="s">
        <v>292</v>
      </c>
      <c r="C3357" s="323">
        <v>2011</v>
      </c>
      <c r="D3357" s="325" t="s">
        <v>293</v>
      </c>
      <c r="E3357" s="334" t="s">
        <v>265</v>
      </c>
      <c r="F3357" s="323" t="str">
        <f t="shared" si="52"/>
        <v>NL_M_2011_1000 m3_ST_5_NC_4</v>
      </c>
      <c r="G3357" s="684"/>
    </row>
    <row r="3358" spans="1:7" ht="13.8" thickBot="1" x14ac:dyDescent="0.3">
      <c r="A3358" s="372" t="str">
        <f>Cover!$G$25</f>
        <v>NL</v>
      </c>
      <c r="B3358" s="325" t="s">
        <v>292</v>
      </c>
      <c r="C3358" s="323">
        <v>2011</v>
      </c>
      <c r="D3358" s="325" t="s">
        <v>293</v>
      </c>
      <c r="E3358" s="334" t="s">
        <v>266</v>
      </c>
      <c r="F3358" s="323" t="str">
        <f t="shared" si="52"/>
        <v>NL_M_2011_1000 m3_ST_5_NC_5</v>
      </c>
      <c r="G3358" s="684"/>
    </row>
    <row r="3359" spans="1:7" ht="13.8" thickBot="1" x14ac:dyDescent="0.3">
      <c r="A3359" s="372" t="str">
        <f>Cover!$G$25</f>
        <v>NL</v>
      </c>
      <c r="B3359" s="325" t="s">
        <v>292</v>
      </c>
      <c r="C3359" s="323">
        <v>2011</v>
      </c>
      <c r="D3359" s="325" t="s">
        <v>293</v>
      </c>
      <c r="E3359" s="334" t="s">
        <v>267</v>
      </c>
      <c r="F3359" s="323" t="str">
        <f t="shared" si="52"/>
        <v>NL_M_2011_1000 m3_ST_5_NC_6</v>
      </c>
      <c r="G3359" s="684"/>
    </row>
    <row r="3360" spans="1:7" ht="13.8" thickBot="1" x14ac:dyDescent="0.3">
      <c r="A3360" s="372" t="str">
        <f>Cover!$G$25</f>
        <v>NL</v>
      </c>
      <c r="B3360" s="325" t="s">
        <v>292</v>
      </c>
      <c r="C3360" s="323">
        <v>2011</v>
      </c>
      <c r="D3360" s="325" t="s">
        <v>293</v>
      </c>
      <c r="E3360" s="334" t="s">
        <v>268</v>
      </c>
      <c r="F3360" s="323" t="str">
        <f t="shared" si="52"/>
        <v>NL_M_2011_1000 m3_ST_5_NC_7</v>
      </c>
      <c r="G3360" s="684"/>
    </row>
    <row r="3361" spans="1:7" ht="13.8" thickBot="1" x14ac:dyDescent="0.3">
      <c r="A3361" s="372" t="str">
        <f>Cover!$G$25</f>
        <v>NL</v>
      </c>
      <c r="B3361" s="325" t="s">
        <v>292</v>
      </c>
      <c r="C3361" s="323">
        <v>2011</v>
      </c>
      <c r="D3361" s="325" t="s">
        <v>216</v>
      </c>
      <c r="E3361" s="334" t="s">
        <v>224</v>
      </c>
      <c r="F3361" s="323" t="str">
        <f t="shared" si="52"/>
        <v>NL_M_2011_1000 NAC_ST_1_2_C</v>
      </c>
      <c r="G3361" s="684"/>
    </row>
    <row r="3362" spans="1:7" ht="13.8" thickBot="1" x14ac:dyDescent="0.3">
      <c r="A3362" s="372" t="str">
        <f>Cover!$G$25</f>
        <v>NL</v>
      </c>
      <c r="B3362" s="325" t="s">
        <v>292</v>
      </c>
      <c r="C3362" s="323">
        <v>2011</v>
      </c>
      <c r="D3362" s="325" t="s">
        <v>216</v>
      </c>
      <c r="E3362" s="334" t="s">
        <v>225</v>
      </c>
      <c r="F3362" s="323" t="str">
        <f t="shared" si="52"/>
        <v>NL_M_2011_1000 NAC_ST_1_2_C_1</v>
      </c>
      <c r="G3362" s="684"/>
    </row>
    <row r="3363" spans="1:7" ht="13.8" thickBot="1" x14ac:dyDescent="0.3">
      <c r="A3363" s="372" t="str">
        <f>Cover!$G$25</f>
        <v>NL</v>
      </c>
      <c r="B3363" s="325" t="s">
        <v>292</v>
      </c>
      <c r="C3363" s="323">
        <v>2011</v>
      </c>
      <c r="D3363" s="325" t="s">
        <v>216</v>
      </c>
      <c r="E3363" s="334" t="s">
        <v>226</v>
      </c>
      <c r="F3363" s="323" t="str">
        <f t="shared" si="52"/>
        <v>NL_M_2011_1000 NAC_ST_1_2_C_1_1</v>
      </c>
      <c r="G3363" s="684"/>
    </row>
    <row r="3364" spans="1:7" ht="13.8" thickBot="1" x14ac:dyDescent="0.3">
      <c r="A3364" s="372" t="str">
        <f>Cover!$G$25</f>
        <v>NL</v>
      </c>
      <c r="B3364" s="325" t="s">
        <v>292</v>
      </c>
      <c r="C3364" s="323">
        <v>2011</v>
      </c>
      <c r="D3364" s="325" t="s">
        <v>216</v>
      </c>
      <c r="E3364" s="334" t="s">
        <v>227</v>
      </c>
      <c r="F3364" s="323" t="str">
        <f t="shared" si="52"/>
        <v>NL_M_2011_1000 NAC_ST_1_2_C_2_1</v>
      </c>
      <c r="G3364" s="684"/>
    </row>
    <row r="3365" spans="1:7" ht="13.8" thickBot="1" x14ac:dyDescent="0.3">
      <c r="A3365" s="372" t="str">
        <f>Cover!$G$25</f>
        <v>NL</v>
      </c>
      <c r="B3365" s="325" t="s">
        <v>292</v>
      </c>
      <c r="C3365" s="323">
        <v>2011</v>
      </c>
      <c r="D3365" s="325" t="s">
        <v>216</v>
      </c>
      <c r="E3365" s="334" t="s">
        <v>228</v>
      </c>
      <c r="F3365" s="323" t="str">
        <f t="shared" si="52"/>
        <v>NL_M_2011_1000 NAC_ST_1_2_C_2</v>
      </c>
      <c r="G3365" s="684"/>
    </row>
    <row r="3366" spans="1:7" ht="13.8" thickBot="1" x14ac:dyDescent="0.3">
      <c r="A3366" s="372" t="str">
        <f>Cover!$G$25</f>
        <v>NL</v>
      </c>
      <c r="B3366" s="325" t="s">
        <v>292</v>
      </c>
      <c r="C3366" s="323">
        <v>2011</v>
      </c>
      <c r="D3366" s="325" t="s">
        <v>216</v>
      </c>
      <c r="E3366" s="334" t="s">
        <v>241</v>
      </c>
      <c r="F3366" s="323" t="str">
        <f t="shared" si="52"/>
        <v>NL_M_2011_1000 NAC_ST_1_2_C_1_2</v>
      </c>
      <c r="G3366" s="684"/>
    </row>
    <row r="3367" spans="1:7" ht="13.8" thickBot="1" x14ac:dyDescent="0.3">
      <c r="A3367" s="372" t="str">
        <f>Cover!$G$25</f>
        <v>NL</v>
      </c>
      <c r="B3367" s="325" t="s">
        <v>292</v>
      </c>
      <c r="C3367" s="323">
        <v>2011</v>
      </c>
      <c r="D3367" s="325" t="s">
        <v>216</v>
      </c>
      <c r="E3367" s="334" t="s">
        <v>242</v>
      </c>
      <c r="F3367" s="323" t="str">
        <f t="shared" si="52"/>
        <v>NL_M_2011_1000 NAC_ST_1_2_C_2_2</v>
      </c>
      <c r="G3367" s="684"/>
    </row>
    <row r="3368" spans="1:7" ht="13.8" thickBot="1" x14ac:dyDescent="0.3">
      <c r="A3368" s="372" t="str">
        <f>Cover!$G$25</f>
        <v>NL</v>
      </c>
      <c r="B3368" s="325" t="s">
        <v>292</v>
      </c>
      <c r="C3368" s="323">
        <v>2011</v>
      </c>
      <c r="D3368" s="325" t="s">
        <v>216</v>
      </c>
      <c r="E3368" s="334" t="s">
        <v>243</v>
      </c>
      <c r="F3368" s="323" t="str">
        <f t="shared" si="52"/>
        <v>NL_M_2011_1000 NAC_ST_1_2_C_3</v>
      </c>
      <c r="G3368" s="684"/>
    </row>
    <row r="3369" spans="1:7" ht="13.8" thickBot="1" x14ac:dyDescent="0.3">
      <c r="A3369" s="372" t="str">
        <f>Cover!$G$25</f>
        <v>NL</v>
      </c>
      <c r="B3369" s="325" t="s">
        <v>292</v>
      </c>
      <c r="C3369" s="323">
        <v>2011</v>
      </c>
      <c r="D3369" s="325" t="s">
        <v>216</v>
      </c>
      <c r="E3369" s="334" t="s">
        <v>244</v>
      </c>
      <c r="F3369" s="323" t="str">
        <f t="shared" si="52"/>
        <v>NL_M_2011_1000 NAC_ST_1_2_C_1_3</v>
      </c>
      <c r="G3369" s="684"/>
    </row>
    <row r="3370" spans="1:7" ht="13.8" thickBot="1" x14ac:dyDescent="0.3">
      <c r="A3370" s="372" t="str">
        <f>Cover!$G$25</f>
        <v>NL</v>
      </c>
      <c r="B3370" s="325" t="s">
        <v>292</v>
      </c>
      <c r="C3370" s="323">
        <v>2011</v>
      </c>
      <c r="D3370" s="325" t="s">
        <v>216</v>
      </c>
      <c r="E3370" s="334" t="s">
        <v>245</v>
      </c>
      <c r="F3370" s="323" t="str">
        <f t="shared" si="52"/>
        <v>NL_M_2011_1000 NAC_ST_1_2_C_2_3</v>
      </c>
      <c r="G3370" s="684"/>
    </row>
    <row r="3371" spans="1:7" ht="13.8" thickBot="1" x14ac:dyDescent="0.3">
      <c r="A3371" s="372" t="str">
        <f>Cover!$G$25</f>
        <v>NL</v>
      </c>
      <c r="B3371" s="325" t="s">
        <v>292</v>
      </c>
      <c r="C3371" s="323">
        <v>2011</v>
      </c>
      <c r="D3371" s="325" t="s">
        <v>216</v>
      </c>
      <c r="E3371" s="334" t="s">
        <v>246</v>
      </c>
      <c r="F3371" s="323" t="str">
        <f t="shared" si="52"/>
        <v>NL_M_2011_1000 NAC_ST_1_2_NC</v>
      </c>
      <c r="G3371" s="684"/>
    </row>
    <row r="3372" spans="1:7" ht="13.8" thickBot="1" x14ac:dyDescent="0.3">
      <c r="A3372" s="372" t="str">
        <f>Cover!$G$25</f>
        <v>NL</v>
      </c>
      <c r="B3372" s="325" t="s">
        <v>292</v>
      </c>
      <c r="C3372" s="323">
        <v>2011</v>
      </c>
      <c r="D3372" s="325" t="s">
        <v>216</v>
      </c>
      <c r="E3372" s="334" t="s">
        <v>247</v>
      </c>
      <c r="F3372" s="323" t="str">
        <f t="shared" si="52"/>
        <v>NL_M_2011_1000 NAC_ST_1_2_NC_1</v>
      </c>
      <c r="G3372" s="684"/>
    </row>
    <row r="3373" spans="1:7" ht="13.8" thickBot="1" x14ac:dyDescent="0.3">
      <c r="A3373" s="372" t="str">
        <f>Cover!$G$25</f>
        <v>NL</v>
      </c>
      <c r="B3373" s="325" t="s">
        <v>292</v>
      </c>
      <c r="C3373" s="323">
        <v>2011</v>
      </c>
      <c r="D3373" s="325" t="s">
        <v>216</v>
      </c>
      <c r="E3373" s="334" t="s">
        <v>248</v>
      </c>
      <c r="F3373" s="323" t="str">
        <f t="shared" si="52"/>
        <v>NL_M_2011_1000 NAC_ST_1_2_NC_1_1</v>
      </c>
      <c r="G3373" s="684"/>
    </row>
    <row r="3374" spans="1:7" ht="13.8" thickBot="1" x14ac:dyDescent="0.3">
      <c r="A3374" s="372" t="str">
        <f>Cover!$G$25</f>
        <v>NL</v>
      </c>
      <c r="B3374" s="325" t="s">
        <v>292</v>
      </c>
      <c r="C3374" s="323">
        <v>2011</v>
      </c>
      <c r="D3374" s="325" t="s">
        <v>216</v>
      </c>
      <c r="E3374" s="334" t="s">
        <v>249</v>
      </c>
      <c r="F3374" s="323" t="str">
        <f t="shared" si="52"/>
        <v>NL_M_2011_1000 NAC_ST_1_2_NC_2_1</v>
      </c>
      <c r="G3374" s="684"/>
    </row>
    <row r="3375" spans="1:7" ht="13.8" thickBot="1" x14ac:dyDescent="0.3">
      <c r="A3375" s="372" t="str">
        <f>Cover!$G$25</f>
        <v>NL</v>
      </c>
      <c r="B3375" s="325" t="s">
        <v>292</v>
      </c>
      <c r="C3375" s="323">
        <v>2011</v>
      </c>
      <c r="D3375" s="325" t="s">
        <v>216</v>
      </c>
      <c r="E3375" s="334" t="s">
        <v>250</v>
      </c>
      <c r="F3375" s="323" t="str">
        <f t="shared" si="52"/>
        <v>NL_M_2011_1000 NAC_ST_1_2_NC_2</v>
      </c>
      <c r="G3375" s="684"/>
    </row>
    <row r="3376" spans="1:7" ht="13.8" thickBot="1" x14ac:dyDescent="0.3">
      <c r="A3376" s="372" t="str">
        <f>Cover!$G$25</f>
        <v>NL</v>
      </c>
      <c r="B3376" s="325" t="s">
        <v>292</v>
      </c>
      <c r="C3376" s="323">
        <v>2011</v>
      </c>
      <c r="D3376" s="325" t="s">
        <v>216</v>
      </c>
      <c r="E3376" s="334" t="s">
        <v>251</v>
      </c>
      <c r="F3376" s="323" t="str">
        <f t="shared" si="52"/>
        <v>NL_M_2011_1000 NAC_ST_1_2_NC_1_2</v>
      </c>
      <c r="G3376" s="684"/>
    </row>
    <row r="3377" spans="1:7" ht="13.8" thickBot="1" x14ac:dyDescent="0.3">
      <c r="A3377" s="372" t="str">
        <f>Cover!$G$25</f>
        <v>NL</v>
      </c>
      <c r="B3377" s="325" t="s">
        <v>292</v>
      </c>
      <c r="C3377" s="323">
        <v>2011</v>
      </c>
      <c r="D3377" s="325" t="s">
        <v>216</v>
      </c>
      <c r="E3377" s="334" t="s">
        <v>252</v>
      </c>
      <c r="F3377" s="323" t="str">
        <f t="shared" si="52"/>
        <v>NL_M_2011_1000 NAC_ST_1_2_NC_2_2</v>
      </c>
      <c r="G3377" s="684"/>
    </row>
    <row r="3378" spans="1:7" ht="13.8" thickBot="1" x14ac:dyDescent="0.3">
      <c r="A3378" s="372" t="str">
        <f>Cover!$G$25</f>
        <v>NL</v>
      </c>
      <c r="B3378" s="325" t="s">
        <v>292</v>
      </c>
      <c r="C3378" s="323">
        <v>2011</v>
      </c>
      <c r="D3378" s="325" t="s">
        <v>216</v>
      </c>
      <c r="E3378" s="334" t="s">
        <v>253</v>
      </c>
      <c r="F3378" s="323" t="str">
        <f t="shared" si="52"/>
        <v>NL_M_2011_1000 NAC_ST_1_2_NC_3</v>
      </c>
      <c r="G3378" s="684"/>
    </row>
    <row r="3379" spans="1:7" ht="13.8" thickBot="1" x14ac:dyDescent="0.3">
      <c r="A3379" s="372" t="str">
        <f>Cover!$G$25</f>
        <v>NL</v>
      </c>
      <c r="B3379" s="325" t="s">
        <v>292</v>
      </c>
      <c r="C3379" s="323">
        <v>2011</v>
      </c>
      <c r="D3379" s="325" t="s">
        <v>216</v>
      </c>
      <c r="E3379" s="334" t="s">
        <v>254</v>
      </c>
      <c r="F3379" s="323" t="str">
        <f t="shared" si="52"/>
        <v>NL_M_2011_1000 NAC_ST_1_2_NC_1_3</v>
      </c>
      <c r="G3379" s="684"/>
    </row>
    <row r="3380" spans="1:7" ht="13.8" thickBot="1" x14ac:dyDescent="0.3">
      <c r="A3380" s="372" t="str">
        <f>Cover!$G$25</f>
        <v>NL</v>
      </c>
      <c r="B3380" s="325" t="s">
        <v>292</v>
      </c>
      <c r="C3380" s="323">
        <v>2011</v>
      </c>
      <c r="D3380" s="325" t="s">
        <v>216</v>
      </c>
      <c r="E3380" s="334" t="s">
        <v>255</v>
      </c>
      <c r="F3380" s="323" t="str">
        <f t="shared" si="52"/>
        <v>NL_M_2011_1000 NAC_ST_1_2_NC_2_3</v>
      </c>
      <c r="G3380" s="684"/>
    </row>
    <row r="3381" spans="1:7" ht="13.8" thickBot="1" x14ac:dyDescent="0.3">
      <c r="A3381" s="372" t="str">
        <f>Cover!$G$25</f>
        <v>NL</v>
      </c>
      <c r="B3381" s="325" t="s">
        <v>292</v>
      </c>
      <c r="C3381" s="323">
        <v>2011</v>
      </c>
      <c r="D3381" s="325" t="s">
        <v>216</v>
      </c>
      <c r="E3381" s="334" t="s">
        <v>256</v>
      </c>
      <c r="F3381" s="323" t="str">
        <f t="shared" si="52"/>
        <v>NL_M_2011_1000 NAC_ST_1_2_NC_4</v>
      </c>
      <c r="G3381" s="684"/>
    </row>
    <row r="3382" spans="1:7" ht="13.8" thickBot="1" x14ac:dyDescent="0.3">
      <c r="A3382" s="372" t="str">
        <f>Cover!$G$25</f>
        <v>NL</v>
      </c>
      <c r="B3382" s="325" t="s">
        <v>292</v>
      </c>
      <c r="C3382" s="323">
        <v>2011</v>
      </c>
      <c r="D3382" s="325" t="s">
        <v>216</v>
      </c>
      <c r="E3382" s="334" t="s">
        <v>257</v>
      </c>
      <c r="F3382" s="323" t="str">
        <f t="shared" si="52"/>
        <v>NL_M_2011_1000 NAC_ST_1_2_NC_5</v>
      </c>
      <c r="G3382" s="684"/>
    </row>
    <row r="3383" spans="1:7" ht="13.8" thickBot="1" x14ac:dyDescent="0.3">
      <c r="A3383" s="372" t="str">
        <f>Cover!$G$25</f>
        <v>NL</v>
      </c>
      <c r="B3383" s="325" t="s">
        <v>292</v>
      </c>
      <c r="C3383" s="323">
        <v>2011</v>
      </c>
      <c r="D3383" s="325" t="s">
        <v>216</v>
      </c>
      <c r="E3383" s="334" t="s">
        <v>258</v>
      </c>
      <c r="F3383" s="323" t="str">
        <f t="shared" si="52"/>
        <v>NL_M_2011_1000 NAC_ST_5_C</v>
      </c>
      <c r="G3383" s="684"/>
    </row>
    <row r="3384" spans="1:7" ht="13.8" thickBot="1" x14ac:dyDescent="0.3">
      <c r="A3384" s="372" t="str">
        <f>Cover!$G$25</f>
        <v>NL</v>
      </c>
      <c r="B3384" s="325" t="s">
        <v>292</v>
      </c>
      <c r="C3384" s="323">
        <v>2011</v>
      </c>
      <c r="D3384" s="325" t="s">
        <v>216</v>
      </c>
      <c r="E3384" s="334" t="s">
        <v>259</v>
      </c>
      <c r="F3384" s="323" t="str">
        <f t="shared" si="52"/>
        <v>NL_M_2011_1000 NAC_ST_5_C_1</v>
      </c>
      <c r="G3384" s="684"/>
    </row>
    <row r="3385" spans="1:7" ht="13.8" thickBot="1" x14ac:dyDescent="0.3">
      <c r="A3385" s="372" t="str">
        <f>Cover!$G$25</f>
        <v>NL</v>
      </c>
      <c r="B3385" s="325" t="s">
        <v>292</v>
      </c>
      <c r="C3385" s="323">
        <v>2011</v>
      </c>
      <c r="D3385" s="325" t="s">
        <v>216</v>
      </c>
      <c r="E3385" s="334" t="s">
        <v>260</v>
      </c>
      <c r="F3385" s="323" t="str">
        <f t="shared" si="52"/>
        <v>NL_M_2011_1000 NAC_ST_5_C_2</v>
      </c>
      <c r="G3385" s="684"/>
    </row>
    <row r="3386" spans="1:7" ht="13.8" thickBot="1" x14ac:dyDescent="0.3">
      <c r="A3386" s="372" t="str">
        <f>Cover!$G$25</f>
        <v>NL</v>
      </c>
      <c r="B3386" s="325" t="s">
        <v>292</v>
      </c>
      <c r="C3386" s="323">
        <v>2011</v>
      </c>
      <c r="D3386" s="325" t="s">
        <v>216</v>
      </c>
      <c r="E3386" s="334" t="s">
        <v>261</v>
      </c>
      <c r="F3386" s="323" t="str">
        <f t="shared" si="52"/>
        <v>NL_M_2011_1000 NAC_ST_5_NC</v>
      </c>
      <c r="G3386" s="684"/>
    </row>
    <row r="3387" spans="1:7" ht="13.8" thickBot="1" x14ac:dyDescent="0.3">
      <c r="A3387" s="372" t="str">
        <f>Cover!$G$25</f>
        <v>NL</v>
      </c>
      <c r="B3387" s="325" t="s">
        <v>292</v>
      </c>
      <c r="C3387" s="323">
        <v>2011</v>
      </c>
      <c r="D3387" s="325" t="s">
        <v>216</v>
      </c>
      <c r="E3387" s="334" t="s">
        <v>262</v>
      </c>
      <c r="F3387" s="323" t="str">
        <f t="shared" si="52"/>
        <v>NL_M_2011_1000 NAC_ST_5_NC_1</v>
      </c>
      <c r="G3387" s="684"/>
    </row>
    <row r="3388" spans="1:7" ht="13.8" thickBot="1" x14ac:dyDescent="0.3">
      <c r="A3388" s="372" t="str">
        <f>Cover!$G$25</f>
        <v>NL</v>
      </c>
      <c r="B3388" s="325" t="s">
        <v>292</v>
      </c>
      <c r="C3388" s="323">
        <v>2011</v>
      </c>
      <c r="D3388" s="325" t="s">
        <v>216</v>
      </c>
      <c r="E3388" s="334" t="s">
        <v>263</v>
      </c>
      <c r="F3388" s="323" t="str">
        <f t="shared" si="52"/>
        <v>NL_M_2011_1000 NAC_ST_5_NC_2</v>
      </c>
      <c r="G3388" s="684"/>
    </row>
    <row r="3389" spans="1:7" ht="13.8" thickBot="1" x14ac:dyDescent="0.3">
      <c r="A3389" s="372" t="str">
        <f>Cover!$G$25</f>
        <v>NL</v>
      </c>
      <c r="B3389" s="325" t="s">
        <v>292</v>
      </c>
      <c r="C3389" s="323">
        <v>2011</v>
      </c>
      <c r="D3389" s="325" t="s">
        <v>216</v>
      </c>
      <c r="E3389" s="334" t="s">
        <v>264</v>
      </c>
      <c r="F3389" s="323" t="str">
        <f t="shared" si="52"/>
        <v>NL_M_2011_1000 NAC_ST_5_NC_3</v>
      </c>
      <c r="G3389" s="684"/>
    </row>
    <row r="3390" spans="1:7" ht="13.8" thickBot="1" x14ac:dyDescent="0.3">
      <c r="A3390" s="372" t="str">
        <f>Cover!$G$25</f>
        <v>NL</v>
      </c>
      <c r="B3390" s="325" t="s">
        <v>292</v>
      </c>
      <c r="C3390" s="323">
        <v>2011</v>
      </c>
      <c r="D3390" s="325" t="s">
        <v>216</v>
      </c>
      <c r="E3390" s="334" t="s">
        <v>265</v>
      </c>
      <c r="F3390" s="323" t="str">
        <f t="shared" si="52"/>
        <v>NL_M_2011_1000 NAC_ST_5_NC_4</v>
      </c>
      <c r="G3390" s="684"/>
    </row>
    <row r="3391" spans="1:7" ht="13.8" thickBot="1" x14ac:dyDescent="0.3">
      <c r="A3391" s="372" t="str">
        <f>Cover!$G$25</f>
        <v>NL</v>
      </c>
      <c r="B3391" s="325" t="s">
        <v>292</v>
      </c>
      <c r="C3391" s="323">
        <v>2011</v>
      </c>
      <c r="D3391" s="325" t="s">
        <v>216</v>
      </c>
      <c r="E3391" s="334" t="s">
        <v>266</v>
      </c>
      <c r="F3391" s="323" t="str">
        <f t="shared" si="52"/>
        <v>NL_M_2011_1000 NAC_ST_5_NC_5</v>
      </c>
      <c r="G3391" s="684"/>
    </row>
    <row r="3392" spans="1:7" ht="13.8" thickBot="1" x14ac:dyDescent="0.3">
      <c r="A3392" s="372" t="str">
        <f>Cover!$G$25</f>
        <v>NL</v>
      </c>
      <c r="B3392" s="325" t="s">
        <v>292</v>
      </c>
      <c r="C3392" s="323">
        <v>2011</v>
      </c>
      <c r="D3392" s="325" t="s">
        <v>216</v>
      </c>
      <c r="E3392" s="334" t="s">
        <v>267</v>
      </c>
      <c r="F3392" s="323" t="str">
        <f t="shared" si="52"/>
        <v>NL_M_2011_1000 NAC_ST_5_NC_6</v>
      </c>
      <c r="G3392" s="684"/>
    </row>
    <row r="3393" spans="1:7" ht="13.8" thickBot="1" x14ac:dyDescent="0.3">
      <c r="A3393" s="372" t="str">
        <f>Cover!$G$25</f>
        <v>NL</v>
      </c>
      <c r="B3393" s="325" t="s">
        <v>292</v>
      </c>
      <c r="C3393" s="323">
        <v>2011</v>
      </c>
      <c r="D3393" s="325" t="s">
        <v>216</v>
      </c>
      <c r="E3393" s="334" t="s">
        <v>268</v>
      </c>
      <c r="F3393" s="323" t="str">
        <f t="shared" si="52"/>
        <v>NL_M_2011_1000 NAC_ST_5_NC_7</v>
      </c>
      <c r="G3393" s="684"/>
    </row>
    <row r="3394" spans="1:7" ht="13.8" thickBot="1" x14ac:dyDescent="0.3">
      <c r="A3394" s="372" t="str">
        <f>Cover!$G$25</f>
        <v>NL</v>
      </c>
      <c r="B3394" s="325" t="s">
        <v>296</v>
      </c>
      <c r="C3394" s="323">
        <v>2011</v>
      </c>
      <c r="D3394" s="325" t="s">
        <v>293</v>
      </c>
      <c r="E3394" s="334" t="s">
        <v>224</v>
      </c>
      <c r="F3394" s="323" t="str">
        <f t="shared" si="52"/>
        <v>NL_X_2011_1000 m3_ST_1_2_C</v>
      </c>
      <c r="G3394" s="684"/>
    </row>
    <row r="3395" spans="1:7" ht="13.8" thickBot="1" x14ac:dyDescent="0.3">
      <c r="A3395" s="372" t="str">
        <f>Cover!$G$25</f>
        <v>NL</v>
      </c>
      <c r="B3395" s="325" t="s">
        <v>296</v>
      </c>
      <c r="C3395" s="323">
        <v>2011</v>
      </c>
      <c r="D3395" s="325" t="s">
        <v>293</v>
      </c>
      <c r="E3395" s="334" t="s">
        <v>225</v>
      </c>
      <c r="F3395" s="323" t="str">
        <f t="shared" ref="F3395:F3458" si="53">CONCATENATE(A3395,"_",B3395,"_",C3395,"_",D3395,"_",E3395)</f>
        <v>NL_X_2011_1000 m3_ST_1_2_C_1</v>
      </c>
      <c r="G3395" s="684"/>
    </row>
    <row r="3396" spans="1:7" ht="13.8" thickBot="1" x14ac:dyDescent="0.3">
      <c r="A3396" s="372" t="str">
        <f>Cover!$G$25</f>
        <v>NL</v>
      </c>
      <c r="B3396" s="325" t="s">
        <v>296</v>
      </c>
      <c r="C3396" s="323">
        <v>2011</v>
      </c>
      <c r="D3396" s="325" t="s">
        <v>293</v>
      </c>
      <c r="E3396" s="334" t="s">
        <v>226</v>
      </c>
      <c r="F3396" s="323" t="str">
        <f t="shared" si="53"/>
        <v>NL_X_2011_1000 m3_ST_1_2_C_1_1</v>
      </c>
      <c r="G3396" s="684"/>
    </row>
    <row r="3397" spans="1:7" ht="13.8" thickBot="1" x14ac:dyDescent="0.3">
      <c r="A3397" s="372" t="str">
        <f>Cover!$G$25</f>
        <v>NL</v>
      </c>
      <c r="B3397" s="325" t="s">
        <v>296</v>
      </c>
      <c r="C3397" s="323">
        <v>2011</v>
      </c>
      <c r="D3397" s="325" t="s">
        <v>293</v>
      </c>
      <c r="E3397" s="334" t="s">
        <v>227</v>
      </c>
      <c r="F3397" s="323" t="str">
        <f t="shared" si="53"/>
        <v>NL_X_2011_1000 m3_ST_1_2_C_2_1</v>
      </c>
      <c r="G3397" s="684"/>
    </row>
    <row r="3398" spans="1:7" ht="13.8" thickBot="1" x14ac:dyDescent="0.3">
      <c r="A3398" s="372" t="str">
        <f>Cover!$G$25</f>
        <v>NL</v>
      </c>
      <c r="B3398" s="325" t="s">
        <v>296</v>
      </c>
      <c r="C3398" s="323">
        <v>2011</v>
      </c>
      <c r="D3398" s="325" t="s">
        <v>293</v>
      </c>
      <c r="E3398" s="334" t="s">
        <v>228</v>
      </c>
      <c r="F3398" s="323" t="str">
        <f t="shared" si="53"/>
        <v>NL_X_2011_1000 m3_ST_1_2_C_2</v>
      </c>
      <c r="G3398" s="684"/>
    </row>
    <row r="3399" spans="1:7" ht="13.8" thickBot="1" x14ac:dyDescent="0.3">
      <c r="A3399" s="372" t="str">
        <f>Cover!$G$25</f>
        <v>NL</v>
      </c>
      <c r="B3399" s="325" t="s">
        <v>296</v>
      </c>
      <c r="C3399" s="323">
        <v>2011</v>
      </c>
      <c r="D3399" s="325" t="s">
        <v>293</v>
      </c>
      <c r="E3399" s="334" t="s">
        <v>241</v>
      </c>
      <c r="F3399" s="323" t="str">
        <f t="shared" si="53"/>
        <v>NL_X_2011_1000 m3_ST_1_2_C_1_2</v>
      </c>
      <c r="G3399" s="684"/>
    </row>
    <row r="3400" spans="1:7" ht="13.8" thickBot="1" x14ac:dyDescent="0.3">
      <c r="A3400" s="372" t="str">
        <f>Cover!$G$25</f>
        <v>NL</v>
      </c>
      <c r="B3400" s="325" t="s">
        <v>296</v>
      </c>
      <c r="C3400" s="323">
        <v>2011</v>
      </c>
      <c r="D3400" s="325" t="s">
        <v>293</v>
      </c>
      <c r="E3400" s="334" t="s">
        <v>242</v>
      </c>
      <c r="F3400" s="323" t="str">
        <f t="shared" si="53"/>
        <v>NL_X_2011_1000 m3_ST_1_2_C_2_2</v>
      </c>
      <c r="G3400" s="684"/>
    </row>
    <row r="3401" spans="1:7" ht="13.8" thickBot="1" x14ac:dyDescent="0.3">
      <c r="A3401" s="372" t="str">
        <f>Cover!$G$25</f>
        <v>NL</v>
      </c>
      <c r="B3401" s="325" t="s">
        <v>296</v>
      </c>
      <c r="C3401" s="323">
        <v>2011</v>
      </c>
      <c r="D3401" s="325" t="s">
        <v>293</v>
      </c>
      <c r="E3401" s="334" t="s">
        <v>243</v>
      </c>
      <c r="F3401" s="323" t="str">
        <f t="shared" si="53"/>
        <v>NL_X_2011_1000 m3_ST_1_2_C_3</v>
      </c>
      <c r="G3401" s="684"/>
    </row>
    <row r="3402" spans="1:7" ht="13.8" thickBot="1" x14ac:dyDescent="0.3">
      <c r="A3402" s="372" t="str">
        <f>Cover!$G$25</f>
        <v>NL</v>
      </c>
      <c r="B3402" s="325" t="s">
        <v>296</v>
      </c>
      <c r="C3402" s="323">
        <v>2011</v>
      </c>
      <c r="D3402" s="325" t="s">
        <v>293</v>
      </c>
      <c r="E3402" s="334" t="s">
        <v>244</v>
      </c>
      <c r="F3402" s="323" t="str">
        <f t="shared" si="53"/>
        <v>NL_X_2011_1000 m3_ST_1_2_C_1_3</v>
      </c>
      <c r="G3402" s="684"/>
    </row>
    <row r="3403" spans="1:7" ht="13.8" thickBot="1" x14ac:dyDescent="0.3">
      <c r="A3403" s="372" t="str">
        <f>Cover!$G$25</f>
        <v>NL</v>
      </c>
      <c r="B3403" s="332" t="s">
        <v>296</v>
      </c>
      <c r="C3403" s="323">
        <v>2011</v>
      </c>
      <c r="D3403" s="332" t="s">
        <v>293</v>
      </c>
      <c r="E3403" s="342" t="s">
        <v>245</v>
      </c>
      <c r="F3403" s="323" t="str">
        <f t="shared" si="53"/>
        <v>NL_X_2011_1000 m3_ST_1_2_C_2_3</v>
      </c>
      <c r="G3403" s="684"/>
    </row>
    <row r="3404" spans="1:7" ht="13.8" thickBot="1" x14ac:dyDescent="0.3">
      <c r="A3404" s="372" t="str">
        <f>Cover!$G$25</f>
        <v>NL</v>
      </c>
      <c r="B3404" s="335" t="s">
        <v>296</v>
      </c>
      <c r="C3404" s="323">
        <v>2011</v>
      </c>
      <c r="D3404" s="335" t="s">
        <v>293</v>
      </c>
      <c r="E3404" s="336" t="s">
        <v>246</v>
      </c>
      <c r="F3404" s="323" t="str">
        <f t="shared" si="53"/>
        <v>NL_X_2011_1000 m3_ST_1_2_NC</v>
      </c>
      <c r="G3404" s="684"/>
    </row>
    <row r="3405" spans="1:7" ht="13.8" thickBot="1" x14ac:dyDescent="0.3">
      <c r="A3405" s="372" t="str">
        <f>Cover!$G$25</f>
        <v>NL</v>
      </c>
      <c r="B3405" s="325" t="s">
        <v>296</v>
      </c>
      <c r="C3405" s="323">
        <v>2011</v>
      </c>
      <c r="D3405" s="325" t="s">
        <v>293</v>
      </c>
      <c r="E3405" s="334" t="s">
        <v>247</v>
      </c>
      <c r="F3405" s="323" t="str">
        <f t="shared" si="53"/>
        <v>NL_X_2011_1000 m3_ST_1_2_NC_1</v>
      </c>
      <c r="G3405" s="684"/>
    </row>
    <row r="3406" spans="1:7" ht="13.8" thickBot="1" x14ac:dyDescent="0.3">
      <c r="A3406" s="372" t="str">
        <f>Cover!$G$25</f>
        <v>NL</v>
      </c>
      <c r="B3406" s="325" t="s">
        <v>296</v>
      </c>
      <c r="C3406" s="323">
        <v>2011</v>
      </c>
      <c r="D3406" s="325" t="s">
        <v>293</v>
      </c>
      <c r="E3406" s="334" t="s">
        <v>248</v>
      </c>
      <c r="F3406" s="323" t="str">
        <f t="shared" si="53"/>
        <v>NL_X_2011_1000 m3_ST_1_2_NC_1_1</v>
      </c>
      <c r="G3406" s="684"/>
    </row>
    <row r="3407" spans="1:7" ht="13.8" thickBot="1" x14ac:dyDescent="0.3">
      <c r="A3407" s="372" t="str">
        <f>Cover!$G$25</f>
        <v>NL</v>
      </c>
      <c r="B3407" s="325" t="s">
        <v>296</v>
      </c>
      <c r="C3407" s="323">
        <v>2011</v>
      </c>
      <c r="D3407" s="325" t="s">
        <v>293</v>
      </c>
      <c r="E3407" s="334" t="s">
        <v>249</v>
      </c>
      <c r="F3407" s="323" t="str">
        <f t="shared" si="53"/>
        <v>NL_X_2011_1000 m3_ST_1_2_NC_2_1</v>
      </c>
      <c r="G3407" s="684"/>
    </row>
    <row r="3408" spans="1:7" ht="13.8" thickBot="1" x14ac:dyDescent="0.3">
      <c r="A3408" s="372" t="str">
        <f>Cover!$G$25</f>
        <v>NL</v>
      </c>
      <c r="B3408" s="325" t="s">
        <v>296</v>
      </c>
      <c r="C3408" s="323">
        <v>2011</v>
      </c>
      <c r="D3408" s="325" t="s">
        <v>293</v>
      </c>
      <c r="E3408" s="334" t="s">
        <v>250</v>
      </c>
      <c r="F3408" s="323" t="str">
        <f t="shared" si="53"/>
        <v>NL_X_2011_1000 m3_ST_1_2_NC_2</v>
      </c>
      <c r="G3408" s="684"/>
    </row>
    <row r="3409" spans="1:7" ht="13.8" thickBot="1" x14ac:dyDescent="0.3">
      <c r="A3409" s="372" t="str">
        <f>Cover!$G$25</f>
        <v>NL</v>
      </c>
      <c r="B3409" s="325" t="s">
        <v>296</v>
      </c>
      <c r="C3409" s="323">
        <v>2011</v>
      </c>
      <c r="D3409" s="325" t="s">
        <v>293</v>
      </c>
      <c r="E3409" s="334" t="s">
        <v>251</v>
      </c>
      <c r="F3409" s="323" t="str">
        <f t="shared" si="53"/>
        <v>NL_X_2011_1000 m3_ST_1_2_NC_1_2</v>
      </c>
      <c r="G3409" s="684"/>
    </row>
    <row r="3410" spans="1:7" ht="13.8" thickBot="1" x14ac:dyDescent="0.3">
      <c r="A3410" s="372" t="str">
        <f>Cover!$G$25</f>
        <v>NL</v>
      </c>
      <c r="B3410" s="325" t="s">
        <v>296</v>
      </c>
      <c r="C3410" s="323">
        <v>2011</v>
      </c>
      <c r="D3410" s="325" t="s">
        <v>293</v>
      </c>
      <c r="E3410" s="334" t="s">
        <v>252</v>
      </c>
      <c r="F3410" s="323" t="str">
        <f t="shared" si="53"/>
        <v>NL_X_2011_1000 m3_ST_1_2_NC_2_2</v>
      </c>
      <c r="G3410" s="684"/>
    </row>
    <row r="3411" spans="1:7" ht="13.8" thickBot="1" x14ac:dyDescent="0.3">
      <c r="A3411" s="372" t="str">
        <f>Cover!$G$25</f>
        <v>NL</v>
      </c>
      <c r="B3411" s="325" t="s">
        <v>296</v>
      </c>
      <c r="C3411" s="323">
        <v>2011</v>
      </c>
      <c r="D3411" s="325" t="s">
        <v>293</v>
      </c>
      <c r="E3411" s="334" t="s">
        <v>253</v>
      </c>
      <c r="F3411" s="323" t="str">
        <f t="shared" si="53"/>
        <v>NL_X_2011_1000 m3_ST_1_2_NC_3</v>
      </c>
      <c r="G3411" s="684"/>
    </row>
    <row r="3412" spans="1:7" ht="13.8" thickBot="1" x14ac:dyDescent="0.3">
      <c r="A3412" s="372" t="str">
        <f>Cover!$G$25</f>
        <v>NL</v>
      </c>
      <c r="B3412" s="325" t="s">
        <v>296</v>
      </c>
      <c r="C3412" s="323">
        <v>2011</v>
      </c>
      <c r="D3412" s="325" t="s">
        <v>293</v>
      </c>
      <c r="E3412" s="334" t="s">
        <v>254</v>
      </c>
      <c r="F3412" s="323" t="str">
        <f t="shared" si="53"/>
        <v>NL_X_2011_1000 m3_ST_1_2_NC_1_3</v>
      </c>
      <c r="G3412" s="684"/>
    </row>
    <row r="3413" spans="1:7" ht="13.8" thickBot="1" x14ac:dyDescent="0.3">
      <c r="A3413" s="372" t="str">
        <f>Cover!$G$25</f>
        <v>NL</v>
      </c>
      <c r="B3413" s="325" t="s">
        <v>296</v>
      </c>
      <c r="C3413" s="323">
        <v>2011</v>
      </c>
      <c r="D3413" s="325" t="s">
        <v>293</v>
      </c>
      <c r="E3413" s="334" t="s">
        <v>255</v>
      </c>
      <c r="F3413" s="323" t="str">
        <f t="shared" si="53"/>
        <v>NL_X_2011_1000 m3_ST_1_2_NC_2_3</v>
      </c>
      <c r="G3413" s="684"/>
    </row>
    <row r="3414" spans="1:7" ht="13.8" thickBot="1" x14ac:dyDescent="0.3">
      <c r="A3414" s="372" t="str">
        <f>Cover!$G$25</f>
        <v>NL</v>
      </c>
      <c r="B3414" s="325" t="s">
        <v>296</v>
      </c>
      <c r="C3414" s="323">
        <v>2011</v>
      </c>
      <c r="D3414" s="325" t="s">
        <v>293</v>
      </c>
      <c r="E3414" s="334" t="s">
        <v>256</v>
      </c>
      <c r="F3414" s="323" t="str">
        <f t="shared" si="53"/>
        <v>NL_X_2011_1000 m3_ST_1_2_NC_4</v>
      </c>
      <c r="G3414" s="684"/>
    </row>
    <row r="3415" spans="1:7" ht="13.8" thickBot="1" x14ac:dyDescent="0.3">
      <c r="A3415" s="372" t="str">
        <f>Cover!$G$25</f>
        <v>NL</v>
      </c>
      <c r="B3415" s="325" t="s">
        <v>296</v>
      </c>
      <c r="C3415" s="323">
        <v>2011</v>
      </c>
      <c r="D3415" s="325" t="s">
        <v>293</v>
      </c>
      <c r="E3415" s="334" t="s">
        <v>257</v>
      </c>
      <c r="F3415" s="323" t="str">
        <f t="shared" si="53"/>
        <v>NL_X_2011_1000 m3_ST_1_2_NC_5</v>
      </c>
      <c r="G3415" s="684"/>
    </row>
    <row r="3416" spans="1:7" ht="13.8" thickBot="1" x14ac:dyDescent="0.3">
      <c r="A3416" s="372" t="str">
        <f>Cover!$G$25</f>
        <v>NL</v>
      </c>
      <c r="B3416" s="325" t="s">
        <v>296</v>
      </c>
      <c r="C3416" s="323">
        <v>2011</v>
      </c>
      <c r="D3416" s="325" t="s">
        <v>293</v>
      </c>
      <c r="E3416" s="334" t="s">
        <v>258</v>
      </c>
      <c r="F3416" s="323" t="str">
        <f t="shared" si="53"/>
        <v>NL_X_2011_1000 m3_ST_5_C</v>
      </c>
      <c r="G3416" s="684"/>
    </row>
    <row r="3417" spans="1:7" ht="13.8" thickBot="1" x14ac:dyDescent="0.3">
      <c r="A3417" s="372" t="str">
        <f>Cover!$G$25</f>
        <v>NL</v>
      </c>
      <c r="B3417" s="325" t="s">
        <v>296</v>
      </c>
      <c r="C3417" s="323">
        <v>2011</v>
      </c>
      <c r="D3417" s="325" t="s">
        <v>293</v>
      </c>
      <c r="E3417" s="334" t="s">
        <v>259</v>
      </c>
      <c r="F3417" s="323" t="str">
        <f t="shared" si="53"/>
        <v>NL_X_2011_1000 m3_ST_5_C_1</v>
      </c>
      <c r="G3417" s="684"/>
    </row>
    <row r="3418" spans="1:7" ht="13.8" thickBot="1" x14ac:dyDescent="0.3">
      <c r="A3418" s="372" t="str">
        <f>Cover!$G$25</f>
        <v>NL</v>
      </c>
      <c r="B3418" s="325" t="s">
        <v>296</v>
      </c>
      <c r="C3418" s="323">
        <v>2011</v>
      </c>
      <c r="D3418" s="325" t="s">
        <v>293</v>
      </c>
      <c r="E3418" s="334" t="s">
        <v>260</v>
      </c>
      <c r="F3418" s="323" t="str">
        <f t="shared" si="53"/>
        <v>NL_X_2011_1000 m3_ST_5_C_2</v>
      </c>
      <c r="G3418" s="684"/>
    </row>
    <row r="3419" spans="1:7" ht="13.8" thickBot="1" x14ac:dyDescent="0.3">
      <c r="A3419" s="372" t="str">
        <f>Cover!$G$25</f>
        <v>NL</v>
      </c>
      <c r="B3419" s="325" t="s">
        <v>296</v>
      </c>
      <c r="C3419" s="323">
        <v>2011</v>
      </c>
      <c r="D3419" s="325" t="s">
        <v>293</v>
      </c>
      <c r="E3419" s="334" t="s">
        <v>261</v>
      </c>
      <c r="F3419" s="323" t="str">
        <f t="shared" si="53"/>
        <v>NL_X_2011_1000 m3_ST_5_NC</v>
      </c>
      <c r="G3419" s="684"/>
    </row>
    <row r="3420" spans="1:7" ht="13.8" thickBot="1" x14ac:dyDescent="0.3">
      <c r="A3420" s="372" t="str">
        <f>Cover!$G$25</f>
        <v>NL</v>
      </c>
      <c r="B3420" s="325" t="s">
        <v>296</v>
      </c>
      <c r="C3420" s="323">
        <v>2011</v>
      </c>
      <c r="D3420" s="325" t="s">
        <v>293</v>
      </c>
      <c r="E3420" s="334" t="s">
        <v>262</v>
      </c>
      <c r="F3420" s="323" t="str">
        <f t="shared" si="53"/>
        <v>NL_X_2011_1000 m3_ST_5_NC_1</v>
      </c>
      <c r="G3420" s="684"/>
    </row>
    <row r="3421" spans="1:7" ht="13.8" thickBot="1" x14ac:dyDescent="0.3">
      <c r="A3421" s="372" t="str">
        <f>Cover!$G$25</f>
        <v>NL</v>
      </c>
      <c r="B3421" s="325" t="s">
        <v>296</v>
      </c>
      <c r="C3421" s="323">
        <v>2011</v>
      </c>
      <c r="D3421" s="325" t="s">
        <v>293</v>
      </c>
      <c r="E3421" s="334" t="s">
        <v>263</v>
      </c>
      <c r="F3421" s="323" t="str">
        <f t="shared" si="53"/>
        <v>NL_X_2011_1000 m3_ST_5_NC_2</v>
      </c>
      <c r="G3421" s="684"/>
    </row>
    <row r="3422" spans="1:7" ht="13.8" thickBot="1" x14ac:dyDescent="0.3">
      <c r="A3422" s="372" t="str">
        <f>Cover!$G$25</f>
        <v>NL</v>
      </c>
      <c r="B3422" s="325" t="s">
        <v>296</v>
      </c>
      <c r="C3422" s="323">
        <v>2011</v>
      </c>
      <c r="D3422" s="325" t="s">
        <v>293</v>
      </c>
      <c r="E3422" s="334" t="s">
        <v>264</v>
      </c>
      <c r="F3422" s="323" t="str">
        <f t="shared" si="53"/>
        <v>NL_X_2011_1000 m3_ST_5_NC_3</v>
      </c>
      <c r="G3422" s="684"/>
    </row>
    <row r="3423" spans="1:7" ht="13.8" thickBot="1" x14ac:dyDescent="0.3">
      <c r="A3423" s="372" t="str">
        <f>Cover!$G$25</f>
        <v>NL</v>
      </c>
      <c r="B3423" s="325" t="s">
        <v>296</v>
      </c>
      <c r="C3423" s="323">
        <v>2011</v>
      </c>
      <c r="D3423" s="325" t="s">
        <v>293</v>
      </c>
      <c r="E3423" s="334" t="s">
        <v>265</v>
      </c>
      <c r="F3423" s="323" t="str">
        <f t="shared" si="53"/>
        <v>NL_X_2011_1000 m3_ST_5_NC_4</v>
      </c>
      <c r="G3423" s="684"/>
    </row>
    <row r="3424" spans="1:7" ht="13.8" thickBot="1" x14ac:dyDescent="0.3">
      <c r="A3424" s="372" t="str">
        <f>Cover!$G$25</f>
        <v>NL</v>
      </c>
      <c r="B3424" s="325" t="s">
        <v>296</v>
      </c>
      <c r="C3424" s="323">
        <v>2011</v>
      </c>
      <c r="D3424" s="325" t="s">
        <v>293</v>
      </c>
      <c r="E3424" s="334" t="s">
        <v>266</v>
      </c>
      <c r="F3424" s="323" t="str">
        <f t="shared" si="53"/>
        <v>NL_X_2011_1000 m3_ST_5_NC_5</v>
      </c>
      <c r="G3424" s="684"/>
    </row>
    <row r="3425" spans="1:7" ht="13.8" thickBot="1" x14ac:dyDescent="0.3">
      <c r="A3425" s="372" t="str">
        <f>Cover!$G$25</f>
        <v>NL</v>
      </c>
      <c r="B3425" s="325" t="s">
        <v>296</v>
      </c>
      <c r="C3425" s="323">
        <v>2011</v>
      </c>
      <c r="D3425" s="325" t="s">
        <v>293</v>
      </c>
      <c r="E3425" s="334" t="s">
        <v>267</v>
      </c>
      <c r="F3425" s="323" t="str">
        <f t="shared" si="53"/>
        <v>NL_X_2011_1000 m3_ST_5_NC_6</v>
      </c>
      <c r="G3425" s="684"/>
    </row>
    <row r="3426" spans="1:7" ht="13.8" thickBot="1" x14ac:dyDescent="0.3">
      <c r="A3426" s="372" t="str">
        <f>Cover!$G$25</f>
        <v>NL</v>
      </c>
      <c r="B3426" s="325" t="s">
        <v>296</v>
      </c>
      <c r="C3426" s="323">
        <v>2011</v>
      </c>
      <c r="D3426" s="325" t="s">
        <v>293</v>
      </c>
      <c r="E3426" s="334" t="s">
        <v>268</v>
      </c>
      <c r="F3426" s="323" t="str">
        <f t="shared" si="53"/>
        <v>NL_X_2011_1000 m3_ST_5_NC_7</v>
      </c>
      <c r="G3426" s="684"/>
    </row>
    <row r="3427" spans="1:7" ht="13.8" thickBot="1" x14ac:dyDescent="0.3">
      <c r="A3427" s="372" t="str">
        <f>Cover!$G$25</f>
        <v>NL</v>
      </c>
      <c r="B3427" s="325" t="s">
        <v>296</v>
      </c>
      <c r="C3427" s="323">
        <v>2011</v>
      </c>
      <c r="D3427" s="325" t="s">
        <v>216</v>
      </c>
      <c r="E3427" s="334" t="s">
        <v>224</v>
      </c>
      <c r="F3427" s="323" t="str">
        <f t="shared" si="53"/>
        <v>NL_X_2011_1000 NAC_ST_1_2_C</v>
      </c>
      <c r="G3427" s="684"/>
    </row>
    <row r="3428" spans="1:7" ht="13.8" thickBot="1" x14ac:dyDescent="0.3">
      <c r="A3428" s="372" t="str">
        <f>Cover!$G$25</f>
        <v>NL</v>
      </c>
      <c r="B3428" s="325" t="s">
        <v>296</v>
      </c>
      <c r="C3428" s="323">
        <v>2011</v>
      </c>
      <c r="D3428" s="325" t="s">
        <v>216</v>
      </c>
      <c r="E3428" s="334" t="s">
        <v>225</v>
      </c>
      <c r="F3428" s="323" t="str">
        <f t="shared" si="53"/>
        <v>NL_X_2011_1000 NAC_ST_1_2_C_1</v>
      </c>
      <c r="G3428" s="684"/>
    </row>
    <row r="3429" spans="1:7" ht="13.8" thickBot="1" x14ac:dyDescent="0.3">
      <c r="A3429" s="372" t="str">
        <f>Cover!$G$25</f>
        <v>NL</v>
      </c>
      <c r="B3429" s="325" t="s">
        <v>296</v>
      </c>
      <c r="C3429" s="323">
        <v>2011</v>
      </c>
      <c r="D3429" s="325" t="s">
        <v>216</v>
      </c>
      <c r="E3429" s="334" t="s">
        <v>226</v>
      </c>
      <c r="F3429" s="323" t="str">
        <f t="shared" si="53"/>
        <v>NL_X_2011_1000 NAC_ST_1_2_C_1_1</v>
      </c>
      <c r="G3429" s="684"/>
    </row>
    <row r="3430" spans="1:7" ht="13.8" thickBot="1" x14ac:dyDescent="0.3">
      <c r="A3430" s="372" t="str">
        <f>Cover!$G$25</f>
        <v>NL</v>
      </c>
      <c r="B3430" s="325" t="s">
        <v>296</v>
      </c>
      <c r="C3430" s="323">
        <v>2011</v>
      </c>
      <c r="D3430" s="325" t="s">
        <v>216</v>
      </c>
      <c r="E3430" s="334" t="s">
        <v>227</v>
      </c>
      <c r="F3430" s="323" t="str">
        <f t="shared" si="53"/>
        <v>NL_X_2011_1000 NAC_ST_1_2_C_2_1</v>
      </c>
      <c r="G3430" s="684"/>
    </row>
    <row r="3431" spans="1:7" ht="13.8" thickBot="1" x14ac:dyDescent="0.3">
      <c r="A3431" s="372" t="str">
        <f>Cover!$G$25</f>
        <v>NL</v>
      </c>
      <c r="B3431" s="325" t="s">
        <v>296</v>
      </c>
      <c r="C3431" s="323">
        <v>2011</v>
      </c>
      <c r="D3431" s="325" t="s">
        <v>216</v>
      </c>
      <c r="E3431" s="334" t="s">
        <v>228</v>
      </c>
      <c r="F3431" s="323" t="str">
        <f t="shared" si="53"/>
        <v>NL_X_2011_1000 NAC_ST_1_2_C_2</v>
      </c>
      <c r="G3431" s="684"/>
    </row>
    <row r="3432" spans="1:7" ht="13.8" thickBot="1" x14ac:dyDescent="0.3">
      <c r="A3432" s="372" t="str">
        <f>Cover!$G$25</f>
        <v>NL</v>
      </c>
      <c r="B3432" s="325" t="s">
        <v>296</v>
      </c>
      <c r="C3432" s="323">
        <v>2011</v>
      </c>
      <c r="D3432" s="325" t="s">
        <v>216</v>
      </c>
      <c r="E3432" s="334" t="s">
        <v>241</v>
      </c>
      <c r="F3432" s="323" t="str">
        <f t="shared" si="53"/>
        <v>NL_X_2011_1000 NAC_ST_1_2_C_1_2</v>
      </c>
      <c r="G3432" s="684"/>
    </row>
    <row r="3433" spans="1:7" ht="13.8" thickBot="1" x14ac:dyDescent="0.3">
      <c r="A3433" s="372" t="str">
        <f>Cover!$G$25</f>
        <v>NL</v>
      </c>
      <c r="B3433" s="325" t="s">
        <v>296</v>
      </c>
      <c r="C3433" s="323">
        <v>2011</v>
      </c>
      <c r="D3433" s="325" t="s">
        <v>216</v>
      </c>
      <c r="E3433" s="334" t="s">
        <v>242</v>
      </c>
      <c r="F3433" s="323" t="str">
        <f t="shared" si="53"/>
        <v>NL_X_2011_1000 NAC_ST_1_2_C_2_2</v>
      </c>
      <c r="G3433" s="684"/>
    </row>
    <row r="3434" spans="1:7" ht="13.8" thickBot="1" x14ac:dyDescent="0.3">
      <c r="A3434" s="372" t="str">
        <f>Cover!$G$25</f>
        <v>NL</v>
      </c>
      <c r="B3434" s="325" t="s">
        <v>296</v>
      </c>
      <c r="C3434" s="323">
        <v>2011</v>
      </c>
      <c r="D3434" s="325" t="s">
        <v>216</v>
      </c>
      <c r="E3434" s="334" t="s">
        <v>243</v>
      </c>
      <c r="F3434" s="323" t="str">
        <f t="shared" si="53"/>
        <v>NL_X_2011_1000 NAC_ST_1_2_C_3</v>
      </c>
      <c r="G3434" s="684"/>
    </row>
    <row r="3435" spans="1:7" ht="13.8" thickBot="1" x14ac:dyDescent="0.3">
      <c r="A3435" s="372" t="str">
        <f>Cover!$G$25</f>
        <v>NL</v>
      </c>
      <c r="B3435" s="325" t="s">
        <v>296</v>
      </c>
      <c r="C3435" s="323">
        <v>2011</v>
      </c>
      <c r="D3435" s="325" t="s">
        <v>216</v>
      </c>
      <c r="E3435" s="334" t="s">
        <v>244</v>
      </c>
      <c r="F3435" s="323" t="str">
        <f t="shared" si="53"/>
        <v>NL_X_2011_1000 NAC_ST_1_2_C_1_3</v>
      </c>
      <c r="G3435" s="684"/>
    </row>
    <row r="3436" spans="1:7" ht="13.8" thickBot="1" x14ac:dyDescent="0.3">
      <c r="A3436" s="372" t="str">
        <f>Cover!$G$25</f>
        <v>NL</v>
      </c>
      <c r="B3436" s="325" t="s">
        <v>296</v>
      </c>
      <c r="C3436" s="323">
        <v>2011</v>
      </c>
      <c r="D3436" s="325" t="s">
        <v>216</v>
      </c>
      <c r="E3436" s="334" t="s">
        <v>245</v>
      </c>
      <c r="F3436" s="323" t="str">
        <f t="shared" si="53"/>
        <v>NL_X_2011_1000 NAC_ST_1_2_C_2_3</v>
      </c>
      <c r="G3436" s="684"/>
    </row>
    <row r="3437" spans="1:7" ht="13.8" thickBot="1" x14ac:dyDescent="0.3">
      <c r="A3437" s="372" t="str">
        <f>Cover!$G$25</f>
        <v>NL</v>
      </c>
      <c r="B3437" s="325" t="s">
        <v>296</v>
      </c>
      <c r="C3437" s="323">
        <v>2011</v>
      </c>
      <c r="D3437" s="325" t="s">
        <v>216</v>
      </c>
      <c r="E3437" s="334" t="s">
        <v>246</v>
      </c>
      <c r="F3437" s="323" t="str">
        <f t="shared" si="53"/>
        <v>NL_X_2011_1000 NAC_ST_1_2_NC</v>
      </c>
      <c r="G3437" s="684"/>
    </row>
    <row r="3438" spans="1:7" ht="13.8" thickBot="1" x14ac:dyDescent="0.3">
      <c r="A3438" s="372" t="str">
        <f>Cover!$G$25</f>
        <v>NL</v>
      </c>
      <c r="B3438" s="325" t="s">
        <v>296</v>
      </c>
      <c r="C3438" s="323">
        <v>2011</v>
      </c>
      <c r="D3438" s="325" t="s">
        <v>216</v>
      </c>
      <c r="E3438" s="334" t="s">
        <v>247</v>
      </c>
      <c r="F3438" s="323" t="str">
        <f t="shared" si="53"/>
        <v>NL_X_2011_1000 NAC_ST_1_2_NC_1</v>
      </c>
      <c r="G3438" s="684"/>
    </row>
    <row r="3439" spans="1:7" ht="13.8" thickBot="1" x14ac:dyDescent="0.3">
      <c r="A3439" s="372" t="str">
        <f>Cover!$G$25</f>
        <v>NL</v>
      </c>
      <c r="B3439" s="325" t="s">
        <v>296</v>
      </c>
      <c r="C3439" s="323">
        <v>2011</v>
      </c>
      <c r="D3439" s="325" t="s">
        <v>216</v>
      </c>
      <c r="E3439" s="334" t="s">
        <v>248</v>
      </c>
      <c r="F3439" s="323" t="str">
        <f t="shared" si="53"/>
        <v>NL_X_2011_1000 NAC_ST_1_2_NC_1_1</v>
      </c>
      <c r="G3439" s="684"/>
    </row>
    <row r="3440" spans="1:7" ht="13.8" thickBot="1" x14ac:dyDescent="0.3">
      <c r="A3440" s="372" t="str">
        <f>Cover!$G$25</f>
        <v>NL</v>
      </c>
      <c r="B3440" s="325" t="s">
        <v>296</v>
      </c>
      <c r="C3440" s="323">
        <v>2011</v>
      </c>
      <c r="D3440" s="325" t="s">
        <v>216</v>
      </c>
      <c r="E3440" s="334" t="s">
        <v>249</v>
      </c>
      <c r="F3440" s="323" t="str">
        <f t="shared" si="53"/>
        <v>NL_X_2011_1000 NAC_ST_1_2_NC_2_1</v>
      </c>
      <c r="G3440" s="684"/>
    </row>
    <row r="3441" spans="1:7" ht="13.8" thickBot="1" x14ac:dyDescent="0.3">
      <c r="A3441" s="372" t="str">
        <f>Cover!$G$25</f>
        <v>NL</v>
      </c>
      <c r="B3441" s="325" t="s">
        <v>296</v>
      </c>
      <c r="C3441" s="323">
        <v>2011</v>
      </c>
      <c r="D3441" s="325" t="s">
        <v>216</v>
      </c>
      <c r="E3441" s="334" t="s">
        <v>250</v>
      </c>
      <c r="F3441" s="323" t="str">
        <f t="shared" si="53"/>
        <v>NL_X_2011_1000 NAC_ST_1_2_NC_2</v>
      </c>
      <c r="G3441" s="684"/>
    </row>
    <row r="3442" spans="1:7" ht="13.8" thickBot="1" x14ac:dyDescent="0.3">
      <c r="A3442" s="372" t="str">
        <f>Cover!$G$25</f>
        <v>NL</v>
      </c>
      <c r="B3442" s="325" t="s">
        <v>296</v>
      </c>
      <c r="C3442" s="323">
        <v>2011</v>
      </c>
      <c r="D3442" s="325" t="s">
        <v>216</v>
      </c>
      <c r="E3442" s="334" t="s">
        <v>251</v>
      </c>
      <c r="F3442" s="323" t="str">
        <f t="shared" si="53"/>
        <v>NL_X_2011_1000 NAC_ST_1_2_NC_1_2</v>
      </c>
      <c r="G3442" s="684"/>
    </row>
    <row r="3443" spans="1:7" ht="13.8" thickBot="1" x14ac:dyDescent="0.3">
      <c r="A3443" s="372" t="str">
        <f>Cover!$G$25</f>
        <v>NL</v>
      </c>
      <c r="B3443" s="325" t="s">
        <v>296</v>
      </c>
      <c r="C3443" s="323">
        <v>2011</v>
      </c>
      <c r="D3443" s="325" t="s">
        <v>216</v>
      </c>
      <c r="E3443" s="334" t="s">
        <v>252</v>
      </c>
      <c r="F3443" s="323" t="str">
        <f t="shared" si="53"/>
        <v>NL_X_2011_1000 NAC_ST_1_2_NC_2_2</v>
      </c>
      <c r="G3443" s="684"/>
    </row>
    <row r="3444" spans="1:7" ht="13.8" thickBot="1" x14ac:dyDescent="0.3">
      <c r="A3444" s="372" t="str">
        <f>Cover!$G$25</f>
        <v>NL</v>
      </c>
      <c r="B3444" s="325" t="s">
        <v>296</v>
      </c>
      <c r="C3444" s="323">
        <v>2011</v>
      </c>
      <c r="D3444" s="325" t="s">
        <v>216</v>
      </c>
      <c r="E3444" s="334" t="s">
        <v>253</v>
      </c>
      <c r="F3444" s="323" t="str">
        <f t="shared" si="53"/>
        <v>NL_X_2011_1000 NAC_ST_1_2_NC_3</v>
      </c>
      <c r="G3444" s="684"/>
    </row>
    <row r="3445" spans="1:7" ht="13.8" thickBot="1" x14ac:dyDescent="0.3">
      <c r="A3445" s="372" t="str">
        <f>Cover!$G$25</f>
        <v>NL</v>
      </c>
      <c r="B3445" s="325" t="s">
        <v>296</v>
      </c>
      <c r="C3445" s="323">
        <v>2011</v>
      </c>
      <c r="D3445" s="325" t="s">
        <v>216</v>
      </c>
      <c r="E3445" s="334" t="s">
        <v>254</v>
      </c>
      <c r="F3445" s="323" t="str">
        <f t="shared" si="53"/>
        <v>NL_X_2011_1000 NAC_ST_1_2_NC_1_3</v>
      </c>
      <c r="G3445" s="684"/>
    </row>
    <row r="3446" spans="1:7" ht="13.8" thickBot="1" x14ac:dyDescent="0.3">
      <c r="A3446" s="372" t="str">
        <f>Cover!$G$25</f>
        <v>NL</v>
      </c>
      <c r="B3446" s="325" t="s">
        <v>296</v>
      </c>
      <c r="C3446" s="323">
        <v>2011</v>
      </c>
      <c r="D3446" s="325" t="s">
        <v>216</v>
      </c>
      <c r="E3446" s="334" t="s">
        <v>255</v>
      </c>
      <c r="F3446" s="323" t="str">
        <f t="shared" si="53"/>
        <v>NL_X_2011_1000 NAC_ST_1_2_NC_2_3</v>
      </c>
      <c r="G3446" s="684"/>
    </row>
    <row r="3447" spans="1:7" ht="13.8" thickBot="1" x14ac:dyDescent="0.3">
      <c r="A3447" s="372" t="str">
        <f>Cover!$G$25</f>
        <v>NL</v>
      </c>
      <c r="B3447" s="325" t="s">
        <v>296</v>
      </c>
      <c r="C3447" s="323">
        <v>2011</v>
      </c>
      <c r="D3447" s="325" t="s">
        <v>216</v>
      </c>
      <c r="E3447" s="334" t="s">
        <v>256</v>
      </c>
      <c r="F3447" s="323" t="str">
        <f t="shared" si="53"/>
        <v>NL_X_2011_1000 NAC_ST_1_2_NC_4</v>
      </c>
      <c r="G3447" s="684"/>
    </row>
    <row r="3448" spans="1:7" ht="13.8" thickBot="1" x14ac:dyDescent="0.3">
      <c r="A3448" s="372" t="str">
        <f>Cover!$G$25</f>
        <v>NL</v>
      </c>
      <c r="B3448" s="325" t="s">
        <v>296</v>
      </c>
      <c r="C3448" s="323">
        <v>2011</v>
      </c>
      <c r="D3448" s="325" t="s">
        <v>216</v>
      </c>
      <c r="E3448" s="334" t="s">
        <v>257</v>
      </c>
      <c r="F3448" s="323" t="str">
        <f t="shared" si="53"/>
        <v>NL_X_2011_1000 NAC_ST_1_2_NC_5</v>
      </c>
      <c r="G3448" s="684"/>
    </row>
    <row r="3449" spans="1:7" ht="13.8" thickBot="1" x14ac:dyDescent="0.3">
      <c r="A3449" s="372" t="str">
        <f>Cover!$G$25</f>
        <v>NL</v>
      </c>
      <c r="B3449" s="325" t="s">
        <v>296</v>
      </c>
      <c r="C3449" s="323">
        <v>2011</v>
      </c>
      <c r="D3449" s="325" t="s">
        <v>216</v>
      </c>
      <c r="E3449" s="334" t="s">
        <v>258</v>
      </c>
      <c r="F3449" s="323" t="str">
        <f t="shared" si="53"/>
        <v>NL_X_2011_1000 NAC_ST_5_C</v>
      </c>
      <c r="G3449" s="684"/>
    </row>
    <row r="3450" spans="1:7" ht="13.8" thickBot="1" x14ac:dyDescent="0.3">
      <c r="A3450" s="372" t="str">
        <f>Cover!$G$25</f>
        <v>NL</v>
      </c>
      <c r="B3450" s="325" t="s">
        <v>296</v>
      </c>
      <c r="C3450" s="323">
        <v>2011</v>
      </c>
      <c r="D3450" s="325" t="s">
        <v>216</v>
      </c>
      <c r="E3450" s="334" t="s">
        <v>259</v>
      </c>
      <c r="F3450" s="323" t="str">
        <f t="shared" si="53"/>
        <v>NL_X_2011_1000 NAC_ST_5_C_1</v>
      </c>
      <c r="G3450" s="684"/>
    </row>
    <row r="3451" spans="1:7" ht="13.8" thickBot="1" x14ac:dyDescent="0.3">
      <c r="A3451" s="372" t="str">
        <f>Cover!$G$25</f>
        <v>NL</v>
      </c>
      <c r="B3451" s="325" t="s">
        <v>296</v>
      </c>
      <c r="C3451" s="323">
        <v>2011</v>
      </c>
      <c r="D3451" s="325" t="s">
        <v>216</v>
      </c>
      <c r="E3451" s="334" t="s">
        <v>260</v>
      </c>
      <c r="F3451" s="323" t="str">
        <f t="shared" si="53"/>
        <v>NL_X_2011_1000 NAC_ST_5_C_2</v>
      </c>
      <c r="G3451" s="684"/>
    </row>
    <row r="3452" spans="1:7" ht="13.8" thickBot="1" x14ac:dyDescent="0.3">
      <c r="A3452" s="372" t="str">
        <f>Cover!$G$25</f>
        <v>NL</v>
      </c>
      <c r="B3452" s="325" t="s">
        <v>296</v>
      </c>
      <c r="C3452" s="323">
        <v>2011</v>
      </c>
      <c r="D3452" s="325" t="s">
        <v>216</v>
      </c>
      <c r="E3452" s="334" t="s">
        <v>261</v>
      </c>
      <c r="F3452" s="323" t="str">
        <f t="shared" si="53"/>
        <v>NL_X_2011_1000 NAC_ST_5_NC</v>
      </c>
      <c r="G3452" s="684"/>
    </row>
    <row r="3453" spans="1:7" ht="13.8" thickBot="1" x14ac:dyDescent="0.3">
      <c r="A3453" s="372" t="str">
        <f>Cover!$G$25</f>
        <v>NL</v>
      </c>
      <c r="B3453" s="325" t="s">
        <v>296</v>
      </c>
      <c r="C3453" s="323">
        <v>2011</v>
      </c>
      <c r="D3453" s="325" t="s">
        <v>216</v>
      </c>
      <c r="E3453" s="334" t="s">
        <v>262</v>
      </c>
      <c r="F3453" s="323" t="str">
        <f t="shared" si="53"/>
        <v>NL_X_2011_1000 NAC_ST_5_NC_1</v>
      </c>
      <c r="G3453" s="684"/>
    </row>
    <row r="3454" spans="1:7" ht="13.8" thickBot="1" x14ac:dyDescent="0.3">
      <c r="A3454" s="372" t="str">
        <f>Cover!$G$25</f>
        <v>NL</v>
      </c>
      <c r="B3454" s="325" t="s">
        <v>296</v>
      </c>
      <c r="C3454" s="323">
        <v>2011</v>
      </c>
      <c r="D3454" s="325" t="s">
        <v>216</v>
      </c>
      <c r="E3454" s="334" t="s">
        <v>263</v>
      </c>
      <c r="F3454" s="323" t="str">
        <f t="shared" si="53"/>
        <v>NL_X_2011_1000 NAC_ST_5_NC_2</v>
      </c>
      <c r="G3454" s="684"/>
    </row>
    <row r="3455" spans="1:7" ht="13.8" thickBot="1" x14ac:dyDescent="0.3">
      <c r="A3455" s="372" t="str">
        <f>Cover!$G$25</f>
        <v>NL</v>
      </c>
      <c r="B3455" s="325" t="s">
        <v>296</v>
      </c>
      <c r="C3455" s="323">
        <v>2011</v>
      </c>
      <c r="D3455" s="325" t="s">
        <v>216</v>
      </c>
      <c r="E3455" s="334" t="s">
        <v>264</v>
      </c>
      <c r="F3455" s="323" t="str">
        <f t="shared" si="53"/>
        <v>NL_X_2011_1000 NAC_ST_5_NC_3</v>
      </c>
      <c r="G3455" s="684"/>
    </row>
    <row r="3456" spans="1:7" ht="13.8" thickBot="1" x14ac:dyDescent="0.3">
      <c r="A3456" s="372" t="str">
        <f>Cover!$G$25</f>
        <v>NL</v>
      </c>
      <c r="B3456" s="325" t="s">
        <v>296</v>
      </c>
      <c r="C3456" s="323">
        <v>2011</v>
      </c>
      <c r="D3456" s="325" t="s">
        <v>216</v>
      </c>
      <c r="E3456" s="334" t="s">
        <v>265</v>
      </c>
      <c r="F3456" s="323" t="str">
        <f t="shared" si="53"/>
        <v>NL_X_2011_1000 NAC_ST_5_NC_4</v>
      </c>
      <c r="G3456" s="684"/>
    </row>
    <row r="3457" spans="1:7" ht="13.8" thickBot="1" x14ac:dyDescent="0.3">
      <c r="A3457" s="372" t="str">
        <f>Cover!$G$25</f>
        <v>NL</v>
      </c>
      <c r="B3457" s="343" t="s">
        <v>296</v>
      </c>
      <c r="C3457" s="323">
        <v>2011</v>
      </c>
      <c r="D3457" s="343" t="s">
        <v>216</v>
      </c>
      <c r="E3457" s="347" t="s">
        <v>266</v>
      </c>
      <c r="F3457" s="323" t="str">
        <f t="shared" si="53"/>
        <v>NL_X_2011_1000 NAC_ST_5_NC_5</v>
      </c>
      <c r="G3457" s="684"/>
    </row>
    <row r="3458" spans="1:7" ht="13.8" thickBot="1" x14ac:dyDescent="0.3">
      <c r="A3458" s="372" t="str">
        <f>Cover!$G$25</f>
        <v>NL</v>
      </c>
      <c r="B3458" s="327" t="s">
        <v>296</v>
      </c>
      <c r="C3458" s="323">
        <v>2011</v>
      </c>
      <c r="D3458" s="327" t="s">
        <v>216</v>
      </c>
      <c r="E3458" s="341" t="s">
        <v>267</v>
      </c>
      <c r="F3458" s="323" t="str">
        <f t="shared" si="53"/>
        <v>NL_X_2011_1000 NAC_ST_5_NC_6</v>
      </c>
      <c r="G3458" s="684"/>
    </row>
    <row r="3459" spans="1:7" ht="13.8" thickBot="1" x14ac:dyDescent="0.3">
      <c r="A3459" s="372" t="str">
        <f>Cover!$G$25</f>
        <v>NL</v>
      </c>
      <c r="B3459" s="325" t="s">
        <v>296</v>
      </c>
      <c r="C3459" s="323">
        <v>2011</v>
      </c>
      <c r="D3459" s="325" t="s">
        <v>216</v>
      </c>
      <c r="E3459" s="334" t="s">
        <v>268</v>
      </c>
      <c r="F3459" s="323" t="str">
        <f t="shared" ref="F3459:F3522" si="54">CONCATENATE(A3459,"_",B3459,"_",C3459,"_",D3459,"_",E3459)</f>
        <v>NL_X_2011_1000 NAC_ST_5_NC_7</v>
      </c>
      <c r="G3459" s="684"/>
    </row>
    <row r="3460" spans="1:7" ht="13.8" thickBot="1" x14ac:dyDescent="0.3">
      <c r="A3460" s="372" t="str">
        <f>Cover!$G$25</f>
        <v>NL</v>
      </c>
      <c r="B3460" s="325" t="s">
        <v>222</v>
      </c>
      <c r="C3460" s="323">
        <v>2011</v>
      </c>
      <c r="D3460" s="325" t="s">
        <v>293</v>
      </c>
      <c r="E3460" s="334">
        <v>1</v>
      </c>
      <c r="F3460" s="323" t="str">
        <f t="shared" si="54"/>
        <v>NL_EX_M_2011_1000 m3_1</v>
      </c>
      <c r="G3460" s="684"/>
    </row>
    <row r="3461" spans="1:7" ht="13.8" thickBot="1" x14ac:dyDescent="0.3">
      <c r="A3461" s="372" t="str">
        <f>Cover!$G$25</f>
        <v>NL</v>
      </c>
      <c r="B3461" s="325" t="s">
        <v>222</v>
      </c>
      <c r="C3461" s="323">
        <v>2011</v>
      </c>
      <c r="D3461" s="325" t="s">
        <v>293</v>
      </c>
      <c r="E3461" s="334" t="s">
        <v>94</v>
      </c>
      <c r="F3461" s="323" t="str">
        <f t="shared" si="54"/>
        <v>NL_EX_M_2011_1000 m3_1_1</v>
      </c>
      <c r="G3461" s="684"/>
    </row>
    <row r="3462" spans="1:7" ht="13.8" thickBot="1" x14ac:dyDescent="0.3">
      <c r="A3462" s="372" t="str">
        <f>Cover!$G$25</f>
        <v>NL</v>
      </c>
      <c r="B3462" s="325" t="s">
        <v>222</v>
      </c>
      <c r="C3462" s="323">
        <v>2011</v>
      </c>
      <c r="D3462" s="325" t="s">
        <v>293</v>
      </c>
      <c r="E3462" s="334" t="s">
        <v>97</v>
      </c>
      <c r="F3462" s="323" t="str">
        <f t="shared" si="54"/>
        <v>NL_EX_M_2011_1000 m3_1_2</v>
      </c>
      <c r="G3462" s="684"/>
    </row>
    <row r="3463" spans="1:7" ht="13.8" thickBot="1" x14ac:dyDescent="0.3">
      <c r="A3463" s="372" t="str">
        <f>Cover!$G$25</f>
        <v>NL</v>
      </c>
      <c r="B3463" s="325" t="s">
        <v>222</v>
      </c>
      <c r="C3463" s="323">
        <v>2011</v>
      </c>
      <c r="D3463" s="325" t="s">
        <v>293</v>
      </c>
      <c r="E3463" s="334" t="s">
        <v>98</v>
      </c>
      <c r="F3463" s="323" t="str">
        <f t="shared" si="54"/>
        <v>NL_EX_M_2011_1000 m3_1_2_C</v>
      </c>
      <c r="G3463" s="684"/>
    </row>
    <row r="3464" spans="1:7" ht="13.8" thickBot="1" x14ac:dyDescent="0.3">
      <c r="A3464" s="372" t="str">
        <f>Cover!$G$25</f>
        <v>NL</v>
      </c>
      <c r="B3464" s="325" t="s">
        <v>222</v>
      </c>
      <c r="C3464" s="323">
        <v>2011</v>
      </c>
      <c r="D3464" s="325" t="s">
        <v>293</v>
      </c>
      <c r="E3464" s="334" t="s">
        <v>99</v>
      </c>
      <c r="F3464" s="323" t="str">
        <f t="shared" si="54"/>
        <v>NL_EX_M_2011_1000 m3_1_2_NC</v>
      </c>
      <c r="G3464" s="684"/>
    </row>
    <row r="3465" spans="1:7" ht="13.8" thickBot="1" x14ac:dyDescent="0.3">
      <c r="A3465" s="372" t="str">
        <f>Cover!$G$25</f>
        <v>NL</v>
      </c>
      <c r="B3465" s="325" t="s">
        <v>222</v>
      </c>
      <c r="C3465" s="323">
        <v>2011</v>
      </c>
      <c r="D3465" s="325" t="s">
        <v>293</v>
      </c>
      <c r="E3465" s="334" t="s">
        <v>100</v>
      </c>
      <c r="F3465" s="323" t="str">
        <f t="shared" si="54"/>
        <v>NL_EX_M_2011_1000 m3_1_2_NC_T</v>
      </c>
      <c r="G3465" s="684"/>
    </row>
    <row r="3466" spans="1:7" ht="13.8" thickBot="1" x14ac:dyDescent="0.3">
      <c r="A3466" s="372" t="str">
        <f>Cover!$G$25</f>
        <v>NL</v>
      </c>
      <c r="B3466" s="325" t="s">
        <v>222</v>
      </c>
      <c r="C3466" s="323">
        <v>2011</v>
      </c>
      <c r="D3466" s="325" t="s">
        <v>362</v>
      </c>
      <c r="E3466" s="334">
        <v>2</v>
      </c>
      <c r="F3466" s="323" t="str">
        <f t="shared" si="54"/>
        <v>NL_EX_M_2011_1000 mt_2</v>
      </c>
      <c r="G3466" s="684"/>
    </row>
    <row r="3467" spans="1:7" ht="13.8" thickBot="1" x14ac:dyDescent="0.3">
      <c r="A3467" s="372" t="str">
        <f>Cover!$G$25</f>
        <v>NL</v>
      </c>
      <c r="B3467" s="325" t="s">
        <v>222</v>
      </c>
      <c r="C3467" s="323">
        <v>2011</v>
      </c>
      <c r="D3467" s="325" t="s">
        <v>293</v>
      </c>
      <c r="E3467" s="334">
        <v>3</v>
      </c>
      <c r="F3467" s="323" t="str">
        <f t="shared" si="54"/>
        <v>NL_EX_M_2011_1000 m3_3</v>
      </c>
      <c r="G3467" s="684"/>
    </row>
    <row r="3468" spans="1:7" ht="13.8" thickBot="1" x14ac:dyDescent="0.3">
      <c r="A3468" s="372" t="str">
        <f>Cover!$G$25</f>
        <v>NL</v>
      </c>
      <c r="B3468" s="325" t="s">
        <v>222</v>
      </c>
      <c r="C3468" s="323">
        <v>2011</v>
      </c>
      <c r="D3468" s="325" t="s">
        <v>293</v>
      </c>
      <c r="E3468" s="334" t="s">
        <v>381</v>
      </c>
      <c r="F3468" s="323" t="str">
        <f t="shared" si="54"/>
        <v>NL_EX_M_2011_1000 m3_3_1</v>
      </c>
      <c r="G3468" s="684"/>
    </row>
    <row r="3469" spans="1:7" ht="13.8" thickBot="1" x14ac:dyDescent="0.3">
      <c r="A3469" s="372" t="str">
        <f>Cover!$G$25</f>
        <v>NL</v>
      </c>
      <c r="B3469" s="325" t="s">
        <v>222</v>
      </c>
      <c r="C3469" s="323">
        <v>2011</v>
      </c>
      <c r="D3469" s="325" t="s">
        <v>293</v>
      </c>
      <c r="E3469" s="334" t="s">
        <v>382</v>
      </c>
      <c r="F3469" s="323" t="str">
        <f t="shared" si="54"/>
        <v>NL_EX_M_2011_1000 m3_3_2</v>
      </c>
      <c r="G3469" s="684"/>
    </row>
    <row r="3470" spans="1:7" ht="13.8" thickBot="1" x14ac:dyDescent="0.3">
      <c r="A3470" s="372" t="str">
        <f>Cover!$G$25</f>
        <v>NL</v>
      </c>
      <c r="B3470" s="325" t="s">
        <v>222</v>
      </c>
      <c r="C3470" s="323">
        <v>2011</v>
      </c>
      <c r="D3470" s="325" t="s">
        <v>362</v>
      </c>
      <c r="E3470" s="334">
        <v>4</v>
      </c>
      <c r="F3470" s="323" t="str">
        <f t="shared" si="54"/>
        <v>NL_EX_M_2011_1000 mt_4</v>
      </c>
      <c r="G3470" s="684"/>
    </row>
    <row r="3471" spans="1:7" ht="13.8" thickBot="1" x14ac:dyDescent="0.3">
      <c r="A3471" s="372" t="str">
        <f>Cover!$G$25</f>
        <v>NL</v>
      </c>
      <c r="B3471" s="325" t="s">
        <v>222</v>
      </c>
      <c r="C3471" s="323">
        <v>2011</v>
      </c>
      <c r="D3471" s="325" t="s">
        <v>362</v>
      </c>
      <c r="E3471" s="334" t="s">
        <v>383</v>
      </c>
      <c r="F3471" s="323" t="str">
        <f t="shared" si="54"/>
        <v>NL_EX_M_2011_1000 mt_4_1</v>
      </c>
      <c r="G3471" s="684"/>
    </row>
    <row r="3472" spans="1:7" ht="13.8" thickBot="1" x14ac:dyDescent="0.3">
      <c r="A3472" s="372" t="str">
        <f>Cover!$G$25</f>
        <v>NL</v>
      </c>
      <c r="B3472" s="325" t="s">
        <v>222</v>
      </c>
      <c r="C3472" s="323">
        <v>2011</v>
      </c>
      <c r="D3472" s="325" t="s">
        <v>362</v>
      </c>
      <c r="E3472" s="334" t="s">
        <v>384</v>
      </c>
      <c r="F3472" s="323" t="str">
        <f t="shared" si="54"/>
        <v>NL_EX_M_2011_1000 mt_4_2</v>
      </c>
      <c r="G3472" s="684"/>
    </row>
    <row r="3473" spans="1:7" ht="13.8" thickBot="1" x14ac:dyDescent="0.3">
      <c r="A3473" s="372" t="str">
        <f>Cover!$G$25</f>
        <v>NL</v>
      </c>
      <c r="B3473" s="325" t="s">
        <v>222</v>
      </c>
      <c r="C3473" s="323">
        <v>2011</v>
      </c>
      <c r="D3473" s="325" t="s">
        <v>293</v>
      </c>
      <c r="E3473" s="334">
        <v>5</v>
      </c>
      <c r="F3473" s="323" t="str">
        <f t="shared" si="54"/>
        <v>NL_EX_M_2011_1000 m3_5</v>
      </c>
      <c r="G3473" s="684"/>
    </row>
    <row r="3474" spans="1:7" ht="13.8" thickBot="1" x14ac:dyDescent="0.3">
      <c r="A3474" s="372" t="str">
        <f>Cover!$G$25</f>
        <v>NL</v>
      </c>
      <c r="B3474" s="325" t="s">
        <v>222</v>
      </c>
      <c r="C3474" s="323">
        <v>2011</v>
      </c>
      <c r="D3474" s="325" t="s">
        <v>293</v>
      </c>
      <c r="E3474" s="334" t="s">
        <v>110</v>
      </c>
      <c r="F3474" s="323" t="str">
        <f t="shared" si="54"/>
        <v>NL_EX_M_2011_1000 m3_5_C</v>
      </c>
      <c r="G3474" s="684"/>
    </row>
    <row r="3475" spans="1:7" ht="13.8" thickBot="1" x14ac:dyDescent="0.3">
      <c r="A3475" s="372" t="str">
        <f>Cover!$G$25</f>
        <v>NL</v>
      </c>
      <c r="B3475" s="325" t="s">
        <v>222</v>
      </c>
      <c r="C3475" s="323">
        <v>2011</v>
      </c>
      <c r="D3475" s="325" t="s">
        <v>293</v>
      </c>
      <c r="E3475" s="334" t="s">
        <v>111</v>
      </c>
      <c r="F3475" s="323" t="str">
        <f t="shared" si="54"/>
        <v>NL_EX_M_2011_1000 m3_5_NC</v>
      </c>
      <c r="G3475" s="684"/>
    </row>
    <row r="3476" spans="1:7" ht="13.8" thickBot="1" x14ac:dyDescent="0.3">
      <c r="A3476" s="372" t="str">
        <f>Cover!$G$25</f>
        <v>NL</v>
      </c>
      <c r="B3476" s="325" t="s">
        <v>222</v>
      </c>
      <c r="C3476" s="323">
        <v>2011</v>
      </c>
      <c r="D3476" s="325" t="s">
        <v>293</v>
      </c>
      <c r="E3476" s="334" t="s">
        <v>112</v>
      </c>
      <c r="F3476" s="323" t="str">
        <f t="shared" si="54"/>
        <v>NL_EX_M_2011_1000 m3_5_NC_T</v>
      </c>
      <c r="G3476" s="684"/>
    </row>
    <row r="3477" spans="1:7" ht="13.8" thickBot="1" x14ac:dyDescent="0.3">
      <c r="A3477" s="372" t="str">
        <f>Cover!$G$25</f>
        <v>NL</v>
      </c>
      <c r="B3477" s="325" t="s">
        <v>222</v>
      </c>
      <c r="C3477" s="323">
        <v>2011</v>
      </c>
      <c r="D3477" s="325" t="s">
        <v>293</v>
      </c>
      <c r="E3477" s="334">
        <v>6</v>
      </c>
      <c r="F3477" s="323" t="str">
        <f t="shared" si="54"/>
        <v>NL_EX_M_2011_1000 m3_6</v>
      </c>
      <c r="G3477" s="684"/>
    </row>
    <row r="3478" spans="1:7" ht="13.8" thickBot="1" x14ac:dyDescent="0.3">
      <c r="A3478" s="372" t="str">
        <f>Cover!$G$25</f>
        <v>NL</v>
      </c>
      <c r="B3478" s="325" t="s">
        <v>222</v>
      </c>
      <c r="C3478" s="323">
        <v>2011</v>
      </c>
      <c r="D3478" s="325" t="s">
        <v>293</v>
      </c>
      <c r="E3478" s="334" t="s">
        <v>113</v>
      </c>
      <c r="F3478" s="323" t="str">
        <f t="shared" si="54"/>
        <v>NL_EX_M_2011_1000 m3_6_1</v>
      </c>
      <c r="G3478" s="684"/>
    </row>
    <row r="3479" spans="1:7" ht="13.8" thickBot="1" x14ac:dyDescent="0.3">
      <c r="A3479" s="372" t="str">
        <f>Cover!$G$25</f>
        <v>NL</v>
      </c>
      <c r="B3479" s="325" t="s">
        <v>222</v>
      </c>
      <c r="C3479" s="323">
        <v>2011</v>
      </c>
      <c r="D3479" s="325" t="s">
        <v>293</v>
      </c>
      <c r="E3479" s="334" t="s">
        <v>114</v>
      </c>
      <c r="F3479" s="323" t="str">
        <f t="shared" si="54"/>
        <v>NL_EX_M_2011_1000 m3_6_1_C</v>
      </c>
      <c r="G3479" s="684"/>
    </row>
    <row r="3480" spans="1:7" ht="13.8" thickBot="1" x14ac:dyDescent="0.3">
      <c r="A3480" s="372" t="str">
        <f>Cover!$G$25</f>
        <v>NL</v>
      </c>
      <c r="B3480" s="325" t="s">
        <v>222</v>
      </c>
      <c r="C3480" s="323">
        <v>2011</v>
      </c>
      <c r="D3480" s="325" t="s">
        <v>293</v>
      </c>
      <c r="E3480" s="334" t="s">
        <v>115</v>
      </c>
      <c r="F3480" s="323" t="str">
        <f t="shared" si="54"/>
        <v>NL_EX_M_2011_1000 m3_6_1_NC</v>
      </c>
      <c r="G3480" s="684"/>
    </row>
    <row r="3481" spans="1:7" ht="13.8" thickBot="1" x14ac:dyDescent="0.3">
      <c r="A3481" s="372" t="str">
        <f>Cover!$G$25</f>
        <v>NL</v>
      </c>
      <c r="B3481" s="325" t="s">
        <v>222</v>
      </c>
      <c r="C3481" s="323">
        <v>2011</v>
      </c>
      <c r="D3481" s="325" t="s">
        <v>293</v>
      </c>
      <c r="E3481" s="334" t="s">
        <v>116</v>
      </c>
      <c r="F3481" s="323" t="str">
        <f t="shared" si="54"/>
        <v>NL_EX_M_2011_1000 m3_6_1_NC_T</v>
      </c>
      <c r="G3481" s="684"/>
    </row>
    <row r="3482" spans="1:7" ht="13.8" thickBot="1" x14ac:dyDescent="0.3">
      <c r="A3482" s="372" t="str">
        <f>Cover!$G$25</f>
        <v>NL</v>
      </c>
      <c r="B3482" s="325" t="s">
        <v>222</v>
      </c>
      <c r="C3482" s="323">
        <v>2011</v>
      </c>
      <c r="D3482" s="325" t="s">
        <v>293</v>
      </c>
      <c r="E3482" s="334" t="s">
        <v>117</v>
      </c>
      <c r="F3482" s="323" t="str">
        <f t="shared" si="54"/>
        <v>NL_EX_M_2011_1000 m3_6_2</v>
      </c>
      <c r="G3482" s="684"/>
    </row>
    <row r="3483" spans="1:7" ht="13.8" thickBot="1" x14ac:dyDescent="0.3">
      <c r="A3483" s="372" t="str">
        <f>Cover!$G$25</f>
        <v>NL</v>
      </c>
      <c r="B3483" s="325" t="s">
        <v>222</v>
      </c>
      <c r="C3483" s="323">
        <v>2011</v>
      </c>
      <c r="D3483" s="325" t="s">
        <v>293</v>
      </c>
      <c r="E3483" s="334" t="s">
        <v>118</v>
      </c>
      <c r="F3483" s="323" t="str">
        <f t="shared" si="54"/>
        <v>NL_EX_M_2011_1000 m3_6_2_C</v>
      </c>
      <c r="G3483" s="684"/>
    </row>
    <row r="3484" spans="1:7" ht="13.8" thickBot="1" x14ac:dyDescent="0.3">
      <c r="A3484" s="372" t="str">
        <f>Cover!$G$25</f>
        <v>NL</v>
      </c>
      <c r="B3484" s="325" t="s">
        <v>222</v>
      </c>
      <c r="C3484" s="323">
        <v>2011</v>
      </c>
      <c r="D3484" s="325" t="s">
        <v>293</v>
      </c>
      <c r="E3484" s="334" t="s">
        <v>119</v>
      </c>
      <c r="F3484" s="323" t="str">
        <f t="shared" si="54"/>
        <v>NL_EX_M_2011_1000 m3_6_2_NC</v>
      </c>
      <c r="G3484" s="684"/>
    </row>
    <row r="3485" spans="1:7" ht="13.8" thickBot="1" x14ac:dyDescent="0.3">
      <c r="A3485" s="372" t="str">
        <f>Cover!$G$25</f>
        <v>NL</v>
      </c>
      <c r="B3485" s="325" t="s">
        <v>222</v>
      </c>
      <c r="C3485" s="323">
        <v>2011</v>
      </c>
      <c r="D3485" s="325" t="s">
        <v>293</v>
      </c>
      <c r="E3485" s="334" t="s">
        <v>120</v>
      </c>
      <c r="F3485" s="323" t="str">
        <f t="shared" si="54"/>
        <v>NL_EX_M_2011_1000 m3_6_2_NC_T</v>
      </c>
      <c r="G3485" s="684"/>
    </row>
    <row r="3486" spans="1:7" ht="13.8" thickBot="1" x14ac:dyDescent="0.3">
      <c r="A3486" s="372" t="str">
        <f>Cover!$G$25</f>
        <v>NL</v>
      </c>
      <c r="B3486" s="325" t="s">
        <v>222</v>
      </c>
      <c r="C3486" s="323">
        <v>2011</v>
      </c>
      <c r="D3486" s="325" t="s">
        <v>293</v>
      </c>
      <c r="E3486" s="334" t="s">
        <v>121</v>
      </c>
      <c r="F3486" s="323" t="str">
        <f t="shared" si="54"/>
        <v>NL_EX_M_2011_1000 m3_6_3</v>
      </c>
      <c r="G3486" s="684"/>
    </row>
    <row r="3487" spans="1:7" ht="13.8" thickBot="1" x14ac:dyDescent="0.3">
      <c r="A3487" s="372" t="str">
        <f>Cover!$G$25</f>
        <v>NL</v>
      </c>
      <c r="B3487" s="325" t="s">
        <v>222</v>
      </c>
      <c r="C3487" s="323">
        <v>2011</v>
      </c>
      <c r="D3487" s="325" t="s">
        <v>293</v>
      </c>
      <c r="E3487" s="334" t="s">
        <v>122</v>
      </c>
      <c r="F3487" s="323" t="str">
        <f t="shared" si="54"/>
        <v>NL_EX_M_2011_1000 m3_6_3_1</v>
      </c>
      <c r="G3487" s="684"/>
    </row>
    <row r="3488" spans="1:7" ht="13.8" thickBot="1" x14ac:dyDescent="0.3">
      <c r="A3488" s="372" t="str">
        <f>Cover!$G$25</f>
        <v>NL</v>
      </c>
      <c r="B3488" s="325" t="s">
        <v>222</v>
      </c>
      <c r="C3488" s="323">
        <v>2011</v>
      </c>
      <c r="D3488" s="325" t="s">
        <v>293</v>
      </c>
      <c r="E3488" s="334" t="s">
        <v>123</v>
      </c>
      <c r="F3488" s="323" t="str">
        <f t="shared" si="54"/>
        <v>NL_EX_M_2011_1000 m3_6_4</v>
      </c>
      <c r="G3488" s="684"/>
    </row>
    <row r="3489" spans="1:7" ht="13.8" thickBot="1" x14ac:dyDescent="0.3">
      <c r="A3489" s="372" t="str">
        <f>Cover!$G$25</f>
        <v>NL</v>
      </c>
      <c r="B3489" s="325" t="s">
        <v>222</v>
      </c>
      <c r="C3489" s="323">
        <v>2011</v>
      </c>
      <c r="D3489" s="325" t="s">
        <v>293</v>
      </c>
      <c r="E3489" s="334" t="s">
        <v>124</v>
      </c>
      <c r="F3489" s="323" t="str">
        <f t="shared" si="54"/>
        <v>NL_EX_M_2011_1000 m3_6_4_1</v>
      </c>
      <c r="G3489" s="684"/>
    </row>
    <row r="3490" spans="1:7" ht="13.8" thickBot="1" x14ac:dyDescent="0.3">
      <c r="A3490" s="372" t="str">
        <f>Cover!$G$25</f>
        <v>NL</v>
      </c>
      <c r="B3490" s="325" t="s">
        <v>222</v>
      </c>
      <c r="C3490" s="323">
        <v>2011</v>
      </c>
      <c r="D3490" s="325" t="s">
        <v>293</v>
      </c>
      <c r="E3490" s="334" t="s">
        <v>125</v>
      </c>
      <c r="F3490" s="323" t="str">
        <f t="shared" si="54"/>
        <v>NL_EX_M_2011_1000 m3_6_4_2</v>
      </c>
      <c r="G3490" s="684"/>
    </row>
    <row r="3491" spans="1:7" ht="13.8" thickBot="1" x14ac:dyDescent="0.3">
      <c r="A3491" s="372" t="str">
        <f>Cover!$G$25</f>
        <v>NL</v>
      </c>
      <c r="B3491" s="325" t="s">
        <v>222</v>
      </c>
      <c r="C3491" s="323">
        <v>2011</v>
      </c>
      <c r="D3491" s="325" t="s">
        <v>293</v>
      </c>
      <c r="E3491" s="334" t="s">
        <v>126</v>
      </c>
      <c r="F3491" s="323" t="str">
        <f t="shared" si="54"/>
        <v>NL_EX_M_2011_1000 m3_6_4_3</v>
      </c>
      <c r="G3491" s="684"/>
    </row>
    <row r="3492" spans="1:7" ht="13.8" thickBot="1" x14ac:dyDescent="0.3">
      <c r="A3492" s="372" t="str">
        <f>Cover!$G$25</f>
        <v>NL</v>
      </c>
      <c r="B3492" s="325" t="s">
        <v>222</v>
      </c>
      <c r="C3492" s="323">
        <v>2011</v>
      </c>
      <c r="D3492" s="325" t="s">
        <v>362</v>
      </c>
      <c r="E3492" s="334">
        <v>7</v>
      </c>
      <c r="F3492" s="323" t="str">
        <f t="shared" si="54"/>
        <v>NL_EX_M_2011_1000 mt_7</v>
      </c>
      <c r="G3492" s="684"/>
    </row>
    <row r="3493" spans="1:7" ht="13.8" thickBot="1" x14ac:dyDescent="0.3">
      <c r="A3493" s="372" t="str">
        <f>Cover!$G$25</f>
        <v>NL</v>
      </c>
      <c r="B3493" s="325" t="s">
        <v>222</v>
      </c>
      <c r="C3493" s="323">
        <v>2011</v>
      </c>
      <c r="D3493" s="325" t="s">
        <v>362</v>
      </c>
      <c r="E3493" s="334" t="s">
        <v>127</v>
      </c>
      <c r="F3493" s="323" t="str">
        <f t="shared" si="54"/>
        <v>NL_EX_M_2011_1000 mt_7_1</v>
      </c>
      <c r="G3493" s="684"/>
    </row>
    <row r="3494" spans="1:7" ht="13.8" thickBot="1" x14ac:dyDescent="0.3">
      <c r="A3494" s="372" t="str">
        <f>Cover!$G$25</f>
        <v>NL</v>
      </c>
      <c r="B3494" s="325" t="s">
        <v>222</v>
      </c>
      <c r="C3494" s="323">
        <v>2011</v>
      </c>
      <c r="D3494" s="325" t="s">
        <v>362</v>
      </c>
      <c r="E3494" s="334" t="s">
        <v>128</v>
      </c>
      <c r="F3494" s="323" t="str">
        <f t="shared" si="54"/>
        <v>NL_EX_M_2011_1000 mt_7_2</v>
      </c>
      <c r="G3494" s="684"/>
    </row>
    <row r="3495" spans="1:7" ht="13.8" thickBot="1" x14ac:dyDescent="0.3">
      <c r="A3495" s="372" t="str">
        <f>Cover!$G$25</f>
        <v>NL</v>
      </c>
      <c r="B3495" s="325" t="s">
        <v>222</v>
      </c>
      <c r="C3495" s="323">
        <v>2011</v>
      </c>
      <c r="D3495" s="325" t="s">
        <v>362</v>
      </c>
      <c r="E3495" s="334" t="s">
        <v>129</v>
      </c>
      <c r="F3495" s="323" t="str">
        <f t="shared" si="54"/>
        <v>NL_EX_M_2011_1000 mt_7_3</v>
      </c>
      <c r="G3495" s="684"/>
    </row>
    <row r="3496" spans="1:7" ht="13.8" thickBot="1" x14ac:dyDescent="0.3">
      <c r="A3496" s="372" t="str">
        <f>Cover!$G$25</f>
        <v>NL</v>
      </c>
      <c r="B3496" s="325" t="s">
        <v>222</v>
      </c>
      <c r="C3496" s="323">
        <v>2011</v>
      </c>
      <c r="D3496" s="325" t="s">
        <v>362</v>
      </c>
      <c r="E3496" s="334" t="s">
        <v>130</v>
      </c>
      <c r="F3496" s="323" t="str">
        <f t="shared" si="54"/>
        <v>NL_EX_M_2011_1000 mt_7_3_1</v>
      </c>
      <c r="G3496" s="684"/>
    </row>
    <row r="3497" spans="1:7" ht="13.8" thickBot="1" x14ac:dyDescent="0.3">
      <c r="A3497" s="372" t="str">
        <f>Cover!$G$25</f>
        <v>NL</v>
      </c>
      <c r="B3497" s="325" t="s">
        <v>222</v>
      </c>
      <c r="C3497" s="323">
        <v>2011</v>
      </c>
      <c r="D3497" s="325" t="s">
        <v>362</v>
      </c>
      <c r="E3497" s="334" t="s">
        <v>131</v>
      </c>
      <c r="F3497" s="323" t="str">
        <f t="shared" si="54"/>
        <v>NL_EX_M_2011_1000 mt_7_3_2</v>
      </c>
      <c r="G3497" s="684"/>
    </row>
    <row r="3498" spans="1:7" ht="13.8" thickBot="1" x14ac:dyDescent="0.3">
      <c r="A3498" s="372" t="str">
        <f>Cover!$G$25</f>
        <v>NL</v>
      </c>
      <c r="B3498" s="325" t="s">
        <v>222</v>
      </c>
      <c r="C3498" s="323">
        <v>2011</v>
      </c>
      <c r="D3498" s="325" t="s">
        <v>362</v>
      </c>
      <c r="E3498" s="334" t="s">
        <v>132</v>
      </c>
      <c r="F3498" s="323" t="str">
        <f t="shared" si="54"/>
        <v>NL_EX_M_2011_1000 mt_7_3_3</v>
      </c>
      <c r="G3498" s="684"/>
    </row>
    <row r="3499" spans="1:7" ht="13.8" thickBot="1" x14ac:dyDescent="0.3">
      <c r="A3499" s="372" t="str">
        <f>Cover!$G$25</f>
        <v>NL</v>
      </c>
      <c r="B3499" s="325" t="s">
        <v>222</v>
      </c>
      <c r="C3499" s="323">
        <v>2011</v>
      </c>
      <c r="D3499" s="325" t="s">
        <v>362</v>
      </c>
      <c r="E3499" s="334" t="s">
        <v>133</v>
      </c>
      <c r="F3499" s="323" t="str">
        <f t="shared" si="54"/>
        <v>NL_EX_M_2011_1000 mt_7_3_4</v>
      </c>
      <c r="G3499" s="684"/>
    </row>
    <row r="3500" spans="1:7" ht="13.8" thickBot="1" x14ac:dyDescent="0.3">
      <c r="A3500" s="372" t="str">
        <f>Cover!$G$25</f>
        <v>NL</v>
      </c>
      <c r="B3500" s="325" t="s">
        <v>222</v>
      </c>
      <c r="C3500" s="323">
        <v>2011</v>
      </c>
      <c r="D3500" s="325" t="s">
        <v>362</v>
      </c>
      <c r="E3500" s="334" t="s">
        <v>134</v>
      </c>
      <c r="F3500" s="323" t="str">
        <f t="shared" si="54"/>
        <v>NL_EX_M_2011_1000 mt_7_4</v>
      </c>
      <c r="G3500" s="684"/>
    </row>
    <row r="3501" spans="1:7" ht="13.8" thickBot="1" x14ac:dyDescent="0.3">
      <c r="A3501" s="372" t="str">
        <f>Cover!$G$25</f>
        <v>NL</v>
      </c>
      <c r="B3501" s="325" t="s">
        <v>222</v>
      </c>
      <c r="C3501" s="323">
        <v>2011</v>
      </c>
      <c r="D3501" s="325" t="s">
        <v>362</v>
      </c>
      <c r="E3501" s="334">
        <v>8</v>
      </c>
      <c r="F3501" s="323" t="str">
        <f t="shared" si="54"/>
        <v>NL_EX_M_2011_1000 mt_8</v>
      </c>
      <c r="G3501" s="684"/>
    </row>
    <row r="3502" spans="1:7" ht="13.8" thickBot="1" x14ac:dyDescent="0.3">
      <c r="A3502" s="372" t="str">
        <f>Cover!$G$25</f>
        <v>NL</v>
      </c>
      <c r="B3502" s="325" t="s">
        <v>222</v>
      </c>
      <c r="C3502" s="323">
        <v>2011</v>
      </c>
      <c r="D3502" s="325" t="s">
        <v>362</v>
      </c>
      <c r="E3502" s="334" t="s">
        <v>135</v>
      </c>
      <c r="F3502" s="323" t="str">
        <f t="shared" si="54"/>
        <v>NL_EX_M_2011_1000 mt_8_1</v>
      </c>
      <c r="G3502" s="684"/>
    </row>
    <row r="3503" spans="1:7" ht="13.8" thickBot="1" x14ac:dyDescent="0.3">
      <c r="A3503" s="372" t="str">
        <f>Cover!$G$25</f>
        <v>NL</v>
      </c>
      <c r="B3503" s="325" t="s">
        <v>222</v>
      </c>
      <c r="C3503" s="323">
        <v>2011</v>
      </c>
      <c r="D3503" s="325" t="s">
        <v>362</v>
      </c>
      <c r="E3503" s="334" t="s">
        <v>136</v>
      </c>
      <c r="F3503" s="323" t="str">
        <f t="shared" si="54"/>
        <v>NL_EX_M_2011_1000 mt_8_2</v>
      </c>
      <c r="G3503" s="684"/>
    </row>
    <row r="3504" spans="1:7" ht="13.8" thickBot="1" x14ac:dyDescent="0.3">
      <c r="A3504" s="372" t="str">
        <f>Cover!$G$25</f>
        <v>NL</v>
      </c>
      <c r="B3504" s="325" t="s">
        <v>222</v>
      </c>
      <c r="C3504" s="323">
        <v>2011</v>
      </c>
      <c r="D3504" s="325" t="s">
        <v>362</v>
      </c>
      <c r="E3504" s="334">
        <v>9</v>
      </c>
      <c r="F3504" s="323" t="str">
        <f t="shared" si="54"/>
        <v>NL_EX_M_2011_1000 mt_9</v>
      </c>
      <c r="G3504" s="684"/>
    </row>
    <row r="3505" spans="1:7" ht="13.8" thickBot="1" x14ac:dyDescent="0.3">
      <c r="A3505" s="372" t="str">
        <f>Cover!$G$25</f>
        <v>NL</v>
      </c>
      <c r="B3505" s="325" t="s">
        <v>222</v>
      </c>
      <c r="C3505" s="323">
        <v>2011</v>
      </c>
      <c r="D3505" s="325" t="s">
        <v>362</v>
      </c>
      <c r="E3505" s="334">
        <v>10</v>
      </c>
      <c r="F3505" s="323" t="str">
        <f t="shared" si="54"/>
        <v>NL_EX_M_2011_1000 mt_10</v>
      </c>
      <c r="G3505" s="684"/>
    </row>
    <row r="3506" spans="1:7" ht="13.8" thickBot="1" x14ac:dyDescent="0.3">
      <c r="A3506" s="372" t="str">
        <f>Cover!$G$25</f>
        <v>NL</v>
      </c>
      <c r="B3506" s="325" t="s">
        <v>222</v>
      </c>
      <c r="C3506" s="323">
        <v>2011</v>
      </c>
      <c r="D3506" s="325" t="s">
        <v>362</v>
      </c>
      <c r="E3506" s="334" t="s">
        <v>137</v>
      </c>
      <c r="F3506" s="323" t="str">
        <f t="shared" si="54"/>
        <v>NL_EX_M_2011_1000 mt_10_1</v>
      </c>
      <c r="G3506" s="684"/>
    </row>
    <row r="3507" spans="1:7" ht="13.8" thickBot="1" x14ac:dyDescent="0.3">
      <c r="A3507" s="372" t="str">
        <f>Cover!$G$25</f>
        <v>NL</v>
      </c>
      <c r="B3507" s="325" t="s">
        <v>222</v>
      </c>
      <c r="C3507" s="323">
        <v>2011</v>
      </c>
      <c r="D3507" s="325" t="s">
        <v>362</v>
      </c>
      <c r="E3507" s="334" t="s">
        <v>138</v>
      </c>
      <c r="F3507" s="323" t="str">
        <f t="shared" si="54"/>
        <v>NL_EX_M_2011_1000 mt_10_1_1</v>
      </c>
      <c r="G3507" s="684"/>
    </row>
    <row r="3508" spans="1:7" ht="13.8" thickBot="1" x14ac:dyDescent="0.3">
      <c r="A3508" s="372" t="str">
        <f>Cover!$G$25</f>
        <v>NL</v>
      </c>
      <c r="B3508" s="325" t="s">
        <v>222</v>
      </c>
      <c r="C3508" s="323">
        <v>2011</v>
      </c>
      <c r="D3508" s="325" t="s">
        <v>362</v>
      </c>
      <c r="E3508" s="334" t="s">
        <v>139</v>
      </c>
      <c r="F3508" s="323" t="str">
        <f t="shared" si="54"/>
        <v>NL_EX_M_2011_1000 mt_10_1_2</v>
      </c>
      <c r="G3508" s="684"/>
    </row>
    <row r="3509" spans="1:7" ht="13.8" thickBot="1" x14ac:dyDescent="0.3">
      <c r="A3509" s="372" t="str">
        <f>Cover!$G$25</f>
        <v>NL</v>
      </c>
      <c r="B3509" s="325" t="s">
        <v>222</v>
      </c>
      <c r="C3509" s="323">
        <v>2011</v>
      </c>
      <c r="D3509" s="325" t="s">
        <v>362</v>
      </c>
      <c r="E3509" s="334" t="s">
        <v>140</v>
      </c>
      <c r="F3509" s="323" t="str">
        <f t="shared" si="54"/>
        <v>NL_EX_M_2011_1000 mt_10_1_3</v>
      </c>
      <c r="G3509" s="684"/>
    </row>
    <row r="3510" spans="1:7" ht="13.8" thickBot="1" x14ac:dyDescent="0.3">
      <c r="A3510" s="372" t="str">
        <f>Cover!$G$25</f>
        <v>NL</v>
      </c>
      <c r="B3510" s="325" t="s">
        <v>222</v>
      </c>
      <c r="C3510" s="323">
        <v>2011</v>
      </c>
      <c r="D3510" s="325" t="s">
        <v>362</v>
      </c>
      <c r="E3510" s="334" t="s">
        <v>141</v>
      </c>
      <c r="F3510" s="323" t="str">
        <f t="shared" si="54"/>
        <v>NL_EX_M_2011_1000 mt_10_1_4</v>
      </c>
      <c r="G3510" s="684"/>
    </row>
    <row r="3511" spans="1:7" ht="13.8" thickBot="1" x14ac:dyDescent="0.3">
      <c r="A3511" s="372" t="str">
        <f>Cover!$G$25</f>
        <v>NL</v>
      </c>
      <c r="B3511" s="332" t="s">
        <v>222</v>
      </c>
      <c r="C3511" s="323">
        <v>2011</v>
      </c>
      <c r="D3511" s="332" t="s">
        <v>362</v>
      </c>
      <c r="E3511" s="342" t="s">
        <v>142</v>
      </c>
      <c r="F3511" s="323" t="str">
        <f t="shared" si="54"/>
        <v>NL_EX_M_2011_1000 mt_10_2</v>
      </c>
      <c r="G3511" s="684"/>
    </row>
    <row r="3512" spans="1:7" ht="13.8" thickBot="1" x14ac:dyDescent="0.3">
      <c r="A3512" s="372" t="str">
        <f>Cover!$G$25</f>
        <v>NL</v>
      </c>
      <c r="B3512" s="327" t="s">
        <v>222</v>
      </c>
      <c r="C3512" s="323">
        <v>2011</v>
      </c>
      <c r="D3512" s="332" t="s">
        <v>362</v>
      </c>
      <c r="E3512" s="341" t="s">
        <v>143</v>
      </c>
      <c r="F3512" s="323" t="str">
        <f t="shared" si="54"/>
        <v>NL_EX_M_2011_1000 mt_10_3</v>
      </c>
      <c r="G3512" s="684"/>
    </row>
    <row r="3513" spans="1:7" ht="13.8" thickBot="1" x14ac:dyDescent="0.3">
      <c r="A3513" s="372" t="str">
        <f>Cover!$G$25</f>
        <v>NL</v>
      </c>
      <c r="B3513" s="325" t="s">
        <v>222</v>
      </c>
      <c r="C3513" s="323">
        <v>2011</v>
      </c>
      <c r="D3513" s="332" t="s">
        <v>362</v>
      </c>
      <c r="E3513" s="334" t="s">
        <v>144</v>
      </c>
      <c r="F3513" s="323" t="str">
        <f t="shared" si="54"/>
        <v>NL_EX_M_2011_1000 mt_10_3_1</v>
      </c>
      <c r="G3513" s="684"/>
    </row>
    <row r="3514" spans="1:7" ht="13.8" thickBot="1" x14ac:dyDescent="0.3">
      <c r="A3514" s="372" t="str">
        <f>Cover!$G$25</f>
        <v>NL</v>
      </c>
      <c r="B3514" s="325" t="s">
        <v>222</v>
      </c>
      <c r="C3514" s="323">
        <v>2011</v>
      </c>
      <c r="D3514" s="332" t="s">
        <v>362</v>
      </c>
      <c r="E3514" s="334" t="s">
        <v>145</v>
      </c>
      <c r="F3514" s="323" t="str">
        <f t="shared" si="54"/>
        <v>NL_EX_M_2011_1000 mt_10_3_2</v>
      </c>
      <c r="G3514" s="684"/>
    </row>
    <row r="3515" spans="1:7" ht="13.8" thickBot="1" x14ac:dyDescent="0.3">
      <c r="A3515" s="372" t="str">
        <f>Cover!$G$25</f>
        <v>NL</v>
      </c>
      <c r="B3515" s="325" t="s">
        <v>222</v>
      </c>
      <c r="C3515" s="323">
        <v>2011</v>
      </c>
      <c r="D3515" s="332" t="s">
        <v>362</v>
      </c>
      <c r="E3515" s="334" t="s">
        <v>146</v>
      </c>
      <c r="F3515" s="323" t="str">
        <f t="shared" si="54"/>
        <v>NL_EX_M_2011_1000 mt_10_3_3</v>
      </c>
      <c r="G3515" s="684"/>
    </row>
    <row r="3516" spans="1:7" ht="13.8" thickBot="1" x14ac:dyDescent="0.3">
      <c r="A3516" s="372" t="str">
        <f>Cover!$G$25</f>
        <v>NL</v>
      </c>
      <c r="B3516" s="325" t="s">
        <v>222</v>
      </c>
      <c r="C3516" s="323">
        <v>2011</v>
      </c>
      <c r="D3516" s="332" t="s">
        <v>362</v>
      </c>
      <c r="E3516" s="334" t="s">
        <v>147</v>
      </c>
      <c r="F3516" s="323" t="str">
        <f t="shared" si="54"/>
        <v>NL_EX_M_2011_1000 mt_10_3_4</v>
      </c>
      <c r="G3516" s="684"/>
    </row>
    <row r="3517" spans="1:7" ht="13.8" thickBot="1" x14ac:dyDescent="0.3">
      <c r="A3517" s="372" t="str">
        <f>Cover!$G$25</f>
        <v>NL</v>
      </c>
      <c r="B3517" s="325" t="s">
        <v>222</v>
      </c>
      <c r="C3517" s="323">
        <v>2011</v>
      </c>
      <c r="D3517" s="332" t="s">
        <v>362</v>
      </c>
      <c r="E3517" s="334" t="s">
        <v>148</v>
      </c>
      <c r="F3517" s="323" t="str">
        <f t="shared" si="54"/>
        <v>NL_EX_M_2011_1000 mt_10_4</v>
      </c>
      <c r="G3517" s="684"/>
    </row>
    <row r="3518" spans="1:7" ht="13.8" thickBot="1" x14ac:dyDescent="0.3">
      <c r="A3518" s="372" t="str">
        <f>Cover!$G$25</f>
        <v>NL</v>
      </c>
      <c r="B3518" s="325" t="s">
        <v>222</v>
      </c>
      <c r="C3518" s="323">
        <v>2011</v>
      </c>
      <c r="D3518" s="332" t="s">
        <v>216</v>
      </c>
      <c r="E3518" s="334">
        <v>1</v>
      </c>
      <c r="F3518" s="323" t="str">
        <f t="shared" si="54"/>
        <v>NL_EX_M_2011_1000 NAC_1</v>
      </c>
      <c r="G3518" s="684"/>
    </row>
    <row r="3519" spans="1:7" ht="13.8" thickBot="1" x14ac:dyDescent="0.3">
      <c r="A3519" s="372" t="str">
        <f>Cover!$G$25</f>
        <v>NL</v>
      </c>
      <c r="B3519" s="325" t="s">
        <v>222</v>
      </c>
      <c r="C3519" s="323">
        <v>2011</v>
      </c>
      <c r="D3519" s="332" t="s">
        <v>216</v>
      </c>
      <c r="E3519" s="334" t="s">
        <v>94</v>
      </c>
      <c r="F3519" s="323" t="str">
        <f t="shared" si="54"/>
        <v>NL_EX_M_2011_1000 NAC_1_1</v>
      </c>
      <c r="G3519" s="684"/>
    </row>
    <row r="3520" spans="1:7" ht="13.8" thickBot="1" x14ac:dyDescent="0.3">
      <c r="A3520" s="372" t="str">
        <f>Cover!$G$25</f>
        <v>NL</v>
      </c>
      <c r="B3520" s="325" t="s">
        <v>222</v>
      </c>
      <c r="C3520" s="323">
        <v>2011</v>
      </c>
      <c r="D3520" s="332" t="s">
        <v>216</v>
      </c>
      <c r="E3520" s="334" t="s">
        <v>97</v>
      </c>
      <c r="F3520" s="323" t="str">
        <f t="shared" si="54"/>
        <v>NL_EX_M_2011_1000 NAC_1_2</v>
      </c>
      <c r="G3520" s="684"/>
    </row>
    <row r="3521" spans="1:7" ht="13.8" thickBot="1" x14ac:dyDescent="0.3">
      <c r="A3521" s="372" t="str">
        <f>Cover!$G$25</f>
        <v>NL</v>
      </c>
      <c r="B3521" s="325" t="s">
        <v>222</v>
      </c>
      <c r="C3521" s="323">
        <v>2011</v>
      </c>
      <c r="D3521" s="332" t="s">
        <v>216</v>
      </c>
      <c r="E3521" s="334" t="s">
        <v>98</v>
      </c>
      <c r="F3521" s="323" t="str">
        <f t="shared" si="54"/>
        <v>NL_EX_M_2011_1000 NAC_1_2_C</v>
      </c>
      <c r="G3521" s="684"/>
    </row>
    <row r="3522" spans="1:7" ht="13.8" thickBot="1" x14ac:dyDescent="0.3">
      <c r="A3522" s="372" t="str">
        <f>Cover!$G$25</f>
        <v>NL</v>
      </c>
      <c r="B3522" s="325" t="s">
        <v>222</v>
      </c>
      <c r="C3522" s="323">
        <v>2011</v>
      </c>
      <c r="D3522" s="332" t="s">
        <v>216</v>
      </c>
      <c r="E3522" s="334" t="s">
        <v>99</v>
      </c>
      <c r="F3522" s="323" t="str">
        <f t="shared" si="54"/>
        <v>NL_EX_M_2011_1000 NAC_1_2_NC</v>
      </c>
      <c r="G3522" s="684"/>
    </row>
    <row r="3523" spans="1:7" ht="13.8" thickBot="1" x14ac:dyDescent="0.3">
      <c r="A3523" s="372" t="str">
        <f>Cover!$G$25</f>
        <v>NL</v>
      </c>
      <c r="B3523" s="332" t="s">
        <v>222</v>
      </c>
      <c r="C3523" s="323">
        <v>2011</v>
      </c>
      <c r="D3523" s="332" t="s">
        <v>216</v>
      </c>
      <c r="E3523" s="342" t="s">
        <v>100</v>
      </c>
      <c r="F3523" s="323" t="str">
        <f t="shared" ref="F3523:F3541" si="55">CONCATENATE(A3523,"_",B3523,"_",C3523,"_",D3523,"_",E3523)</f>
        <v>NL_EX_M_2011_1000 NAC_1_2_NC_T</v>
      </c>
      <c r="G3523" s="684"/>
    </row>
    <row r="3524" spans="1:7" ht="13.8" thickBot="1" x14ac:dyDescent="0.3">
      <c r="A3524" s="372" t="str">
        <f>Cover!$G$25</f>
        <v>NL</v>
      </c>
      <c r="B3524" s="551" t="s">
        <v>222</v>
      </c>
      <c r="C3524" s="323">
        <v>2011</v>
      </c>
      <c r="D3524" s="332" t="s">
        <v>216</v>
      </c>
      <c r="E3524" s="341">
        <v>2</v>
      </c>
      <c r="F3524" s="323" t="str">
        <f t="shared" si="55"/>
        <v>NL_EX_M_2011_1000 NAC_2</v>
      </c>
      <c r="G3524" s="684"/>
    </row>
    <row r="3525" spans="1:7" ht="13.8" thickBot="1" x14ac:dyDescent="0.3">
      <c r="A3525" s="372" t="str">
        <f>Cover!$G$25</f>
        <v>NL</v>
      </c>
      <c r="B3525" s="551" t="s">
        <v>222</v>
      </c>
      <c r="C3525" s="323">
        <v>2011</v>
      </c>
      <c r="D3525" s="332" t="s">
        <v>216</v>
      </c>
      <c r="E3525" s="334">
        <v>3</v>
      </c>
      <c r="F3525" s="323" t="str">
        <f t="shared" si="55"/>
        <v>NL_EX_M_2011_1000 NAC_3</v>
      </c>
      <c r="G3525" s="684"/>
    </row>
    <row r="3526" spans="1:7" ht="13.8" thickBot="1" x14ac:dyDescent="0.3">
      <c r="A3526" s="372" t="str">
        <f>Cover!$G$25</f>
        <v>NL</v>
      </c>
      <c r="B3526" s="551" t="s">
        <v>222</v>
      </c>
      <c r="C3526" s="323">
        <v>2011</v>
      </c>
      <c r="D3526" s="332" t="s">
        <v>216</v>
      </c>
      <c r="E3526" s="334" t="s">
        <v>381</v>
      </c>
      <c r="F3526" s="323" t="str">
        <f t="shared" si="55"/>
        <v>NL_EX_M_2011_1000 NAC_3_1</v>
      </c>
      <c r="G3526" s="684"/>
    </row>
    <row r="3527" spans="1:7" ht="13.8" thickBot="1" x14ac:dyDescent="0.3">
      <c r="A3527" s="372" t="str">
        <f>Cover!$G$25</f>
        <v>NL</v>
      </c>
      <c r="B3527" s="551" t="s">
        <v>222</v>
      </c>
      <c r="C3527" s="323">
        <v>2011</v>
      </c>
      <c r="D3527" s="332" t="s">
        <v>216</v>
      </c>
      <c r="E3527" s="334" t="s">
        <v>382</v>
      </c>
      <c r="F3527" s="323" t="str">
        <f t="shared" si="55"/>
        <v>NL_EX_M_2011_1000 NAC_3_2</v>
      </c>
      <c r="G3527" s="684"/>
    </row>
    <row r="3528" spans="1:7" ht="13.8" thickBot="1" x14ac:dyDescent="0.3">
      <c r="A3528" s="372" t="str">
        <f>Cover!$G$25</f>
        <v>NL</v>
      </c>
      <c r="B3528" s="551" t="s">
        <v>222</v>
      </c>
      <c r="C3528" s="323">
        <v>2011</v>
      </c>
      <c r="D3528" s="332" t="s">
        <v>216</v>
      </c>
      <c r="E3528" s="334">
        <v>4</v>
      </c>
      <c r="F3528" s="323" t="str">
        <f t="shared" si="55"/>
        <v>NL_EX_M_2011_1000 NAC_4</v>
      </c>
      <c r="G3528" s="684"/>
    </row>
    <row r="3529" spans="1:7" ht="13.8" thickBot="1" x14ac:dyDescent="0.3">
      <c r="A3529" s="372" t="str">
        <f>Cover!$G$25</f>
        <v>NL</v>
      </c>
      <c r="B3529" s="551" t="s">
        <v>222</v>
      </c>
      <c r="C3529" s="323">
        <v>2011</v>
      </c>
      <c r="D3529" s="332" t="s">
        <v>216</v>
      </c>
      <c r="E3529" s="334" t="s">
        <v>383</v>
      </c>
      <c r="F3529" s="323" t="str">
        <f t="shared" si="55"/>
        <v>NL_EX_M_2011_1000 NAC_4_1</v>
      </c>
      <c r="G3529" s="684"/>
    </row>
    <row r="3530" spans="1:7" ht="13.8" thickBot="1" x14ac:dyDescent="0.3">
      <c r="A3530" s="372" t="str">
        <f>Cover!$G$25</f>
        <v>NL</v>
      </c>
      <c r="B3530" s="551" t="s">
        <v>222</v>
      </c>
      <c r="C3530" s="323">
        <v>2011</v>
      </c>
      <c r="D3530" s="332" t="s">
        <v>216</v>
      </c>
      <c r="E3530" s="334" t="s">
        <v>384</v>
      </c>
      <c r="F3530" s="323" t="str">
        <f t="shared" si="55"/>
        <v>NL_EX_M_2011_1000 NAC_4_2</v>
      </c>
      <c r="G3530" s="684"/>
    </row>
    <row r="3531" spans="1:7" ht="13.8" thickBot="1" x14ac:dyDescent="0.3">
      <c r="A3531" s="372" t="str">
        <f>Cover!$G$25</f>
        <v>NL</v>
      </c>
      <c r="B3531" s="551" t="s">
        <v>222</v>
      </c>
      <c r="C3531" s="323">
        <v>2011</v>
      </c>
      <c r="D3531" s="332" t="s">
        <v>216</v>
      </c>
      <c r="E3531" s="334">
        <v>5</v>
      </c>
      <c r="F3531" s="323" t="str">
        <f t="shared" si="55"/>
        <v>NL_EX_M_2011_1000 NAC_5</v>
      </c>
      <c r="G3531" s="684"/>
    </row>
    <row r="3532" spans="1:7" ht="13.8" thickBot="1" x14ac:dyDescent="0.3">
      <c r="A3532" s="372" t="str">
        <f>Cover!$G$25</f>
        <v>NL</v>
      </c>
      <c r="B3532" s="551" t="s">
        <v>222</v>
      </c>
      <c r="C3532" s="323">
        <v>2011</v>
      </c>
      <c r="D3532" s="332" t="s">
        <v>216</v>
      </c>
      <c r="E3532" s="334" t="s">
        <v>110</v>
      </c>
      <c r="F3532" s="323" t="str">
        <f t="shared" si="55"/>
        <v>NL_EX_M_2011_1000 NAC_5_C</v>
      </c>
      <c r="G3532" s="684"/>
    </row>
    <row r="3533" spans="1:7" ht="13.8" thickBot="1" x14ac:dyDescent="0.3">
      <c r="A3533" s="372" t="str">
        <f>Cover!$G$25</f>
        <v>NL</v>
      </c>
      <c r="B3533" s="551" t="s">
        <v>222</v>
      </c>
      <c r="C3533" s="323">
        <v>2011</v>
      </c>
      <c r="D3533" s="332" t="s">
        <v>216</v>
      </c>
      <c r="E3533" s="334" t="s">
        <v>111</v>
      </c>
      <c r="F3533" s="323" t="str">
        <f t="shared" si="55"/>
        <v>NL_EX_M_2011_1000 NAC_5_NC</v>
      </c>
      <c r="G3533" s="684"/>
    </row>
    <row r="3534" spans="1:7" ht="13.8" thickBot="1" x14ac:dyDescent="0.3">
      <c r="A3534" s="372" t="str">
        <f>Cover!$G$25</f>
        <v>NL</v>
      </c>
      <c r="B3534" s="551" t="s">
        <v>222</v>
      </c>
      <c r="C3534" s="323">
        <v>2011</v>
      </c>
      <c r="D3534" s="332" t="s">
        <v>216</v>
      </c>
      <c r="E3534" s="334" t="s">
        <v>112</v>
      </c>
      <c r="F3534" s="323" t="str">
        <f t="shared" si="55"/>
        <v>NL_EX_M_2011_1000 NAC_5_NC_T</v>
      </c>
      <c r="G3534" s="684"/>
    </row>
    <row r="3535" spans="1:7" ht="13.8" thickBot="1" x14ac:dyDescent="0.3">
      <c r="A3535" s="372" t="str">
        <f>Cover!$G$25</f>
        <v>NL</v>
      </c>
      <c r="B3535" s="551" t="s">
        <v>222</v>
      </c>
      <c r="C3535" s="323">
        <v>2011</v>
      </c>
      <c r="D3535" s="332" t="s">
        <v>216</v>
      </c>
      <c r="E3535" s="334">
        <v>6</v>
      </c>
      <c r="F3535" s="323" t="str">
        <f t="shared" si="55"/>
        <v>NL_EX_M_2011_1000 NAC_6</v>
      </c>
      <c r="G3535" s="684"/>
    </row>
    <row r="3536" spans="1:7" ht="13.8" thickBot="1" x14ac:dyDescent="0.3">
      <c r="A3536" s="372" t="str">
        <f>Cover!$G$25</f>
        <v>NL</v>
      </c>
      <c r="B3536" s="551" t="s">
        <v>222</v>
      </c>
      <c r="C3536" s="323">
        <v>2011</v>
      </c>
      <c r="D3536" s="332" t="s">
        <v>216</v>
      </c>
      <c r="E3536" s="334" t="s">
        <v>113</v>
      </c>
      <c r="F3536" s="323" t="str">
        <f t="shared" si="55"/>
        <v>NL_EX_M_2011_1000 NAC_6_1</v>
      </c>
      <c r="G3536" s="684"/>
    </row>
    <row r="3537" spans="1:7" ht="13.8" thickBot="1" x14ac:dyDescent="0.3">
      <c r="A3537" s="372" t="str">
        <f>Cover!$G$25</f>
        <v>NL</v>
      </c>
      <c r="B3537" s="551" t="s">
        <v>222</v>
      </c>
      <c r="C3537" s="323">
        <v>2011</v>
      </c>
      <c r="D3537" s="332" t="s">
        <v>216</v>
      </c>
      <c r="E3537" s="334" t="s">
        <v>114</v>
      </c>
      <c r="F3537" s="323" t="str">
        <f t="shared" si="55"/>
        <v>NL_EX_M_2011_1000 NAC_6_1_C</v>
      </c>
      <c r="G3537" s="684"/>
    </row>
    <row r="3538" spans="1:7" ht="13.8" thickBot="1" x14ac:dyDescent="0.3">
      <c r="A3538" s="372" t="str">
        <f>Cover!$G$25</f>
        <v>NL</v>
      </c>
      <c r="B3538" s="551" t="s">
        <v>222</v>
      </c>
      <c r="C3538" s="323">
        <v>2011</v>
      </c>
      <c r="D3538" s="332" t="s">
        <v>216</v>
      </c>
      <c r="E3538" s="334" t="s">
        <v>115</v>
      </c>
      <c r="F3538" s="323" t="str">
        <f t="shared" si="55"/>
        <v>NL_EX_M_2011_1000 NAC_6_1_NC</v>
      </c>
      <c r="G3538" s="684"/>
    </row>
    <row r="3539" spans="1:7" ht="13.8" thickBot="1" x14ac:dyDescent="0.3">
      <c r="A3539" s="372" t="str">
        <f>Cover!$G$25</f>
        <v>NL</v>
      </c>
      <c r="B3539" s="551" t="s">
        <v>222</v>
      </c>
      <c r="C3539" s="323">
        <v>2011</v>
      </c>
      <c r="D3539" s="332" t="s">
        <v>216</v>
      </c>
      <c r="E3539" s="334" t="s">
        <v>116</v>
      </c>
      <c r="F3539" s="323" t="str">
        <f t="shared" si="55"/>
        <v>NL_EX_M_2011_1000 NAC_6_1_NC_T</v>
      </c>
      <c r="G3539" s="684"/>
    </row>
    <row r="3540" spans="1:7" ht="13.8" thickBot="1" x14ac:dyDescent="0.3">
      <c r="A3540" s="372" t="str">
        <f>Cover!$G$25</f>
        <v>NL</v>
      </c>
      <c r="B3540" s="551" t="s">
        <v>222</v>
      </c>
      <c r="C3540" s="323">
        <v>2011</v>
      </c>
      <c r="D3540" s="332" t="s">
        <v>216</v>
      </c>
      <c r="E3540" s="334" t="s">
        <v>117</v>
      </c>
      <c r="F3540" s="323" t="str">
        <f t="shared" si="55"/>
        <v>NL_EX_M_2011_1000 NAC_6_2</v>
      </c>
      <c r="G3540" s="684"/>
    </row>
    <row r="3541" spans="1:7" ht="13.8" thickBot="1" x14ac:dyDescent="0.3">
      <c r="A3541" s="372" t="str">
        <f>Cover!$G$25</f>
        <v>NL</v>
      </c>
      <c r="B3541" s="551" t="s">
        <v>222</v>
      </c>
      <c r="C3541" s="323">
        <v>2011</v>
      </c>
      <c r="D3541" s="332" t="s">
        <v>216</v>
      </c>
      <c r="E3541" s="334" t="s">
        <v>118</v>
      </c>
      <c r="F3541" s="323" t="str">
        <f t="shared" si="55"/>
        <v>NL_EX_M_2011_1000 NAC_6_2_C</v>
      </c>
      <c r="G3541" s="684"/>
    </row>
    <row r="3542" spans="1:7" ht="13.8" thickBot="1" x14ac:dyDescent="0.3">
      <c r="A3542" s="372" t="str">
        <f>Cover!$G$25</f>
        <v>NL</v>
      </c>
      <c r="B3542" s="323" t="s">
        <v>222</v>
      </c>
      <c r="C3542" s="323">
        <v>2011</v>
      </c>
      <c r="D3542" s="323" t="s">
        <v>216</v>
      </c>
      <c r="E3542" s="323" t="s">
        <v>119</v>
      </c>
      <c r="F3542" s="323" t="str">
        <f t="shared" ref="F3542:F3605" si="56">CONCATENATE(A3542,"_",B3542,"_",C3542,"_",D3542,"_",E3542)</f>
        <v>NL_EX_M_2011_1000 NAC_6_2_NC</v>
      </c>
      <c r="G3542" s="684"/>
    </row>
    <row r="3543" spans="1:7" ht="13.8" thickBot="1" x14ac:dyDescent="0.3">
      <c r="A3543" s="372" t="str">
        <f>Cover!$G$25</f>
        <v>NL</v>
      </c>
      <c r="B3543" s="323" t="s">
        <v>222</v>
      </c>
      <c r="C3543" s="323">
        <v>2011</v>
      </c>
      <c r="D3543" s="323" t="s">
        <v>216</v>
      </c>
      <c r="E3543" s="323" t="s">
        <v>120</v>
      </c>
      <c r="F3543" s="323" t="str">
        <f t="shared" si="56"/>
        <v>NL_EX_M_2011_1000 NAC_6_2_NC_T</v>
      </c>
      <c r="G3543" s="684"/>
    </row>
    <row r="3544" spans="1:7" ht="13.8" thickBot="1" x14ac:dyDescent="0.3">
      <c r="A3544" s="372" t="str">
        <f>Cover!$G$25</f>
        <v>NL</v>
      </c>
      <c r="B3544" s="323" t="s">
        <v>222</v>
      </c>
      <c r="C3544" s="323">
        <v>2011</v>
      </c>
      <c r="D3544" s="323" t="s">
        <v>216</v>
      </c>
      <c r="E3544" s="323" t="s">
        <v>121</v>
      </c>
      <c r="F3544" s="323" t="str">
        <f t="shared" si="56"/>
        <v>NL_EX_M_2011_1000 NAC_6_3</v>
      </c>
      <c r="G3544" s="684"/>
    </row>
    <row r="3545" spans="1:7" ht="13.8" thickBot="1" x14ac:dyDescent="0.3">
      <c r="A3545" s="372" t="str">
        <f>Cover!$G$25</f>
        <v>NL</v>
      </c>
      <c r="B3545" s="323" t="s">
        <v>222</v>
      </c>
      <c r="C3545" s="323">
        <v>2011</v>
      </c>
      <c r="D3545" s="323" t="s">
        <v>216</v>
      </c>
      <c r="E3545" s="323" t="s">
        <v>122</v>
      </c>
      <c r="F3545" s="323" t="str">
        <f t="shared" si="56"/>
        <v>NL_EX_M_2011_1000 NAC_6_3_1</v>
      </c>
      <c r="G3545" s="684"/>
    </row>
    <row r="3546" spans="1:7" ht="13.8" thickBot="1" x14ac:dyDescent="0.3">
      <c r="A3546" s="372" t="str">
        <f>Cover!$G$25</f>
        <v>NL</v>
      </c>
      <c r="B3546" s="323" t="s">
        <v>222</v>
      </c>
      <c r="C3546" s="323">
        <v>2011</v>
      </c>
      <c r="D3546" s="323" t="s">
        <v>216</v>
      </c>
      <c r="E3546" s="323" t="s">
        <v>123</v>
      </c>
      <c r="F3546" s="323" t="str">
        <f t="shared" si="56"/>
        <v>NL_EX_M_2011_1000 NAC_6_4</v>
      </c>
      <c r="G3546" s="684"/>
    </row>
    <row r="3547" spans="1:7" ht="13.8" thickBot="1" x14ac:dyDescent="0.3">
      <c r="A3547" s="372" t="str">
        <f>Cover!$G$25</f>
        <v>NL</v>
      </c>
      <c r="B3547" s="323" t="s">
        <v>222</v>
      </c>
      <c r="C3547" s="323">
        <v>2011</v>
      </c>
      <c r="D3547" s="323" t="s">
        <v>216</v>
      </c>
      <c r="E3547" s="323" t="s">
        <v>124</v>
      </c>
      <c r="F3547" s="323" t="str">
        <f t="shared" si="56"/>
        <v>NL_EX_M_2011_1000 NAC_6_4_1</v>
      </c>
      <c r="G3547" s="684"/>
    </row>
    <row r="3548" spans="1:7" ht="13.8" thickBot="1" x14ac:dyDescent="0.3">
      <c r="A3548" s="372" t="str">
        <f>Cover!$G$25</f>
        <v>NL</v>
      </c>
      <c r="B3548" s="323" t="s">
        <v>222</v>
      </c>
      <c r="C3548" s="323">
        <v>2011</v>
      </c>
      <c r="D3548" s="323" t="s">
        <v>216</v>
      </c>
      <c r="E3548" s="323" t="s">
        <v>125</v>
      </c>
      <c r="F3548" s="323" t="str">
        <f t="shared" si="56"/>
        <v>NL_EX_M_2011_1000 NAC_6_4_2</v>
      </c>
      <c r="G3548" s="684"/>
    </row>
    <row r="3549" spans="1:7" ht="13.8" thickBot="1" x14ac:dyDescent="0.3">
      <c r="A3549" s="372" t="str">
        <f>Cover!$G$25</f>
        <v>NL</v>
      </c>
      <c r="B3549" s="323" t="s">
        <v>222</v>
      </c>
      <c r="C3549" s="323">
        <v>2011</v>
      </c>
      <c r="D3549" s="323" t="s">
        <v>216</v>
      </c>
      <c r="E3549" s="323" t="s">
        <v>126</v>
      </c>
      <c r="F3549" s="323" t="str">
        <f t="shared" si="56"/>
        <v>NL_EX_M_2011_1000 NAC_6_4_3</v>
      </c>
      <c r="G3549" s="684"/>
    </row>
    <row r="3550" spans="1:7" ht="13.8" thickBot="1" x14ac:dyDescent="0.3">
      <c r="A3550" s="372" t="str">
        <f>Cover!$G$25</f>
        <v>NL</v>
      </c>
      <c r="B3550" s="323" t="s">
        <v>222</v>
      </c>
      <c r="C3550" s="323">
        <v>2011</v>
      </c>
      <c r="D3550" s="323" t="s">
        <v>216</v>
      </c>
      <c r="E3550" s="323">
        <v>7</v>
      </c>
      <c r="F3550" s="323" t="str">
        <f t="shared" si="56"/>
        <v>NL_EX_M_2011_1000 NAC_7</v>
      </c>
      <c r="G3550" s="684"/>
    </row>
    <row r="3551" spans="1:7" ht="13.8" thickBot="1" x14ac:dyDescent="0.3">
      <c r="A3551" s="372" t="str">
        <f>Cover!$G$25</f>
        <v>NL</v>
      </c>
      <c r="B3551" s="323" t="s">
        <v>222</v>
      </c>
      <c r="C3551" s="323">
        <v>2011</v>
      </c>
      <c r="D3551" s="323" t="s">
        <v>216</v>
      </c>
      <c r="E3551" s="323" t="s">
        <v>127</v>
      </c>
      <c r="F3551" s="323" t="str">
        <f t="shared" si="56"/>
        <v>NL_EX_M_2011_1000 NAC_7_1</v>
      </c>
      <c r="G3551" s="684"/>
    </row>
    <row r="3552" spans="1:7" ht="13.8" thickBot="1" x14ac:dyDescent="0.3">
      <c r="A3552" s="372" t="str">
        <f>Cover!$G$25</f>
        <v>NL</v>
      </c>
      <c r="B3552" s="323" t="s">
        <v>222</v>
      </c>
      <c r="C3552" s="323">
        <v>2011</v>
      </c>
      <c r="D3552" s="323" t="s">
        <v>216</v>
      </c>
      <c r="E3552" s="323" t="s">
        <v>128</v>
      </c>
      <c r="F3552" s="323" t="str">
        <f t="shared" si="56"/>
        <v>NL_EX_M_2011_1000 NAC_7_2</v>
      </c>
      <c r="G3552" s="684"/>
    </row>
    <row r="3553" spans="1:7" ht="13.8" thickBot="1" x14ac:dyDescent="0.3">
      <c r="A3553" s="372" t="str">
        <f>Cover!$G$25</f>
        <v>NL</v>
      </c>
      <c r="B3553" s="323" t="s">
        <v>222</v>
      </c>
      <c r="C3553" s="323">
        <v>2011</v>
      </c>
      <c r="D3553" s="323" t="s">
        <v>216</v>
      </c>
      <c r="E3553" s="323" t="s">
        <v>129</v>
      </c>
      <c r="F3553" s="323" t="str">
        <f t="shared" si="56"/>
        <v>NL_EX_M_2011_1000 NAC_7_3</v>
      </c>
      <c r="G3553" s="684"/>
    </row>
    <row r="3554" spans="1:7" ht="13.8" thickBot="1" x14ac:dyDescent="0.3">
      <c r="A3554" s="372" t="str">
        <f>Cover!$G$25</f>
        <v>NL</v>
      </c>
      <c r="B3554" s="323" t="s">
        <v>222</v>
      </c>
      <c r="C3554" s="323">
        <v>2011</v>
      </c>
      <c r="D3554" s="323" t="s">
        <v>216</v>
      </c>
      <c r="E3554" s="323" t="s">
        <v>130</v>
      </c>
      <c r="F3554" s="323" t="str">
        <f t="shared" si="56"/>
        <v>NL_EX_M_2011_1000 NAC_7_3_1</v>
      </c>
      <c r="G3554" s="684"/>
    </row>
    <row r="3555" spans="1:7" ht="13.8" thickBot="1" x14ac:dyDescent="0.3">
      <c r="A3555" s="372" t="str">
        <f>Cover!$G$25</f>
        <v>NL</v>
      </c>
      <c r="B3555" s="323" t="s">
        <v>222</v>
      </c>
      <c r="C3555" s="323">
        <v>2011</v>
      </c>
      <c r="D3555" s="323" t="s">
        <v>216</v>
      </c>
      <c r="E3555" s="323" t="s">
        <v>131</v>
      </c>
      <c r="F3555" s="323" t="str">
        <f t="shared" si="56"/>
        <v>NL_EX_M_2011_1000 NAC_7_3_2</v>
      </c>
      <c r="G3555" s="684"/>
    </row>
    <row r="3556" spans="1:7" ht="13.8" thickBot="1" x14ac:dyDescent="0.3">
      <c r="A3556" s="372" t="str">
        <f>Cover!$G$25</f>
        <v>NL</v>
      </c>
      <c r="B3556" s="323" t="s">
        <v>222</v>
      </c>
      <c r="C3556" s="323">
        <v>2011</v>
      </c>
      <c r="D3556" s="323" t="s">
        <v>216</v>
      </c>
      <c r="E3556" s="323" t="s">
        <v>132</v>
      </c>
      <c r="F3556" s="323" t="str">
        <f t="shared" si="56"/>
        <v>NL_EX_M_2011_1000 NAC_7_3_3</v>
      </c>
      <c r="G3556" s="684"/>
    </row>
    <row r="3557" spans="1:7" ht="13.8" thickBot="1" x14ac:dyDescent="0.3">
      <c r="A3557" s="372" t="str">
        <f>Cover!$G$25</f>
        <v>NL</v>
      </c>
      <c r="B3557" s="323" t="s">
        <v>222</v>
      </c>
      <c r="C3557" s="323">
        <v>2011</v>
      </c>
      <c r="D3557" s="323" t="s">
        <v>216</v>
      </c>
      <c r="E3557" s="323" t="s">
        <v>133</v>
      </c>
      <c r="F3557" s="323" t="str">
        <f t="shared" si="56"/>
        <v>NL_EX_M_2011_1000 NAC_7_3_4</v>
      </c>
      <c r="G3557" s="684"/>
    </row>
    <row r="3558" spans="1:7" ht="13.8" thickBot="1" x14ac:dyDescent="0.3">
      <c r="A3558" s="372" t="str">
        <f>Cover!$G$25</f>
        <v>NL</v>
      </c>
      <c r="B3558" s="323" t="s">
        <v>222</v>
      </c>
      <c r="C3558" s="323">
        <v>2011</v>
      </c>
      <c r="D3558" s="323" t="s">
        <v>216</v>
      </c>
      <c r="E3558" s="323" t="s">
        <v>134</v>
      </c>
      <c r="F3558" s="323" t="str">
        <f t="shared" si="56"/>
        <v>NL_EX_M_2011_1000 NAC_7_4</v>
      </c>
      <c r="G3558" s="684"/>
    </row>
    <row r="3559" spans="1:7" ht="13.8" thickBot="1" x14ac:dyDescent="0.3">
      <c r="A3559" s="372" t="str">
        <f>Cover!$G$25</f>
        <v>NL</v>
      </c>
      <c r="B3559" s="323" t="s">
        <v>222</v>
      </c>
      <c r="C3559" s="323">
        <v>2011</v>
      </c>
      <c r="D3559" s="323" t="s">
        <v>216</v>
      </c>
      <c r="E3559" s="323">
        <v>8</v>
      </c>
      <c r="F3559" s="323" t="str">
        <f t="shared" si="56"/>
        <v>NL_EX_M_2011_1000 NAC_8</v>
      </c>
      <c r="G3559" s="684"/>
    </row>
    <row r="3560" spans="1:7" ht="13.8" thickBot="1" x14ac:dyDescent="0.3">
      <c r="A3560" s="372" t="str">
        <f>Cover!$G$25</f>
        <v>NL</v>
      </c>
      <c r="B3560" s="323" t="s">
        <v>222</v>
      </c>
      <c r="C3560" s="323">
        <v>2011</v>
      </c>
      <c r="D3560" s="323" t="s">
        <v>216</v>
      </c>
      <c r="E3560" s="323" t="s">
        <v>135</v>
      </c>
      <c r="F3560" s="323" t="str">
        <f t="shared" si="56"/>
        <v>NL_EX_M_2011_1000 NAC_8_1</v>
      </c>
      <c r="G3560" s="684"/>
    </row>
    <row r="3561" spans="1:7" ht="13.8" thickBot="1" x14ac:dyDescent="0.3">
      <c r="A3561" s="372" t="str">
        <f>Cover!$G$25</f>
        <v>NL</v>
      </c>
      <c r="B3561" s="323" t="s">
        <v>222</v>
      </c>
      <c r="C3561" s="323">
        <v>2011</v>
      </c>
      <c r="D3561" s="323" t="s">
        <v>216</v>
      </c>
      <c r="E3561" s="323" t="s">
        <v>136</v>
      </c>
      <c r="F3561" s="323" t="str">
        <f t="shared" si="56"/>
        <v>NL_EX_M_2011_1000 NAC_8_2</v>
      </c>
      <c r="G3561" s="684"/>
    </row>
    <row r="3562" spans="1:7" ht="13.8" thickBot="1" x14ac:dyDescent="0.3">
      <c r="A3562" s="372" t="str">
        <f>Cover!$G$25</f>
        <v>NL</v>
      </c>
      <c r="B3562" s="323" t="s">
        <v>222</v>
      </c>
      <c r="C3562" s="323">
        <v>2011</v>
      </c>
      <c r="D3562" s="323" t="s">
        <v>216</v>
      </c>
      <c r="E3562" s="323">
        <v>9</v>
      </c>
      <c r="F3562" s="323" t="str">
        <f t="shared" si="56"/>
        <v>NL_EX_M_2011_1000 NAC_9</v>
      </c>
      <c r="G3562" s="684"/>
    </row>
    <row r="3563" spans="1:7" ht="13.8" thickBot="1" x14ac:dyDescent="0.3">
      <c r="A3563" s="372" t="str">
        <f>Cover!$G$25</f>
        <v>NL</v>
      </c>
      <c r="B3563" s="323" t="s">
        <v>222</v>
      </c>
      <c r="C3563" s="323">
        <v>2011</v>
      </c>
      <c r="D3563" s="323" t="s">
        <v>216</v>
      </c>
      <c r="E3563" s="323">
        <v>10</v>
      </c>
      <c r="F3563" s="323" t="str">
        <f t="shared" si="56"/>
        <v>NL_EX_M_2011_1000 NAC_10</v>
      </c>
      <c r="G3563" s="684"/>
    </row>
    <row r="3564" spans="1:7" ht="13.8" thickBot="1" x14ac:dyDescent="0.3">
      <c r="A3564" s="372" t="str">
        <f>Cover!$G$25</f>
        <v>NL</v>
      </c>
      <c r="B3564" s="323" t="s">
        <v>222</v>
      </c>
      <c r="C3564" s="323">
        <v>2011</v>
      </c>
      <c r="D3564" s="323" t="s">
        <v>216</v>
      </c>
      <c r="E3564" s="323" t="s">
        <v>137</v>
      </c>
      <c r="F3564" s="323" t="str">
        <f t="shared" si="56"/>
        <v>NL_EX_M_2011_1000 NAC_10_1</v>
      </c>
      <c r="G3564" s="684"/>
    </row>
    <row r="3565" spans="1:7" ht="13.8" thickBot="1" x14ac:dyDescent="0.3">
      <c r="A3565" s="372" t="str">
        <f>Cover!$G$25</f>
        <v>NL</v>
      </c>
      <c r="B3565" s="323" t="s">
        <v>222</v>
      </c>
      <c r="C3565" s="323">
        <v>2011</v>
      </c>
      <c r="D3565" s="323" t="s">
        <v>216</v>
      </c>
      <c r="E3565" s="323" t="s">
        <v>138</v>
      </c>
      <c r="F3565" s="323" t="str">
        <f t="shared" si="56"/>
        <v>NL_EX_M_2011_1000 NAC_10_1_1</v>
      </c>
      <c r="G3565" s="684"/>
    </row>
    <row r="3566" spans="1:7" ht="13.8" thickBot="1" x14ac:dyDescent="0.3">
      <c r="A3566" s="372" t="str">
        <f>Cover!$G$25</f>
        <v>NL</v>
      </c>
      <c r="B3566" s="323" t="s">
        <v>222</v>
      </c>
      <c r="C3566" s="323">
        <v>2011</v>
      </c>
      <c r="D3566" s="323" t="s">
        <v>216</v>
      </c>
      <c r="E3566" s="323" t="s">
        <v>139</v>
      </c>
      <c r="F3566" s="323" t="str">
        <f t="shared" si="56"/>
        <v>NL_EX_M_2011_1000 NAC_10_1_2</v>
      </c>
      <c r="G3566" s="684"/>
    </row>
    <row r="3567" spans="1:7" ht="13.8" thickBot="1" x14ac:dyDescent="0.3">
      <c r="A3567" s="372" t="str">
        <f>Cover!$G$25</f>
        <v>NL</v>
      </c>
      <c r="B3567" s="323" t="s">
        <v>222</v>
      </c>
      <c r="C3567" s="323">
        <v>2011</v>
      </c>
      <c r="D3567" s="323" t="s">
        <v>216</v>
      </c>
      <c r="E3567" s="323" t="s">
        <v>140</v>
      </c>
      <c r="F3567" s="323" t="str">
        <f t="shared" si="56"/>
        <v>NL_EX_M_2011_1000 NAC_10_1_3</v>
      </c>
      <c r="G3567" s="684"/>
    </row>
    <row r="3568" spans="1:7" ht="13.8" thickBot="1" x14ac:dyDescent="0.3">
      <c r="A3568" s="372" t="str">
        <f>Cover!$G$25</f>
        <v>NL</v>
      </c>
      <c r="B3568" s="323" t="s">
        <v>222</v>
      </c>
      <c r="C3568" s="323">
        <v>2011</v>
      </c>
      <c r="D3568" s="323" t="s">
        <v>216</v>
      </c>
      <c r="E3568" s="323" t="s">
        <v>141</v>
      </c>
      <c r="F3568" s="323" t="str">
        <f t="shared" si="56"/>
        <v>NL_EX_M_2011_1000 NAC_10_1_4</v>
      </c>
      <c r="G3568" s="684"/>
    </row>
    <row r="3569" spans="1:7" ht="13.8" thickBot="1" x14ac:dyDescent="0.3">
      <c r="A3569" s="372" t="str">
        <f>Cover!$G$25</f>
        <v>NL</v>
      </c>
      <c r="B3569" s="323" t="s">
        <v>222</v>
      </c>
      <c r="C3569" s="323">
        <v>2011</v>
      </c>
      <c r="D3569" s="323" t="s">
        <v>216</v>
      </c>
      <c r="E3569" s="323" t="s">
        <v>142</v>
      </c>
      <c r="F3569" s="323" t="str">
        <f t="shared" si="56"/>
        <v>NL_EX_M_2011_1000 NAC_10_2</v>
      </c>
      <c r="G3569" s="684"/>
    </row>
    <row r="3570" spans="1:7" ht="13.8" thickBot="1" x14ac:dyDescent="0.3">
      <c r="A3570" s="372" t="str">
        <f>Cover!$G$25</f>
        <v>NL</v>
      </c>
      <c r="B3570" s="323" t="s">
        <v>222</v>
      </c>
      <c r="C3570" s="323">
        <v>2011</v>
      </c>
      <c r="D3570" s="323" t="s">
        <v>216</v>
      </c>
      <c r="E3570" s="323" t="s">
        <v>143</v>
      </c>
      <c r="F3570" s="323" t="str">
        <f t="shared" si="56"/>
        <v>NL_EX_M_2011_1000 NAC_10_3</v>
      </c>
      <c r="G3570" s="684"/>
    </row>
    <row r="3571" spans="1:7" ht="13.8" thickBot="1" x14ac:dyDescent="0.3">
      <c r="A3571" s="372" t="str">
        <f>Cover!$G$25</f>
        <v>NL</v>
      </c>
      <c r="B3571" s="323" t="s">
        <v>222</v>
      </c>
      <c r="C3571" s="323">
        <v>2011</v>
      </c>
      <c r="D3571" s="323" t="s">
        <v>216</v>
      </c>
      <c r="E3571" s="323" t="s">
        <v>144</v>
      </c>
      <c r="F3571" s="323" t="str">
        <f t="shared" si="56"/>
        <v>NL_EX_M_2011_1000 NAC_10_3_1</v>
      </c>
      <c r="G3571" s="684"/>
    </row>
    <row r="3572" spans="1:7" ht="13.8" thickBot="1" x14ac:dyDescent="0.3">
      <c r="A3572" s="372" t="str">
        <f>Cover!$G$25</f>
        <v>NL</v>
      </c>
      <c r="B3572" s="323" t="s">
        <v>222</v>
      </c>
      <c r="C3572" s="323">
        <v>2011</v>
      </c>
      <c r="D3572" s="323" t="s">
        <v>216</v>
      </c>
      <c r="E3572" s="323" t="s">
        <v>145</v>
      </c>
      <c r="F3572" s="323" t="str">
        <f t="shared" si="56"/>
        <v>NL_EX_M_2011_1000 NAC_10_3_2</v>
      </c>
      <c r="G3572" s="684"/>
    </row>
    <row r="3573" spans="1:7" ht="13.8" thickBot="1" x14ac:dyDescent="0.3">
      <c r="A3573" s="372" t="str">
        <f>Cover!$G$25</f>
        <v>NL</v>
      </c>
      <c r="B3573" s="323" t="s">
        <v>222</v>
      </c>
      <c r="C3573" s="323">
        <v>2011</v>
      </c>
      <c r="D3573" s="323" t="s">
        <v>216</v>
      </c>
      <c r="E3573" s="323" t="s">
        <v>146</v>
      </c>
      <c r="F3573" s="323" t="str">
        <f t="shared" si="56"/>
        <v>NL_EX_M_2011_1000 NAC_10_3_3</v>
      </c>
      <c r="G3573" s="684"/>
    </row>
    <row r="3574" spans="1:7" ht="13.8" thickBot="1" x14ac:dyDescent="0.3">
      <c r="A3574" s="372" t="str">
        <f>Cover!$G$25</f>
        <v>NL</v>
      </c>
      <c r="B3574" s="323" t="s">
        <v>222</v>
      </c>
      <c r="C3574" s="323">
        <v>2011</v>
      </c>
      <c r="D3574" s="323" t="s">
        <v>216</v>
      </c>
      <c r="E3574" s="323" t="s">
        <v>147</v>
      </c>
      <c r="F3574" s="323" t="str">
        <f t="shared" si="56"/>
        <v>NL_EX_M_2011_1000 NAC_10_3_4</v>
      </c>
      <c r="G3574" s="684"/>
    </row>
    <row r="3575" spans="1:7" ht="13.8" thickBot="1" x14ac:dyDescent="0.3">
      <c r="A3575" s="372" t="str">
        <f>Cover!$G$25</f>
        <v>NL</v>
      </c>
      <c r="B3575" s="323" t="s">
        <v>222</v>
      </c>
      <c r="C3575" s="323">
        <v>2011</v>
      </c>
      <c r="D3575" s="323" t="s">
        <v>216</v>
      </c>
      <c r="E3575" s="323" t="s">
        <v>148</v>
      </c>
      <c r="F3575" s="323" t="str">
        <f t="shared" si="56"/>
        <v>NL_EX_M_2011_1000 NAC_10_4</v>
      </c>
      <c r="G3575" s="684"/>
    </row>
    <row r="3576" spans="1:7" ht="13.8" thickBot="1" x14ac:dyDescent="0.3">
      <c r="A3576" s="372" t="str">
        <f>Cover!$G$25</f>
        <v>NL</v>
      </c>
      <c r="B3576" s="323" t="s">
        <v>221</v>
      </c>
      <c r="C3576" s="323">
        <v>2011</v>
      </c>
      <c r="D3576" s="323" t="s">
        <v>293</v>
      </c>
      <c r="E3576" s="323">
        <v>1</v>
      </c>
      <c r="F3576" s="323" t="str">
        <f t="shared" si="56"/>
        <v>NL_EX_X_2011_1000 m3_1</v>
      </c>
      <c r="G3576" s="684"/>
    </row>
    <row r="3577" spans="1:7" ht="13.8" thickBot="1" x14ac:dyDescent="0.3">
      <c r="A3577" s="372" t="str">
        <f>Cover!$G$25</f>
        <v>NL</v>
      </c>
      <c r="B3577" s="323" t="s">
        <v>221</v>
      </c>
      <c r="C3577" s="323">
        <v>2011</v>
      </c>
      <c r="D3577" s="323" t="s">
        <v>293</v>
      </c>
      <c r="E3577" s="323" t="s">
        <v>94</v>
      </c>
      <c r="F3577" s="323" t="str">
        <f t="shared" si="56"/>
        <v>NL_EX_X_2011_1000 m3_1_1</v>
      </c>
      <c r="G3577" s="684"/>
    </row>
    <row r="3578" spans="1:7" ht="13.8" thickBot="1" x14ac:dyDescent="0.3">
      <c r="A3578" s="372" t="str">
        <f>Cover!$G$25</f>
        <v>NL</v>
      </c>
      <c r="B3578" s="323" t="s">
        <v>221</v>
      </c>
      <c r="C3578" s="323">
        <v>2011</v>
      </c>
      <c r="D3578" s="323" t="s">
        <v>293</v>
      </c>
      <c r="E3578" s="323" t="s">
        <v>97</v>
      </c>
      <c r="F3578" s="323" t="str">
        <f t="shared" si="56"/>
        <v>NL_EX_X_2011_1000 m3_1_2</v>
      </c>
      <c r="G3578" s="684"/>
    </row>
    <row r="3579" spans="1:7" ht="13.8" thickBot="1" x14ac:dyDescent="0.3">
      <c r="A3579" s="372" t="str">
        <f>Cover!$G$25</f>
        <v>NL</v>
      </c>
      <c r="B3579" s="323" t="s">
        <v>221</v>
      </c>
      <c r="C3579" s="323">
        <v>2011</v>
      </c>
      <c r="D3579" s="323" t="s">
        <v>293</v>
      </c>
      <c r="E3579" s="323" t="s">
        <v>98</v>
      </c>
      <c r="F3579" s="323" t="str">
        <f t="shared" si="56"/>
        <v>NL_EX_X_2011_1000 m3_1_2_C</v>
      </c>
      <c r="G3579" s="684"/>
    </row>
    <row r="3580" spans="1:7" ht="13.8" thickBot="1" x14ac:dyDescent="0.3">
      <c r="A3580" s="372" t="str">
        <f>Cover!$G$25</f>
        <v>NL</v>
      </c>
      <c r="B3580" s="323" t="s">
        <v>221</v>
      </c>
      <c r="C3580" s="323">
        <v>2011</v>
      </c>
      <c r="D3580" s="323" t="s">
        <v>293</v>
      </c>
      <c r="E3580" s="323" t="s">
        <v>99</v>
      </c>
      <c r="F3580" s="323" t="str">
        <f t="shared" si="56"/>
        <v>NL_EX_X_2011_1000 m3_1_2_NC</v>
      </c>
      <c r="G3580" s="684"/>
    </row>
    <row r="3581" spans="1:7" ht="13.8" thickBot="1" x14ac:dyDescent="0.3">
      <c r="A3581" s="372" t="str">
        <f>Cover!$G$25</f>
        <v>NL</v>
      </c>
      <c r="B3581" s="323" t="s">
        <v>221</v>
      </c>
      <c r="C3581" s="323">
        <v>2011</v>
      </c>
      <c r="D3581" s="323" t="s">
        <v>293</v>
      </c>
      <c r="E3581" s="323" t="s">
        <v>100</v>
      </c>
      <c r="F3581" s="323" t="str">
        <f t="shared" si="56"/>
        <v>NL_EX_X_2011_1000 m3_1_2_NC_T</v>
      </c>
      <c r="G3581" s="684"/>
    </row>
    <row r="3582" spans="1:7" ht="13.8" thickBot="1" x14ac:dyDescent="0.3">
      <c r="A3582" s="372" t="str">
        <f>Cover!$G$25</f>
        <v>NL</v>
      </c>
      <c r="B3582" s="323" t="s">
        <v>221</v>
      </c>
      <c r="C3582" s="323">
        <v>2011</v>
      </c>
      <c r="D3582" s="323" t="s">
        <v>362</v>
      </c>
      <c r="E3582" s="323">
        <v>2</v>
      </c>
      <c r="F3582" s="323" t="str">
        <f t="shared" si="56"/>
        <v>NL_EX_X_2011_1000 mt_2</v>
      </c>
      <c r="G3582" s="684"/>
    </row>
    <row r="3583" spans="1:7" ht="13.8" thickBot="1" x14ac:dyDescent="0.3">
      <c r="A3583" s="372" t="str">
        <f>Cover!$G$25</f>
        <v>NL</v>
      </c>
      <c r="B3583" s="323" t="s">
        <v>221</v>
      </c>
      <c r="C3583" s="323">
        <v>2011</v>
      </c>
      <c r="D3583" s="323" t="s">
        <v>293</v>
      </c>
      <c r="E3583" s="323">
        <v>3</v>
      </c>
      <c r="F3583" s="323" t="str">
        <f t="shared" si="56"/>
        <v>NL_EX_X_2011_1000 m3_3</v>
      </c>
      <c r="G3583" s="684"/>
    </row>
    <row r="3584" spans="1:7" ht="13.8" thickBot="1" x14ac:dyDescent="0.3">
      <c r="A3584" s="372" t="str">
        <f>Cover!$G$25</f>
        <v>NL</v>
      </c>
      <c r="B3584" s="323" t="s">
        <v>221</v>
      </c>
      <c r="C3584" s="323">
        <v>2011</v>
      </c>
      <c r="D3584" s="323" t="s">
        <v>293</v>
      </c>
      <c r="E3584" s="323" t="s">
        <v>381</v>
      </c>
      <c r="F3584" s="323" t="str">
        <f t="shared" si="56"/>
        <v>NL_EX_X_2011_1000 m3_3_1</v>
      </c>
      <c r="G3584" s="684"/>
    </row>
    <row r="3585" spans="1:7" ht="13.8" thickBot="1" x14ac:dyDescent="0.3">
      <c r="A3585" s="372" t="str">
        <f>Cover!$G$25</f>
        <v>NL</v>
      </c>
      <c r="B3585" s="323" t="s">
        <v>221</v>
      </c>
      <c r="C3585" s="323">
        <v>2011</v>
      </c>
      <c r="D3585" s="323" t="s">
        <v>293</v>
      </c>
      <c r="E3585" s="323" t="s">
        <v>382</v>
      </c>
      <c r="F3585" s="323" t="str">
        <f t="shared" si="56"/>
        <v>NL_EX_X_2011_1000 m3_3_2</v>
      </c>
      <c r="G3585" s="684"/>
    </row>
    <row r="3586" spans="1:7" ht="13.8" thickBot="1" x14ac:dyDescent="0.3">
      <c r="A3586" s="372" t="str">
        <f>Cover!$G$25</f>
        <v>NL</v>
      </c>
      <c r="B3586" s="323" t="s">
        <v>221</v>
      </c>
      <c r="C3586" s="323">
        <v>2011</v>
      </c>
      <c r="D3586" s="323" t="s">
        <v>362</v>
      </c>
      <c r="E3586" s="323">
        <v>4</v>
      </c>
      <c r="F3586" s="323" t="str">
        <f t="shared" si="56"/>
        <v>NL_EX_X_2011_1000 mt_4</v>
      </c>
      <c r="G3586" s="684"/>
    </row>
    <row r="3587" spans="1:7" ht="13.8" thickBot="1" x14ac:dyDescent="0.3">
      <c r="A3587" s="372" t="str">
        <f>Cover!$G$25</f>
        <v>NL</v>
      </c>
      <c r="B3587" s="323" t="s">
        <v>221</v>
      </c>
      <c r="C3587" s="323">
        <v>2011</v>
      </c>
      <c r="D3587" s="323" t="s">
        <v>362</v>
      </c>
      <c r="E3587" s="323" t="s">
        <v>383</v>
      </c>
      <c r="F3587" s="323" t="str">
        <f t="shared" si="56"/>
        <v>NL_EX_X_2011_1000 mt_4_1</v>
      </c>
      <c r="G3587" s="684"/>
    </row>
    <row r="3588" spans="1:7" ht="13.8" thickBot="1" x14ac:dyDescent="0.3">
      <c r="A3588" s="372" t="str">
        <f>Cover!$G$25</f>
        <v>NL</v>
      </c>
      <c r="B3588" s="323" t="s">
        <v>221</v>
      </c>
      <c r="C3588" s="323">
        <v>2011</v>
      </c>
      <c r="D3588" s="323" t="s">
        <v>362</v>
      </c>
      <c r="E3588" s="323" t="s">
        <v>384</v>
      </c>
      <c r="F3588" s="323" t="str">
        <f t="shared" si="56"/>
        <v>NL_EX_X_2011_1000 mt_4_2</v>
      </c>
      <c r="G3588" s="684"/>
    </row>
    <row r="3589" spans="1:7" ht="13.8" thickBot="1" x14ac:dyDescent="0.3">
      <c r="A3589" s="372" t="str">
        <f>Cover!$G$25</f>
        <v>NL</v>
      </c>
      <c r="B3589" s="323" t="s">
        <v>221</v>
      </c>
      <c r="C3589" s="323">
        <v>2011</v>
      </c>
      <c r="D3589" s="323" t="s">
        <v>293</v>
      </c>
      <c r="E3589" s="323">
        <v>5</v>
      </c>
      <c r="F3589" s="323" t="str">
        <f t="shared" si="56"/>
        <v>NL_EX_X_2011_1000 m3_5</v>
      </c>
      <c r="G3589" s="684"/>
    </row>
    <row r="3590" spans="1:7" ht="13.8" thickBot="1" x14ac:dyDescent="0.3">
      <c r="A3590" s="372" t="str">
        <f>Cover!$G$25</f>
        <v>NL</v>
      </c>
      <c r="B3590" s="323" t="s">
        <v>221</v>
      </c>
      <c r="C3590" s="323">
        <v>2011</v>
      </c>
      <c r="D3590" s="323" t="s">
        <v>293</v>
      </c>
      <c r="E3590" s="323" t="s">
        <v>110</v>
      </c>
      <c r="F3590" s="323" t="str">
        <f t="shared" si="56"/>
        <v>NL_EX_X_2011_1000 m3_5_C</v>
      </c>
      <c r="G3590" s="684"/>
    </row>
    <row r="3591" spans="1:7" ht="13.8" thickBot="1" x14ac:dyDescent="0.3">
      <c r="A3591" s="372" t="str">
        <f>Cover!$G$25</f>
        <v>NL</v>
      </c>
      <c r="B3591" s="323" t="s">
        <v>221</v>
      </c>
      <c r="C3591" s="323">
        <v>2011</v>
      </c>
      <c r="D3591" s="323" t="s">
        <v>293</v>
      </c>
      <c r="E3591" s="323" t="s">
        <v>111</v>
      </c>
      <c r="F3591" s="323" t="str">
        <f t="shared" si="56"/>
        <v>NL_EX_X_2011_1000 m3_5_NC</v>
      </c>
      <c r="G3591" s="684"/>
    </row>
    <row r="3592" spans="1:7" ht="13.8" thickBot="1" x14ac:dyDescent="0.3">
      <c r="A3592" s="372" t="str">
        <f>Cover!$G$25</f>
        <v>NL</v>
      </c>
      <c r="B3592" s="323" t="s">
        <v>221</v>
      </c>
      <c r="C3592" s="323">
        <v>2011</v>
      </c>
      <c r="D3592" s="323" t="s">
        <v>293</v>
      </c>
      <c r="E3592" s="323" t="s">
        <v>112</v>
      </c>
      <c r="F3592" s="323" t="str">
        <f t="shared" si="56"/>
        <v>NL_EX_X_2011_1000 m3_5_NC_T</v>
      </c>
      <c r="G3592" s="684"/>
    </row>
    <row r="3593" spans="1:7" ht="13.8" thickBot="1" x14ac:dyDescent="0.3">
      <c r="A3593" s="372" t="str">
        <f>Cover!$G$25</f>
        <v>NL</v>
      </c>
      <c r="B3593" s="323" t="s">
        <v>221</v>
      </c>
      <c r="C3593" s="323">
        <v>2011</v>
      </c>
      <c r="D3593" s="323" t="s">
        <v>293</v>
      </c>
      <c r="E3593" s="323">
        <v>6</v>
      </c>
      <c r="F3593" s="323" t="str">
        <f t="shared" si="56"/>
        <v>NL_EX_X_2011_1000 m3_6</v>
      </c>
      <c r="G3593" s="684"/>
    </row>
    <row r="3594" spans="1:7" ht="13.8" thickBot="1" x14ac:dyDescent="0.3">
      <c r="A3594" s="372" t="str">
        <f>Cover!$G$25</f>
        <v>NL</v>
      </c>
      <c r="B3594" s="323" t="s">
        <v>221</v>
      </c>
      <c r="C3594" s="323">
        <v>2011</v>
      </c>
      <c r="D3594" s="323" t="s">
        <v>293</v>
      </c>
      <c r="E3594" s="323" t="s">
        <v>113</v>
      </c>
      <c r="F3594" s="323" t="str">
        <f t="shared" si="56"/>
        <v>NL_EX_X_2011_1000 m3_6_1</v>
      </c>
      <c r="G3594" s="684"/>
    </row>
    <row r="3595" spans="1:7" ht="13.8" thickBot="1" x14ac:dyDescent="0.3">
      <c r="A3595" s="372" t="str">
        <f>Cover!$G$25</f>
        <v>NL</v>
      </c>
      <c r="B3595" s="323" t="s">
        <v>221</v>
      </c>
      <c r="C3595" s="323">
        <v>2011</v>
      </c>
      <c r="D3595" s="323" t="s">
        <v>293</v>
      </c>
      <c r="E3595" s="323" t="s">
        <v>114</v>
      </c>
      <c r="F3595" s="323" t="str">
        <f t="shared" si="56"/>
        <v>NL_EX_X_2011_1000 m3_6_1_C</v>
      </c>
      <c r="G3595" s="684"/>
    </row>
    <row r="3596" spans="1:7" ht="13.8" thickBot="1" x14ac:dyDescent="0.3">
      <c r="A3596" s="372" t="str">
        <f>Cover!$G$25</f>
        <v>NL</v>
      </c>
      <c r="B3596" s="323" t="s">
        <v>221</v>
      </c>
      <c r="C3596" s="323">
        <v>2011</v>
      </c>
      <c r="D3596" s="323" t="s">
        <v>293</v>
      </c>
      <c r="E3596" s="323" t="s">
        <v>115</v>
      </c>
      <c r="F3596" s="323" t="str">
        <f t="shared" si="56"/>
        <v>NL_EX_X_2011_1000 m3_6_1_NC</v>
      </c>
      <c r="G3596" s="684"/>
    </row>
    <row r="3597" spans="1:7" ht="13.8" thickBot="1" x14ac:dyDescent="0.3">
      <c r="A3597" s="372" t="str">
        <f>Cover!$G$25</f>
        <v>NL</v>
      </c>
      <c r="B3597" s="323" t="s">
        <v>221</v>
      </c>
      <c r="C3597" s="323">
        <v>2011</v>
      </c>
      <c r="D3597" s="323" t="s">
        <v>293</v>
      </c>
      <c r="E3597" s="323" t="s">
        <v>116</v>
      </c>
      <c r="F3597" s="323" t="str">
        <f t="shared" si="56"/>
        <v>NL_EX_X_2011_1000 m3_6_1_NC_T</v>
      </c>
      <c r="G3597" s="684"/>
    </row>
    <row r="3598" spans="1:7" ht="13.8" thickBot="1" x14ac:dyDescent="0.3">
      <c r="A3598" s="372" t="str">
        <f>Cover!$G$25</f>
        <v>NL</v>
      </c>
      <c r="B3598" s="323" t="s">
        <v>221</v>
      </c>
      <c r="C3598" s="323">
        <v>2011</v>
      </c>
      <c r="D3598" s="323" t="s">
        <v>293</v>
      </c>
      <c r="E3598" s="323" t="s">
        <v>117</v>
      </c>
      <c r="F3598" s="323" t="str">
        <f t="shared" si="56"/>
        <v>NL_EX_X_2011_1000 m3_6_2</v>
      </c>
      <c r="G3598" s="684"/>
    </row>
    <row r="3599" spans="1:7" ht="13.8" thickBot="1" x14ac:dyDescent="0.3">
      <c r="A3599" s="372" t="str">
        <f>Cover!$G$25</f>
        <v>NL</v>
      </c>
      <c r="B3599" s="323" t="s">
        <v>221</v>
      </c>
      <c r="C3599" s="323">
        <v>2011</v>
      </c>
      <c r="D3599" s="323" t="s">
        <v>293</v>
      </c>
      <c r="E3599" s="323" t="s">
        <v>118</v>
      </c>
      <c r="F3599" s="323" t="str">
        <f t="shared" si="56"/>
        <v>NL_EX_X_2011_1000 m3_6_2_C</v>
      </c>
      <c r="G3599" s="684"/>
    </row>
    <row r="3600" spans="1:7" ht="13.8" thickBot="1" x14ac:dyDescent="0.3">
      <c r="A3600" s="372" t="str">
        <f>Cover!$G$25</f>
        <v>NL</v>
      </c>
      <c r="B3600" s="323" t="s">
        <v>221</v>
      </c>
      <c r="C3600" s="323">
        <v>2011</v>
      </c>
      <c r="D3600" s="323" t="s">
        <v>293</v>
      </c>
      <c r="E3600" s="323" t="s">
        <v>119</v>
      </c>
      <c r="F3600" s="323" t="str">
        <f t="shared" si="56"/>
        <v>NL_EX_X_2011_1000 m3_6_2_NC</v>
      </c>
      <c r="G3600" s="684"/>
    </row>
    <row r="3601" spans="1:7" ht="13.8" thickBot="1" x14ac:dyDescent="0.3">
      <c r="A3601" s="372" t="str">
        <f>Cover!$G$25</f>
        <v>NL</v>
      </c>
      <c r="B3601" s="323" t="s">
        <v>221</v>
      </c>
      <c r="C3601" s="323">
        <v>2011</v>
      </c>
      <c r="D3601" s="323" t="s">
        <v>293</v>
      </c>
      <c r="E3601" s="323" t="s">
        <v>120</v>
      </c>
      <c r="F3601" s="323" t="str">
        <f t="shared" si="56"/>
        <v>NL_EX_X_2011_1000 m3_6_2_NC_T</v>
      </c>
      <c r="G3601" s="684"/>
    </row>
    <row r="3602" spans="1:7" ht="13.8" thickBot="1" x14ac:dyDescent="0.3">
      <c r="A3602" s="372" t="str">
        <f>Cover!$G$25</f>
        <v>NL</v>
      </c>
      <c r="B3602" s="323" t="s">
        <v>221</v>
      </c>
      <c r="C3602" s="323">
        <v>2011</v>
      </c>
      <c r="D3602" s="323" t="s">
        <v>293</v>
      </c>
      <c r="E3602" s="323" t="s">
        <v>121</v>
      </c>
      <c r="F3602" s="323" t="str">
        <f t="shared" si="56"/>
        <v>NL_EX_X_2011_1000 m3_6_3</v>
      </c>
      <c r="G3602" s="684"/>
    </row>
    <row r="3603" spans="1:7" ht="13.8" thickBot="1" x14ac:dyDescent="0.3">
      <c r="A3603" s="372" t="str">
        <f>Cover!$G$25</f>
        <v>NL</v>
      </c>
      <c r="B3603" s="323" t="s">
        <v>221</v>
      </c>
      <c r="C3603" s="323">
        <v>2011</v>
      </c>
      <c r="D3603" s="323" t="s">
        <v>293</v>
      </c>
      <c r="E3603" s="323" t="s">
        <v>122</v>
      </c>
      <c r="F3603" s="323" t="str">
        <f t="shared" si="56"/>
        <v>NL_EX_X_2011_1000 m3_6_3_1</v>
      </c>
      <c r="G3603" s="684"/>
    </row>
    <row r="3604" spans="1:7" ht="13.8" thickBot="1" x14ac:dyDescent="0.3">
      <c r="A3604" s="372" t="str">
        <f>Cover!$G$25</f>
        <v>NL</v>
      </c>
      <c r="B3604" s="323" t="s">
        <v>221</v>
      </c>
      <c r="C3604" s="323">
        <v>2011</v>
      </c>
      <c r="D3604" s="323" t="s">
        <v>293</v>
      </c>
      <c r="E3604" s="323" t="s">
        <v>123</v>
      </c>
      <c r="F3604" s="323" t="str">
        <f t="shared" si="56"/>
        <v>NL_EX_X_2011_1000 m3_6_4</v>
      </c>
      <c r="G3604" s="684"/>
    </row>
    <row r="3605" spans="1:7" ht="13.8" thickBot="1" x14ac:dyDescent="0.3">
      <c r="A3605" s="372" t="str">
        <f>Cover!$G$25</f>
        <v>NL</v>
      </c>
      <c r="B3605" s="323" t="s">
        <v>221</v>
      </c>
      <c r="C3605" s="323">
        <v>2011</v>
      </c>
      <c r="D3605" s="323" t="s">
        <v>293</v>
      </c>
      <c r="E3605" s="323" t="s">
        <v>124</v>
      </c>
      <c r="F3605" s="323" t="str">
        <f t="shared" si="56"/>
        <v>NL_EX_X_2011_1000 m3_6_4_1</v>
      </c>
      <c r="G3605" s="684"/>
    </row>
    <row r="3606" spans="1:7" ht="13.8" thickBot="1" x14ac:dyDescent="0.3">
      <c r="A3606" s="372" t="str">
        <f>Cover!$G$25</f>
        <v>NL</v>
      </c>
      <c r="B3606" s="323" t="s">
        <v>221</v>
      </c>
      <c r="C3606" s="323">
        <v>2011</v>
      </c>
      <c r="D3606" s="323" t="s">
        <v>293</v>
      </c>
      <c r="E3606" s="323" t="s">
        <v>125</v>
      </c>
      <c r="F3606" s="323" t="str">
        <f t="shared" ref="F3606:F3669" si="57">CONCATENATE(A3606,"_",B3606,"_",C3606,"_",D3606,"_",E3606)</f>
        <v>NL_EX_X_2011_1000 m3_6_4_2</v>
      </c>
      <c r="G3606" s="684"/>
    </row>
    <row r="3607" spans="1:7" ht="13.8" thickBot="1" x14ac:dyDescent="0.3">
      <c r="A3607" s="372" t="str">
        <f>Cover!$G$25</f>
        <v>NL</v>
      </c>
      <c r="B3607" s="323" t="s">
        <v>221</v>
      </c>
      <c r="C3607" s="323">
        <v>2011</v>
      </c>
      <c r="D3607" s="323" t="s">
        <v>293</v>
      </c>
      <c r="E3607" s="323" t="s">
        <v>126</v>
      </c>
      <c r="F3607" s="323" t="str">
        <f t="shared" si="57"/>
        <v>NL_EX_X_2011_1000 m3_6_4_3</v>
      </c>
      <c r="G3607" s="684"/>
    </row>
    <row r="3608" spans="1:7" ht="13.8" thickBot="1" x14ac:dyDescent="0.3">
      <c r="A3608" s="372" t="str">
        <f>Cover!$G$25</f>
        <v>NL</v>
      </c>
      <c r="B3608" s="323" t="s">
        <v>221</v>
      </c>
      <c r="C3608" s="323">
        <v>2011</v>
      </c>
      <c r="D3608" s="323" t="s">
        <v>362</v>
      </c>
      <c r="E3608" s="323">
        <v>7</v>
      </c>
      <c r="F3608" s="323" t="str">
        <f t="shared" si="57"/>
        <v>NL_EX_X_2011_1000 mt_7</v>
      </c>
      <c r="G3608" s="684"/>
    </row>
    <row r="3609" spans="1:7" ht="13.8" thickBot="1" x14ac:dyDescent="0.3">
      <c r="A3609" s="372" t="str">
        <f>Cover!$G$25</f>
        <v>NL</v>
      </c>
      <c r="B3609" s="323" t="s">
        <v>221</v>
      </c>
      <c r="C3609" s="323">
        <v>2011</v>
      </c>
      <c r="D3609" s="323" t="s">
        <v>362</v>
      </c>
      <c r="E3609" s="323" t="s">
        <v>127</v>
      </c>
      <c r="F3609" s="323" t="str">
        <f t="shared" si="57"/>
        <v>NL_EX_X_2011_1000 mt_7_1</v>
      </c>
      <c r="G3609" s="684"/>
    </row>
    <row r="3610" spans="1:7" ht="13.8" thickBot="1" x14ac:dyDescent="0.3">
      <c r="A3610" s="372" t="str">
        <f>Cover!$G$25</f>
        <v>NL</v>
      </c>
      <c r="B3610" s="323" t="s">
        <v>221</v>
      </c>
      <c r="C3610" s="323">
        <v>2011</v>
      </c>
      <c r="D3610" s="323" t="s">
        <v>362</v>
      </c>
      <c r="E3610" s="323" t="s">
        <v>128</v>
      </c>
      <c r="F3610" s="323" t="str">
        <f t="shared" si="57"/>
        <v>NL_EX_X_2011_1000 mt_7_2</v>
      </c>
      <c r="G3610" s="684"/>
    </row>
    <row r="3611" spans="1:7" ht="13.8" thickBot="1" x14ac:dyDescent="0.3">
      <c r="A3611" s="372" t="str">
        <f>Cover!$G$25</f>
        <v>NL</v>
      </c>
      <c r="B3611" s="323" t="s">
        <v>221</v>
      </c>
      <c r="C3611" s="323">
        <v>2011</v>
      </c>
      <c r="D3611" s="323" t="s">
        <v>362</v>
      </c>
      <c r="E3611" s="323" t="s">
        <v>129</v>
      </c>
      <c r="F3611" s="323" t="str">
        <f t="shared" si="57"/>
        <v>NL_EX_X_2011_1000 mt_7_3</v>
      </c>
      <c r="G3611" s="684"/>
    </row>
    <row r="3612" spans="1:7" ht="13.8" thickBot="1" x14ac:dyDescent="0.3">
      <c r="A3612" s="372" t="str">
        <f>Cover!$G$25</f>
        <v>NL</v>
      </c>
      <c r="B3612" s="323" t="s">
        <v>221</v>
      </c>
      <c r="C3612" s="323">
        <v>2011</v>
      </c>
      <c r="D3612" s="323" t="s">
        <v>362</v>
      </c>
      <c r="E3612" s="323" t="s">
        <v>130</v>
      </c>
      <c r="F3612" s="323" t="str">
        <f t="shared" si="57"/>
        <v>NL_EX_X_2011_1000 mt_7_3_1</v>
      </c>
      <c r="G3612" s="684"/>
    </row>
    <row r="3613" spans="1:7" ht="13.8" thickBot="1" x14ac:dyDescent="0.3">
      <c r="A3613" s="372" t="str">
        <f>Cover!$G$25</f>
        <v>NL</v>
      </c>
      <c r="B3613" s="323" t="s">
        <v>221</v>
      </c>
      <c r="C3613" s="323">
        <v>2011</v>
      </c>
      <c r="D3613" s="323" t="s">
        <v>362</v>
      </c>
      <c r="E3613" s="323" t="s">
        <v>131</v>
      </c>
      <c r="F3613" s="323" t="str">
        <f t="shared" si="57"/>
        <v>NL_EX_X_2011_1000 mt_7_3_2</v>
      </c>
      <c r="G3613" s="684"/>
    </row>
    <row r="3614" spans="1:7" ht="13.8" thickBot="1" x14ac:dyDescent="0.3">
      <c r="A3614" s="372" t="str">
        <f>Cover!$G$25</f>
        <v>NL</v>
      </c>
      <c r="B3614" s="323" t="s">
        <v>221</v>
      </c>
      <c r="C3614" s="323">
        <v>2011</v>
      </c>
      <c r="D3614" s="323" t="s">
        <v>362</v>
      </c>
      <c r="E3614" s="323" t="s">
        <v>132</v>
      </c>
      <c r="F3614" s="323" t="str">
        <f t="shared" si="57"/>
        <v>NL_EX_X_2011_1000 mt_7_3_3</v>
      </c>
      <c r="G3614" s="684"/>
    </row>
    <row r="3615" spans="1:7" ht="13.8" thickBot="1" x14ac:dyDescent="0.3">
      <c r="A3615" s="372" t="str">
        <f>Cover!$G$25</f>
        <v>NL</v>
      </c>
      <c r="B3615" s="323" t="s">
        <v>221</v>
      </c>
      <c r="C3615" s="323">
        <v>2011</v>
      </c>
      <c r="D3615" s="323" t="s">
        <v>362</v>
      </c>
      <c r="E3615" s="323" t="s">
        <v>133</v>
      </c>
      <c r="F3615" s="323" t="str">
        <f t="shared" si="57"/>
        <v>NL_EX_X_2011_1000 mt_7_3_4</v>
      </c>
      <c r="G3615" s="684"/>
    </row>
    <row r="3616" spans="1:7" ht="13.8" thickBot="1" x14ac:dyDescent="0.3">
      <c r="A3616" s="372" t="str">
        <f>Cover!$G$25</f>
        <v>NL</v>
      </c>
      <c r="B3616" s="323" t="s">
        <v>221</v>
      </c>
      <c r="C3616" s="323">
        <v>2011</v>
      </c>
      <c r="D3616" s="323" t="s">
        <v>362</v>
      </c>
      <c r="E3616" s="323" t="s">
        <v>134</v>
      </c>
      <c r="F3616" s="323" t="str">
        <f t="shared" si="57"/>
        <v>NL_EX_X_2011_1000 mt_7_4</v>
      </c>
      <c r="G3616" s="684"/>
    </row>
    <row r="3617" spans="1:7" ht="13.8" thickBot="1" x14ac:dyDescent="0.3">
      <c r="A3617" s="372" t="str">
        <f>Cover!$G$25</f>
        <v>NL</v>
      </c>
      <c r="B3617" s="323" t="s">
        <v>221</v>
      </c>
      <c r="C3617" s="323">
        <v>2011</v>
      </c>
      <c r="D3617" s="323" t="s">
        <v>362</v>
      </c>
      <c r="E3617" s="323">
        <v>8</v>
      </c>
      <c r="F3617" s="323" t="str">
        <f t="shared" si="57"/>
        <v>NL_EX_X_2011_1000 mt_8</v>
      </c>
      <c r="G3617" s="684"/>
    </row>
    <row r="3618" spans="1:7" ht="13.8" thickBot="1" x14ac:dyDescent="0.3">
      <c r="A3618" s="372" t="str">
        <f>Cover!$G$25</f>
        <v>NL</v>
      </c>
      <c r="B3618" s="323" t="s">
        <v>221</v>
      </c>
      <c r="C3618" s="323">
        <v>2011</v>
      </c>
      <c r="D3618" s="323" t="s">
        <v>362</v>
      </c>
      <c r="E3618" s="323" t="s">
        <v>135</v>
      </c>
      <c r="F3618" s="323" t="str">
        <f t="shared" si="57"/>
        <v>NL_EX_X_2011_1000 mt_8_1</v>
      </c>
      <c r="G3618" s="684"/>
    </row>
    <row r="3619" spans="1:7" ht="13.8" thickBot="1" x14ac:dyDescent="0.3">
      <c r="A3619" s="372" t="str">
        <f>Cover!$G$25</f>
        <v>NL</v>
      </c>
      <c r="B3619" s="323" t="s">
        <v>221</v>
      </c>
      <c r="C3619" s="323">
        <v>2011</v>
      </c>
      <c r="D3619" s="323" t="s">
        <v>362</v>
      </c>
      <c r="E3619" s="323" t="s">
        <v>136</v>
      </c>
      <c r="F3619" s="323" t="str">
        <f t="shared" si="57"/>
        <v>NL_EX_X_2011_1000 mt_8_2</v>
      </c>
      <c r="G3619" s="684"/>
    </row>
    <row r="3620" spans="1:7" ht="13.8" thickBot="1" x14ac:dyDescent="0.3">
      <c r="A3620" s="372" t="str">
        <f>Cover!$G$25</f>
        <v>NL</v>
      </c>
      <c r="B3620" s="323" t="s">
        <v>221</v>
      </c>
      <c r="C3620" s="323">
        <v>2011</v>
      </c>
      <c r="D3620" s="323" t="s">
        <v>362</v>
      </c>
      <c r="E3620" s="323">
        <v>9</v>
      </c>
      <c r="F3620" s="323" t="str">
        <f t="shared" si="57"/>
        <v>NL_EX_X_2011_1000 mt_9</v>
      </c>
      <c r="G3620" s="684"/>
    </row>
    <row r="3621" spans="1:7" ht="13.8" thickBot="1" x14ac:dyDescent="0.3">
      <c r="A3621" s="372" t="str">
        <f>Cover!$G$25</f>
        <v>NL</v>
      </c>
      <c r="B3621" s="323" t="s">
        <v>221</v>
      </c>
      <c r="C3621" s="323">
        <v>2011</v>
      </c>
      <c r="D3621" s="323" t="s">
        <v>362</v>
      </c>
      <c r="E3621" s="323">
        <v>10</v>
      </c>
      <c r="F3621" s="323" t="str">
        <f t="shared" si="57"/>
        <v>NL_EX_X_2011_1000 mt_10</v>
      </c>
      <c r="G3621" s="684"/>
    </row>
    <row r="3622" spans="1:7" ht="13.8" thickBot="1" x14ac:dyDescent="0.3">
      <c r="A3622" s="372" t="str">
        <f>Cover!$G$25</f>
        <v>NL</v>
      </c>
      <c r="B3622" s="323" t="s">
        <v>221</v>
      </c>
      <c r="C3622" s="323">
        <v>2011</v>
      </c>
      <c r="D3622" s="323" t="s">
        <v>362</v>
      </c>
      <c r="E3622" s="323" t="s">
        <v>137</v>
      </c>
      <c r="F3622" s="323" t="str">
        <f t="shared" si="57"/>
        <v>NL_EX_X_2011_1000 mt_10_1</v>
      </c>
      <c r="G3622" s="684"/>
    </row>
    <row r="3623" spans="1:7" ht="13.8" thickBot="1" x14ac:dyDescent="0.3">
      <c r="A3623" s="372" t="str">
        <f>Cover!$G$25</f>
        <v>NL</v>
      </c>
      <c r="B3623" s="323" t="s">
        <v>221</v>
      </c>
      <c r="C3623" s="323">
        <v>2011</v>
      </c>
      <c r="D3623" s="323" t="s">
        <v>362</v>
      </c>
      <c r="E3623" s="323" t="s">
        <v>138</v>
      </c>
      <c r="F3623" s="323" t="str">
        <f t="shared" si="57"/>
        <v>NL_EX_X_2011_1000 mt_10_1_1</v>
      </c>
      <c r="G3623" s="684"/>
    </row>
    <row r="3624" spans="1:7" ht="13.8" thickBot="1" x14ac:dyDescent="0.3">
      <c r="A3624" s="372" t="str">
        <f>Cover!$G$25</f>
        <v>NL</v>
      </c>
      <c r="B3624" s="323" t="s">
        <v>221</v>
      </c>
      <c r="C3624" s="323">
        <v>2011</v>
      </c>
      <c r="D3624" s="323" t="s">
        <v>362</v>
      </c>
      <c r="E3624" s="323" t="s">
        <v>139</v>
      </c>
      <c r="F3624" s="323" t="str">
        <f t="shared" si="57"/>
        <v>NL_EX_X_2011_1000 mt_10_1_2</v>
      </c>
      <c r="G3624" s="684"/>
    </row>
    <row r="3625" spans="1:7" ht="13.8" thickBot="1" x14ac:dyDescent="0.3">
      <c r="A3625" s="372" t="str">
        <f>Cover!$G$25</f>
        <v>NL</v>
      </c>
      <c r="B3625" s="323" t="s">
        <v>221</v>
      </c>
      <c r="C3625" s="323">
        <v>2011</v>
      </c>
      <c r="D3625" s="323" t="s">
        <v>362</v>
      </c>
      <c r="E3625" s="323" t="s">
        <v>140</v>
      </c>
      <c r="F3625" s="323" t="str">
        <f t="shared" si="57"/>
        <v>NL_EX_X_2011_1000 mt_10_1_3</v>
      </c>
      <c r="G3625" s="684"/>
    </row>
    <row r="3626" spans="1:7" ht="13.8" thickBot="1" x14ac:dyDescent="0.3">
      <c r="A3626" s="372" t="str">
        <f>Cover!$G$25</f>
        <v>NL</v>
      </c>
      <c r="B3626" s="323" t="s">
        <v>221</v>
      </c>
      <c r="C3626" s="323">
        <v>2011</v>
      </c>
      <c r="D3626" s="323" t="s">
        <v>362</v>
      </c>
      <c r="E3626" s="323" t="s">
        <v>141</v>
      </c>
      <c r="F3626" s="323" t="str">
        <f t="shared" si="57"/>
        <v>NL_EX_X_2011_1000 mt_10_1_4</v>
      </c>
      <c r="G3626" s="684"/>
    </row>
    <row r="3627" spans="1:7" ht="13.8" thickBot="1" x14ac:dyDescent="0.3">
      <c r="A3627" s="372" t="str">
        <f>Cover!$G$25</f>
        <v>NL</v>
      </c>
      <c r="B3627" s="323" t="s">
        <v>221</v>
      </c>
      <c r="C3627" s="323">
        <v>2011</v>
      </c>
      <c r="D3627" s="323" t="s">
        <v>362</v>
      </c>
      <c r="E3627" s="323" t="s">
        <v>142</v>
      </c>
      <c r="F3627" s="323" t="str">
        <f t="shared" si="57"/>
        <v>NL_EX_X_2011_1000 mt_10_2</v>
      </c>
      <c r="G3627" s="684"/>
    </row>
    <row r="3628" spans="1:7" ht="13.8" thickBot="1" x14ac:dyDescent="0.3">
      <c r="A3628" s="372" t="str">
        <f>Cover!$G$25</f>
        <v>NL</v>
      </c>
      <c r="B3628" s="323" t="s">
        <v>221</v>
      </c>
      <c r="C3628" s="323">
        <v>2011</v>
      </c>
      <c r="D3628" s="323" t="s">
        <v>362</v>
      </c>
      <c r="E3628" s="323" t="s">
        <v>143</v>
      </c>
      <c r="F3628" s="323" t="str">
        <f t="shared" si="57"/>
        <v>NL_EX_X_2011_1000 mt_10_3</v>
      </c>
      <c r="G3628" s="684"/>
    </row>
    <row r="3629" spans="1:7" ht="13.8" thickBot="1" x14ac:dyDescent="0.3">
      <c r="A3629" s="372" t="str">
        <f>Cover!$G$25</f>
        <v>NL</v>
      </c>
      <c r="B3629" s="323" t="s">
        <v>221</v>
      </c>
      <c r="C3629" s="323">
        <v>2011</v>
      </c>
      <c r="D3629" s="323" t="s">
        <v>362</v>
      </c>
      <c r="E3629" s="323" t="s">
        <v>144</v>
      </c>
      <c r="F3629" s="323" t="str">
        <f t="shared" si="57"/>
        <v>NL_EX_X_2011_1000 mt_10_3_1</v>
      </c>
      <c r="G3629" s="684"/>
    </row>
    <row r="3630" spans="1:7" ht="13.8" thickBot="1" x14ac:dyDescent="0.3">
      <c r="A3630" s="372" t="str">
        <f>Cover!$G$25</f>
        <v>NL</v>
      </c>
      <c r="B3630" s="323" t="s">
        <v>221</v>
      </c>
      <c r="C3630" s="323">
        <v>2011</v>
      </c>
      <c r="D3630" s="323" t="s">
        <v>362</v>
      </c>
      <c r="E3630" s="323" t="s">
        <v>145</v>
      </c>
      <c r="F3630" s="323" t="str">
        <f t="shared" si="57"/>
        <v>NL_EX_X_2011_1000 mt_10_3_2</v>
      </c>
      <c r="G3630" s="684"/>
    </row>
    <row r="3631" spans="1:7" ht="13.8" thickBot="1" x14ac:dyDescent="0.3">
      <c r="A3631" s="372" t="str">
        <f>Cover!$G$25</f>
        <v>NL</v>
      </c>
      <c r="B3631" s="323" t="s">
        <v>221</v>
      </c>
      <c r="C3631" s="323">
        <v>2011</v>
      </c>
      <c r="D3631" s="323" t="s">
        <v>362</v>
      </c>
      <c r="E3631" s="323" t="s">
        <v>146</v>
      </c>
      <c r="F3631" s="323" t="str">
        <f t="shared" si="57"/>
        <v>NL_EX_X_2011_1000 mt_10_3_3</v>
      </c>
      <c r="G3631" s="684"/>
    </row>
    <row r="3632" spans="1:7" ht="13.8" thickBot="1" x14ac:dyDescent="0.3">
      <c r="A3632" s="372" t="str">
        <f>Cover!$G$25</f>
        <v>NL</v>
      </c>
      <c r="B3632" s="323" t="s">
        <v>221</v>
      </c>
      <c r="C3632" s="323">
        <v>2011</v>
      </c>
      <c r="D3632" s="323" t="s">
        <v>362</v>
      </c>
      <c r="E3632" s="323" t="s">
        <v>147</v>
      </c>
      <c r="F3632" s="323" t="str">
        <f t="shared" si="57"/>
        <v>NL_EX_X_2011_1000 mt_10_3_4</v>
      </c>
      <c r="G3632" s="684"/>
    </row>
    <row r="3633" spans="1:7" ht="13.8" thickBot="1" x14ac:dyDescent="0.3">
      <c r="A3633" s="372" t="str">
        <f>Cover!$G$25</f>
        <v>NL</v>
      </c>
      <c r="B3633" s="323" t="s">
        <v>221</v>
      </c>
      <c r="C3633" s="323">
        <v>2011</v>
      </c>
      <c r="D3633" s="323" t="s">
        <v>362</v>
      </c>
      <c r="E3633" s="323" t="s">
        <v>148</v>
      </c>
      <c r="F3633" s="323" t="str">
        <f t="shared" si="57"/>
        <v>NL_EX_X_2011_1000 mt_10_4</v>
      </c>
      <c r="G3633" s="684"/>
    </row>
    <row r="3634" spans="1:7" ht="13.8" thickBot="1" x14ac:dyDescent="0.3">
      <c r="A3634" s="372" t="str">
        <f>Cover!$G$25</f>
        <v>NL</v>
      </c>
      <c r="B3634" s="323" t="s">
        <v>221</v>
      </c>
      <c r="C3634" s="323">
        <v>2011</v>
      </c>
      <c r="D3634" s="323" t="s">
        <v>216</v>
      </c>
      <c r="E3634" s="323">
        <v>1</v>
      </c>
      <c r="F3634" s="323" t="str">
        <f t="shared" si="57"/>
        <v>NL_EX_X_2011_1000 NAC_1</v>
      </c>
      <c r="G3634" s="684"/>
    </row>
    <row r="3635" spans="1:7" ht="13.8" thickBot="1" x14ac:dyDescent="0.3">
      <c r="A3635" s="372" t="str">
        <f>Cover!$G$25</f>
        <v>NL</v>
      </c>
      <c r="B3635" s="323" t="s">
        <v>221</v>
      </c>
      <c r="C3635" s="323">
        <v>2011</v>
      </c>
      <c r="D3635" s="323" t="s">
        <v>216</v>
      </c>
      <c r="E3635" s="323" t="s">
        <v>94</v>
      </c>
      <c r="F3635" s="323" t="str">
        <f t="shared" si="57"/>
        <v>NL_EX_X_2011_1000 NAC_1_1</v>
      </c>
      <c r="G3635" s="684"/>
    </row>
    <row r="3636" spans="1:7" ht="13.8" thickBot="1" x14ac:dyDescent="0.3">
      <c r="A3636" s="372" t="str">
        <f>Cover!$G$25</f>
        <v>NL</v>
      </c>
      <c r="B3636" s="323" t="s">
        <v>221</v>
      </c>
      <c r="C3636" s="323">
        <v>2011</v>
      </c>
      <c r="D3636" s="323" t="s">
        <v>216</v>
      </c>
      <c r="E3636" s="323" t="s">
        <v>97</v>
      </c>
      <c r="F3636" s="323" t="str">
        <f t="shared" si="57"/>
        <v>NL_EX_X_2011_1000 NAC_1_2</v>
      </c>
      <c r="G3636" s="684"/>
    </row>
    <row r="3637" spans="1:7" ht="13.8" thickBot="1" x14ac:dyDescent="0.3">
      <c r="A3637" s="372" t="str">
        <f>Cover!$G$25</f>
        <v>NL</v>
      </c>
      <c r="B3637" s="323" t="s">
        <v>221</v>
      </c>
      <c r="C3637" s="323">
        <v>2011</v>
      </c>
      <c r="D3637" s="323" t="s">
        <v>216</v>
      </c>
      <c r="E3637" s="323" t="s">
        <v>98</v>
      </c>
      <c r="F3637" s="323" t="str">
        <f t="shared" si="57"/>
        <v>NL_EX_X_2011_1000 NAC_1_2_C</v>
      </c>
      <c r="G3637" s="684"/>
    </row>
    <row r="3638" spans="1:7" ht="13.8" thickBot="1" x14ac:dyDescent="0.3">
      <c r="A3638" s="372" t="str">
        <f>Cover!$G$25</f>
        <v>NL</v>
      </c>
      <c r="B3638" s="323" t="s">
        <v>221</v>
      </c>
      <c r="C3638" s="323">
        <v>2011</v>
      </c>
      <c r="D3638" s="323" t="s">
        <v>216</v>
      </c>
      <c r="E3638" s="323" t="s">
        <v>99</v>
      </c>
      <c r="F3638" s="323" t="str">
        <f t="shared" si="57"/>
        <v>NL_EX_X_2011_1000 NAC_1_2_NC</v>
      </c>
      <c r="G3638" s="684"/>
    </row>
    <row r="3639" spans="1:7" ht="13.8" thickBot="1" x14ac:dyDescent="0.3">
      <c r="A3639" s="372" t="str">
        <f>Cover!$G$25</f>
        <v>NL</v>
      </c>
      <c r="B3639" s="323" t="s">
        <v>221</v>
      </c>
      <c r="C3639" s="323">
        <v>2011</v>
      </c>
      <c r="D3639" s="323" t="s">
        <v>216</v>
      </c>
      <c r="E3639" s="323" t="s">
        <v>100</v>
      </c>
      <c r="F3639" s="323" t="str">
        <f t="shared" si="57"/>
        <v>NL_EX_X_2011_1000 NAC_1_2_NC_T</v>
      </c>
      <c r="G3639" s="684"/>
    </row>
    <row r="3640" spans="1:7" ht="13.8" thickBot="1" x14ac:dyDescent="0.3">
      <c r="A3640" s="372" t="str">
        <f>Cover!$G$25</f>
        <v>NL</v>
      </c>
      <c r="B3640" s="323" t="s">
        <v>221</v>
      </c>
      <c r="C3640" s="323">
        <v>2011</v>
      </c>
      <c r="D3640" s="323" t="s">
        <v>216</v>
      </c>
      <c r="E3640" s="323">
        <v>2</v>
      </c>
      <c r="F3640" s="323" t="str">
        <f t="shared" si="57"/>
        <v>NL_EX_X_2011_1000 NAC_2</v>
      </c>
      <c r="G3640" s="684"/>
    </row>
    <row r="3641" spans="1:7" ht="13.8" thickBot="1" x14ac:dyDescent="0.3">
      <c r="A3641" s="372" t="str">
        <f>Cover!$G$25</f>
        <v>NL</v>
      </c>
      <c r="B3641" s="323" t="s">
        <v>221</v>
      </c>
      <c r="C3641" s="323">
        <v>2011</v>
      </c>
      <c r="D3641" s="323" t="s">
        <v>216</v>
      </c>
      <c r="E3641" s="323">
        <v>3</v>
      </c>
      <c r="F3641" s="323" t="str">
        <f t="shared" si="57"/>
        <v>NL_EX_X_2011_1000 NAC_3</v>
      </c>
      <c r="G3641" s="684"/>
    </row>
    <row r="3642" spans="1:7" ht="13.8" thickBot="1" x14ac:dyDescent="0.3">
      <c r="A3642" s="372" t="str">
        <f>Cover!$G$25</f>
        <v>NL</v>
      </c>
      <c r="B3642" s="323" t="s">
        <v>221</v>
      </c>
      <c r="C3642" s="323">
        <v>2011</v>
      </c>
      <c r="D3642" s="323" t="s">
        <v>216</v>
      </c>
      <c r="E3642" s="323" t="s">
        <v>381</v>
      </c>
      <c r="F3642" s="323" t="str">
        <f t="shared" si="57"/>
        <v>NL_EX_X_2011_1000 NAC_3_1</v>
      </c>
      <c r="G3642" s="684"/>
    </row>
    <row r="3643" spans="1:7" ht="13.8" thickBot="1" x14ac:dyDescent="0.3">
      <c r="A3643" s="372" t="str">
        <f>Cover!$G$25</f>
        <v>NL</v>
      </c>
      <c r="B3643" s="323" t="s">
        <v>221</v>
      </c>
      <c r="C3643" s="323">
        <v>2011</v>
      </c>
      <c r="D3643" s="323" t="s">
        <v>216</v>
      </c>
      <c r="E3643" s="323" t="s">
        <v>382</v>
      </c>
      <c r="F3643" s="323" t="str">
        <f t="shared" si="57"/>
        <v>NL_EX_X_2011_1000 NAC_3_2</v>
      </c>
      <c r="G3643" s="684"/>
    </row>
    <row r="3644" spans="1:7" ht="13.8" thickBot="1" x14ac:dyDescent="0.3">
      <c r="A3644" s="372" t="str">
        <f>Cover!$G$25</f>
        <v>NL</v>
      </c>
      <c r="B3644" s="323" t="s">
        <v>221</v>
      </c>
      <c r="C3644" s="323">
        <v>2011</v>
      </c>
      <c r="D3644" s="323" t="s">
        <v>216</v>
      </c>
      <c r="E3644" s="323">
        <v>4</v>
      </c>
      <c r="F3644" s="323" t="str">
        <f t="shared" si="57"/>
        <v>NL_EX_X_2011_1000 NAC_4</v>
      </c>
      <c r="G3644" s="684"/>
    </row>
    <row r="3645" spans="1:7" ht="13.8" thickBot="1" x14ac:dyDescent="0.3">
      <c r="A3645" s="372" t="str">
        <f>Cover!$G$25</f>
        <v>NL</v>
      </c>
      <c r="B3645" s="323" t="s">
        <v>221</v>
      </c>
      <c r="C3645" s="323">
        <v>2011</v>
      </c>
      <c r="D3645" s="323" t="s">
        <v>216</v>
      </c>
      <c r="E3645" s="323" t="s">
        <v>383</v>
      </c>
      <c r="F3645" s="323" t="str">
        <f t="shared" si="57"/>
        <v>NL_EX_X_2011_1000 NAC_4_1</v>
      </c>
      <c r="G3645" s="684"/>
    </row>
    <row r="3646" spans="1:7" ht="13.8" thickBot="1" x14ac:dyDescent="0.3">
      <c r="A3646" s="372" t="str">
        <f>Cover!$G$25</f>
        <v>NL</v>
      </c>
      <c r="B3646" s="323" t="s">
        <v>221</v>
      </c>
      <c r="C3646" s="323">
        <v>2011</v>
      </c>
      <c r="D3646" s="323" t="s">
        <v>216</v>
      </c>
      <c r="E3646" s="323" t="s">
        <v>384</v>
      </c>
      <c r="F3646" s="323" t="str">
        <f t="shared" si="57"/>
        <v>NL_EX_X_2011_1000 NAC_4_2</v>
      </c>
      <c r="G3646" s="684"/>
    </row>
    <row r="3647" spans="1:7" ht="13.8" thickBot="1" x14ac:dyDescent="0.3">
      <c r="A3647" s="372" t="str">
        <f>Cover!$G$25</f>
        <v>NL</v>
      </c>
      <c r="B3647" s="323" t="s">
        <v>221</v>
      </c>
      <c r="C3647" s="323">
        <v>2011</v>
      </c>
      <c r="D3647" s="323" t="s">
        <v>216</v>
      </c>
      <c r="E3647" s="323">
        <v>5</v>
      </c>
      <c r="F3647" s="323" t="str">
        <f t="shared" si="57"/>
        <v>NL_EX_X_2011_1000 NAC_5</v>
      </c>
      <c r="G3647" s="684"/>
    </row>
    <row r="3648" spans="1:7" ht="13.8" thickBot="1" x14ac:dyDescent="0.3">
      <c r="A3648" s="372" t="str">
        <f>Cover!$G$25</f>
        <v>NL</v>
      </c>
      <c r="B3648" s="323" t="s">
        <v>221</v>
      </c>
      <c r="C3648" s="323">
        <v>2011</v>
      </c>
      <c r="D3648" s="323" t="s">
        <v>216</v>
      </c>
      <c r="E3648" s="323" t="s">
        <v>110</v>
      </c>
      <c r="F3648" s="323" t="str">
        <f t="shared" si="57"/>
        <v>NL_EX_X_2011_1000 NAC_5_C</v>
      </c>
      <c r="G3648" s="684"/>
    </row>
    <row r="3649" spans="1:7" ht="13.8" thickBot="1" x14ac:dyDescent="0.3">
      <c r="A3649" s="372" t="str">
        <f>Cover!$G$25</f>
        <v>NL</v>
      </c>
      <c r="B3649" s="323" t="s">
        <v>221</v>
      </c>
      <c r="C3649" s="323">
        <v>2011</v>
      </c>
      <c r="D3649" s="323" t="s">
        <v>216</v>
      </c>
      <c r="E3649" s="323" t="s">
        <v>111</v>
      </c>
      <c r="F3649" s="323" t="str">
        <f t="shared" si="57"/>
        <v>NL_EX_X_2011_1000 NAC_5_NC</v>
      </c>
      <c r="G3649" s="684"/>
    </row>
    <row r="3650" spans="1:7" ht="13.8" thickBot="1" x14ac:dyDescent="0.3">
      <c r="A3650" s="372" t="str">
        <f>Cover!$G$25</f>
        <v>NL</v>
      </c>
      <c r="B3650" s="323" t="s">
        <v>221</v>
      </c>
      <c r="C3650" s="323">
        <v>2011</v>
      </c>
      <c r="D3650" s="323" t="s">
        <v>216</v>
      </c>
      <c r="E3650" s="323" t="s">
        <v>112</v>
      </c>
      <c r="F3650" s="323" t="str">
        <f t="shared" si="57"/>
        <v>NL_EX_X_2011_1000 NAC_5_NC_T</v>
      </c>
      <c r="G3650" s="684"/>
    </row>
    <row r="3651" spans="1:7" ht="13.8" thickBot="1" x14ac:dyDescent="0.3">
      <c r="A3651" s="372" t="str">
        <f>Cover!$G$25</f>
        <v>NL</v>
      </c>
      <c r="B3651" s="323" t="s">
        <v>221</v>
      </c>
      <c r="C3651" s="323">
        <v>2011</v>
      </c>
      <c r="D3651" s="323" t="s">
        <v>216</v>
      </c>
      <c r="E3651" s="323">
        <v>6</v>
      </c>
      <c r="F3651" s="323" t="str">
        <f t="shared" si="57"/>
        <v>NL_EX_X_2011_1000 NAC_6</v>
      </c>
      <c r="G3651" s="684"/>
    </row>
    <row r="3652" spans="1:7" ht="13.8" thickBot="1" x14ac:dyDescent="0.3">
      <c r="A3652" s="372" t="str">
        <f>Cover!$G$25</f>
        <v>NL</v>
      </c>
      <c r="B3652" s="323" t="s">
        <v>221</v>
      </c>
      <c r="C3652" s="323">
        <v>2011</v>
      </c>
      <c r="D3652" s="323" t="s">
        <v>216</v>
      </c>
      <c r="E3652" s="323" t="s">
        <v>113</v>
      </c>
      <c r="F3652" s="323" t="str">
        <f t="shared" si="57"/>
        <v>NL_EX_X_2011_1000 NAC_6_1</v>
      </c>
      <c r="G3652" s="684"/>
    </row>
    <row r="3653" spans="1:7" ht="13.8" thickBot="1" x14ac:dyDescent="0.3">
      <c r="A3653" s="372" t="str">
        <f>Cover!$G$25</f>
        <v>NL</v>
      </c>
      <c r="B3653" s="323" t="s">
        <v>221</v>
      </c>
      <c r="C3653" s="323">
        <v>2011</v>
      </c>
      <c r="D3653" s="323" t="s">
        <v>216</v>
      </c>
      <c r="E3653" s="323" t="s">
        <v>114</v>
      </c>
      <c r="F3653" s="323" t="str">
        <f t="shared" si="57"/>
        <v>NL_EX_X_2011_1000 NAC_6_1_C</v>
      </c>
      <c r="G3653" s="684"/>
    </row>
    <row r="3654" spans="1:7" ht="13.8" thickBot="1" x14ac:dyDescent="0.3">
      <c r="A3654" s="372" t="str">
        <f>Cover!$G$25</f>
        <v>NL</v>
      </c>
      <c r="B3654" s="323" t="s">
        <v>221</v>
      </c>
      <c r="C3654" s="323">
        <v>2011</v>
      </c>
      <c r="D3654" s="323" t="s">
        <v>216</v>
      </c>
      <c r="E3654" s="323" t="s">
        <v>115</v>
      </c>
      <c r="F3654" s="323" t="str">
        <f t="shared" si="57"/>
        <v>NL_EX_X_2011_1000 NAC_6_1_NC</v>
      </c>
      <c r="G3654" s="684"/>
    </row>
    <row r="3655" spans="1:7" ht="13.8" thickBot="1" x14ac:dyDescent="0.3">
      <c r="A3655" s="372" t="str">
        <f>Cover!$G$25</f>
        <v>NL</v>
      </c>
      <c r="B3655" s="323" t="s">
        <v>221</v>
      </c>
      <c r="C3655" s="323">
        <v>2011</v>
      </c>
      <c r="D3655" s="323" t="s">
        <v>216</v>
      </c>
      <c r="E3655" s="323" t="s">
        <v>116</v>
      </c>
      <c r="F3655" s="323" t="str">
        <f t="shared" si="57"/>
        <v>NL_EX_X_2011_1000 NAC_6_1_NC_T</v>
      </c>
      <c r="G3655" s="684"/>
    </row>
    <row r="3656" spans="1:7" ht="13.8" thickBot="1" x14ac:dyDescent="0.3">
      <c r="A3656" s="372" t="str">
        <f>Cover!$G$25</f>
        <v>NL</v>
      </c>
      <c r="B3656" s="323" t="s">
        <v>221</v>
      </c>
      <c r="C3656" s="323">
        <v>2011</v>
      </c>
      <c r="D3656" s="323" t="s">
        <v>216</v>
      </c>
      <c r="E3656" s="323" t="s">
        <v>117</v>
      </c>
      <c r="F3656" s="323" t="str">
        <f t="shared" si="57"/>
        <v>NL_EX_X_2011_1000 NAC_6_2</v>
      </c>
      <c r="G3656" s="684"/>
    </row>
    <row r="3657" spans="1:7" ht="13.8" thickBot="1" x14ac:dyDescent="0.3">
      <c r="A3657" s="372" t="str">
        <f>Cover!$G$25</f>
        <v>NL</v>
      </c>
      <c r="B3657" s="323" t="s">
        <v>221</v>
      </c>
      <c r="C3657" s="323">
        <v>2011</v>
      </c>
      <c r="D3657" s="323" t="s">
        <v>216</v>
      </c>
      <c r="E3657" s="323" t="s">
        <v>118</v>
      </c>
      <c r="F3657" s="323" t="str">
        <f t="shared" si="57"/>
        <v>NL_EX_X_2011_1000 NAC_6_2_C</v>
      </c>
      <c r="G3657" s="684"/>
    </row>
    <row r="3658" spans="1:7" ht="13.8" thickBot="1" x14ac:dyDescent="0.3">
      <c r="A3658" s="372" t="str">
        <f>Cover!$G$25</f>
        <v>NL</v>
      </c>
      <c r="B3658" s="323" t="s">
        <v>221</v>
      </c>
      <c r="C3658" s="323">
        <v>2011</v>
      </c>
      <c r="D3658" s="323" t="s">
        <v>216</v>
      </c>
      <c r="E3658" s="323" t="s">
        <v>119</v>
      </c>
      <c r="F3658" s="323" t="str">
        <f t="shared" si="57"/>
        <v>NL_EX_X_2011_1000 NAC_6_2_NC</v>
      </c>
      <c r="G3658" s="684"/>
    </row>
    <row r="3659" spans="1:7" ht="13.8" thickBot="1" x14ac:dyDescent="0.3">
      <c r="A3659" s="372" t="str">
        <f>Cover!$G$25</f>
        <v>NL</v>
      </c>
      <c r="B3659" s="323" t="s">
        <v>221</v>
      </c>
      <c r="C3659" s="323">
        <v>2011</v>
      </c>
      <c r="D3659" s="323" t="s">
        <v>216</v>
      </c>
      <c r="E3659" s="323" t="s">
        <v>120</v>
      </c>
      <c r="F3659" s="323" t="str">
        <f t="shared" si="57"/>
        <v>NL_EX_X_2011_1000 NAC_6_2_NC_T</v>
      </c>
      <c r="G3659" s="684"/>
    </row>
    <row r="3660" spans="1:7" ht="13.8" thickBot="1" x14ac:dyDescent="0.3">
      <c r="A3660" s="372" t="str">
        <f>Cover!$G$25</f>
        <v>NL</v>
      </c>
      <c r="B3660" s="323" t="s">
        <v>221</v>
      </c>
      <c r="C3660" s="323">
        <v>2011</v>
      </c>
      <c r="D3660" s="323" t="s">
        <v>216</v>
      </c>
      <c r="E3660" s="323" t="s">
        <v>121</v>
      </c>
      <c r="F3660" s="323" t="str">
        <f t="shared" si="57"/>
        <v>NL_EX_X_2011_1000 NAC_6_3</v>
      </c>
      <c r="G3660" s="684"/>
    </row>
    <row r="3661" spans="1:7" ht="13.8" thickBot="1" x14ac:dyDescent="0.3">
      <c r="A3661" s="372" t="str">
        <f>Cover!$G$25</f>
        <v>NL</v>
      </c>
      <c r="B3661" s="323" t="s">
        <v>221</v>
      </c>
      <c r="C3661" s="323">
        <v>2011</v>
      </c>
      <c r="D3661" s="323" t="s">
        <v>216</v>
      </c>
      <c r="E3661" s="323" t="s">
        <v>122</v>
      </c>
      <c r="F3661" s="323" t="str">
        <f t="shared" si="57"/>
        <v>NL_EX_X_2011_1000 NAC_6_3_1</v>
      </c>
      <c r="G3661" s="684"/>
    </row>
    <row r="3662" spans="1:7" ht="13.8" thickBot="1" x14ac:dyDescent="0.3">
      <c r="A3662" s="372" t="str">
        <f>Cover!$G$25</f>
        <v>NL</v>
      </c>
      <c r="B3662" s="323" t="s">
        <v>221</v>
      </c>
      <c r="C3662" s="323">
        <v>2011</v>
      </c>
      <c r="D3662" s="323" t="s">
        <v>216</v>
      </c>
      <c r="E3662" s="323" t="s">
        <v>123</v>
      </c>
      <c r="F3662" s="323" t="str">
        <f t="shared" si="57"/>
        <v>NL_EX_X_2011_1000 NAC_6_4</v>
      </c>
      <c r="G3662" s="684"/>
    </row>
    <row r="3663" spans="1:7" ht="13.8" thickBot="1" x14ac:dyDescent="0.3">
      <c r="A3663" s="372" t="str">
        <f>Cover!$G$25</f>
        <v>NL</v>
      </c>
      <c r="B3663" s="323" t="s">
        <v>221</v>
      </c>
      <c r="C3663" s="323">
        <v>2011</v>
      </c>
      <c r="D3663" s="323" t="s">
        <v>216</v>
      </c>
      <c r="E3663" s="323" t="s">
        <v>124</v>
      </c>
      <c r="F3663" s="323" t="str">
        <f t="shared" si="57"/>
        <v>NL_EX_X_2011_1000 NAC_6_4_1</v>
      </c>
      <c r="G3663" s="684"/>
    </row>
    <row r="3664" spans="1:7" ht="13.8" thickBot="1" x14ac:dyDescent="0.3">
      <c r="A3664" s="372" t="str">
        <f>Cover!$G$25</f>
        <v>NL</v>
      </c>
      <c r="B3664" s="323" t="s">
        <v>221</v>
      </c>
      <c r="C3664" s="323">
        <v>2011</v>
      </c>
      <c r="D3664" s="323" t="s">
        <v>216</v>
      </c>
      <c r="E3664" s="323" t="s">
        <v>125</v>
      </c>
      <c r="F3664" s="323" t="str">
        <f t="shared" si="57"/>
        <v>NL_EX_X_2011_1000 NAC_6_4_2</v>
      </c>
      <c r="G3664" s="684"/>
    </row>
    <row r="3665" spans="1:7" ht="13.8" thickBot="1" x14ac:dyDescent="0.3">
      <c r="A3665" s="372" t="str">
        <f>Cover!$G$25</f>
        <v>NL</v>
      </c>
      <c r="B3665" s="323" t="s">
        <v>221</v>
      </c>
      <c r="C3665" s="323">
        <v>2011</v>
      </c>
      <c r="D3665" s="323" t="s">
        <v>216</v>
      </c>
      <c r="E3665" s="323" t="s">
        <v>126</v>
      </c>
      <c r="F3665" s="323" t="str">
        <f t="shared" si="57"/>
        <v>NL_EX_X_2011_1000 NAC_6_4_3</v>
      </c>
      <c r="G3665" s="684"/>
    </row>
    <row r="3666" spans="1:7" ht="13.8" thickBot="1" x14ac:dyDescent="0.3">
      <c r="A3666" s="372" t="str">
        <f>Cover!$G$25</f>
        <v>NL</v>
      </c>
      <c r="B3666" s="323" t="s">
        <v>221</v>
      </c>
      <c r="C3666" s="323">
        <v>2011</v>
      </c>
      <c r="D3666" s="323" t="s">
        <v>216</v>
      </c>
      <c r="E3666" s="323">
        <v>7</v>
      </c>
      <c r="F3666" s="323" t="str">
        <f t="shared" si="57"/>
        <v>NL_EX_X_2011_1000 NAC_7</v>
      </c>
      <c r="G3666" s="684"/>
    </row>
    <row r="3667" spans="1:7" ht="13.8" thickBot="1" x14ac:dyDescent="0.3">
      <c r="A3667" s="372" t="str">
        <f>Cover!$G$25</f>
        <v>NL</v>
      </c>
      <c r="B3667" s="323" t="s">
        <v>221</v>
      </c>
      <c r="C3667" s="323">
        <v>2011</v>
      </c>
      <c r="D3667" s="323" t="s">
        <v>216</v>
      </c>
      <c r="E3667" s="323" t="s">
        <v>127</v>
      </c>
      <c r="F3667" s="323" t="str">
        <f t="shared" si="57"/>
        <v>NL_EX_X_2011_1000 NAC_7_1</v>
      </c>
      <c r="G3667" s="684"/>
    </row>
    <row r="3668" spans="1:7" ht="13.8" thickBot="1" x14ac:dyDescent="0.3">
      <c r="A3668" s="372" t="str">
        <f>Cover!$G$25</f>
        <v>NL</v>
      </c>
      <c r="B3668" s="323" t="s">
        <v>221</v>
      </c>
      <c r="C3668" s="323">
        <v>2011</v>
      </c>
      <c r="D3668" s="323" t="s">
        <v>216</v>
      </c>
      <c r="E3668" s="323" t="s">
        <v>128</v>
      </c>
      <c r="F3668" s="323" t="str">
        <f t="shared" si="57"/>
        <v>NL_EX_X_2011_1000 NAC_7_2</v>
      </c>
      <c r="G3668" s="684"/>
    </row>
    <row r="3669" spans="1:7" ht="13.8" thickBot="1" x14ac:dyDescent="0.3">
      <c r="A3669" s="372" t="str">
        <f>Cover!$G$25</f>
        <v>NL</v>
      </c>
      <c r="B3669" s="323" t="s">
        <v>221</v>
      </c>
      <c r="C3669" s="323">
        <v>2011</v>
      </c>
      <c r="D3669" s="323" t="s">
        <v>216</v>
      </c>
      <c r="E3669" s="323" t="s">
        <v>129</v>
      </c>
      <c r="F3669" s="323" t="str">
        <f t="shared" si="57"/>
        <v>NL_EX_X_2011_1000 NAC_7_3</v>
      </c>
      <c r="G3669" s="684"/>
    </row>
    <row r="3670" spans="1:7" ht="13.8" thickBot="1" x14ac:dyDescent="0.3">
      <c r="A3670" s="372" t="str">
        <f>Cover!$G$25</f>
        <v>NL</v>
      </c>
      <c r="B3670" s="323" t="s">
        <v>221</v>
      </c>
      <c r="C3670" s="323">
        <v>2011</v>
      </c>
      <c r="D3670" s="323" t="s">
        <v>216</v>
      </c>
      <c r="E3670" s="323" t="s">
        <v>130</v>
      </c>
      <c r="F3670" s="323" t="str">
        <f t="shared" ref="F3670:F3733" si="58">CONCATENATE(A3670,"_",B3670,"_",C3670,"_",D3670,"_",E3670)</f>
        <v>NL_EX_X_2011_1000 NAC_7_3_1</v>
      </c>
      <c r="G3670" s="684"/>
    </row>
    <row r="3671" spans="1:7" ht="13.8" thickBot="1" x14ac:dyDescent="0.3">
      <c r="A3671" s="372" t="str">
        <f>Cover!$G$25</f>
        <v>NL</v>
      </c>
      <c r="B3671" s="323" t="s">
        <v>221</v>
      </c>
      <c r="C3671" s="323">
        <v>2011</v>
      </c>
      <c r="D3671" s="323" t="s">
        <v>216</v>
      </c>
      <c r="E3671" s="323" t="s">
        <v>131</v>
      </c>
      <c r="F3671" s="323" t="str">
        <f t="shared" si="58"/>
        <v>NL_EX_X_2011_1000 NAC_7_3_2</v>
      </c>
      <c r="G3671" s="684"/>
    </row>
    <row r="3672" spans="1:7" ht="13.8" thickBot="1" x14ac:dyDescent="0.3">
      <c r="A3672" s="372" t="str">
        <f>Cover!$G$25</f>
        <v>NL</v>
      </c>
      <c r="B3672" s="323" t="s">
        <v>221</v>
      </c>
      <c r="C3672" s="323">
        <v>2011</v>
      </c>
      <c r="D3672" s="323" t="s">
        <v>216</v>
      </c>
      <c r="E3672" s="323" t="s">
        <v>132</v>
      </c>
      <c r="F3672" s="323" t="str">
        <f t="shared" si="58"/>
        <v>NL_EX_X_2011_1000 NAC_7_3_3</v>
      </c>
      <c r="G3672" s="684"/>
    </row>
    <row r="3673" spans="1:7" ht="13.8" thickBot="1" x14ac:dyDescent="0.3">
      <c r="A3673" s="372" t="str">
        <f>Cover!$G$25</f>
        <v>NL</v>
      </c>
      <c r="B3673" s="323" t="s">
        <v>221</v>
      </c>
      <c r="C3673" s="323">
        <v>2011</v>
      </c>
      <c r="D3673" s="323" t="s">
        <v>216</v>
      </c>
      <c r="E3673" s="323" t="s">
        <v>133</v>
      </c>
      <c r="F3673" s="323" t="str">
        <f t="shared" si="58"/>
        <v>NL_EX_X_2011_1000 NAC_7_3_4</v>
      </c>
      <c r="G3673" s="684"/>
    </row>
    <row r="3674" spans="1:7" ht="13.8" thickBot="1" x14ac:dyDescent="0.3">
      <c r="A3674" s="372" t="str">
        <f>Cover!$G$25</f>
        <v>NL</v>
      </c>
      <c r="B3674" s="323" t="s">
        <v>221</v>
      </c>
      <c r="C3674" s="323">
        <v>2011</v>
      </c>
      <c r="D3674" s="323" t="s">
        <v>216</v>
      </c>
      <c r="E3674" s="323" t="s">
        <v>134</v>
      </c>
      <c r="F3674" s="323" t="str">
        <f t="shared" si="58"/>
        <v>NL_EX_X_2011_1000 NAC_7_4</v>
      </c>
      <c r="G3674" s="684"/>
    </row>
    <row r="3675" spans="1:7" ht="13.8" thickBot="1" x14ac:dyDescent="0.3">
      <c r="A3675" s="372" t="str">
        <f>Cover!$G$25</f>
        <v>NL</v>
      </c>
      <c r="B3675" s="323" t="s">
        <v>221</v>
      </c>
      <c r="C3675" s="323">
        <v>2011</v>
      </c>
      <c r="D3675" s="323" t="s">
        <v>216</v>
      </c>
      <c r="E3675" s="323">
        <v>8</v>
      </c>
      <c r="F3675" s="323" t="str">
        <f t="shared" si="58"/>
        <v>NL_EX_X_2011_1000 NAC_8</v>
      </c>
      <c r="G3675" s="684"/>
    </row>
    <row r="3676" spans="1:7" ht="13.8" thickBot="1" x14ac:dyDescent="0.3">
      <c r="A3676" s="372" t="str">
        <f>Cover!$G$25</f>
        <v>NL</v>
      </c>
      <c r="B3676" s="323" t="s">
        <v>221</v>
      </c>
      <c r="C3676" s="323">
        <v>2011</v>
      </c>
      <c r="D3676" s="323" t="s">
        <v>216</v>
      </c>
      <c r="E3676" s="323" t="s">
        <v>135</v>
      </c>
      <c r="F3676" s="323" t="str">
        <f t="shared" si="58"/>
        <v>NL_EX_X_2011_1000 NAC_8_1</v>
      </c>
      <c r="G3676" s="684"/>
    </row>
    <row r="3677" spans="1:7" ht="13.8" thickBot="1" x14ac:dyDescent="0.3">
      <c r="A3677" s="372" t="str">
        <f>Cover!$G$25</f>
        <v>NL</v>
      </c>
      <c r="B3677" s="323" t="s">
        <v>221</v>
      </c>
      <c r="C3677" s="323">
        <v>2011</v>
      </c>
      <c r="D3677" s="323" t="s">
        <v>216</v>
      </c>
      <c r="E3677" s="323" t="s">
        <v>136</v>
      </c>
      <c r="F3677" s="323" t="str">
        <f t="shared" si="58"/>
        <v>NL_EX_X_2011_1000 NAC_8_2</v>
      </c>
      <c r="G3677" s="684"/>
    </row>
    <row r="3678" spans="1:7" ht="13.8" thickBot="1" x14ac:dyDescent="0.3">
      <c r="A3678" s="372" t="str">
        <f>Cover!$G$25</f>
        <v>NL</v>
      </c>
      <c r="B3678" s="323" t="s">
        <v>221</v>
      </c>
      <c r="C3678" s="323">
        <v>2011</v>
      </c>
      <c r="D3678" s="323" t="s">
        <v>216</v>
      </c>
      <c r="E3678" s="323">
        <v>9</v>
      </c>
      <c r="F3678" s="323" t="str">
        <f t="shared" si="58"/>
        <v>NL_EX_X_2011_1000 NAC_9</v>
      </c>
      <c r="G3678" s="684"/>
    </row>
    <row r="3679" spans="1:7" ht="13.8" thickBot="1" x14ac:dyDescent="0.3">
      <c r="A3679" s="372" t="str">
        <f>Cover!$G$25</f>
        <v>NL</v>
      </c>
      <c r="B3679" s="323" t="s">
        <v>221</v>
      </c>
      <c r="C3679" s="323">
        <v>2011</v>
      </c>
      <c r="D3679" s="323" t="s">
        <v>216</v>
      </c>
      <c r="E3679" s="323">
        <v>10</v>
      </c>
      <c r="F3679" s="323" t="str">
        <f t="shared" si="58"/>
        <v>NL_EX_X_2011_1000 NAC_10</v>
      </c>
      <c r="G3679" s="684"/>
    </row>
    <row r="3680" spans="1:7" ht="13.8" thickBot="1" x14ac:dyDescent="0.3">
      <c r="A3680" s="372" t="str">
        <f>Cover!$G$25</f>
        <v>NL</v>
      </c>
      <c r="B3680" s="323" t="s">
        <v>221</v>
      </c>
      <c r="C3680" s="323">
        <v>2011</v>
      </c>
      <c r="D3680" s="323" t="s">
        <v>216</v>
      </c>
      <c r="E3680" s="323" t="s">
        <v>137</v>
      </c>
      <c r="F3680" s="323" t="str">
        <f t="shared" si="58"/>
        <v>NL_EX_X_2011_1000 NAC_10_1</v>
      </c>
      <c r="G3680" s="684"/>
    </row>
    <row r="3681" spans="1:7" ht="13.8" thickBot="1" x14ac:dyDescent="0.3">
      <c r="A3681" s="372" t="str">
        <f>Cover!$G$25</f>
        <v>NL</v>
      </c>
      <c r="B3681" s="323" t="s">
        <v>221</v>
      </c>
      <c r="C3681" s="323">
        <v>2011</v>
      </c>
      <c r="D3681" s="323" t="s">
        <v>216</v>
      </c>
      <c r="E3681" s="323" t="s">
        <v>138</v>
      </c>
      <c r="F3681" s="323" t="str">
        <f t="shared" si="58"/>
        <v>NL_EX_X_2011_1000 NAC_10_1_1</v>
      </c>
      <c r="G3681" s="684"/>
    </row>
    <row r="3682" spans="1:7" ht="13.8" thickBot="1" x14ac:dyDescent="0.3">
      <c r="A3682" s="372" t="str">
        <f>Cover!$G$25</f>
        <v>NL</v>
      </c>
      <c r="B3682" s="323" t="s">
        <v>221</v>
      </c>
      <c r="C3682" s="323">
        <v>2011</v>
      </c>
      <c r="D3682" s="323" t="s">
        <v>216</v>
      </c>
      <c r="E3682" s="323" t="s">
        <v>139</v>
      </c>
      <c r="F3682" s="323" t="str">
        <f t="shared" si="58"/>
        <v>NL_EX_X_2011_1000 NAC_10_1_2</v>
      </c>
      <c r="G3682" s="684"/>
    </row>
    <row r="3683" spans="1:7" ht="13.8" thickBot="1" x14ac:dyDescent="0.3">
      <c r="A3683" s="372" t="str">
        <f>Cover!$G$25</f>
        <v>NL</v>
      </c>
      <c r="B3683" s="323" t="s">
        <v>221</v>
      </c>
      <c r="C3683" s="323">
        <v>2011</v>
      </c>
      <c r="D3683" s="323" t="s">
        <v>216</v>
      </c>
      <c r="E3683" s="323" t="s">
        <v>140</v>
      </c>
      <c r="F3683" s="323" t="str">
        <f t="shared" si="58"/>
        <v>NL_EX_X_2011_1000 NAC_10_1_3</v>
      </c>
      <c r="G3683" s="684"/>
    </row>
    <row r="3684" spans="1:7" ht="13.8" thickBot="1" x14ac:dyDescent="0.3">
      <c r="A3684" s="372" t="str">
        <f>Cover!$G$25</f>
        <v>NL</v>
      </c>
      <c r="B3684" s="323" t="s">
        <v>221</v>
      </c>
      <c r="C3684" s="323">
        <v>2011</v>
      </c>
      <c r="D3684" s="323" t="s">
        <v>216</v>
      </c>
      <c r="E3684" s="323" t="s">
        <v>141</v>
      </c>
      <c r="F3684" s="323" t="str">
        <f t="shared" si="58"/>
        <v>NL_EX_X_2011_1000 NAC_10_1_4</v>
      </c>
      <c r="G3684" s="684"/>
    </row>
    <row r="3685" spans="1:7" ht="13.8" thickBot="1" x14ac:dyDescent="0.3">
      <c r="A3685" s="372" t="str">
        <f>Cover!$G$25</f>
        <v>NL</v>
      </c>
      <c r="B3685" s="323" t="s">
        <v>221</v>
      </c>
      <c r="C3685" s="323">
        <v>2011</v>
      </c>
      <c r="D3685" s="323" t="s">
        <v>216</v>
      </c>
      <c r="E3685" s="323" t="s">
        <v>142</v>
      </c>
      <c r="F3685" s="323" t="str">
        <f t="shared" si="58"/>
        <v>NL_EX_X_2011_1000 NAC_10_2</v>
      </c>
      <c r="G3685" s="684"/>
    </row>
    <row r="3686" spans="1:7" ht="13.8" thickBot="1" x14ac:dyDescent="0.3">
      <c r="A3686" s="372" t="str">
        <f>Cover!$G$25</f>
        <v>NL</v>
      </c>
      <c r="B3686" s="323" t="s">
        <v>221</v>
      </c>
      <c r="C3686" s="323">
        <v>2011</v>
      </c>
      <c r="D3686" s="323" t="s">
        <v>216</v>
      </c>
      <c r="E3686" s="323" t="s">
        <v>143</v>
      </c>
      <c r="F3686" s="323" t="str">
        <f t="shared" si="58"/>
        <v>NL_EX_X_2011_1000 NAC_10_3</v>
      </c>
      <c r="G3686" s="684"/>
    </row>
    <row r="3687" spans="1:7" ht="13.8" thickBot="1" x14ac:dyDescent="0.3">
      <c r="A3687" s="372" t="str">
        <f>Cover!$G$25</f>
        <v>NL</v>
      </c>
      <c r="B3687" s="323" t="s">
        <v>221</v>
      </c>
      <c r="C3687" s="323">
        <v>2011</v>
      </c>
      <c r="D3687" s="323" t="s">
        <v>216</v>
      </c>
      <c r="E3687" s="323" t="s">
        <v>144</v>
      </c>
      <c r="F3687" s="323" t="str">
        <f t="shared" si="58"/>
        <v>NL_EX_X_2011_1000 NAC_10_3_1</v>
      </c>
      <c r="G3687" s="684"/>
    </row>
    <row r="3688" spans="1:7" ht="13.8" thickBot="1" x14ac:dyDescent="0.3">
      <c r="A3688" s="372" t="str">
        <f>Cover!$G$25</f>
        <v>NL</v>
      </c>
      <c r="B3688" s="323" t="s">
        <v>221</v>
      </c>
      <c r="C3688" s="323">
        <v>2011</v>
      </c>
      <c r="D3688" s="323" t="s">
        <v>216</v>
      </c>
      <c r="E3688" s="323" t="s">
        <v>145</v>
      </c>
      <c r="F3688" s="323" t="str">
        <f t="shared" si="58"/>
        <v>NL_EX_X_2011_1000 NAC_10_3_2</v>
      </c>
      <c r="G3688" s="684"/>
    </row>
    <row r="3689" spans="1:7" ht="13.8" thickBot="1" x14ac:dyDescent="0.3">
      <c r="A3689" s="372" t="str">
        <f>Cover!$G$25</f>
        <v>NL</v>
      </c>
      <c r="B3689" s="323" t="s">
        <v>221</v>
      </c>
      <c r="C3689" s="323">
        <v>2011</v>
      </c>
      <c r="D3689" s="323" t="s">
        <v>216</v>
      </c>
      <c r="E3689" s="323" t="s">
        <v>146</v>
      </c>
      <c r="F3689" s="323" t="str">
        <f t="shared" si="58"/>
        <v>NL_EX_X_2011_1000 NAC_10_3_3</v>
      </c>
      <c r="G3689" s="684"/>
    </row>
    <row r="3690" spans="1:7" ht="13.8" thickBot="1" x14ac:dyDescent="0.3">
      <c r="A3690" s="372" t="str">
        <f>Cover!$G$25</f>
        <v>NL</v>
      </c>
      <c r="B3690" s="323" t="s">
        <v>221</v>
      </c>
      <c r="C3690" s="323">
        <v>2011</v>
      </c>
      <c r="D3690" s="323" t="s">
        <v>216</v>
      </c>
      <c r="E3690" s="323" t="s">
        <v>147</v>
      </c>
      <c r="F3690" s="323" t="str">
        <f t="shared" si="58"/>
        <v>NL_EX_X_2011_1000 NAC_10_3_4</v>
      </c>
      <c r="G3690" s="684"/>
    </row>
    <row r="3691" spans="1:7" ht="13.8" thickBot="1" x14ac:dyDescent="0.3">
      <c r="A3691" s="372" t="str">
        <f>Cover!$G$25</f>
        <v>NL</v>
      </c>
      <c r="B3691" s="323" t="s">
        <v>221</v>
      </c>
      <c r="C3691" s="323">
        <v>2011</v>
      </c>
      <c r="D3691" s="323" t="s">
        <v>216</v>
      </c>
      <c r="E3691" s="323" t="s">
        <v>148</v>
      </c>
      <c r="F3691" s="323" t="str">
        <f t="shared" si="58"/>
        <v>NL_EX_X_2011_1000 NAC_10_4</v>
      </c>
      <c r="G3691" s="684"/>
    </row>
    <row r="3692" spans="1:7" ht="13.8" thickBot="1" x14ac:dyDescent="0.3">
      <c r="A3692" s="372" t="str">
        <f>Cover!$G$25</f>
        <v>NL</v>
      </c>
      <c r="B3692" s="323" t="s">
        <v>295</v>
      </c>
      <c r="C3692" s="323">
        <v>2011</v>
      </c>
      <c r="D3692" s="323" t="s">
        <v>293</v>
      </c>
      <c r="E3692" s="323" t="s">
        <v>229</v>
      </c>
      <c r="F3692" s="323" t="str">
        <f t="shared" si="58"/>
        <v>NL_P_2011_1000 m3_EU2_1</v>
      </c>
      <c r="G3692" s="684"/>
    </row>
    <row r="3693" spans="1:7" ht="13.8" thickBot="1" x14ac:dyDescent="0.3">
      <c r="A3693" s="372" t="str">
        <f>Cover!$G$25</f>
        <v>NL</v>
      </c>
      <c r="B3693" s="323" t="s">
        <v>295</v>
      </c>
      <c r="C3693" s="323">
        <v>2011</v>
      </c>
      <c r="D3693" s="323" t="s">
        <v>293</v>
      </c>
      <c r="E3693" s="323" t="s">
        <v>230</v>
      </c>
      <c r="F3693" s="323" t="str">
        <f t="shared" si="58"/>
        <v>NL_P_2011_1000 m3_EU2_1_C</v>
      </c>
      <c r="G3693" s="684"/>
    </row>
    <row r="3694" spans="1:7" ht="13.8" thickBot="1" x14ac:dyDescent="0.3">
      <c r="A3694" s="372" t="str">
        <f>Cover!$G$25</f>
        <v>NL</v>
      </c>
      <c r="B3694" s="323" t="s">
        <v>295</v>
      </c>
      <c r="C3694" s="323">
        <v>2011</v>
      </c>
      <c r="D3694" s="323" t="s">
        <v>293</v>
      </c>
      <c r="E3694" s="323" t="s">
        <v>231</v>
      </c>
      <c r="F3694" s="323" t="str">
        <f t="shared" si="58"/>
        <v>NL_P_2011_1000 m3_EU2_1_NC</v>
      </c>
      <c r="G3694" s="684"/>
    </row>
    <row r="3695" spans="1:7" ht="13.8" thickBot="1" x14ac:dyDescent="0.3">
      <c r="A3695" s="372" t="str">
        <f>Cover!$G$25</f>
        <v>NL</v>
      </c>
      <c r="B3695" s="323" t="s">
        <v>295</v>
      </c>
      <c r="C3695" s="323">
        <v>2011</v>
      </c>
      <c r="D3695" s="323" t="s">
        <v>293</v>
      </c>
      <c r="E3695" s="323" t="s">
        <v>232</v>
      </c>
      <c r="F3695" s="323" t="str">
        <f t="shared" si="58"/>
        <v>NL_P_2011_1000 m3_EU2_1_1</v>
      </c>
      <c r="G3695" s="684"/>
    </row>
    <row r="3696" spans="1:7" ht="13.8" thickBot="1" x14ac:dyDescent="0.3">
      <c r="A3696" s="372" t="str">
        <f>Cover!$G$25</f>
        <v>NL</v>
      </c>
      <c r="B3696" s="323" t="s">
        <v>295</v>
      </c>
      <c r="C3696" s="323">
        <v>2011</v>
      </c>
      <c r="D3696" s="323" t="s">
        <v>293</v>
      </c>
      <c r="E3696" s="323" t="s">
        <v>233</v>
      </c>
      <c r="F3696" s="323" t="str">
        <f t="shared" si="58"/>
        <v>NL_P_2011_1000 m3_EU2_1_1_C</v>
      </c>
      <c r="G3696" s="684"/>
    </row>
    <row r="3697" spans="1:7" ht="13.8" thickBot="1" x14ac:dyDescent="0.3">
      <c r="A3697" s="372" t="str">
        <f>Cover!$G$25</f>
        <v>NL</v>
      </c>
      <c r="B3697" s="323" t="s">
        <v>295</v>
      </c>
      <c r="C3697" s="323">
        <v>2011</v>
      </c>
      <c r="D3697" s="323" t="s">
        <v>293</v>
      </c>
      <c r="E3697" s="323" t="s">
        <v>234</v>
      </c>
      <c r="F3697" s="323" t="str">
        <f t="shared" si="58"/>
        <v>NL_P_2011_1000 m3_EU2_1_1_NC</v>
      </c>
      <c r="G3697" s="684"/>
    </row>
    <row r="3698" spans="1:7" ht="13.8" thickBot="1" x14ac:dyDescent="0.3">
      <c r="A3698" s="372" t="str">
        <f>Cover!$G$25</f>
        <v>NL</v>
      </c>
      <c r="B3698" s="323" t="s">
        <v>295</v>
      </c>
      <c r="C3698" s="323">
        <v>2011</v>
      </c>
      <c r="D3698" s="323" t="s">
        <v>293</v>
      </c>
      <c r="E3698" s="323" t="s">
        <v>235</v>
      </c>
      <c r="F3698" s="323" t="str">
        <f t="shared" si="58"/>
        <v>NL_P_2011_1000 m3_EU2_1_2</v>
      </c>
      <c r="G3698" s="684"/>
    </row>
    <row r="3699" spans="1:7" ht="13.8" thickBot="1" x14ac:dyDescent="0.3">
      <c r="A3699" s="372" t="str">
        <f>Cover!$G$25</f>
        <v>NL</v>
      </c>
      <c r="B3699" s="323" t="s">
        <v>295</v>
      </c>
      <c r="C3699" s="323">
        <v>2011</v>
      </c>
      <c r="D3699" s="323" t="s">
        <v>293</v>
      </c>
      <c r="E3699" s="323" t="s">
        <v>236</v>
      </c>
      <c r="F3699" s="323" t="str">
        <f t="shared" si="58"/>
        <v>NL_P_2011_1000 m3_EU2_1_2_C</v>
      </c>
      <c r="G3699" s="684"/>
    </row>
    <row r="3700" spans="1:7" ht="13.8" thickBot="1" x14ac:dyDescent="0.3">
      <c r="A3700" s="372" t="str">
        <f>Cover!$G$25</f>
        <v>NL</v>
      </c>
      <c r="B3700" s="323" t="s">
        <v>295</v>
      </c>
      <c r="C3700" s="323">
        <v>2011</v>
      </c>
      <c r="D3700" s="323" t="s">
        <v>293</v>
      </c>
      <c r="E3700" s="323" t="s">
        <v>237</v>
      </c>
      <c r="F3700" s="323" t="str">
        <f t="shared" si="58"/>
        <v>NL_P_2011_1000 m3_EU2_1_2_NC</v>
      </c>
      <c r="G3700" s="684"/>
    </row>
    <row r="3701" spans="1:7" ht="13.8" thickBot="1" x14ac:dyDescent="0.3">
      <c r="A3701" s="372" t="str">
        <f>Cover!$G$25</f>
        <v>NL</v>
      </c>
      <c r="B3701" s="323" t="s">
        <v>295</v>
      </c>
      <c r="C3701" s="323">
        <v>2011</v>
      </c>
      <c r="D3701" s="323" t="s">
        <v>293</v>
      </c>
      <c r="E3701" s="323" t="s">
        <v>238</v>
      </c>
      <c r="F3701" s="323" t="str">
        <f t="shared" si="58"/>
        <v>NL_P_2011_1000 m3_EU2_1_3</v>
      </c>
      <c r="G3701" s="684"/>
    </row>
    <row r="3702" spans="1:7" ht="13.8" thickBot="1" x14ac:dyDescent="0.3">
      <c r="A3702" s="372" t="str">
        <f>Cover!$G$25</f>
        <v>NL</v>
      </c>
      <c r="B3702" s="323" t="s">
        <v>295</v>
      </c>
      <c r="C3702" s="323">
        <v>2011</v>
      </c>
      <c r="D3702" s="323" t="s">
        <v>293</v>
      </c>
      <c r="E3702" s="323" t="s">
        <v>239</v>
      </c>
      <c r="F3702" s="323" t="str">
        <f t="shared" si="58"/>
        <v>NL_P_2011_1000 m3_EU2_1_3_C</v>
      </c>
      <c r="G3702" s="684"/>
    </row>
    <row r="3703" spans="1:7" ht="13.8" thickBot="1" x14ac:dyDescent="0.3">
      <c r="A3703" s="372" t="str">
        <f>Cover!$G$25</f>
        <v>NL</v>
      </c>
      <c r="B3703" s="323" t="s">
        <v>295</v>
      </c>
      <c r="C3703" s="323">
        <v>2011</v>
      </c>
      <c r="D3703" s="323" t="s">
        <v>293</v>
      </c>
      <c r="E3703" s="323" t="s">
        <v>240</v>
      </c>
      <c r="F3703" s="323" t="str">
        <f t="shared" si="58"/>
        <v>NL_P_2011_1000 m3_EU2_1_3_NC</v>
      </c>
      <c r="G3703" s="684"/>
    </row>
    <row r="3704" spans="1:7" ht="13.8" thickBot="1" x14ac:dyDescent="0.3">
      <c r="A3704" s="372" t="str">
        <f>Cover!$G$25</f>
        <v>NL</v>
      </c>
      <c r="B3704" s="323" t="s">
        <v>270</v>
      </c>
      <c r="C3704" s="323">
        <v>2011</v>
      </c>
      <c r="D3704" s="323" t="s">
        <v>293</v>
      </c>
      <c r="E3704" s="323" t="s">
        <v>294</v>
      </c>
      <c r="F3704" s="323" t="str">
        <f t="shared" si="58"/>
        <v>NL_P.OB_2011_1000 m3_1</v>
      </c>
      <c r="G3704" s="684"/>
    </row>
    <row r="3705" spans="1:7" ht="13.8" thickBot="1" x14ac:dyDescent="0.3">
      <c r="A3705" s="372" t="str">
        <f>Cover!$G$25</f>
        <v>NL</v>
      </c>
      <c r="B3705" s="323" t="s">
        <v>270</v>
      </c>
      <c r="C3705" s="323">
        <v>2011</v>
      </c>
      <c r="D3705" s="323" t="s">
        <v>293</v>
      </c>
      <c r="E3705" s="323" t="s">
        <v>92</v>
      </c>
      <c r="F3705" s="323" t="str">
        <f t="shared" si="58"/>
        <v>NL_P.OB_2011_1000 m3_1_C</v>
      </c>
      <c r="G3705" s="684"/>
    </row>
    <row r="3706" spans="1:7" ht="13.8" thickBot="1" x14ac:dyDescent="0.3">
      <c r="A3706" s="372" t="str">
        <f>Cover!$G$25</f>
        <v>NL</v>
      </c>
      <c r="B3706" s="323" t="s">
        <v>270</v>
      </c>
      <c r="C3706" s="323">
        <v>2011</v>
      </c>
      <c r="D3706" s="323" t="s">
        <v>293</v>
      </c>
      <c r="E3706" s="323" t="s">
        <v>93</v>
      </c>
      <c r="F3706" s="323" t="str">
        <f t="shared" si="58"/>
        <v>NL_P.OB_2011_1000 m3_1_NC</v>
      </c>
      <c r="G3706" s="684"/>
    </row>
    <row r="3707" spans="1:7" ht="13.8" thickBot="1" x14ac:dyDescent="0.3">
      <c r="A3707" s="372" t="str">
        <f>Cover!$G$25</f>
        <v>NL</v>
      </c>
      <c r="B3707" s="323" t="s">
        <v>270</v>
      </c>
      <c r="C3707" s="323">
        <v>2011</v>
      </c>
      <c r="D3707" s="323" t="s">
        <v>293</v>
      </c>
      <c r="E3707" s="323" t="s">
        <v>94</v>
      </c>
      <c r="F3707" s="323" t="str">
        <f t="shared" si="58"/>
        <v>NL_P.OB_2011_1000 m3_1_1</v>
      </c>
      <c r="G3707" s="684"/>
    </row>
    <row r="3708" spans="1:7" ht="13.8" thickBot="1" x14ac:dyDescent="0.3">
      <c r="A3708" s="372" t="str">
        <f>Cover!$G$25</f>
        <v>NL</v>
      </c>
      <c r="B3708" s="323" t="s">
        <v>270</v>
      </c>
      <c r="C3708" s="323">
        <v>2011</v>
      </c>
      <c r="D3708" s="323" t="s">
        <v>293</v>
      </c>
      <c r="E3708" s="323" t="s">
        <v>95</v>
      </c>
      <c r="F3708" s="323" t="str">
        <f t="shared" si="58"/>
        <v>NL_P.OB_2011_1000 m3_1_1_C</v>
      </c>
      <c r="G3708" s="684"/>
    </row>
    <row r="3709" spans="1:7" ht="13.8" thickBot="1" x14ac:dyDescent="0.3">
      <c r="A3709" s="372" t="str">
        <f>Cover!$G$25</f>
        <v>NL</v>
      </c>
      <c r="B3709" s="323" t="s">
        <v>270</v>
      </c>
      <c r="C3709" s="323">
        <v>2011</v>
      </c>
      <c r="D3709" s="323" t="s">
        <v>293</v>
      </c>
      <c r="E3709" s="323" t="s">
        <v>96</v>
      </c>
      <c r="F3709" s="323" t="str">
        <f t="shared" si="58"/>
        <v>NL_P.OB_2011_1000 m3_1_1_NC</v>
      </c>
      <c r="G3709" s="684"/>
    </row>
    <row r="3710" spans="1:7" ht="13.8" thickBot="1" x14ac:dyDescent="0.3">
      <c r="A3710" s="372" t="str">
        <f>Cover!$G$25</f>
        <v>NL</v>
      </c>
      <c r="B3710" s="323" t="s">
        <v>270</v>
      </c>
      <c r="C3710" s="323">
        <v>2011</v>
      </c>
      <c r="D3710" s="323" t="s">
        <v>293</v>
      </c>
      <c r="E3710" s="323" t="s">
        <v>97</v>
      </c>
      <c r="F3710" s="323" t="str">
        <f t="shared" si="58"/>
        <v>NL_P.OB_2011_1000 m3_1_2</v>
      </c>
      <c r="G3710" s="684"/>
    </row>
    <row r="3711" spans="1:7" ht="13.8" thickBot="1" x14ac:dyDescent="0.3">
      <c r="A3711" s="372" t="str">
        <f>Cover!$G$25</f>
        <v>NL</v>
      </c>
      <c r="B3711" s="323" t="s">
        <v>270</v>
      </c>
      <c r="C3711" s="323">
        <v>2011</v>
      </c>
      <c r="D3711" s="323" t="s">
        <v>293</v>
      </c>
      <c r="E3711" s="323" t="s">
        <v>98</v>
      </c>
      <c r="F3711" s="323" t="str">
        <f t="shared" si="58"/>
        <v>NL_P.OB_2011_1000 m3_1_2_C</v>
      </c>
      <c r="G3711" s="684"/>
    </row>
    <row r="3712" spans="1:7" ht="13.8" thickBot="1" x14ac:dyDescent="0.3">
      <c r="A3712" s="372" t="str">
        <f>Cover!$G$25</f>
        <v>NL</v>
      </c>
      <c r="B3712" s="323" t="s">
        <v>270</v>
      </c>
      <c r="C3712" s="323">
        <v>2011</v>
      </c>
      <c r="D3712" s="323" t="s">
        <v>293</v>
      </c>
      <c r="E3712" s="323" t="s">
        <v>99</v>
      </c>
      <c r="F3712" s="323" t="str">
        <f t="shared" si="58"/>
        <v>NL_P.OB_2011_1000 m3_1_2_NC</v>
      </c>
      <c r="G3712" s="684"/>
    </row>
    <row r="3713" spans="1:7" ht="13.8" thickBot="1" x14ac:dyDescent="0.3">
      <c r="A3713" s="372" t="str">
        <f>Cover!$G$25</f>
        <v>NL</v>
      </c>
      <c r="B3713" s="323" t="s">
        <v>270</v>
      </c>
      <c r="C3713" s="323">
        <v>2011</v>
      </c>
      <c r="D3713" s="323" t="s">
        <v>293</v>
      </c>
      <c r="E3713" s="323" t="s">
        <v>101</v>
      </c>
      <c r="F3713" s="323" t="str">
        <f t="shared" si="58"/>
        <v>NL_P.OB_2011_1000 m3_1_2_1</v>
      </c>
      <c r="G3713" s="684"/>
    </row>
    <row r="3714" spans="1:7" ht="13.8" thickBot="1" x14ac:dyDescent="0.3">
      <c r="A3714" s="372" t="str">
        <f>Cover!$G$25</f>
        <v>NL</v>
      </c>
      <c r="B3714" s="323" t="s">
        <v>270</v>
      </c>
      <c r="C3714" s="323">
        <v>2011</v>
      </c>
      <c r="D3714" s="323" t="s">
        <v>293</v>
      </c>
      <c r="E3714" s="323" t="s">
        <v>102</v>
      </c>
      <c r="F3714" s="323" t="str">
        <f t="shared" si="58"/>
        <v>NL_P.OB_2011_1000 m3_1_2_1_C</v>
      </c>
      <c r="G3714" s="684"/>
    </row>
    <row r="3715" spans="1:7" ht="13.8" thickBot="1" x14ac:dyDescent="0.3">
      <c r="A3715" s="372" t="str">
        <f>Cover!$G$25</f>
        <v>NL</v>
      </c>
      <c r="B3715" s="323" t="s">
        <v>270</v>
      </c>
      <c r="C3715" s="323">
        <v>2011</v>
      </c>
      <c r="D3715" s="323" t="s">
        <v>293</v>
      </c>
      <c r="E3715" s="323" t="s">
        <v>103</v>
      </c>
      <c r="F3715" s="323" t="str">
        <f t="shared" si="58"/>
        <v>NL_P.OB_2011_1000 m3_1_2_1_NC</v>
      </c>
      <c r="G3715" s="684"/>
    </row>
    <row r="3716" spans="1:7" ht="13.8" thickBot="1" x14ac:dyDescent="0.3">
      <c r="A3716" s="372" t="str">
        <f>Cover!$G$25</f>
        <v>NL</v>
      </c>
      <c r="B3716" s="323" t="s">
        <v>270</v>
      </c>
      <c r="C3716" s="323">
        <v>2011</v>
      </c>
      <c r="D3716" s="323" t="s">
        <v>293</v>
      </c>
      <c r="E3716" s="323" t="s">
        <v>104</v>
      </c>
      <c r="F3716" s="323" t="str">
        <f t="shared" si="58"/>
        <v>NL_P.OB_2011_1000 m3_1_2_2</v>
      </c>
      <c r="G3716" s="684"/>
    </row>
    <row r="3717" spans="1:7" ht="13.8" thickBot="1" x14ac:dyDescent="0.3">
      <c r="A3717" s="372" t="str">
        <f>Cover!$G$25</f>
        <v>NL</v>
      </c>
      <c r="B3717" s="323" t="s">
        <v>270</v>
      </c>
      <c r="C3717" s="323">
        <v>2011</v>
      </c>
      <c r="D3717" s="323" t="s">
        <v>293</v>
      </c>
      <c r="E3717" s="323" t="s">
        <v>105</v>
      </c>
      <c r="F3717" s="323" t="str">
        <f t="shared" si="58"/>
        <v>NL_P.OB_2011_1000 m3_1_2_2_C</v>
      </c>
      <c r="G3717" s="684"/>
    </row>
    <row r="3718" spans="1:7" ht="13.8" thickBot="1" x14ac:dyDescent="0.3">
      <c r="A3718" s="372" t="str">
        <f>Cover!$G$25</f>
        <v>NL</v>
      </c>
      <c r="B3718" s="323" t="s">
        <v>270</v>
      </c>
      <c r="C3718" s="323">
        <v>2011</v>
      </c>
      <c r="D3718" s="323" t="s">
        <v>293</v>
      </c>
      <c r="E3718" s="323" t="s">
        <v>106</v>
      </c>
      <c r="F3718" s="323" t="str">
        <f t="shared" si="58"/>
        <v>NL_P.OB_2011_1000 m3_1_2_2_NC</v>
      </c>
      <c r="G3718" s="684"/>
    </row>
    <row r="3719" spans="1:7" ht="13.8" thickBot="1" x14ac:dyDescent="0.3">
      <c r="A3719" s="372" t="str">
        <f>Cover!$G$25</f>
        <v>NL</v>
      </c>
      <c r="B3719" s="323" t="s">
        <v>270</v>
      </c>
      <c r="C3719" s="323">
        <v>2011</v>
      </c>
      <c r="D3719" s="323" t="s">
        <v>293</v>
      </c>
      <c r="E3719" s="323" t="s">
        <v>107</v>
      </c>
      <c r="F3719" s="323" t="str">
        <f t="shared" si="58"/>
        <v>NL_P.OB_2011_1000 m3_1_2_3</v>
      </c>
      <c r="G3719" s="684"/>
    </row>
    <row r="3720" spans="1:7" ht="13.8" thickBot="1" x14ac:dyDescent="0.3">
      <c r="A3720" s="372" t="str">
        <f>Cover!$G$25</f>
        <v>NL</v>
      </c>
      <c r="B3720" s="323" t="s">
        <v>270</v>
      </c>
      <c r="C3720" s="323">
        <v>2011</v>
      </c>
      <c r="D3720" s="323" t="s">
        <v>293</v>
      </c>
      <c r="E3720" s="323" t="s">
        <v>108</v>
      </c>
      <c r="F3720" s="323" t="str">
        <f t="shared" si="58"/>
        <v>NL_P.OB_2011_1000 m3_1_2_3_C</v>
      </c>
      <c r="G3720" s="684"/>
    </row>
    <row r="3721" spans="1:7" x14ac:dyDescent="0.25">
      <c r="A3721" s="372" t="str">
        <f>Cover!$G$25</f>
        <v>NL</v>
      </c>
      <c r="B3721" s="323" t="s">
        <v>270</v>
      </c>
      <c r="C3721" s="323">
        <v>2011</v>
      </c>
      <c r="D3721" s="323" t="s">
        <v>293</v>
      </c>
      <c r="E3721" s="323" t="s">
        <v>109</v>
      </c>
      <c r="F3721" s="323" t="str">
        <f t="shared" si="58"/>
        <v>NL_P.OB_2011_1000 m3_1_2_3_NC</v>
      </c>
      <c r="G3721" s="684"/>
    </row>
    <row r="3722" spans="1:7" x14ac:dyDescent="0.25">
      <c r="A3722" s="372" t="str">
        <f>Cover!$G$25</f>
        <v>NL</v>
      </c>
      <c r="B3722" s="323" t="s">
        <v>295</v>
      </c>
      <c r="C3722" s="372">
        <v>2015</v>
      </c>
      <c r="D3722" s="551" t="s">
        <v>398</v>
      </c>
      <c r="E3722" s="323" t="s">
        <v>400</v>
      </c>
      <c r="F3722" s="323" t="str">
        <f t="shared" si="58"/>
        <v>NL_P_2015_1000_MT_GLULAM</v>
      </c>
    </row>
    <row r="3723" spans="1:7" x14ac:dyDescent="0.25">
      <c r="A3723" s="372" t="str">
        <f>Cover!$G$25</f>
        <v>NL</v>
      </c>
      <c r="B3723" s="323" t="s">
        <v>295</v>
      </c>
      <c r="C3723" s="372">
        <v>2015</v>
      </c>
      <c r="D3723" s="551" t="s">
        <v>398</v>
      </c>
      <c r="E3723" s="323" t="s">
        <v>401</v>
      </c>
      <c r="F3723" s="323" t="str">
        <f t="shared" si="58"/>
        <v>NL_P_2015_1000_MT_XLAM</v>
      </c>
    </row>
    <row r="3724" spans="1:7" x14ac:dyDescent="0.25">
      <c r="A3724" s="372" t="str">
        <f>Cover!$G$25</f>
        <v>NL</v>
      </c>
      <c r="B3724" s="323" t="s">
        <v>296</v>
      </c>
      <c r="C3724" s="372">
        <v>2015</v>
      </c>
      <c r="D3724" s="551" t="s">
        <v>398</v>
      </c>
      <c r="E3724" s="323" t="s">
        <v>400</v>
      </c>
      <c r="F3724" s="323" t="str">
        <f t="shared" si="58"/>
        <v>NL_X_2015_1000_MT_GLULAM</v>
      </c>
    </row>
    <row r="3725" spans="1:7" x14ac:dyDescent="0.25">
      <c r="A3725" s="372" t="str">
        <f>Cover!$G$25</f>
        <v>NL</v>
      </c>
      <c r="B3725" s="323" t="s">
        <v>296</v>
      </c>
      <c r="C3725" s="372">
        <v>2015</v>
      </c>
      <c r="D3725" s="551" t="s">
        <v>398</v>
      </c>
      <c r="E3725" s="323" t="s">
        <v>401</v>
      </c>
      <c r="F3725" s="323" t="str">
        <f t="shared" si="58"/>
        <v>NL_X_2015_1000_MT_XLAM</v>
      </c>
    </row>
    <row r="3726" spans="1:7" x14ac:dyDescent="0.25">
      <c r="A3726" s="372" t="str">
        <f>Cover!$G$25</f>
        <v>NL</v>
      </c>
      <c r="B3726" s="323" t="s">
        <v>296</v>
      </c>
      <c r="C3726" s="372">
        <v>2015</v>
      </c>
      <c r="D3726" s="551" t="s">
        <v>399</v>
      </c>
      <c r="E3726" s="323" t="s">
        <v>400</v>
      </c>
      <c r="F3726" s="323" t="str">
        <f t="shared" si="58"/>
        <v>NL_X_2015_1000_NAC_GLULAM</v>
      </c>
    </row>
    <row r="3727" spans="1:7" x14ac:dyDescent="0.25">
      <c r="A3727" s="372" t="str">
        <f>Cover!$G$25</f>
        <v>NL</v>
      </c>
      <c r="B3727" s="323" t="s">
        <v>296</v>
      </c>
      <c r="C3727" s="372">
        <v>2015</v>
      </c>
      <c r="D3727" s="551" t="s">
        <v>399</v>
      </c>
      <c r="E3727" s="323" t="s">
        <v>401</v>
      </c>
      <c r="F3727" s="323" t="str">
        <f t="shared" si="58"/>
        <v>NL_X_2015_1000_NAC_XLAM</v>
      </c>
    </row>
    <row r="3728" spans="1:7" x14ac:dyDescent="0.25">
      <c r="A3728" s="372" t="str">
        <f>Cover!$G$25</f>
        <v>NL</v>
      </c>
      <c r="B3728" s="323" t="s">
        <v>292</v>
      </c>
      <c r="C3728" s="372">
        <v>2015</v>
      </c>
      <c r="D3728" s="551" t="s">
        <v>398</v>
      </c>
      <c r="E3728" s="323" t="s">
        <v>400</v>
      </c>
      <c r="F3728" s="323" t="str">
        <f t="shared" si="58"/>
        <v>NL_M_2015_1000_MT_GLULAM</v>
      </c>
    </row>
    <row r="3729" spans="1:6" x14ac:dyDescent="0.25">
      <c r="A3729" s="372" t="str">
        <f>Cover!$G$25</f>
        <v>NL</v>
      </c>
      <c r="B3729" s="323" t="s">
        <v>292</v>
      </c>
      <c r="C3729" s="372">
        <v>2015</v>
      </c>
      <c r="D3729" s="551" t="s">
        <v>398</v>
      </c>
      <c r="E3729" s="323" t="s">
        <v>401</v>
      </c>
      <c r="F3729" s="323" t="str">
        <f t="shared" si="58"/>
        <v>NL_M_2015_1000_MT_XLAM</v>
      </c>
    </row>
    <row r="3730" spans="1:6" x14ac:dyDescent="0.25">
      <c r="A3730" s="372" t="str">
        <f>Cover!$G$25</f>
        <v>NL</v>
      </c>
      <c r="B3730" s="323" t="s">
        <v>292</v>
      </c>
      <c r="C3730" s="372">
        <v>2015</v>
      </c>
      <c r="D3730" s="551" t="s">
        <v>399</v>
      </c>
      <c r="E3730" s="323" t="s">
        <v>400</v>
      </c>
      <c r="F3730" s="323" t="str">
        <f t="shared" si="58"/>
        <v>NL_M_2015_1000_NAC_GLULAM</v>
      </c>
    </row>
    <row r="3731" spans="1:6" x14ac:dyDescent="0.25">
      <c r="A3731" s="372" t="str">
        <f>Cover!$G$25</f>
        <v>NL</v>
      </c>
      <c r="B3731" s="323" t="s">
        <v>292</v>
      </c>
      <c r="C3731" s="372">
        <v>2015</v>
      </c>
      <c r="D3731" s="551" t="s">
        <v>399</v>
      </c>
      <c r="E3731" s="323" t="s">
        <v>401</v>
      </c>
      <c r="F3731" s="323" t="str">
        <f t="shared" si="58"/>
        <v>NL_M_2015_1000_NAC_XLAM</v>
      </c>
    </row>
    <row r="3732" spans="1:6" x14ac:dyDescent="0.25">
      <c r="A3732" s="372" t="str">
        <f>Cover!$G$25</f>
        <v>NL</v>
      </c>
      <c r="B3732" s="323" t="s">
        <v>221</v>
      </c>
      <c r="C3732" s="372">
        <v>2015</v>
      </c>
      <c r="D3732" s="551" t="s">
        <v>398</v>
      </c>
      <c r="E3732" s="323" t="s">
        <v>400</v>
      </c>
      <c r="F3732" s="323" t="str">
        <f t="shared" si="58"/>
        <v>NL_EX_X_2015_1000_MT_GLULAM</v>
      </c>
    </row>
    <row r="3733" spans="1:6" x14ac:dyDescent="0.25">
      <c r="A3733" s="372" t="str">
        <f>Cover!$G$25</f>
        <v>NL</v>
      </c>
      <c r="B3733" s="323" t="s">
        <v>221</v>
      </c>
      <c r="C3733" s="372">
        <v>2015</v>
      </c>
      <c r="D3733" s="551" t="s">
        <v>398</v>
      </c>
      <c r="E3733" s="323" t="s">
        <v>401</v>
      </c>
      <c r="F3733" s="323" t="str">
        <f t="shared" si="58"/>
        <v>NL_EX_X_2015_1000_MT_XLAM</v>
      </c>
    </row>
    <row r="3734" spans="1:6" x14ac:dyDescent="0.25">
      <c r="A3734" s="372" t="str">
        <f>Cover!$G$25</f>
        <v>NL</v>
      </c>
      <c r="B3734" s="323" t="s">
        <v>221</v>
      </c>
      <c r="C3734" s="372">
        <v>2015</v>
      </c>
      <c r="D3734" s="551" t="s">
        <v>399</v>
      </c>
      <c r="E3734" s="323" t="s">
        <v>400</v>
      </c>
      <c r="F3734" s="323" t="str">
        <f t="shared" ref="F3734:F3739" si="59">CONCATENATE(A3734,"_",B3734,"_",C3734,"_",D3734,"_",E3734)</f>
        <v>NL_EX_X_2015_1000_NAC_GLULAM</v>
      </c>
    </row>
    <row r="3735" spans="1:6" x14ac:dyDescent="0.25">
      <c r="A3735" s="372" t="str">
        <f>Cover!$G$25</f>
        <v>NL</v>
      </c>
      <c r="B3735" s="323" t="s">
        <v>221</v>
      </c>
      <c r="C3735" s="372">
        <v>2015</v>
      </c>
      <c r="D3735" s="551" t="s">
        <v>399</v>
      </c>
      <c r="E3735" s="323" t="s">
        <v>401</v>
      </c>
      <c r="F3735" s="323" t="str">
        <f t="shared" si="59"/>
        <v>NL_EX_X_2015_1000_NAC_XLAM</v>
      </c>
    </row>
    <row r="3736" spans="1:6" x14ac:dyDescent="0.25">
      <c r="A3736" s="372" t="str">
        <f>Cover!$G$25</f>
        <v>NL</v>
      </c>
      <c r="B3736" s="323" t="s">
        <v>222</v>
      </c>
      <c r="C3736" s="372">
        <v>2015</v>
      </c>
      <c r="D3736" s="551" t="s">
        <v>398</v>
      </c>
      <c r="E3736" s="323" t="s">
        <v>400</v>
      </c>
      <c r="F3736" s="323" t="str">
        <f t="shared" si="59"/>
        <v>NL_EX_M_2015_1000_MT_GLULAM</v>
      </c>
    </row>
    <row r="3737" spans="1:6" x14ac:dyDescent="0.25">
      <c r="A3737" s="372" t="str">
        <f>Cover!$G$25</f>
        <v>NL</v>
      </c>
      <c r="B3737" s="323" t="s">
        <v>222</v>
      </c>
      <c r="C3737" s="372">
        <v>2015</v>
      </c>
      <c r="D3737" s="551" t="s">
        <v>398</v>
      </c>
      <c r="E3737" s="323" t="s">
        <v>401</v>
      </c>
      <c r="F3737" s="323" t="str">
        <f t="shared" si="59"/>
        <v>NL_EX_M_2015_1000_MT_XLAM</v>
      </c>
    </row>
    <row r="3738" spans="1:6" x14ac:dyDescent="0.25">
      <c r="A3738" s="372" t="str">
        <f>Cover!$G$25</f>
        <v>NL</v>
      </c>
      <c r="B3738" s="323" t="s">
        <v>222</v>
      </c>
      <c r="C3738" s="372">
        <v>2015</v>
      </c>
      <c r="D3738" s="551" t="s">
        <v>399</v>
      </c>
      <c r="E3738" s="323" t="s">
        <v>400</v>
      </c>
      <c r="F3738" s="323" t="str">
        <f t="shared" si="59"/>
        <v>NL_EX_M_2015_1000_NAC_GLULAM</v>
      </c>
    </row>
    <row r="3739" spans="1:6" x14ac:dyDescent="0.25">
      <c r="A3739" s="372" t="str">
        <f>Cover!$G$25</f>
        <v>NL</v>
      </c>
      <c r="B3739" s="323" t="s">
        <v>222</v>
      </c>
      <c r="C3739" s="372">
        <v>2015</v>
      </c>
      <c r="D3739" s="551" t="s">
        <v>399</v>
      </c>
      <c r="E3739" s="323" t="s">
        <v>401</v>
      </c>
      <c r="F3739" s="323" t="str">
        <f t="shared" si="59"/>
        <v>NL_EX_M_2015_1000_NAC_XLAM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topLeftCell="A418" workbookViewId="0"/>
  </sheetViews>
  <sheetFormatPr defaultColWidth="9" defaultRowHeight="13.2" x14ac:dyDescent="0.25"/>
  <cols>
    <col min="1" max="1" width="3.44140625" style="1369" bestFit="1" customWidth="1"/>
    <col min="2" max="2" width="7.33203125" style="1371" bestFit="1" customWidth="1"/>
    <col min="3" max="3" width="4.33203125" style="1369" bestFit="1" customWidth="1"/>
    <col min="4" max="4" width="14.88671875" style="1371" bestFit="1" customWidth="1"/>
    <col min="5" max="5" width="7" style="1371" bestFit="1" customWidth="1"/>
    <col min="6" max="6" width="7.77734375" style="1371" bestFit="1" customWidth="1"/>
    <col min="7" max="7" width="8" style="1371" bestFit="1" customWidth="1"/>
    <col min="8" max="8" width="6.88671875" style="1371" bestFit="1" customWidth="1"/>
    <col min="9" max="16384" width="9" style="1371"/>
  </cols>
  <sheetData>
    <row r="1" spans="1:8" x14ac:dyDescent="0.25">
      <c r="A1" s="1369" t="s">
        <v>874</v>
      </c>
      <c r="B1" s="1371" t="s">
        <v>889</v>
      </c>
      <c r="C1" s="1369" t="s">
        <v>875</v>
      </c>
      <c r="D1" s="1365" t="s">
        <v>876</v>
      </c>
      <c r="E1" s="1365" t="s">
        <v>877</v>
      </c>
      <c r="F1" s="1371" t="s">
        <v>62</v>
      </c>
      <c r="G1" s="1371" t="s">
        <v>878</v>
      </c>
      <c r="H1" s="1371" t="s">
        <v>879</v>
      </c>
    </row>
    <row r="2" spans="1:8" x14ac:dyDescent="0.25">
      <c r="A2" s="1369" t="str">
        <f>Cover!$G$25</f>
        <v>NL</v>
      </c>
      <c r="B2" s="1371" t="s">
        <v>864</v>
      </c>
      <c r="C2" s="1371">
        <f>Cover!G$27-1</f>
        <v>2018</v>
      </c>
      <c r="D2" s="1371" t="s">
        <v>779</v>
      </c>
      <c r="E2" s="1365" t="s">
        <v>785</v>
      </c>
      <c r="F2" s="1365" t="s">
        <v>861</v>
      </c>
      <c r="G2" s="1369">
        <f>IF(ISNUMBER('Removals over bark'!D13),IF('Removals over bark'!D13="","",'Removals over bark'!D13),"")</f>
        <v>3590.3469999999998</v>
      </c>
      <c r="H2" s="1371" t="str">
        <f>IF('Removals over bark'!F13="","",'Removals over bark'!F13)</f>
        <v/>
      </c>
    </row>
    <row r="3" spans="1:8" x14ac:dyDescent="0.25">
      <c r="A3" s="1369" t="str">
        <f>Cover!$G$25</f>
        <v>NL</v>
      </c>
      <c r="B3" s="1371" t="s">
        <v>864</v>
      </c>
      <c r="C3" s="1371">
        <f>Cover!G$27-1</f>
        <v>2018</v>
      </c>
      <c r="D3" s="1371" t="s">
        <v>780</v>
      </c>
      <c r="E3" s="1365" t="s">
        <v>785</v>
      </c>
      <c r="F3" s="1365" t="s">
        <v>861</v>
      </c>
      <c r="G3" s="1369">
        <f>IF(ISNUMBER('Removals over bark'!D14),IF('Removals over bark'!D14="","",'Removals over bark'!D14),"")</f>
        <v>2664</v>
      </c>
      <c r="H3" s="1371" t="str">
        <f>IF('Removals over bark'!F14="","",'Removals over bark'!F14)</f>
        <v/>
      </c>
    </row>
    <row r="4" spans="1:8" x14ac:dyDescent="0.25">
      <c r="A4" s="1369" t="str">
        <f>Cover!$G$25</f>
        <v>NL</v>
      </c>
      <c r="B4" s="1371" t="s">
        <v>864</v>
      </c>
      <c r="C4" s="1371">
        <f>Cover!G$27-1</f>
        <v>2018</v>
      </c>
      <c r="D4" s="1371" t="s">
        <v>780</v>
      </c>
      <c r="E4" s="1365" t="s">
        <v>829</v>
      </c>
      <c r="F4" s="1365" t="s">
        <v>861</v>
      </c>
      <c r="G4" s="1369">
        <f>IF(ISNUMBER('Removals over bark'!D15),IF('Removals over bark'!D15="","",'Removals over bark'!D15),"")</f>
        <v>486</v>
      </c>
      <c r="H4" s="1371" t="str">
        <f>IF('Removals over bark'!F15="","",'Removals over bark'!F15)</f>
        <v/>
      </c>
    </row>
    <row r="5" spans="1:8" x14ac:dyDescent="0.25">
      <c r="A5" s="1369" t="str">
        <f>Cover!$G$25</f>
        <v>NL</v>
      </c>
      <c r="B5" s="1371" t="s">
        <v>864</v>
      </c>
      <c r="C5" s="1371">
        <f>Cover!G$27-1</f>
        <v>2018</v>
      </c>
      <c r="D5" s="1371" t="s">
        <v>780</v>
      </c>
      <c r="E5" s="1365" t="s">
        <v>833</v>
      </c>
      <c r="F5" s="1365" t="s">
        <v>861</v>
      </c>
      <c r="G5" s="1369">
        <f>IF(ISNUMBER('Removals over bark'!D16),IF('Removals over bark'!D16="","",'Removals over bark'!D16),"")</f>
        <v>2178</v>
      </c>
      <c r="H5" s="1371" t="str">
        <f>IF('Removals over bark'!F16="","",'Removals over bark'!F16)</f>
        <v/>
      </c>
    </row>
    <row r="6" spans="1:8" x14ac:dyDescent="0.25">
      <c r="A6" s="1369" t="str">
        <f>Cover!$G$25</f>
        <v>NL</v>
      </c>
      <c r="B6" s="1371" t="s">
        <v>864</v>
      </c>
      <c r="C6" s="1371">
        <f>Cover!G$27-1</f>
        <v>2018</v>
      </c>
      <c r="D6" s="1371" t="s">
        <v>781</v>
      </c>
      <c r="E6" s="1365" t="s">
        <v>785</v>
      </c>
      <c r="F6" s="1365" t="s">
        <v>861</v>
      </c>
      <c r="G6" s="1369">
        <f>IF(ISNUMBER('Removals over bark'!D17),IF('Removals over bark'!D17="","",'Removals over bark'!D17),"")</f>
        <v>926.34699999999998</v>
      </c>
      <c r="H6" s="1371" t="str">
        <f>IF('Removals over bark'!F17="","",'Removals over bark'!F17)</f>
        <v/>
      </c>
    </row>
    <row r="7" spans="1:8" x14ac:dyDescent="0.25">
      <c r="A7" s="1369" t="str">
        <f>Cover!$G$25</f>
        <v>NL</v>
      </c>
      <c r="B7" s="1371" t="s">
        <v>864</v>
      </c>
      <c r="C7" s="1371">
        <f>Cover!G$27-1</f>
        <v>2018</v>
      </c>
      <c r="D7" s="1371" t="s">
        <v>781</v>
      </c>
      <c r="E7" s="1365" t="s">
        <v>829</v>
      </c>
      <c r="F7" s="1365" t="s">
        <v>861</v>
      </c>
      <c r="G7" s="1369">
        <f>IF(ISNUMBER('Removals over bark'!D18),IF('Removals over bark'!D18="","",'Removals over bark'!D18),"")</f>
        <v>577.97199999999998</v>
      </c>
      <c r="H7" s="1371" t="str">
        <f>IF('Removals over bark'!F18="","",'Removals over bark'!F18)</f>
        <v/>
      </c>
    </row>
    <row r="8" spans="1:8" x14ac:dyDescent="0.25">
      <c r="A8" s="1369" t="str">
        <f>Cover!$G$25</f>
        <v>NL</v>
      </c>
      <c r="B8" s="1371" t="s">
        <v>864</v>
      </c>
      <c r="C8" s="1371">
        <f>Cover!G$27-1</f>
        <v>2018</v>
      </c>
      <c r="D8" s="1371" t="s">
        <v>781</v>
      </c>
      <c r="E8" s="1365" t="s">
        <v>833</v>
      </c>
      <c r="F8" s="1365" t="s">
        <v>861</v>
      </c>
      <c r="G8" s="1369">
        <f>IF(ISNUMBER('Removals over bark'!D19),IF('Removals over bark'!D19="","",'Removals over bark'!D19),"")</f>
        <v>348.375</v>
      </c>
      <c r="H8" s="1371" t="str">
        <f>IF('Removals over bark'!F19="","",'Removals over bark'!F19)</f>
        <v/>
      </c>
    </row>
    <row r="9" spans="1:8" x14ac:dyDescent="0.25">
      <c r="A9" s="1369" t="str">
        <f>Cover!$G$25</f>
        <v>NL</v>
      </c>
      <c r="B9" s="1371" t="s">
        <v>864</v>
      </c>
      <c r="C9" s="1371">
        <f>Cover!G$27-1</f>
        <v>2018</v>
      </c>
      <c r="D9" s="1371" t="s">
        <v>781</v>
      </c>
      <c r="E9" s="1365" t="s">
        <v>842</v>
      </c>
      <c r="F9" s="1365" t="s">
        <v>861</v>
      </c>
      <c r="G9" s="1369">
        <f>IF(ISNUMBER('Removals over bark'!D20),IF('Removals over bark'!D20="","",'Removals over bark'!D20),"")</f>
        <v>0</v>
      </c>
      <c r="H9" s="1371" t="str">
        <f>IF('Removals over bark'!F20="","",'Removals over bark'!F20)</f>
        <v/>
      </c>
    </row>
    <row r="10" spans="1:8" x14ac:dyDescent="0.25">
      <c r="A10" s="1369" t="str">
        <f>Cover!$G$25</f>
        <v>NL</v>
      </c>
      <c r="B10" s="1371" t="s">
        <v>864</v>
      </c>
      <c r="C10" s="1371">
        <f>Cover!G$27-1</f>
        <v>2018</v>
      </c>
      <c r="D10" s="1371" t="s">
        <v>782</v>
      </c>
      <c r="E10" s="1365" t="s">
        <v>785</v>
      </c>
      <c r="F10" s="1365" t="s">
        <v>861</v>
      </c>
      <c r="G10" s="1369">
        <f>IF(ISNUMBER('Removals over bark'!D21),IF('Removals over bark'!D21="","",'Removals over bark'!D21),"")</f>
        <v>345.75900000000001</v>
      </c>
      <c r="H10" s="1371" t="str">
        <f>IF('Removals over bark'!F21="","",'Removals over bark'!F21)</f>
        <v/>
      </c>
    </row>
    <row r="11" spans="1:8" x14ac:dyDescent="0.25">
      <c r="A11" s="1369" t="str">
        <f>Cover!$G$25</f>
        <v>NL</v>
      </c>
      <c r="B11" s="1371" t="s">
        <v>864</v>
      </c>
      <c r="C11" s="1371">
        <f>Cover!G$27-1</f>
        <v>2018</v>
      </c>
      <c r="D11" s="1371" t="s">
        <v>782</v>
      </c>
      <c r="E11" s="1365" t="s">
        <v>829</v>
      </c>
      <c r="F11" s="1365" t="s">
        <v>861</v>
      </c>
      <c r="G11" s="1369">
        <f>IF(ISNUMBER('Removals over bark'!D22),IF('Removals over bark'!D22="","",'Removals over bark'!D22),"")</f>
        <v>224.911</v>
      </c>
      <c r="H11" s="1371" t="str">
        <f>IF('Removals over bark'!F22="","",'Removals over bark'!F22)</f>
        <v/>
      </c>
    </row>
    <row r="12" spans="1:8" x14ac:dyDescent="0.25">
      <c r="A12" s="1369" t="str">
        <f>Cover!$G$25</f>
        <v>NL</v>
      </c>
      <c r="B12" s="1371" t="s">
        <v>864</v>
      </c>
      <c r="C12" s="1371">
        <f>Cover!G$27-1</f>
        <v>2018</v>
      </c>
      <c r="D12" s="1371" t="s">
        <v>782</v>
      </c>
      <c r="E12" s="1365" t="s">
        <v>833</v>
      </c>
      <c r="F12" s="1365" t="s">
        <v>861</v>
      </c>
      <c r="G12" s="1369">
        <f>IF(ISNUMBER('Removals over bark'!D23),IF('Removals over bark'!D23="","",'Removals over bark'!D23),"")</f>
        <v>120.848</v>
      </c>
      <c r="H12" s="1371" t="str">
        <f>IF('Removals over bark'!F23="","",'Removals over bark'!F23)</f>
        <v/>
      </c>
    </row>
    <row r="13" spans="1:8" x14ac:dyDescent="0.25">
      <c r="A13" s="1369" t="str">
        <f>Cover!$G$25</f>
        <v>NL</v>
      </c>
      <c r="B13" s="1371" t="s">
        <v>864</v>
      </c>
      <c r="C13" s="1371">
        <f>Cover!G$27-1</f>
        <v>2018</v>
      </c>
      <c r="D13" s="1371" t="s">
        <v>783</v>
      </c>
      <c r="E13" s="1365" t="s">
        <v>785</v>
      </c>
      <c r="F13" s="1365" t="s">
        <v>861</v>
      </c>
      <c r="G13" s="1369">
        <f>IF(ISNUMBER('Removals over bark'!D24),IF('Removals over bark'!D24="","",'Removals over bark'!D24),"")</f>
        <v>553.25099999999998</v>
      </c>
      <c r="H13" s="1371" t="str">
        <f>IF('Removals over bark'!F24="","",'Removals over bark'!F24)</f>
        <v/>
      </c>
    </row>
    <row r="14" spans="1:8" x14ac:dyDescent="0.25">
      <c r="A14" s="1369" t="str">
        <f>Cover!$G$25</f>
        <v>NL</v>
      </c>
      <c r="B14" s="1371" t="s">
        <v>864</v>
      </c>
      <c r="C14" s="1371">
        <f>Cover!G$27-1</f>
        <v>2018</v>
      </c>
      <c r="D14" s="1371" t="s">
        <v>783</v>
      </c>
      <c r="E14" s="1365" t="s">
        <v>829</v>
      </c>
      <c r="F14" s="1365" t="s">
        <v>861</v>
      </c>
      <c r="G14" s="1369">
        <f>IF(ISNUMBER('Removals over bark'!D25),IF('Removals over bark'!D25="","",'Removals over bark'!D25),"")</f>
        <v>333.358</v>
      </c>
      <c r="H14" s="1371" t="str">
        <f>IF('Removals over bark'!F25="","",'Removals over bark'!F25)</f>
        <v/>
      </c>
    </row>
    <row r="15" spans="1:8" x14ac:dyDescent="0.25">
      <c r="A15" s="1369" t="str">
        <f>Cover!$G$25</f>
        <v>NL</v>
      </c>
      <c r="B15" s="1371" t="s">
        <v>864</v>
      </c>
      <c r="C15" s="1371">
        <f>Cover!G$27-1</f>
        <v>2018</v>
      </c>
      <c r="D15" s="1371" t="s">
        <v>783</v>
      </c>
      <c r="E15" s="1365" t="s">
        <v>833</v>
      </c>
      <c r="F15" s="1365" t="s">
        <v>861</v>
      </c>
      <c r="G15" s="1369">
        <f>IF(ISNUMBER('Removals over bark'!D26),IF('Removals over bark'!D26="","",'Removals over bark'!D26),"")</f>
        <v>219.893</v>
      </c>
      <c r="H15" s="1371" t="str">
        <f>IF('Removals over bark'!F26="","",'Removals over bark'!F26)</f>
        <v/>
      </c>
    </row>
    <row r="16" spans="1:8" x14ac:dyDescent="0.25">
      <c r="A16" s="1369" t="str">
        <f>Cover!$G$25</f>
        <v>NL</v>
      </c>
      <c r="B16" s="1371" t="s">
        <v>864</v>
      </c>
      <c r="C16" s="1371">
        <f>Cover!G$27-1</f>
        <v>2018</v>
      </c>
      <c r="D16" s="1371" t="s">
        <v>784</v>
      </c>
      <c r="E16" s="1365" t="s">
        <v>785</v>
      </c>
      <c r="F16" s="1365" t="s">
        <v>861</v>
      </c>
      <c r="G16" s="1369">
        <f>IF(ISNUMBER('Removals over bark'!D27),IF('Removals over bark'!D27="","",'Removals over bark'!D27),"")</f>
        <v>27.337</v>
      </c>
      <c r="H16" s="1371" t="str">
        <f>IF('Removals over bark'!F27="","",'Removals over bark'!F27)</f>
        <v/>
      </c>
    </row>
    <row r="17" spans="1:8" x14ac:dyDescent="0.25">
      <c r="A17" s="1369" t="str">
        <f>Cover!$G$25</f>
        <v>NL</v>
      </c>
      <c r="B17" s="1371" t="s">
        <v>864</v>
      </c>
      <c r="C17" s="1371">
        <f>Cover!G$27-1</f>
        <v>2018</v>
      </c>
      <c r="D17" s="1371" t="s">
        <v>784</v>
      </c>
      <c r="E17" s="1365" t="s">
        <v>829</v>
      </c>
      <c r="F17" s="1365" t="s">
        <v>861</v>
      </c>
      <c r="G17" s="1369">
        <f>IF(ISNUMBER('Removals over bark'!D28),IF('Removals over bark'!D28="","",'Removals over bark'!D28),"")</f>
        <v>19.702999999999999</v>
      </c>
      <c r="H17" s="1371" t="str">
        <f>IF('Removals over bark'!F28="","",'Removals over bark'!F28)</f>
        <v/>
      </c>
    </row>
    <row r="18" spans="1:8" x14ac:dyDescent="0.25">
      <c r="A18" s="1369" t="str">
        <f>Cover!$G$25</f>
        <v>NL</v>
      </c>
      <c r="B18" s="1371" t="s">
        <v>864</v>
      </c>
      <c r="C18" s="1371">
        <f>Cover!G$27-1</f>
        <v>2018</v>
      </c>
      <c r="D18" s="1371" t="s">
        <v>784</v>
      </c>
      <c r="E18" s="1365" t="s">
        <v>833</v>
      </c>
      <c r="F18" s="1365" t="s">
        <v>861</v>
      </c>
      <c r="G18" s="1369">
        <f>IF(ISNUMBER('Removals over bark'!D29),IF('Removals over bark'!D29="","",'Removals over bark'!D29),"")</f>
        <v>7.6340000000000003</v>
      </c>
      <c r="H18" s="1371" t="str">
        <f>IF('Removals over bark'!F29="","",'Removals over bark'!F29)</f>
        <v/>
      </c>
    </row>
    <row r="19" spans="1:8" x14ac:dyDescent="0.25">
      <c r="A19" s="1369" t="str">
        <f>Cover!$G$25</f>
        <v>NL</v>
      </c>
      <c r="B19" s="1371" t="s">
        <v>864</v>
      </c>
      <c r="C19" s="1371">
        <f>Cover!G$27</f>
        <v>2019</v>
      </c>
      <c r="D19" s="1371" t="s">
        <v>779</v>
      </c>
      <c r="E19" s="1365" t="s">
        <v>785</v>
      </c>
      <c r="F19" s="1365" t="s">
        <v>861</v>
      </c>
      <c r="G19" s="1369">
        <f>IF(ISNUMBER('Removals over bark'!E13),IF('Removals over bark'!E13="","",'Removals over bark'!E13),"")</f>
        <v>3207.44</v>
      </c>
      <c r="H19" s="1371" t="str">
        <f>IF('Removals over bark'!G13="","",'Removals over bark'!G13)</f>
        <v/>
      </c>
    </row>
    <row r="20" spans="1:8" x14ac:dyDescent="0.25">
      <c r="A20" s="1369" t="str">
        <f>Cover!$G$25</f>
        <v>NL</v>
      </c>
      <c r="B20" s="1371" t="s">
        <v>864</v>
      </c>
      <c r="C20" s="1371">
        <f>Cover!G$27</f>
        <v>2019</v>
      </c>
      <c r="D20" s="1371" t="s">
        <v>780</v>
      </c>
      <c r="E20" s="1365" t="s">
        <v>785</v>
      </c>
      <c r="F20" s="1365" t="s">
        <v>861</v>
      </c>
      <c r="G20" s="1369">
        <f>IF(ISNUMBER('Removals over bark'!E14),IF('Removals over bark'!E14="","",'Removals over bark'!E14),"")</f>
        <v>2310</v>
      </c>
      <c r="H20" s="1371" t="str">
        <f>IF('Removals over bark'!G14="","",'Removals over bark'!G14)</f>
        <v/>
      </c>
    </row>
    <row r="21" spans="1:8" x14ac:dyDescent="0.25">
      <c r="A21" s="1369" t="str">
        <f>Cover!$G$25</f>
        <v>NL</v>
      </c>
      <c r="B21" s="1371" t="s">
        <v>864</v>
      </c>
      <c r="C21" s="1371">
        <f>Cover!G$27</f>
        <v>2019</v>
      </c>
      <c r="D21" s="1371" t="s">
        <v>780</v>
      </c>
      <c r="E21" s="1365" t="s">
        <v>829</v>
      </c>
      <c r="F21" s="1365" t="s">
        <v>861</v>
      </c>
      <c r="G21" s="1369">
        <f>IF(ISNUMBER('Removals over bark'!E15),IF('Removals over bark'!E15="","",'Removals over bark'!E15),"")</f>
        <v>440</v>
      </c>
      <c r="H21" s="1371" t="str">
        <f>IF('Removals over bark'!G15="","",'Removals over bark'!G15)</f>
        <v/>
      </c>
    </row>
    <row r="22" spans="1:8" x14ac:dyDescent="0.25">
      <c r="A22" s="1369" t="str">
        <f>Cover!$G$25</f>
        <v>NL</v>
      </c>
      <c r="B22" s="1371" t="s">
        <v>864</v>
      </c>
      <c r="C22" s="1371">
        <f>Cover!G$27</f>
        <v>2019</v>
      </c>
      <c r="D22" s="1371" t="s">
        <v>780</v>
      </c>
      <c r="E22" s="1365" t="s">
        <v>833</v>
      </c>
      <c r="F22" s="1365" t="s">
        <v>861</v>
      </c>
      <c r="G22" s="1369">
        <f>IF(ISNUMBER('Removals over bark'!E16),IF('Removals over bark'!E16="","",'Removals over bark'!E16),"")</f>
        <v>1870</v>
      </c>
      <c r="H22" s="1371" t="str">
        <f>IF('Removals over bark'!G16="","",'Removals over bark'!G16)</f>
        <v/>
      </c>
    </row>
    <row r="23" spans="1:8" x14ac:dyDescent="0.25">
      <c r="A23" s="1369" t="str">
        <f>Cover!$G$25</f>
        <v>NL</v>
      </c>
      <c r="B23" s="1371" t="s">
        <v>864</v>
      </c>
      <c r="C23" s="1371">
        <f>Cover!G$27</f>
        <v>2019</v>
      </c>
      <c r="D23" s="1371" t="s">
        <v>781</v>
      </c>
      <c r="E23" s="1365" t="s">
        <v>785</v>
      </c>
      <c r="F23" s="1365" t="s">
        <v>861</v>
      </c>
      <c r="G23" s="1369">
        <f>IF(ISNUMBER('Removals over bark'!E17),IF('Removals over bark'!E17="","",'Removals over bark'!E17),"")</f>
        <v>897.44</v>
      </c>
      <c r="H23" s="1371" t="str">
        <f>IF('Removals over bark'!G17="","",'Removals over bark'!G17)</f>
        <v/>
      </c>
    </row>
    <row r="24" spans="1:8" x14ac:dyDescent="0.25">
      <c r="A24" s="1369" t="str">
        <f>Cover!$G$25</f>
        <v>NL</v>
      </c>
      <c r="B24" s="1371" t="s">
        <v>864</v>
      </c>
      <c r="C24" s="1371">
        <f>Cover!G$27</f>
        <v>2019</v>
      </c>
      <c r="D24" s="1371" t="s">
        <v>781</v>
      </c>
      <c r="E24" s="1365" t="s">
        <v>829</v>
      </c>
      <c r="F24" s="1365" t="s">
        <v>861</v>
      </c>
      <c r="G24" s="1369">
        <f>IF(ISNUMBER('Removals over bark'!E18),IF('Removals over bark'!E18="","",'Removals over bark'!E18),"")</f>
        <v>592.62099999999998</v>
      </c>
      <c r="H24" s="1371" t="str">
        <f>IF('Removals over bark'!G18="","",'Removals over bark'!G18)</f>
        <v/>
      </c>
    </row>
    <row r="25" spans="1:8" x14ac:dyDescent="0.25">
      <c r="A25" s="1369" t="str">
        <f>Cover!$G$25</f>
        <v>NL</v>
      </c>
      <c r="B25" s="1371" t="s">
        <v>864</v>
      </c>
      <c r="C25" s="1371">
        <f>Cover!G$27</f>
        <v>2019</v>
      </c>
      <c r="D25" s="1371" t="s">
        <v>781</v>
      </c>
      <c r="E25" s="1365" t="s">
        <v>833</v>
      </c>
      <c r="F25" s="1365" t="s">
        <v>861</v>
      </c>
      <c r="G25" s="1369">
        <f>IF(ISNUMBER('Removals over bark'!E19),IF('Removals over bark'!E19="","",'Removals over bark'!E19),"")</f>
        <v>304.81900000000002</v>
      </c>
      <c r="H25" s="1371" t="str">
        <f>IF('Removals over bark'!G19="","",'Removals over bark'!G19)</f>
        <v/>
      </c>
    </row>
    <row r="26" spans="1:8" x14ac:dyDescent="0.25">
      <c r="A26" s="1369" t="str">
        <f>Cover!$G$25</f>
        <v>NL</v>
      </c>
      <c r="B26" s="1371" t="s">
        <v>864</v>
      </c>
      <c r="C26" s="1371">
        <f>Cover!G$27</f>
        <v>2019</v>
      </c>
      <c r="D26" s="1371" t="s">
        <v>781</v>
      </c>
      <c r="E26" s="1365" t="s">
        <v>842</v>
      </c>
      <c r="F26" s="1365" t="s">
        <v>861</v>
      </c>
      <c r="G26" s="1369">
        <f>IF(ISNUMBER('Removals over bark'!E20),IF('Removals over bark'!E20="","",'Removals over bark'!E20),"")</f>
        <v>0</v>
      </c>
      <c r="H26" s="1371" t="str">
        <f>IF('Removals over bark'!G20="","",'Removals over bark'!G20)</f>
        <v/>
      </c>
    </row>
    <row r="27" spans="1:8" x14ac:dyDescent="0.25">
      <c r="A27" s="1369" t="str">
        <f>Cover!$G$25</f>
        <v>NL</v>
      </c>
      <c r="B27" s="1371" t="s">
        <v>864</v>
      </c>
      <c r="C27" s="1371">
        <f>Cover!G$27</f>
        <v>2019</v>
      </c>
      <c r="D27" s="1371" t="s">
        <v>782</v>
      </c>
      <c r="E27" s="1365" t="s">
        <v>785</v>
      </c>
      <c r="F27" s="1365" t="s">
        <v>861</v>
      </c>
      <c r="G27" s="1369">
        <f>IF(ISNUMBER('Removals over bark'!E21),IF('Removals over bark'!E21="","",'Removals over bark'!E21),"")</f>
        <v>298.61400000000003</v>
      </c>
      <c r="H27" s="1371" t="str">
        <f>IF('Removals over bark'!G21="","",'Removals over bark'!G21)</f>
        <v/>
      </c>
    </row>
    <row r="28" spans="1:8" x14ac:dyDescent="0.25">
      <c r="A28" s="1369" t="str">
        <f>Cover!$G$25</f>
        <v>NL</v>
      </c>
      <c r="B28" s="1371" t="s">
        <v>864</v>
      </c>
      <c r="C28" s="1371">
        <f>Cover!G$27</f>
        <v>2019</v>
      </c>
      <c r="D28" s="1371" t="s">
        <v>782</v>
      </c>
      <c r="E28" s="1365" t="s">
        <v>829</v>
      </c>
      <c r="F28" s="1365" t="s">
        <v>861</v>
      </c>
      <c r="G28" s="1369">
        <f>IF(ISNUMBER('Removals over bark'!E22),IF('Removals over bark'!E22="","",'Removals over bark'!E22),"")</f>
        <v>214.92500000000001</v>
      </c>
      <c r="H28" s="1371" t="str">
        <f>IF('Removals over bark'!G22="","",'Removals over bark'!G22)</f>
        <v/>
      </c>
    </row>
    <row r="29" spans="1:8" x14ac:dyDescent="0.25">
      <c r="A29" s="1369" t="str">
        <f>Cover!$G$25</f>
        <v>NL</v>
      </c>
      <c r="B29" s="1371" t="s">
        <v>864</v>
      </c>
      <c r="C29" s="1371">
        <f>Cover!G$27</f>
        <v>2019</v>
      </c>
      <c r="D29" s="1371" t="s">
        <v>782</v>
      </c>
      <c r="E29" s="1365" t="s">
        <v>833</v>
      </c>
      <c r="F29" s="1365" t="s">
        <v>861</v>
      </c>
      <c r="G29" s="1369">
        <f>IF(ISNUMBER('Removals over bark'!E23),IF('Removals over bark'!E23="","",'Removals over bark'!E23),"")</f>
        <v>83.688999999999993</v>
      </c>
      <c r="H29" s="1371" t="str">
        <f>IF('Removals over bark'!G23="","",'Removals over bark'!G23)</f>
        <v/>
      </c>
    </row>
    <row r="30" spans="1:8" x14ac:dyDescent="0.25">
      <c r="A30" s="1369" t="str">
        <f>Cover!$G$25</f>
        <v>NL</v>
      </c>
      <c r="B30" s="1371" t="s">
        <v>864</v>
      </c>
      <c r="C30" s="1371">
        <f>Cover!G$27</f>
        <v>2019</v>
      </c>
      <c r="D30" s="1371" t="s">
        <v>783</v>
      </c>
      <c r="E30" s="1365" t="s">
        <v>785</v>
      </c>
      <c r="F30" s="1365" t="s">
        <v>861</v>
      </c>
      <c r="G30" s="1369">
        <f>IF(ISNUMBER('Removals over bark'!E24),IF('Removals over bark'!E24="","",'Removals over bark'!E24),"")</f>
        <v>537.37</v>
      </c>
      <c r="H30" s="1371" t="str">
        <f>IF('Removals over bark'!G24="","",'Removals over bark'!G24)</f>
        <v/>
      </c>
    </row>
    <row r="31" spans="1:8" x14ac:dyDescent="0.25">
      <c r="A31" s="1369" t="str">
        <f>Cover!$G$25</f>
        <v>NL</v>
      </c>
      <c r="B31" s="1371" t="s">
        <v>864</v>
      </c>
      <c r="C31" s="1371">
        <f>Cover!G$27</f>
        <v>2019</v>
      </c>
      <c r="D31" s="1371" t="s">
        <v>783</v>
      </c>
      <c r="E31" s="1365" t="s">
        <v>829</v>
      </c>
      <c r="F31" s="1365" t="s">
        <v>861</v>
      </c>
      <c r="G31" s="1369">
        <f>IF(ISNUMBER('Removals over bark'!E25),IF('Removals over bark'!E25="","",'Removals over bark'!E25),"")</f>
        <v>329.78199999999998</v>
      </c>
      <c r="H31" s="1371" t="str">
        <f>IF('Removals over bark'!G25="","",'Removals over bark'!G25)</f>
        <v/>
      </c>
    </row>
    <row r="32" spans="1:8" x14ac:dyDescent="0.25">
      <c r="A32" s="1369" t="str">
        <f>Cover!$G$25</f>
        <v>NL</v>
      </c>
      <c r="B32" s="1371" t="s">
        <v>864</v>
      </c>
      <c r="C32" s="1371">
        <f>Cover!G$27</f>
        <v>2019</v>
      </c>
      <c r="D32" s="1371" t="s">
        <v>783</v>
      </c>
      <c r="E32" s="1365" t="s">
        <v>833</v>
      </c>
      <c r="F32" s="1365" t="s">
        <v>861</v>
      </c>
      <c r="G32" s="1369">
        <f>IF(ISNUMBER('Removals over bark'!E26),IF('Removals over bark'!E26="","",'Removals over bark'!E26),"")</f>
        <v>205.88300000000001</v>
      </c>
      <c r="H32" s="1371" t="str">
        <f>IF('Removals over bark'!G26="","",'Removals over bark'!G26)</f>
        <v/>
      </c>
    </row>
    <row r="33" spans="1:8" x14ac:dyDescent="0.25">
      <c r="A33" s="1369" t="str">
        <f>Cover!$G$25</f>
        <v>NL</v>
      </c>
      <c r="B33" s="1371" t="s">
        <v>864</v>
      </c>
      <c r="C33" s="1371">
        <f>Cover!G$27</f>
        <v>2019</v>
      </c>
      <c r="D33" s="1371" t="s">
        <v>784</v>
      </c>
      <c r="E33" s="1365" t="s">
        <v>785</v>
      </c>
      <c r="F33" s="1365" t="s">
        <v>861</v>
      </c>
      <c r="G33" s="1369">
        <f>IF(ISNUMBER('Removals over bark'!E27),IF('Removals over bark'!E27="","",'Removals over bark'!E27),"")</f>
        <v>61.457000000000001</v>
      </c>
      <c r="H33" s="1371" t="str">
        <f>IF('Removals over bark'!G27="","",'Removals over bark'!G27)</f>
        <v/>
      </c>
    </row>
    <row r="34" spans="1:8" x14ac:dyDescent="0.25">
      <c r="A34" s="1369" t="str">
        <f>Cover!$G$25</f>
        <v>NL</v>
      </c>
      <c r="B34" s="1371" t="s">
        <v>864</v>
      </c>
      <c r="C34" s="1371">
        <f>Cover!G$27</f>
        <v>2019</v>
      </c>
      <c r="D34" s="1371" t="s">
        <v>784</v>
      </c>
      <c r="E34" s="1365" t="s">
        <v>829</v>
      </c>
      <c r="F34" s="1365" t="s">
        <v>861</v>
      </c>
      <c r="G34" s="1369">
        <f>IF(ISNUMBER('Removals over bark'!E28),IF('Removals over bark'!E28="","",'Removals over bark'!E28),"")</f>
        <v>47.914999999999999</v>
      </c>
      <c r="H34" s="1371" t="str">
        <f>IF('Removals over bark'!G28="","",'Removals over bark'!G28)</f>
        <v/>
      </c>
    </row>
    <row r="35" spans="1:8" x14ac:dyDescent="0.25">
      <c r="A35" s="1369" t="str">
        <f>Cover!$G$25</f>
        <v>NL</v>
      </c>
      <c r="B35" s="1371" t="s">
        <v>864</v>
      </c>
      <c r="C35" s="1371">
        <f>Cover!G$27</f>
        <v>2019</v>
      </c>
      <c r="D35" s="1371" t="s">
        <v>784</v>
      </c>
      <c r="E35" s="1365" t="s">
        <v>833</v>
      </c>
      <c r="F35" s="1365" t="s">
        <v>861</v>
      </c>
      <c r="G35" s="1369">
        <f>IF(ISNUMBER('Removals over bark'!E29),IF('Removals over bark'!E29="","",'Removals over bark'!E29),"")</f>
        <v>13.542</v>
      </c>
      <c r="H35" s="1371" t="str">
        <f>IF('Removals over bark'!G29="","",'Removals over bark'!G29)</f>
        <v/>
      </c>
    </row>
    <row r="36" spans="1:8" x14ac:dyDescent="0.25">
      <c r="A36" s="1369" t="str">
        <f>Cover!$G$25</f>
        <v>NL</v>
      </c>
      <c r="B36" s="1371" t="s">
        <v>864</v>
      </c>
      <c r="C36" s="1371">
        <f>Cover!G$27-1</f>
        <v>2018</v>
      </c>
      <c r="D36" s="1371" t="s">
        <v>773</v>
      </c>
      <c r="E36" s="1365" t="s">
        <v>785</v>
      </c>
      <c r="F36" s="1371" t="s">
        <v>861</v>
      </c>
      <c r="G36" s="1369">
        <f>IF(ISNUMBER('JQ1 Production'!D13),IF('JQ1 Production'!D13="","",'JQ1 Production'!D13),"")</f>
        <v>3144.4059999999999</v>
      </c>
      <c r="H36" s="1367" t="str">
        <f>IF('JQ1 Production'!F13="","",'JQ1 Production'!F13)</f>
        <v/>
      </c>
    </row>
    <row r="37" spans="1:8" x14ac:dyDescent="0.25">
      <c r="A37" s="1369" t="str">
        <f>Cover!$G$25</f>
        <v>NL</v>
      </c>
      <c r="B37" s="1371" t="s">
        <v>864</v>
      </c>
      <c r="C37" s="1371">
        <f>Cover!G$27-1</f>
        <v>2018</v>
      </c>
      <c r="D37" s="1371" t="s">
        <v>774</v>
      </c>
      <c r="E37" s="1365" t="s">
        <v>785</v>
      </c>
      <c r="F37" s="1371" t="s">
        <v>861</v>
      </c>
      <c r="G37" s="1369">
        <f>IF(ISNUMBER('JQ1 Production'!D14),IF('JQ1 Production'!D14="","",'JQ1 Production'!D14),"")</f>
        <v>2378</v>
      </c>
      <c r="H37" s="1367" t="str">
        <f>IF('JQ1 Production'!F14="","",'JQ1 Production'!F14)</f>
        <v/>
      </c>
    </row>
    <row r="38" spans="1:8" x14ac:dyDescent="0.25">
      <c r="A38" s="1369" t="str">
        <f>Cover!$G$25</f>
        <v>NL</v>
      </c>
      <c r="B38" s="1371" t="s">
        <v>864</v>
      </c>
      <c r="C38" s="1371">
        <f>Cover!G$27-1</f>
        <v>2018</v>
      </c>
      <c r="D38" s="1371" t="s">
        <v>774</v>
      </c>
      <c r="E38" s="1365" t="s">
        <v>829</v>
      </c>
      <c r="F38" s="1371" t="s">
        <v>861</v>
      </c>
      <c r="G38" s="1369">
        <f>IF(ISNUMBER('JQ1 Production'!D15),IF('JQ1 Production'!D15="","",'JQ1 Production'!D15),"")</f>
        <v>434</v>
      </c>
      <c r="H38" s="1367" t="str">
        <f>IF('JQ1 Production'!F15="","",'JQ1 Production'!F15)</f>
        <v/>
      </c>
    </row>
    <row r="39" spans="1:8" x14ac:dyDescent="0.25">
      <c r="A39" s="1369" t="str">
        <f>Cover!$G$25</f>
        <v>NL</v>
      </c>
      <c r="B39" s="1371" t="s">
        <v>864</v>
      </c>
      <c r="C39" s="1371">
        <f>Cover!G$27-1</f>
        <v>2018</v>
      </c>
      <c r="D39" s="1371" t="s">
        <v>774</v>
      </c>
      <c r="E39" s="1365" t="s">
        <v>833</v>
      </c>
      <c r="F39" s="1371" t="s">
        <v>861</v>
      </c>
      <c r="G39" s="1369">
        <f>IF(ISNUMBER('JQ1 Production'!D16),IF('JQ1 Production'!D16="","",'JQ1 Production'!D16),"")</f>
        <v>1944</v>
      </c>
      <c r="H39" s="1367" t="str">
        <f>IF('JQ1 Production'!F16="","",'JQ1 Production'!F16)</f>
        <v/>
      </c>
    </row>
    <row r="40" spans="1:8" x14ac:dyDescent="0.25">
      <c r="A40" s="1369" t="str">
        <f>Cover!$G$25</f>
        <v>NL</v>
      </c>
      <c r="B40" s="1371" t="s">
        <v>864</v>
      </c>
      <c r="C40" s="1371">
        <f>Cover!G$27-1</f>
        <v>2018</v>
      </c>
      <c r="D40" s="1371" t="s">
        <v>775</v>
      </c>
      <c r="E40" s="1365" t="s">
        <v>785</v>
      </c>
      <c r="F40" s="1371" t="s">
        <v>861</v>
      </c>
      <c r="G40" s="1369">
        <f>IF(ISNUMBER('JQ1 Production'!D17),IF('JQ1 Production'!D17="","",'JQ1 Production'!D17),"")</f>
        <v>766.40600000000006</v>
      </c>
      <c r="H40" s="1367" t="str">
        <f>IF('JQ1 Production'!F17="","",'JQ1 Production'!F17)</f>
        <v/>
      </c>
    </row>
    <row r="41" spans="1:8" x14ac:dyDescent="0.25">
      <c r="A41" s="1369" t="str">
        <f>Cover!$G$25</f>
        <v>NL</v>
      </c>
      <c r="B41" s="1371" t="s">
        <v>864</v>
      </c>
      <c r="C41" s="1371">
        <f>Cover!G$27-1</f>
        <v>2018</v>
      </c>
      <c r="D41" s="1371" t="s">
        <v>775</v>
      </c>
      <c r="E41" s="1365" t="s">
        <v>829</v>
      </c>
      <c r="F41" s="1371" t="s">
        <v>861</v>
      </c>
      <c r="G41" s="1369">
        <f>IF(ISNUMBER('JQ1 Production'!D18),IF('JQ1 Production'!D18="","",'JQ1 Production'!D18),"")</f>
        <v>467.91300000000001</v>
      </c>
      <c r="H41" s="1367" t="str">
        <f>IF('JQ1 Production'!F18="","",'JQ1 Production'!F18)</f>
        <v/>
      </c>
    </row>
    <row r="42" spans="1:8" x14ac:dyDescent="0.25">
      <c r="A42" s="1369" t="str">
        <f>Cover!$G$25</f>
        <v>NL</v>
      </c>
      <c r="B42" s="1371" t="s">
        <v>864</v>
      </c>
      <c r="C42" s="1371">
        <f>Cover!G$27-1</f>
        <v>2018</v>
      </c>
      <c r="D42" s="1371" t="s">
        <v>775</v>
      </c>
      <c r="E42" s="1365" t="s">
        <v>833</v>
      </c>
      <c r="F42" s="1371" t="s">
        <v>861</v>
      </c>
      <c r="G42" s="1369">
        <f>IF(ISNUMBER('JQ1 Production'!D19),IF('JQ1 Production'!D19="","",'JQ1 Production'!D19),"")</f>
        <v>298.49299999999994</v>
      </c>
      <c r="H42" s="1367" t="str">
        <f>IF('JQ1 Production'!F19="","",'JQ1 Production'!F19)</f>
        <v/>
      </c>
    </row>
    <row r="43" spans="1:8" x14ac:dyDescent="0.25">
      <c r="A43" s="1369" t="str">
        <f>Cover!$G$25</f>
        <v>NL</v>
      </c>
      <c r="B43" s="1371" t="s">
        <v>864</v>
      </c>
      <c r="C43" s="1371">
        <f>Cover!G$27-1</f>
        <v>2018</v>
      </c>
      <c r="D43" s="1371" t="s">
        <v>775</v>
      </c>
      <c r="E43" s="1365" t="s">
        <v>842</v>
      </c>
      <c r="F43" s="1371" t="s">
        <v>861</v>
      </c>
      <c r="G43" s="1369">
        <f>IF(ISNUMBER('JQ1 Production'!D20),IF('JQ1 Production'!D20="","",'JQ1 Production'!D20),"")</f>
        <v>0</v>
      </c>
      <c r="H43" s="1367" t="str">
        <f>IF('JQ1 Production'!F20="","",'JQ1 Production'!F20)</f>
        <v/>
      </c>
    </row>
    <row r="44" spans="1:8" x14ac:dyDescent="0.25">
      <c r="A44" s="1369" t="str">
        <f>Cover!$G$25</f>
        <v>NL</v>
      </c>
      <c r="B44" s="1371" t="s">
        <v>864</v>
      </c>
      <c r="C44" s="1371">
        <f>Cover!G$27-1</f>
        <v>2018</v>
      </c>
      <c r="D44" s="1371" t="s">
        <v>776</v>
      </c>
      <c r="E44" s="1365" t="s">
        <v>785</v>
      </c>
      <c r="F44" s="1371" t="s">
        <v>861</v>
      </c>
      <c r="G44" s="1369">
        <f>IF(ISNUMBER('JQ1 Production'!D21),IF('JQ1 Production'!D21="","",'JQ1 Production'!D21),"")</f>
        <v>285.392</v>
      </c>
      <c r="H44" s="1367" t="str">
        <f>IF('JQ1 Production'!F21="","",'JQ1 Production'!F21)</f>
        <v/>
      </c>
    </row>
    <row r="45" spans="1:8" x14ac:dyDescent="0.25">
      <c r="A45" s="1369" t="str">
        <f>Cover!$G$25</f>
        <v>NL</v>
      </c>
      <c r="B45" s="1371" t="s">
        <v>864</v>
      </c>
      <c r="C45" s="1371">
        <f>Cover!G$27-1</f>
        <v>2018</v>
      </c>
      <c r="D45" s="1371" t="s">
        <v>776</v>
      </c>
      <c r="E45" s="1365" t="s">
        <v>829</v>
      </c>
      <c r="F45" s="1371" t="s">
        <v>861</v>
      </c>
      <c r="G45" s="1369">
        <f>IF(ISNUMBER('JQ1 Production'!D22),IF('JQ1 Production'!D22="","",'JQ1 Production'!D22),"")</f>
        <v>181.52199999999999</v>
      </c>
      <c r="H45" s="1367" t="str">
        <f>IF('JQ1 Production'!F22="","",'JQ1 Production'!F22)</f>
        <v/>
      </c>
    </row>
    <row r="46" spans="1:8" x14ac:dyDescent="0.25">
      <c r="A46" s="1369" t="str">
        <f>Cover!$G$25</f>
        <v>NL</v>
      </c>
      <c r="B46" s="1371" t="s">
        <v>864</v>
      </c>
      <c r="C46" s="1371">
        <f>Cover!G$27-1</f>
        <v>2018</v>
      </c>
      <c r="D46" s="1371" t="s">
        <v>776</v>
      </c>
      <c r="E46" s="1365" t="s">
        <v>833</v>
      </c>
      <c r="F46" s="1371" t="s">
        <v>861</v>
      </c>
      <c r="G46" s="1369">
        <f>IF(ISNUMBER('JQ1 Production'!D23),IF('JQ1 Production'!D23="","",'JQ1 Production'!D23),"")</f>
        <v>103.87</v>
      </c>
      <c r="H46" s="1367" t="str">
        <f>IF('JQ1 Production'!F23="","",'JQ1 Production'!F23)</f>
        <v/>
      </c>
    </row>
    <row r="47" spans="1:8" x14ac:dyDescent="0.25">
      <c r="A47" s="1369" t="str">
        <f>Cover!$G$25</f>
        <v>NL</v>
      </c>
      <c r="B47" s="1371" t="s">
        <v>864</v>
      </c>
      <c r="C47" s="1371">
        <f>Cover!G$27-1</f>
        <v>2018</v>
      </c>
      <c r="D47" s="1371" t="s">
        <v>777</v>
      </c>
      <c r="E47" s="1365" t="s">
        <v>785</v>
      </c>
      <c r="F47" s="1371" t="s">
        <v>861</v>
      </c>
      <c r="G47" s="1369">
        <f>IF(ISNUMBER('JQ1 Production'!D24),IF('JQ1 Production'!D24="","",'JQ1 Production'!D24),"")</f>
        <v>458.22900000000004</v>
      </c>
      <c r="H47" s="1367" t="str">
        <f>IF('JQ1 Production'!F24="","",'JQ1 Production'!F24)</f>
        <v/>
      </c>
    </row>
    <row r="48" spans="1:8" x14ac:dyDescent="0.25">
      <c r="A48" s="1369" t="str">
        <f>Cover!$G$25</f>
        <v>NL</v>
      </c>
      <c r="B48" s="1371" t="s">
        <v>864</v>
      </c>
      <c r="C48" s="1371">
        <f>Cover!G$27-1</f>
        <v>2018</v>
      </c>
      <c r="D48" s="1371" t="s">
        <v>777</v>
      </c>
      <c r="E48" s="1365" t="s">
        <v>829</v>
      </c>
      <c r="F48" s="1371" t="s">
        <v>861</v>
      </c>
      <c r="G48" s="1369">
        <f>IF(ISNUMBER('JQ1 Production'!D25),IF('JQ1 Production'!D25="","",'JQ1 Production'!D25),"")</f>
        <v>270.11200000000002</v>
      </c>
      <c r="H48" s="1367" t="str">
        <f>IF('JQ1 Production'!F25="","",'JQ1 Production'!F25)</f>
        <v/>
      </c>
    </row>
    <row r="49" spans="1:8" x14ac:dyDescent="0.25">
      <c r="A49" s="1369" t="str">
        <f>Cover!$G$25</f>
        <v>NL</v>
      </c>
      <c r="B49" s="1371" t="s">
        <v>864</v>
      </c>
      <c r="C49" s="1371">
        <f>Cover!G$27-1</f>
        <v>2018</v>
      </c>
      <c r="D49" s="1371" t="s">
        <v>777</v>
      </c>
      <c r="E49" s="1365" t="s">
        <v>833</v>
      </c>
      <c r="F49" s="1371" t="s">
        <v>861</v>
      </c>
      <c r="G49" s="1369">
        <f>IF(ISNUMBER('JQ1 Production'!D26),IF('JQ1 Production'!D26="","",'JQ1 Production'!D26),"")</f>
        <v>188.11699999999999</v>
      </c>
      <c r="H49" s="1367" t="str">
        <f>IF('JQ1 Production'!F26="","",'JQ1 Production'!F26)</f>
        <v/>
      </c>
    </row>
    <row r="50" spans="1:8" x14ac:dyDescent="0.25">
      <c r="A50" s="1369" t="str">
        <f>Cover!$G$25</f>
        <v>NL</v>
      </c>
      <c r="B50" s="1371" t="s">
        <v>864</v>
      </c>
      <c r="C50" s="1371">
        <f>Cover!G$27-1</f>
        <v>2018</v>
      </c>
      <c r="D50" s="1371" t="s">
        <v>778</v>
      </c>
      <c r="E50" s="1365" t="s">
        <v>785</v>
      </c>
      <c r="F50" s="1371" t="s">
        <v>861</v>
      </c>
      <c r="G50" s="1369">
        <f>IF(ISNUMBER('JQ1 Production'!D27),IF('JQ1 Production'!D27="","",'JQ1 Production'!D27),"")</f>
        <v>22.785</v>
      </c>
      <c r="H50" s="1367" t="str">
        <f>IF('JQ1 Production'!F27="","",'JQ1 Production'!F27)</f>
        <v/>
      </c>
    </row>
    <row r="51" spans="1:8" x14ac:dyDescent="0.25">
      <c r="A51" s="1369" t="str">
        <f>Cover!$G$25</f>
        <v>NL</v>
      </c>
      <c r="B51" s="1371" t="s">
        <v>864</v>
      </c>
      <c r="C51" s="1371">
        <f>Cover!G$27-1</f>
        <v>2018</v>
      </c>
      <c r="D51" s="1371" t="s">
        <v>778</v>
      </c>
      <c r="E51" s="1365" t="s">
        <v>829</v>
      </c>
      <c r="F51" s="1371" t="s">
        <v>861</v>
      </c>
      <c r="G51" s="1369">
        <f>IF(ISNUMBER('JQ1 Production'!D28),IF('JQ1 Production'!D28="","",'JQ1 Production'!D28),"")</f>
        <v>16.279</v>
      </c>
      <c r="H51" s="1367" t="str">
        <f>IF('JQ1 Production'!F28="","",'JQ1 Production'!F28)</f>
        <v/>
      </c>
    </row>
    <row r="52" spans="1:8" x14ac:dyDescent="0.25">
      <c r="A52" s="1369" t="str">
        <f>Cover!$G$25</f>
        <v>NL</v>
      </c>
      <c r="B52" s="1371" t="s">
        <v>864</v>
      </c>
      <c r="C52" s="1371">
        <f>Cover!G$27-1</f>
        <v>2018</v>
      </c>
      <c r="D52" s="1371" t="s">
        <v>778</v>
      </c>
      <c r="E52" s="1365" t="s">
        <v>833</v>
      </c>
      <c r="F52" s="1371" t="s">
        <v>861</v>
      </c>
      <c r="G52" s="1369">
        <f>IF(ISNUMBER('JQ1 Production'!D29),IF('JQ1 Production'!D29="","",'JQ1 Production'!D29),"")</f>
        <v>6.5060000000000002</v>
      </c>
      <c r="H52" s="1367" t="str">
        <f>IF('JQ1 Production'!F29="","",'JQ1 Production'!F29)</f>
        <v/>
      </c>
    </row>
    <row r="53" spans="1:8" x14ac:dyDescent="0.25">
      <c r="A53" s="1369" t="str">
        <f>Cover!$G$25</f>
        <v>NL</v>
      </c>
      <c r="B53" s="1371" t="s">
        <v>864</v>
      </c>
      <c r="C53" s="1371">
        <f>Cover!G$27-1</f>
        <v>2018</v>
      </c>
      <c r="D53" s="1371" t="s">
        <v>786</v>
      </c>
      <c r="E53" s="1365" t="s">
        <v>785</v>
      </c>
      <c r="F53" s="1371" t="s">
        <v>863</v>
      </c>
      <c r="G53" s="1369">
        <f>IF(ISNUMBER('JQ1 Production'!D31),IF('JQ1 Production'!D31="","",'JQ1 Production'!D31),"")</f>
        <v>0</v>
      </c>
      <c r="H53" s="1367" t="str">
        <f>IF('JQ1 Production'!F31="","",'JQ1 Production'!F31)</f>
        <v/>
      </c>
    </row>
    <row r="54" spans="1:8" x14ac:dyDescent="0.25">
      <c r="A54" s="1369" t="str">
        <f>Cover!$G$25</f>
        <v>NL</v>
      </c>
      <c r="B54" s="1371" t="s">
        <v>864</v>
      </c>
      <c r="C54" s="1371">
        <f>Cover!G$27-1</f>
        <v>2018</v>
      </c>
      <c r="D54" s="1371" t="s">
        <v>787</v>
      </c>
      <c r="E54" s="1365" t="s">
        <v>785</v>
      </c>
      <c r="F54" s="1371" t="s">
        <v>861</v>
      </c>
      <c r="G54" s="1369">
        <f>IF(ISNUMBER('JQ1 Production'!D32),IF('JQ1 Production'!D32="","",'JQ1 Production'!D32),"")</f>
        <v>981</v>
      </c>
      <c r="H54" s="1367" t="str">
        <f>IF('JQ1 Production'!F32="","",'JQ1 Production'!F32)</f>
        <v/>
      </c>
    </row>
    <row r="55" spans="1:8" x14ac:dyDescent="0.25">
      <c r="A55" s="1369" t="str">
        <f>Cover!$G$25</f>
        <v>NL</v>
      </c>
      <c r="B55" s="1371" t="s">
        <v>864</v>
      </c>
      <c r="C55" s="1371">
        <f>Cover!G$27-1</f>
        <v>2018</v>
      </c>
      <c r="D55" s="1371" t="s">
        <v>788</v>
      </c>
      <c r="E55" s="1365" t="s">
        <v>785</v>
      </c>
      <c r="F55" s="1371" t="s">
        <v>861</v>
      </c>
      <c r="G55" s="1369">
        <f>IF(ISNUMBER('JQ1 Production'!D33),IF('JQ1 Production'!D33="","",'JQ1 Production'!D33),"")</f>
        <v>79</v>
      </c>
      <c r="H55" s="1367" t="str">
        <f>IF('JQ1 Production'!F33="","",'JQ1 Production'!F33)</f>
        <v/>
      </c>
    </row>
    <row r="56" spans="1:8" x14ac:dyDescent="0.25">
      <c r="A56" s="1369" t="str">
        <f>Cover!$G$25</f>
        <v>NL</v>
      </c>
      <c r="B56" s="1371" t="s">
        <v>864</v>
      </c>
      <c r="C56" s="1371">
        <f>Cover!G$27-1</f>
        <v>2018</v>
      </c>
      <c r="D56" s="1371" t="s">
        <v>789</v>
      </c>
      <c r="E56" s="1365" t="s">
        <v>785</v>
      </c>
      <c r="F56" s="1371" t="s">
        <v>861</v>
      </c>
      <c r="G56" s="1369">
        <f>IF(ISNUMBER('JQ1 Production'!D34),IF('JQ1 Production'!D34="","",'JQ1 Production'!D34),"")</f>
        <v>902</v>
      </c>
      <c r="H56" s="1367" t="str">
        <f>IF('JQ1 Production'!F34="","",'JQ1 Production'!F34)</f>
        <v/>
      </c>
    </row>
    <row r="57" spans="1:8" x14ac:dyDescent="0.25">
      <c r="A57" s="1369" t="str">
        <f>Cover!$G$25</f>
        <v>NL</v>
      </c>
      <c r="B57" s="1371" t="s">
        <v>864</v>
      </c>
      <c r="C57" s="1371">
        <f>Cover!G$27-1</f>
        <v>2018</v>
      </c>
      <c r="D57" s="1371" t="s">
        <v>790</v>
      </c>
      <c r="E57" s="1365" t="s">
        <v>785</v>
      </c>
      <c r="F57" s="1371" t="s">
        <v>863</v>
      </c>
      <c r="G57" s="1369">
        <f>IF(ISNUMBER('JQ1 Production'!D35),IF('JQ1 Production'!D35="","",'JQ1 Production'!D35),"")</f>
        <v>1560</v>
      </c>
      <c r="H57" s="1367">
        <f>IF('JQ1 Production'!F35="","",'JQ1 Production'!F35)</f>
        <v>5</v>
      </c>
    </row>
    <row r="58" spans="1:8" x14ac:dyDescent="0.25">
      <c r="A58" s="1369" t="str">
        <f>Cover!$G$25</f>
        <v>NL</v>
      </c>
      <c r="B58" s="1371" t="s">
        <v>864</v>
      </c>
      <c r="C58" s="1371">
        <f>Cover!G$27-1</f>
        <v>2018</v>
      </c>
      <c r="D58" s="1371" t="s">
        <v>791</v>
      </c>
      <c r="E58" s="1365" t="s">
        <v>785</v>
      </c>
      <c r="F58" s="1371" t="s">
        <v>863</v>
      </c>
      <c r="G58" s="1369">
        <f>IF(ISNUMBER('JQ1 Production'!D36),IF('JQ1 Production'!D36="","",'JQ1 Production'!D36),"")</f>
        <v>320</v>
      </c>
      <c r="H58" s="1367" t="str">
        <f>IF('JQ1 Production'!F36="","",'JQ1 Production'!F36)</f>
        <v/>
      </c>
    </row>
    <row r="59" spans="1:8" x14ac:dyDescent="0.25">
      <c r="A59" s="1369" t="str">
        <f>Cover!$G$25</f>
        <v>NL</v>
      </c>
      <c r="B59" s="1371" t="s">
        <v>864</v>
      </c>
      <c r="C59" s="1371">
        <f>Cover!G$27-1</f>
        <v>2018</v>
      </c>
      <c r="D59" s="1371" t="s">
        <v>792</v>
      </c>
      <c r="E59" s="1365" t="s">
        <v>785</v>
      </c>
      <c r="F59" s="1371" t="s">
        <v>863</v>
      </c>
      <c r="G59" s="1369">
        <f>IF(ISNUMBER('JQ1 Production'!D37),IF('JQ1 Production'!D37="","",'JQ1 Production'!D37),"")</f>
        <v>298</v>
      </c>
      <c r="H59" s="1367" t="str">
        <f>IF('JQ1 Production'!F37="","",'JQ1 Production'!F37)</f>
        <v/>
      </c>
    </row>
    <row r="60" spans="1:8" x14ac:dyDescent="0.25">
      <c r="A60" s="1369" t="str">
        <f>Cover!$G$25</f>
        <v>NL</v>
      </c>
      <c r="B60" s="1371" t="s">
        <v>864</v>
      </c>
      <c r="C60" s="1371">
        <f>Cover!G$27-1</f>
        <v>2018</v>
      </c>
      <c r="D60" s="1371" t="s">
        <v>793</v>
      </c>
      <c r="E60" s="1365" t="s">
        <v>785</v>
      </c>
      <c r="F60" s="1371" t="s">
        <v>863</v>
      </c>
      <c r="G60" s="1369">
        <f>IF(ISNUMBER('JQ1 Production'!D38),IF('JQ1 Production'!D38="","",'JQ1 Production'!D38),"")</f>
        <v>22</v>
      </c>
      <c r="H60" s="1367" t="str">
        <f>IF('JQ1 Production'!F38="","",'JQ1 Production'!F38)</f>
        <v/>
      </c>
    </row>
    <row r="61" spans="1:8" x14ac:dyDescent="0.25">
      <c r="A61" s="1369" t="str">
        <f>Cover!$G$25</f>
        <v>NL</v>
      </c>
      <c r="B61" s="1371" t="s">
        <v>864</v>
      </c>
      <c r="C61" s="1371">
        <f>Cover!G$27-1</f>
        <v>2018</v>
      </c>
      <c r="D61" s="1371" t="s">
        <v>794</v>
      </c>
      <c r="E61" s="1365" t="s">
        <v>785</v>
      </c>
      <c r="F61" s="1371" t="s">
        <v>861</v>
      </c>
      <c r="G61" s="1369">
        <f>IF(ISNUMBER('JQ1 Production'!D39),IF('JQ1 Production'!D39="","",'JQ1 Production'!D39),"")</f>
        <v>140</v>
      </c>
      <c r="H61" s="1367" t="str">
        <f>IF('JQ1 Production'!F39="","",'JQ1 Production'!F39)</f>
        <v/>
      </c>
    </row>
    <row r="62" spans="1:8" x14ac:dyDescent="0.25">
      <c r="A62" s="1369" t="str">
        <f>Cover!$G$25</f>
        <v>NL</v>
      </c>
      <c r="B62" s="1371" t="s">
        <v>864</v>
      </c>
      <c r="C62" s="1371">
        <f>Cover!G$27-1</f>
        <v>2018</v>
      </c>
      <c r="D62" s="1371" t="s">
        <v>794</v>
      </c>
      <c r="E62" s="1365" t="s">
        <v>829</v>
      </c>
      <c r="F62" s="1371" t="s">
        <v>861</v>
      </c>
      <c r="G62" s="1369">
        <f>IF(ISNUMBER('JQ1 Production'!D40),IF('JQ1 Production'!D40="","",'JQ1 Production'!D40),"")</f>
        <v>82.423000000000002</v>
      </c>
      <c r="H62" s="1367" t="str">
        <f>IF('JQ1 Production'!F40="","",'JQ1 Production'!F40)</f>
        <v/>
      </c>
    </row>
    <row r="63" spans="1:8" x14ac:dyDescent="0.25">
      <c r="A63" s="1369" t="str">
        <f>Cover!$G$25</f>
        <v>NL</v>
      </c>
      <c r="B63" s="1371" t="s">
        <v>864</v>
      </c>
      <c r="C63" s="1371">
        <f>Cover!G$27-1</f>
        <v>2018</v>
      </c>
      <c r="D63" s="1371" t="s">
        <v>794</v>
      </c>
      <c r="E63" s="1365" t="s">
        <v>833</v>
      </c>
      <c r="F63" s="1371" t="s">
        <v>861</v>
      </c>
      <c r="G63" s="1369">
        <f>IF(ISNUMBER('JQ1 Production'!D41),IF('JQ1 Production'!D41="","",'JQ1 Production'!D41),"")</f>
        <v>57.808999999999997</v>
      </c>
      <c r="H63" s="1367" t="str">
        <f>IF('JQ1 Production'!F41="","",'JQ1 Production'!F41)</f>
        <v/>
      </c>
    </row>
    <row r="64" spans="1:8" x14ac:dyDescent="0.25">
      <c r="A64" s="1369" t="str">
        <f>Cover!$G$25</f>
        <v>NL</v>
      </c>
      <c r="B64" s="1371" t="s">
        <v>864</v>
      </c>
      <c r="C64" s="1371">
        <f>Cover!G$27-1</f>
        <v>2018</v>
      </c>
      <c r="D64" s="1371" t="s">
        <v>794</v>
      </c>
      <c r="E64" s="1365" t="s">
        <v>842</v>
      </c>
      <c r="F64" s="1371" t="s">
        <v>861</v>
      </c>
      <c r="G64" s="1369">
        <f>IF(ISNUMBER('JQ1 Production'!D42),IF('JQ1 Production'!D42="","",'JQ1 Production'!D42),"")</f>
        <v>6.7119999999999997</v>
      </c>
      <c r="H64" s="1367" t="str">
        <f>IF('JQ1 Production'!F42="","",'JQ1 Production'!F42)</f>
        <v/>
      </c>
    </row>
    <row r="65" spans="1:8" x14ac:dyDescent="0.25">
      <c r="A65" s="1369" t="str">
        <f>Cover!$G$25</f>
        <v>NL</v>
      </c>
      <c r="B65" s="1371" t="s">
        <v>864</v>
      </c>
      <c r="C65" s="1371">
        <f>Cover!G$27-1</f>
        <v>2018</v>
      </c>
      <c r="D65" s="1371" t="s">
        <v>795</v>
      </c>
      <c r="E65" s="1365" t="s">
        <v>785</v>
      </c>
      <c r="F65" s="1371" t="s">
        <v>861</v>
      </c>
      <c r="G65" s="1369">
        <f>IF(ISNUMBER('JQ1 Production'!D43),IF('JQ1 Production'!D43="","",'JQ1 Production'!D43),"")</f>
        <v>0</v>
      </c>
      <c r="H65" s="1367" t="str">
        <f>IF('JQ1 Production'!F43="","",'JQ1 Production'!F43)</f>
        <v/>
      </c>
    </row>
    <row r="66" spans="1:8" x14ac:dyDescent="0.25">
      <c r="A66" s="1369" t="str">
        <f>Cover!$G$25</f>
        <v>NL</v>
      </c>
      <c r="B66" s="1371" t="s">
        <v>864</v>
      </c>
      <c r="C66" s="1371">
        <f>Cover!G$27-1</f>
        <v>2018</v>
      </c>
      <c r="D66" s="1371" t="s">
        <v>795</v>
      </c>
      <c r="E66" s="1365" t="s">
        <v>829</v>
      </c>
      <c r="F66" s="1371" t="s">
        <v>861</v>
      </c>
      <c r="G66" s="1369">
        <f>IF(ISNUMBER('JQ1 Production'!D44),IF('JQ1 Production'!D44="","",'JQ1 Production'!D44),"")</f>
        <v>0</v>
      </c>
      <c r="H66" s="1367" t="str">
        <f>IF('JQ1 Production'!F44="","",'JQ1 Production'!F44)</f>
        <v/>
      </c>
    </row>
    <row r="67" spans="1:8" x14ac:dyDescent="0.25">
      <c r="A67" s="1369" t="str">
        <f>Cover!$G$25</f>
        <v>NL</v>
      </c>
      <c r="B67" s="1371" t="s">
        <v>864</v>
      </c>
      <c r="C67" s="1371">
        <f>Cover!G$27-1</f>
        <v>2018</v>
      </c>
      <c r="D67" s="1371" t="s">
        <v>795</v>
      </c>
      <c r="E67" s="1365" t="s">
        <v>833</v>
      </c>
      <c r="F67" s="1371" t="s">
        <v>861</v>
      </c>
      <c r="G67" s="1369">
        <f>IF(ISNUMBER('JQ1 Production'!D45),IF('JQ1 Production'!D45="","",'JQ1 Production'!D45),"")</f>
        <v>0</v>
      </c>
      <c r="H67" s="1367" t="str">
        <f>IF('JQ1 Production'!F45="","",'JQ1 Production'!F45)</f>
        <v/>
      </c>
    </row>
    <row r="68" spans="1:8" x14ac:dyDescent="0.25">
      <c r="A68" s="1369" t="str">
        <f>Cover!$G$25</f>
        <v>NL</v>
      </c>
      <c r="B68" s="1371" t="s">
        <v>864</v>
      </c>
      <c r="C68" s="1371">
        <f>Cover!G$27-1</f>
        <v>2018</v>
      </c>
      <c r="D68" s="1371" t="s">
        <v>795</v>
      </c>
      <c r="E68" s="1365" t="s">
        <v>842</v>
      </c>
      <c r="F68" s="1371" t="s">
        <v>861</v>
      </c>
      <c r="G68" s="1369">
        <f>IF(ISNUMBER('JQ1 Production'!D46),IF('JQ1 Production'!D46="","",'JQ1 Production'!D46),"")</f>
        <v>0</v>
      </c>
      <c r="H68" s="1367" t="str">
        <f>IF('JQ1 Production'!F46="","",'JQ1 Production'!F46)</f>
        <v/>
      </c>
    </row>
    <row r="69" spans="1:8" x14ac:dyDescent="0.25">
      <c r="A69" s="1369" t="str">
        <f>Cover!$G$25</f>
        <v>NL</v>
      </c>
      <c r="B69" s="1371" t="s">
        <v>864</v>
      </c>
      <c r="C69" s="1371">
        <f>Cover!G$27-1</f>
        <v>2018</v>
      </c>
      <c r="D69" s="1371" t="s">
        <v>796</v>
      </c>
      <c r="E69" s="1365" t="s">
        <v>785</v>
      </c>
      <c r="F69" s="1371" t="s">
        <v>861</v>
      </c>
      <c r="G69" s="1369">
        <f>IF(ISNUMBER('JQ1 Production'!D47),IF('JQ1 Production'!D47="","",'JQ1 Production'!D47),"")</f>
        <v>29</v>
      </c>
      <c r="H69" s="1367" t="str">
        <f>IF('JQ1 Production'!F47="","",'JQ1 Production'!F47)</f>
        <v/>
      </c>
    </row>
    <row r="70" spans="1:8" x14ac:dyDescent="0.25">
      <c r="A70" s="1369" t="str">
        <f>Cover!$G$25</f>
        <v>NL</v>
      </c>
      <c r="B70" s="1371" t="s">
        <v>864</v>
      </c>
      <c r="C70" s="1371">
        <f>Cover!G$27-1</f>
        <v>2018</v>
      </c>
      <c r="D70" s="1371" t="s">
        <v>797</v>
      </c>
      <c r="E70" s="1365" t="s">
        <v>785</v>
      </c>
      <c r="F70" s="1371" t="s">
        <v>861</v>
      </c>
      <c r="G70" s="1369">
        <f>IF(ISNUMBER('JQ1 Production'!D48),IF('JQ1 Production'!D48="","",'JQ1 Production'!D48),"")</f>
        <v>0</v>
      </c>
      <c r="H70" s="1367" t="str">
        <f>IF('JQ1 Production'!F48="","",'JQ1 Production'!F48)</f>
        <v/>
      </c>
    </row>
    <row r="71" spans="1:8" x14ac:dyDescent="0.25">
      <c r="A71" s="1369" t="str">
        <f>Cover!$G$25</f>
        <v>NL</v>
      </c>
      <c r="B71" s="1371" t="s">
        <v>864</v>
      </c>
      <c r="C71" s="1371">
        <f>Cover!G$27-1</f>
        <v>2018</v>
      </c>
      <c r="D71" s="1371" t="s">
        <v>797</v>
      </c>
      <c r="E71" s="1365" t="s">
        <v>829</v>
      </c>
      <c r="F71" s="1371" t="s">
        <v>861</v>
      </c>
      <c r="G71" s="1369">
        <f>IF(ISNUMBER('JQ1 Production'!D49),IF('JQ1 Production'!D49="","",'JQ1 Production'!D49),"")</f>
        <v>0</v>
      </c>
      <c r="H71" s="1367" t="str">
        <f>IF('JQ1 Production'!F49="","",'JQ1 Production'!F49)</f>
        <v/>
      </c>
    </row>
    <row r="72" spans="1:8" x14ac:dyDescent="0.25">
      <c r="A72" s="1369" t="str">
        <f>Cover!$G$25</f>
        <v>NL</v>
      </c>
      <c r="B72" s="1371" t="s">
        <v>864</v>
      </c>
      <c r="C72" s="1371">
        <f>Cover!G$27-1</f>
        <v>2018</v>
      </c>
      <c r="D72" s="1371" t="s">
        <v>797</v>
      </c>
      <c r="E72" s="1365" t="s">
        <v>833</v>
      </c>
      <c r="F72" s="1371" t="s">
        <v>861</v>
      </c>
      <c r="G72" s="1369">
        <f>IF(ISNUMBER('JQ1 Production'!D50),IF('JQ1 Production'!D50="","",'JQ1 Production'!D50),"")</f>
        <v>0</v>
      </c>
      <c r="H72" s="1367" t="str">
        <f>IF('JQ1 Production'!F50="","",'JQ1 Production'!F50)</f>
        <v/>
      </c>
    </row>
    <row r="73" spans="1:8" x14ac:dyDescent="0.25">
      <c r="A73" s="1369" t="str">
        <f>Cover!$G$25</f>
        <v>NL</v>
      </c>
      <c r="B73" s="1371" t="s">
        <v>864</v>
      </c>
      <c r="C73" s="1371">
        <f>Cover!G$27-1</f>
        <v>2018</v>
      </c>
      <c r="D73" s="1371" t="s">
        <v>797</v>
      </c>
      <c r="E73" s="1365" t="s">
        <v>842</v>
      </c>
      <c r="F73" s="1371" t="s">
        <v>861</v>
      </c>
      <c r="G73" s="1369">
        <f>IF(ISNUMBER('JQ1 Production'!D51),IF('JQ1 Production'!D51="","",'JQ1 Production'!D51),"")</f>
        <v>0</v>
      </c>
      <c r="H73" s="1367" t="str">
        <f>IF('JQ1 Production'!F51="","",'JQ1 Production'!F51)</f>
        <v/>
      </c>
    </row>
    <row r="74" spans="1:8" x14ac:dyDescent="0.25">
      <c r="A74" s="1369" t="str">
        <f>Cover!$G$25</f>
        <v>NL</v>
      </c>
      <c r="B74" s="1371" t="s">
        <v>864</v>
      </c>
      <c r="C74" s="1371">
        <f>Cover!G$27-1</f>
        <v>2018</v>
      </c>
      <c r="D74" s="1371" t="s">
        <v>798</v>
      </c>
      <c r="E74" s="1365" t="s">
        <v>785</v>
      </c>
      <c r="F74" s="1371" t="s">
        <v>861</v>
      </c>
      <c r="G74" s="1369">
        <f>IF(ISNUMBER('JQ1 Production'!D52),IF('JQ1 Production'!D52="","",'JQ1 Production'!D52),"")</f>
        <v>0</v>
      </c>
      <c r="H74" s="1367" t="str">
        <f>IF('JQ1 Production'!F52="","",'JQ1 Production'!F52)</f>
        <v/>
      </c>
    </row>
    <row r="75" spans="1:8" x14ac:dyDescent="0.25">
      <c r="A75" s="1369" t="str">
        <f>Cover!$G$25</f>
        <v>NL</v>
      </c>
      <c r="B75" s="1371" t="s">
        <v>864</v>
      </c>
      <c r="C75" s="1371">
        <f>Cover!G$27-1</f>
        <v>2018</v>
      </c>
      <c r="D75" s="1371" t="s">
        <v>799</v>
      </c>
      <c r="E75" s="1365" t="s">
        <v>785</v>
      </c>
      <c r="F75" s="1371" t="s">
        <v>861</v>
      </c>
      <c r="G75" s="1369">
        <f>IF(ISNUMBER('JQ1 Production'!D53),IF('JQ1 Production'!D53="","",'JQ1 Production'!D53),"")</f>
        <v>0</v>
      </c>
      <c r="H75" s="1367" t="str">
        <f>IF('JQ1 Production'!F53="","",'JQ1 Production'!F53)</f>
        <v/>
      </c>
    </row>
    <row r="76" spans="1:8" x14ac:dyDescent="0.25">
      <c r="A76" s="1369" t="str">
        <f>Cover!$G$25</f>
        <v>NL</v>
      </c>
      <c r="B76" s="1371" t="s">
        <v>864</v>
      </c>
      <c r="C76" s="1371">
        <f>Cover!G$27-1</f>
        <v>2018</v>
      </c>
      <c r="D76" s="1371" t="s">
        <v>800</v>
      </c>
      <c r="E76" s="1365" t="s">
        <v>785</v>
      </c>
      <c r="F76" s="1371" t="s">
        <v>861</v>
      </c>
      <c r="G76" s="1369">
        <f>IF(ISNUMBER('JQ1 Production'!D54),IF('JQ1 Production'!D54="","",'JQ1 Production'!D54),"")</f>
        <v>29</v>
      </c>
      <c r="H76" s="1367" t="str">
        <f>IF('JQ1 Production'!F54="","",'JQ1 Production'!F54)</f>
        <v/>
      </c>
    </row>
    <row r="77" spans="1:8" x14ac:dyDescent="0.25">
      <c r="A77" s="1369" t="str">
        <f>Cover!$G$25</f>
        <v>NL</v>
      </c>
      <c r="B77" s="1371" t="s">
        <v>864</v>
      </c>
      <c r="C77" s="1371">
        <f>Cover!G$27-1</f>
        <v>2018</v>
      </c>
      <c r="D77" s="1371" t="s">
        <v>801</v>
      </c>
      <c r="E77" s="1365" t="s">
        <v>785</v>
      </c>
      <c r="F77" s="1371" t="s">
        <v>861</v>
      </c>
      <c r="G77" s="1369">
        <f>IF(ISNUMBER('JQ1 Production'!D55),IF('JQ1 Production'!D55="","",'JQ1 Production'!D55),"")</f>
        <v>0</v>
      </c>
      <c r="H77" s="1367" t="str">
        <f>IF('JQ1 Production'!F55="","",'JQ1 Production'!F55)</f>
        <v/>
      </c>
    </row>
    <row r="78" spans="1:8" x14ac:dyDescent="0.25">
      <c r="A78" s="1369" t="str">
        <f>Cover!$G$25</f>
        <v>NL</v>
      </c>
      <c r="B78" s="1371" t="s">
        <v>864</v>
      </c>
      <c r="C78" s="1371">
        <f>Cover!G$27-1</f>
        <v>2018</v>
      </c>
      <c r="D78" s="1371" t="s">
        <v>802</v>
      </c>
      <c r="E78" s="1365" t="s">
        <v>785</v>
      </c>
      <c r="F78" s="1371" t="s">
        <v>861</v>
      </c>
      <c r="G78" s="1369">
        <f>IF(ISNUMBER('JQ1 Production'!D56),IF('JQ1 Production'!D56="","",'JQ1 Production'!D56),"")</f>
        <v>0</v>
      </c>
      <c r="H78" s="1367" t="str">
        <f>IF('JQ1 Production'!F56="","",'JQ1 Production'!F56)</f>
        <v/>
      </c>
    </row>
    <row r="79" spans="1:8" x14ac:dyDescent="0.25">
      <c r="A79" s="1369" t="str">
        <f>Cover!$G$25</f>
        <v>NL</v>
      </c>
      <c r="B79" s="1371" t="s">
        <v>864</v>
      </c>
      <c r="C79" s="1371">
        <f>Cover!G$27-1</f>
        <v>2018</v>
      </c>
      <c r="D79" s="1371" t="s">
        <v>803</v>
      </c>
      <c r="E79" s="1365" t="s">
        <v>785</v>
      </c>
      <c r="F79" s="1371" t="s">
        <v>861</v>
      </c>
      <c r="G79" s="1369">
        <f>IF(ISNUMBER('JQ1 Production'!D57),IF('JQ1 Production'!D57="","",'JQ1 Production'!D57),"")</f>
        <v>29</v>
      </c>
      <c r="H79" s="1367" t="str">
        <f>IF('JQ1 Production'!F57="","",'JQ1 Production'!F57)</f>
        <v/>
      </c>
    </row>
    <row r="80" spans="1:8" x14ac:dyDescent="0.25">
      <c r="A80" s="1369" t="str">
        <f>Cover!$G$25</f>
        <v>NL</v>
      </c>
      <c r="B80" s="1371" t="s">
        <v>864</v>
      </c>
      <c r="C80" s="1371">
        <f>Cover!G$27-1</f>
        <v>2018</v>
      </c>
      <c r="D80" s="1371" t="s">
        <v>804</v>
      </c>
      <c r="E80" s="1365" t="s">
        <v>785</v>
      </c>
      <c r="F80" s="1371" t="s">
        <v>863</v>
      </c>
      <c r="G80" s="1369">
        <f>IF(ISNUMBER('JQ1 Production'!D58),IF('JQ1 Production'!D58="","",'JQ1 Production'!D58),"")</f>
        <v>37</v>
      </c>
      <c r="H80" s="1367" t="str">
        <f>IF('JQ1 Production'!F58="","",'JQ1 Production'!F58)</f>
        <v/>
      </c>
    </row>
    <row r="81" spans="1:8" x14ac:dyDescent="0.25">
      <c r="A81" s="1369" t="str">
        <f>Cover!$G$25</f>
        <v>NL</v>
      </c>
      <c r="B81" s="1371" t="s">
        <v>864</v>
      </c>
      <c r="C81" s="1371">
        <f>Cover!G$27-1</f>
        <v>2018</v>
      </c>
      <c r="D81" s="1371" t="s">
        <v>805</v>
      </c>
      <c r="E81" s="1365" t="s">
        <v>785</v>
      </c>
      <c r="F81" s="1371" t="s">
        <v>863</v>
      </c>
      <c r="G81" s="1369">
        <f>IF(ISNUMBER('JQ1 Production'!D59),IF('JQ1 Production'!D59="","",'JQ1 Production'!D59),"")</f>
        <v>37</v>
      </c>
      <c r="H81" s="1367" t="str">
        <f>IF('JQ1 Production'!F59="","",'JQ1 Production'!F59)</f>
        <v/>
      </c>
    </row>
    <row r="82" spans="1:8" x14ac:dyDescent="0.25">
      <c r="A82" s="1369" t="str">
        <f>Cover!$G$25</f>
        <v>NL</v>
      </c>
      <c r="B82" s="1371" t="s">
        <v>864</v>
      </c>
      <c r="C82" s="1371">
        <f>Cover!G$27-1</f>
        <v>2018</v>
      </c>
      <c r="D82" s="1371" t="s">
        <v>806</v>
      </c>
      <c r="E82" s="1365" t="s">
        <v>785</v>
      </c>
      <c r="F82" s="1371" t="s">
        <v>863</v>
      </c>
      <c r="G82" s="1369">
        <f>IF(ISNUMBER('JQ1 Production'!D60),IF('JQ1 Production'!D60="","",'JQ1 Production'!D60),"")</f>
        <v>0</v>
      </c>
      <c r="H82" s="1367" t="str">
        <f>IF('JQ1 Production'!F60="","",'JQ1 Production'!F60)</f>
        <v/>
      </c>
    </row>
    <row r="83" spans="1:8" x14ac:dyDescent="0.25">
      <c r="A83" s="1369" t="str">
        <f>Cover!$G$25</f>
        <v>NL</v>
      </c>
      <c r="B83" s="1371" t="s">
        <v>864</v>
      </c>
      <c r="C83" s="1371">
        <f>Cover!G$27-1</f>
        <v>2018</v>
      </c>
      <c r="D83" s="1371" t="s">
        <v>807</v>
      </c>
      <c r="E83" s="1365" t="s">
        <v>785</v>
      </c>
      <c r="F83" s="1371" t="s">
        <v>863</v>
      </c>
      <c r="G83" s="1369">
        <f>IF(ISNUMBER('JQ1 Production'!D61),IF('JQ1 Production'!D61="","",'JQ1 Production'!D61),"")</f>
        <v>0</v>
      </c>
      <c r="H83" s="1367" t="str">
        <f>IF('JQ1 Production'!F61="","",'JQ1 Production'!F61)</f>
        <v/>
      </c>
    </row>
    <row r="84" spans="1:8" x14ac:dyDescent="0.25">
      <c r="A84" s="1369" t="str">
        <f>Cover!$G$25</f>
        <v>NL</v>
      </c>
      <c r="B84" s="1371" t="s">
        <v>864</v>
      </c>
      <c r="C84" s="1371">
        <f>Cover!G$27-1</f>
        <v>2018</v>
      </c>
      <c r="D84" s="1371" t="s">
        <v>808</v>
      </c>
      <c r="E84" s="1365" t="s">
        <v>785</v>
      </c>
      <c r="F84" s="1371" t="s">
        <v>863</v>
      </c>
      <c r="G84" s="1369">
        <f>IF(ISNUMBER('JQ1 Production'!D62),IF('JQ1 Production'!D62="","",'JQ1 Production'!D62),"")</f>
        <v>0</v>
      </c>
      <c r="H84" s="1367" t="str">
        <f>IF('JQ1 Production'!F62="","",'JQ1 Production'!F62)</f>
        <v/>
      </c>
    </row>
    <row r="85" spans="1:8" x14ac:dyDescent="0.25">
      <c r="A85" s="1369" t="str">
        <f>Cover!$G$25</f>
        <v>NL</v>
      </c>
      <c r="B85" s="1371" t="s">
        <v>864</v>
      </c>
      <c r="C85" s="1371">
        <f>Cover!G$27-1</f>
        <v>2018</v>
      </c>
      <c r="D85" s="1371" t="s">
        <v>809</v>
      </c>
      <c r="E85" s="1365" t="s">
        <v>785</v>
      </c>
      <c r="F85" s="1371" t="s">
        <v>863</v>
      </c>
      <c r="G85" s="1369">
        <f>IF(ISNUMBER('JQ1 Production'!D63),IF('JQ1 Production'!D63="","",'JQ1 Production'!D63),"")</f>
        <v>0</v>
      </c>
      <c r="H85" s="1367" t="str">
        <f>IF('JQ1 Production'!F63="","",'JQ1 Production'!F63)</f>
        <v/>
      </c>
    </row>
    <row r="86" spans="1:8" x14ac:dyDescent="0.25">
      <c r="A86" s="1369" t="str">
        <f>Cover!$G$25</f>
        <v>NL</v>
      </c>
      <c r="B86" s="1371" t="s">
        <v>864</v>
      </c>
      <c r="C86" s="1371">
        <f>Cover!G$27-1</f>
        <v>2018</v>
      </c>
      <c r="D86" s="1371" t="s">
        <v>810</v>
      </c>
      <c r="E86" s="1365" t="s">
        <v>785</v>
      </c>
      <c r="F86" s="1371" t="s">
        <v>863</v>
      </c>
      <c r="G86" s="1369">
        <f>IF(ISNUMBER('JQ1 Production'!D64),IF('JQ1 Production'!D64="","",'JQ1 Production'!D64),"")</f>
        <v>0</v>
      </c>
      <c r="H86" s="1367" t="str">
        <f>IF('JQ1 Production'!F64="","",'JQ1 Production'!F64)</f>
        <v/>
      </c>
    </row>
    <row r="87" spans="1:8" x14ac:dyDescent="0.25">
      <c r="A87" s="1369" t="str">
        <f>Cover!$G$25</f>
        <v>NL</v>
      </c>
      <c r="B87" s="1371" t="s">
        <v>864</v>
      </c>
      <c r="C87" s="1371">
        <f>Cover!G$27-1</f>
        <v>2018</v>
      </c>
      <c r="D87" s="1371" t="s">
        <v>811</v>
      </c>
      <c r="E87" s="1365" t="s">
        <v>785</v>
      </c>
      <c r="F87" s="1371" t="s">
        <v>863</v>
      </c>
      <c r="G87" s="1369">
        <f>IF(ISNUMBER('JQ1 Production'!D65),IF('JQ1 Production'!D65="","",'JQ1 Production'!D65),"")</f>
        <v>0</v>
      </c>
      <c r="H87" s="1367" t="str">
        <f>IF('JQ1 Production'!F65="","",'JQ1 Production'!F65)</f>
        <v/>
      </c>
    </row>
    <row r="88" spans="1:8" x14ac:dyDescent="0.25">
      <c r="A88" s="1369" t="str">
        <f>Cover!$G$25</f>
        <v>NL</v>
      </c>
      <c r="B88" s="1371" t="s">
        <v>864</v>
      </c>
      <c r="C88" s="1371">
        <f>Cover!G$27-1</f>
        <v>2018</v>
      </c>
      <c r="D88" s="1371" t="s">
        <v>812</v>
      </c>
      <c r="E88" s="1365" t="s">
        <v>785</v>
      </c>
      <c r="F88" s="1371" t="s">
        <v>863</v>
      </c>
      <c r="G88" s="1369">
        <f>IF(ISNUMBER('JQ1 Production'!D66),IF('JQ1 Production'!D66="","",'JQ1 Production'!D66),"")</f>
        <v>0</v>
      </c>
      <c r="H88" s="1367" t="str">
        <f>IF('JQ1 Production'!F66="","",'JQ1 Production'!F66)</f>
        <v/>
      </c>
    </row>
    <row r="89" spans="1:8" x14ac:dyDescent="0.25">
      <c r="A89" s="1369" t="str">
        <f>Cover!$G$25</f>
        <v>NL</v>
      </c>
      <c r="B89" s="1371" t="s">
        <v>864</v>
      </c>
      <c r="C89" s="1371">
        <f>Cover!G$27-1</f>
        <v>2018</v>
      </c>
      <c r="D89" s="1371" t="s">
        <v>813</v>
      </c>
      <c r="E89" s="1365" t="s">
        <v>785</v>
      </c>
      <c r="F89" s="1371" t="s">
        <v>863</v>
      </c>
      <c r="G89" s="1369">
        <f>IF(ISNUMBER('JQ1 Production'!D67),IF('JQ1 Production'!D67="","",'JQ1 Production'!D67),"")</f>
        <v>1837.9469999999999</v>
      </c>
      <c r="H89" s="1367" t="str">
        <f>IF('JQ1 Production'!F67="","",'JQ1 Production'!F67)</f>
        <v/>
      </c>
    </row>
    <row r="90" spans="1:8" x14ac:dyDescent="0.25">
      <c r="A90" s="1369" t="str">
        <f>Cover!$G$25</f>
        <v>NL</v>
      </c>
      <c r="B90" s="1371" t="s">
        <v>864</v>
      </c>
      <c r="C90" s="1371">
        <f>Cover!G$27-1</f>
        <v>2018</v>
      </c>
      <c r="D90" s="1371" t="s">
        <v>814</v>
      </c>
      <c r="E90" s="1365" t="s">
        <v>785</v>
      </c>
      <c r="F90" s="1371" t="s">
        <v>863</v>
      </c>
      <c r="G90" s="1369">
        <f>IF(ISNUMBER('JQ1 Production'!D68),IF('JQ1 Production'!D68="","",'JQ1 Production'!D68),"")</f>
        <v>2493</v>
      </c>
      <c r="H90" s="1367" t="str">
        <f>IF('JQ1 Production'!F68="","",'JQ1 Production'!F68)</f>
        <v/>
      </c>
    </row>
    <row r="91" spans="1:8" x14ac:dyDescent="0.25">
      <c r="A91" s="1369" t="str">
        <f>Cover!$G$25</f>
        <v>NL</v>
      </c>
      <c r="B91" s="1371" t="s">
        <v>864</v>
      </c>
      <c r="C91" s="1371">
        <f>Cover!G$27-1</f>
        <v>2018</v>
      </c>
      <c r="D91" s="1371" t="s">
        <v>815</v>
      </c>
      <c r="E91" s="1365" t="s">
        <v>785</v>
      </c>
      <c r="F91" s="1371" t="s">
        <v>863</v>
      </c>
      <c r="G91" s="1369">
        <f>IF(ISNUMBER('JQ1 Production'!D69),IF('JQ1 Production'!D69="","",'JQ1 Production'!D69),"")</f>
        <v>2980</v>
      </c>
      <c r="H91" s="1367" t="str">
        <f>IF('JQ1 Production'!F69="","",'JQ1 Production'!F69)</f>
        <v/>
      </c>
    </row>
    <row r="92" spans="1:8" x14ac:dyDescent="0.25">
      <c r="A92" s="1369" t="str">
        <f>Cover!$G$25</f>
        <v>NL</v>
      </c>
      <c r="B92" s="1371" t="s">
        <v>864</v>
      </c>
      <c r="C92" s="1371">
        <f>Cover!G$27-1</f>
        <v>2018</v>
      </c>
      <c r="D92" s="1371" t="s">
        <v>816</v>
      </c>
      <c r="E92" s="1365" t="s">
        <v>785</v>
      </c>
      <c r="F92" s="1371" t="s">
        <v>863</v>
      </c>
      <c r="G92" s="1369">
        <f>IF(ISNUMBER('JQ1 Production'!D70),IF('JQ1 Production'!D70="","",'JQ1 Production'!D70),"")</f>
        <v>661</v>
      </c>
      <c r="H92" s="1367" t="str">
        <f>IF('JQ1 Production'!F70="","",'JQ1 Production'!F70)</f>
        <v/>
      </c>
    </row>
    <row r="93" spans="1:8" x14ac:dyDescent="0.25">
      <c r="A93" s="1369" t="str">
        <f>Cover!$G$25</f>
        <v>NL</v>
      </c>
      <c r="B93" s="1371" t="s">
        <v>864</v>
      </c>
      <c r="C93" s="1371">
        <f>Cover!G$27-1</f>
        <v>2018</v>
      </c>
      <c r="D93" s="1371" t="s">
        <v>817</v>
      </c>
      <c r="E93" s="1365" t="s">
        <v>785</v>
      </c>
      <c r="F93" s="1371" t="s">
        <v>863</v>
      </c>
      <c r="G93" s="1369">
        <f>IF(ISNUMBER('JQ1 Production'!D71),IF('JQ1 Production'!D71="","",'JQ1 Production'!D71),"")</f>
        <v>0</v>
      </c>
      <c r="H93" s="1367" t="str">
        <f>IF('JQ1 Production'!F71="","",'JQ1 Production'!F71)</f>
        <v/>
      </c>
    </row>
    <row r="94" spans="1:8" x14ac:dyDescent="0.25">
      <c r="A94" s="1369" t="str">
        <f>Cover!$G$25</f>
        <v>NL</v>
      </c>
      <c r="B94" s="1371" t="s">
        <v>864</v>
      </c>
      <c r="C94" s="1371">
        <f>Cover!G$27-1</f>
        <v>2018</v>
      </c>
      <c r="D94" s="1371" t="s">
        <v>818</v>
      </c>
      <c r="E94" s="1365" t="s">
        <v>785</v>
      </c>
      <c r="F94" s="1371" t="s">
        <v>863</v>
      </c>
      <c r="G94" s="1369">
        <f>IF(ISNUMBER('JQ1 Production'!D72),IF('JQ1 Production'!D72="","",'JQ1 Production'!D72),"")</f>
        <v>0</v>
      </c>
      <c r="H94" s="1367" t="str">
        <f>IF('JQ1 Production'!F72="","",'JQ1 Production'!F72)</f>
        <v/>
      </c>
    </row>
    <row r="95" spans="1:8" x14ac:dyDescent="0.25">
      <c r="A95" s="1369" t="str">
        <f>Cover!$G$25</f>
        <v>NL</v>
      </c>
      <c r="B95" s="1371" t="s">
        <v>864</v>
      </c>
      <c r="C95" s="1371">
        <f>Cover!G$27-1</f>
        <v>2018</v>
      </c>
      <c r="D95" s="1371" t="s">
        <v>819</v>
      </c>
      <c r="E95" s="1365" t="s">
        <v>785</v>
      </c>
      <c r="F95" s="1371" t="s">
        <v>863</v>
      </c>
      <c r="G95" s="1369" t="str">
        <f>IF(ISNUMBER('JQ1 Production'!D73),IF('JQ1 Production'!D73="","",'JQ1 Production'!D73),"")</f>
        <v/>
      </c>
      <c r="H95" s="1367">
        <f>IF('JQ1 Production'!F73="","",'JQ1 Production'!F73)</f>
        <v>6</v>
      </c>
    </row>
    <row r="96" spans="1:8" x14ac:dyDescent="0.25">
      <c r="A96" s="1369" t="str">
        <f>Cover!$G$25</f>
        <v>NL</v>
      </c>
      <c r="B96" s="1371" t="s">
        <v>864</v>
      </c>
      <c r="C96" s="1371">
        <f>Cover!G$27-1</f>
        <v>2018</v>
      </c>
      <c r="D96" s="1371" t="s">
        <v>820</v>
      </c>
      <c r="E96" s="1365" t="s">
        <v>785</v>
      </c>
      <c r="F96" s="1371" t="s">
        <v>863</v>
      </c>
      <c r="G96" s="1369" t="str">
        <f>IF(ISNUMBER('JQ1 Production'!D74),IF('JQ1 Production'!D74="","",'JQ1 Production'!D74),"")</f>
        <v/>
      </c>
      <c r="H96" s="1367">
        <f>IF('JQ1 Production'!F74="","",'JQ1 Production'!F74)</f>
        <v>6</v>
      </c>
    </row>
    <row r="97" spans="1:8" x14ac:dyDescent="0.25">
      <c r="A97" s="1369" t="str">
        <f>Cover!$G$25</f>
        <v>NL</v>
      </c>
      <c r="B97" s="1371" t="s">
        <v>864</v>
      </c>
      <c r="C97" s="1371">
        <f>Cover!G$27-1</f>
        <v>2018</v>
      </c>
      <c r="D97" s="1371" t="s">
        <v>821</v>
      </c>
      <c r="E97" s="1365" t="s">
        <v>785</v>
      </c>
      <c r="F97" s="1371" t="s">
        <v>863</v>
      </c>
      <c r="G97" s="1369">
        <f>IF(ISNUMBER('JQ1 Production'!D75),IF('JQ1 Production'!D75="","",'JQ1 Production'!D75),"")</f>
        <v>110</v>
      </c>
      <c r="H97" s="1367" t="str">
        <f>IF('JQ1 Production'!F75="","",'JQ1 Production'!F75)</f>
        <v/>
      </c>
    </row>
    <row r="98" spans="1:8" x14ac:dyDescent="0.25">
      <c r="A98" s="1369" t="str">
        <f>Cover!$G$25</f>
        <v>NL</v>
      </c>
      <c r="B98" s="1371" t="s">
        <v>864</v>
      </c>
      <c r="C98" s="1371">
        <f>Cover!G$27-1</f>
        <v>2018</v>
      </c>
      <c r="D98" s="1371" t="s">
        <v>822</v>
      </c>
      <c r="E98" s="1365" t="s">
        <v>785</v>
      </c>
      <c r="F98" s="1371" t="s">
        <v>863</v>
      </c>
      <c r="G98" s="1369">
        <f>IF(ISNUMBER('JQ1 Production'!D76),IF('JQ1 Production'!D76="","",'JQ1 Production'!D76),"")</f>
        <v>2209</v>
      </c>
      <c r="H98" s="1367" t="str">
        <f>IF('JQ1 Production'!F76="","",'JQ1 Production'!F76)</f>
        <v/>
      </c>
    </row>
    <row r="99" spans="1:8" x14ac:dyDescent="0.25">
      <c r="A99" s="1369" t="str">
        <f>Cover!$G$25</f>
        <v>NL</v>
      </c>
      <c r="B99" s="1371" t="s">
        <v>864</v>
      </c>
      <c r="C99" s="1371">
        <f>Cover!G$27-1</f>
        <v>2018</v>
      </c>
      <c r="D99" s="1371" t="s">
        <v>823</v>
      </c>
      <c r="E99" s="1365" t="s">
        <v>785</v>
      </c>
      <c r="F99" s="1371" t="s">
        <v>863</v>
      </c>
      <c r="G99" s="1369">
        <f>IF(ISNUMBER('JQ1 Production'!D77),IF('JQ1 Production'!D77="","",'JQ1 Production'!D77),"")</f>
        <v>1310</v>
      </c>
      <c r="H99" s="1367">
        <f>IF('JQ1 Production'!F77="","",'JQ1 Production'!F77)</f>
        <v>6</v>
      </c>
    </row>
    <row r="100" spans="1:8" x14ac:dyDescent="0.25">
      <c r="A100" s="1369" t="str">
        <f>Cover!$G$25</f>
        <v>NL</v>
      </c>
      <c r="B100" s="1371" t="s">
        <v>864</v>
      </c>
      <c r="C100" s="1371">
        <f>Cover!G$27-1</f>
        <v>2018</v>
      </c>
      <c r="D100" s="1371" t="s">
        <v>824</v>
      </c>
      <c r="E100" s="1365" t="s">
        <v>785</v>
      </c>
      <c r="F100" s="1371" t="s">
        <v>863</v>
      </c>
      <c r="G100" s="1369" t="str">
        <f>IF(ISNUMBER('JQ1 Production'!D78),IF('JQ1 Production'!D78="","",'JQ1 Production'!D78),"")</f>
        <v/>
      </c>
      <c r="H100" s="1367">
        <f>IF('JQ1 Production'!F78="","",'JQ1 Production'!F78)</f>
        <v>6</v>
      </c>
    </row>
    <row r="101" spans="1:8" x14ac:dyDescent="0.25">
      <c r="A101" s="1369" t="str">
        <f>Cover!$G$25</f>
        <v>NL</v>
      </c>
      <c r="B101" s="1371" t="s">
        <v>864</v>
      </c>
      <c r="C101" s="1371">
        <f>Cover!G$27-1</f>
        <v>2018</v>
      </c>
      <c r="D101" s="1371" t="s">
        <v>825</v>
      </c>
      <c r="E101" s="1365" t="s">
        <v>785</v>
      </c>
      <c r="F101" s="1371" t="s">
        <v>863</v>
      </c>
      <c r="G101" s="1369" t="str">
        <f>IF(ISNUMBER('JQ1 Production'!D79),IF('JQ1 Production'!D79="","",'JQ1 Production'!D79),"")</f>
        <v/>
      </c>
      <c r="H101" s="1367">
        <f>IF('JQ1 Production'!F79="","",'JQ1 Production'!F79)</f>
        <v>6</v>
      </c>
    </row>
    <row r="102" spans="1:8" x14ac:dyDescent="0.25">
      <c r="A102" s="1369" t="str">
        <f>Cover!$G$25</f>
        <v>NL</v>
      </c>
      <c r="B102" s="1371" t="s">
        <v>864</v>
      </c>
      <c r="C102" s="1371">
        <f>Cover!G$27-1</f>
        <v>2018</v>
      </c>
      <c r="D102" s="1371" t="s">
        <v>826</v>
      </c>
      <c r="E102" s="1365" t="s">
        <v>785</v>
      </c>
      <c r="F102" s="1371" t="s">
        <v>863</v>
      </c>
      <c r="G102" s="1369" t="str">
        <f>IF(ISNUMBER('JQ1 Production'!D80),IF('JQ1 Production'!D80="","",'JQ1 Production'!D80),"")</f>
        <v/>
      </c>
      <c r="H102" s="1367">
        <f>IF('JQ1 Production'!F80="","",'JQ1 Production'!F80)</f>
        <v>6</v>
      </c>
    </row>
    <row r="103" spans="1:8" x14ac:dyDescent="0.25">
      <c r="A103" s="1369" t="str">
        <f>Cover!$G$25</f>
        <v>NL</v>
      </c>
      <c r="B103" s="1371" t="s">
        <v>864</v>
      </c>
      <c r="C103" s="1371">
        <f>Cover!G$27-1</f>
        <v>2018</v>
      </c>
      <c r="D103" s="1371" t="s">
        <v>827</v>
      </c>
      <c r="E103" s="1365" t="s">
        <v>785</v>
      </c>
      <c r="F103" s="1371" t="s">
        <v>863</v>
      </c>
      <c r="G103" s="1369">
        <f>IF(ISNUMBER('JQ1 Production'!D81),IF('JQ1 Production'!D81="","",'JQ1 Production'!D81),"")</f>
        <v>0</v>
      </c>
      <c r="H103" s="1367" t="str">
        <f>IF('JQ1 Production'!F81="","",'JQ1 Production'!F81)</f>
        <v/>
      </c>
    </row>
    <row r="104" spans="1:8" x14ac:dyDescent="0.25">
      <c r="A104" s="1369" t="str">
        <f>Cover!$G$25</f>
        <v>NL</v>
      </c>
      <c r="B104" s="1371" t="s">
        <v>864</v>
      </c>
      <c r="C104" s="1371">
        <f>Cover!G$27</f>
        <v>2019</v>
      </c>
      <c r="D104" s="1371" t="s">
        <v>773</v>
      </c>
      <c r="E104" s="1365" t="s">
        <v>785</v>
      </c>
      <c r="F104" s="1371" t="s">
        <v>861</v>
      </c>
      <c r="G104" s="1369">
        <f>IF(ISNUMBER('JQ1 Production'!E13),IF('JQ1 Production'!E13="","",'JQ1 Production'!E13),"")</f>
        <v>2805</v>
      </c>
      <c r="H104" s="1367" t="str">
        <f>IF('JQ1 Production'!G13="","",'JQ1 Production'!G13)</f>
        <v/>
      </c>
    </row>
    <row r="105" spans="1:8" x14ac:dyDescent="0.25">
      <c r="A105" s="1369" t="str">
        <f>Cover!$G$25</f>
        <v>NL</v>
      </c>
      <c r="B105" s="1371" t="s">
        <v>864</v>
      </c>
      <c r="C105" s="1371">
        <f>Cover!G$27</f>
        <v>2019</v>
      </c>
      <c r="D105" s="1371" t="s">
        <v>774</v>
      </c>
      <c r="E105" s="1365" t="s">
        <v>785</v>
      </c>
      <c r="F105" s="1371" t="s">
        <v>861</v>
      </c>
      <c r="G105" s="1369">
        <f>IF(ISNUMBER('JQ1 Production'!E14),IF('JQ1 Production'!E14="","",'JQ1 Production'!E14),"")</f>
        <v>2063</v>
      </c>
      <c r="H105" s="1367" t="str">
        <f>IF('JQ1 Production'!G14="","",'JQ1 Production'!G14)</f>
        <v/>
      </c>
    </row>
    <row r="106" spans="1:8" x14ac:dyDescent="0.25">
      <c r="A106" s="1369" t="str">
        <f>Cover!$G$25</f>
        <v>NL</v>
      </c>
      <c r="B106" s="1371" t="s">
        <v>864</v>
      </c>
      <c r="C106" s="1371">
        <f>Cover!G$27</f>
        <v>2019</v>
      </c>
      <c r="D106" s="1371" t="s">
        <v>774</v>
      </c>
      <c r="E106" s="1365" t="s">
        <v>829</v>
      </c>
      <c r="F106" s="1371" t="s">
        <v>861</v>
      </c>
      <c r="G106" s="1369">
        <f>IF(ISNUMBER('JQ1 Production'!E15),IF('JQ1 Production'!E15="","",'JQ1 Production'!E15),"")</f>
        <v>393</v>
      </c>
      <c r="H106" s="1367" t="str">
        <f>IF('JQ1 Production'!G15="","",'JQ1 Production'!G15)</f>
        <v/>
      </c>
    </row>
    <row r="107" spans="1:8" x14ac:dyDescent="0.25">
      <c r="A107" s="1369" t="str">
        <f>Cover!$G$25</f>
        <v>NL</v>
      </c>
      <c r="B107" s="1371" t="s">
        <v>864</v>
      </c>
      <c r="C107" s="1371">
        <f>Cover!G$27</f>
        <v>2019</v>
      </c>
      <c r="D107" s="1371" t="s">
        <v>774</v>
      </c>
      <c r="E107" s="1365" t="s">
        <v>833</v>
      </c>
      <c r="F107" s="1371" t="s">
        <v>861</v>
      </c>
      <c r="G107" s="1369">
        <f>IF(ISNUMBER('JQ1 Production'!E16),IF('JQ1 Production'!E16="","",'JQ1 Production'!E16),"")</f>
        <v>1670</v>
      </c>
      <c r="H107" s="1367" t="str">
        <f>IF('JQ1 Production'!G16="","",'JQ1 Production'!G16)</f>
        <v/>
      </c>
    </row>
    <row r="108" spans="1:8" x14ac:dyDescent="0.25">
      <c r="A108" s="1369" t="str">
        <f>Cover!$G$25</f>
        <v>NL</v>
      </c>
      <c r="B108" s="1371" t="s">
        <v>864</v>
      </c>
      <c r="C108" s="1371">
        <f>Cover!G$27</f>
        <v>2019</v>
      </c>
      <c r="D108" s="1371" t="s">
        <v>775</v>
      </c>
      <c r="E108" s="1365" t="s">
        <v>785</v>
      </c>
      <c r="F108" s="1371" t="s">
        <v>861</v>
      </c>
      <c r="G108" s="1369">
        <f>IF(ISNUMBER('JQ1 Production'!E17),IF('JQ1 Production'!E17="","",'JQ1 Production'!E17),"")</f>
        <v>742</v>
      </c>
      <c r="H108" s="1367" t="str">
        <f>IF('JQ1 Production'!G17="","",'JQ1 Production'!G17)</f>
        <v/>
      </c>
    </row>
    <row r="109" spans="1:8" x14ac:dyDescent="0.25">
      <c r="A109" s="1369" t="str">
        <f>Cover!$G$25</f>
        <v>NL</v>
      </c>
      <c r="B109" s="1371" t="s">
        <v>864</v>
      </c>
      <c r="C109" s="1371">
        <f>Cover!G$27</f>
        <v>2019</v>
      </c>
      <c r="D109" s="1371" t="s">
        <v>775</v>
      </c>
      <c r="E109" s="1365" t="s">
        <v>829</v>
      </c>
      <c r="F109" s="1371" t="s">
        <v>861</v>
      </c>
      <c r="G109" s="1369">
        <f>IF(ISNUMBER('JQ1 Production'!E18),IF('JQ1 Production'!E18="","",'JQ1 Production'!E18),"")</f>
        <v>482</v>
      </c>
      <c r="H109" s="1367" t="str">
        <f>IF('JQ1 Production'!G18="","",'JQ1 Production'!G18)</f>
        <v/>
      </c>
    </row>
    <row r="110" spans="1:8" x14ac:dyDescent="0.25">
      <c r="A110" s="1369" t="str">
        <f>Cover!$G$25</f>
        <v>NL</v>
      </c>
      <c r="B110" s="1371" t="s">
        <v>864</v>
      </c>
      <c r="C110" s="1371">
        <f>Cover!G$27</f>
        <v>2019</v>
      </c>
      <c r="D110" s="1371" t="s">
        <v>775</v>
      </c>
      <c r="E110" s="1365" t="s">
        <v>833</v>
      </c>
      <c r="F110" s="1371" t="s">
        <v>861</v>
      </c>
      <c r="G110" s="1369">
        <f>IF(ISNUMBER('JQ1 Production'!E19),IF('JQ1 Production'!E19="","",'JQ1 Production'!E19),"")</f>
        <v>260</v>
      </c>
      <c r="H110" s="1367" t="str">
        <f>IF('JQ1 Production'!G19="","",'JQ1 Production'!G19)</f>
        <v/>
      </c>
    </row>
    <row r="111" spans="1:8" x14ac:dyDescent="0.25">
      <c r="A111" s="1369" t="str">
        <f>Cover!$G$25</f>
        <v>NL</v>
      </c>
      <c r="B111" s="1371" t="s">
        <v>864</v>
      </c>
      <c r="C111" s="1371">
        <f>Cover!G$27</f>
        <v>2019</v>
      </c>
      <c r="D111" s="1371" t="s">
        <v>775</v>
      </c>
      <c r="E111" s="1365" t="s">
        <v>842</v>
      </c>
      <c r="F111" s="1371" t="s">
        <v>861</v>
      </c>
      <c r="G111" s="1369">
        <f>IF(ISNUMBER('JQ1 Production'!E20),IF('JQ1 Production'!E20="","",'JQ1 Production'!E20),"")</f>
        <v>0</v>
      </c>
      <c r="H111" s="1367" t="str">
        <f>IF('JQ1 Production'!G20="","",'JQ1 Production'!G20)</f>
        <v/>
      </c>
    </row>
    <row r="112" spans="1:8" x14ac:dyDescent="0.25">
      <c r="A112" s="1369" t="str">
        <f>Cover!$G$25</f>
        <v>NL</v>
      </c>
      <c r="B112" s="1371" t="s">
        <v>864</v>
      </c>
      <c r="C112" s="1371">
        <f>Cover!G$27</f>
        <v>2019</v>
      </c>
      <c r="D112" s="1371" t="s">
        <v>776</v>
      </c>
      <c r="E112" s="1365" t="s">
        <v>785</v>
      </c>
      <c r="F112" s="1371" t="s">
        <v>861</v>
      </c>
      <c r="G112" s="1369">
        <f>IF(ISNUMBER('JQ1 Production'!E21),IF('JQ1 Production'!E21="","",'JQ1 Production'!E21),"")</f>
        <v>246</v>
      </c>
      <c r="H112" s="1367" t="str">
        <f>IF('JQ1 Production'!G21="","",'JQ1 Production'!G21)</f>
        <v/>
      </c>
    </row>
    <row r="113" spans="1:8" x14ac:dyDescent="0.25">
      <c r="A113" s="1369" t="str">
        <f>Cover!$G$25</f>
        <v>NL</v>
      </c>
      <c r="B113" s="1371" t="s">
        <v>864</v>
      </c>
      <c r="C113" s="1371">
        <f>Cover!G$27</f>
        <v>2019</v>
      </c>
      <c r="D113" s="1371" t="s">
        <v>776</v>
      </c>
      <c r="E113" s="1365" t="s">
        <v>829</v>
      </c>
      <c r="F113" s="1371" t="s">
        <v>861</v>
      </c>
      <c r="G113" s="1369">
        <f>IF(ISNUMBER('JQ1 Production'!E22),IF('JQ1 Production'!E22="","",'JQ1 Production'!E22),"")</f>
        <v>174</v>
      </c>
      <c r="H113" s="1367" t="str">
        <f>IF('JQ1 Production'!G22="","",'JQ1 Production'!G22)</f>
        <v/>
      </c>
    </row>
    <row r="114" spans="1:8" x14ac:dyDescent="0.25">
      <c r="A114" s="1369" t="str">
        <f>Cover!$G$25</f>
        <v>NL</v>
      </c>
      <c r="B114" s="1371" t="s">
        <v>864</v>
      </c>
      <c r="C114" s="1371">
        <f>Cover!G$27</f>
        <v>2019</v>
      </c>
      <c r="D114" s="1371" t="s">
        <v>776</v>
      </c>
      <c r="E114" s="1365" t="s">
        <v>833</v>
      </c>
      <c r="F114" s="1371" t="s">
        <v>861</v>
      </c>
      <c r="G114" s="1369">
        <f>IF(ISNUMBER('JQ1 Production'!E23),IF('JQ1 Production'!E23="","",'JQ1 Production'!E23),"")</f>
        <v>72</v>
      </c>
      <c r="H114" s="1367" t="str">
        <f>IF('JQ1 Production'!G23="","",'JQ1 Production'!G23)</f>
        <v/>
      </c>
    </row>
    <row r="115" spans="1:8" x14ac:dyDescent="0.25">
      <c r="A115" s="1369" t="str">
        <f>Cover!$G$25</f>
        <v>NL</v>
      </c>
      <c r="B115" s="1371" t="s">
        <v>864</v>
      </c>
      <c r="C115" s="1371">
        <f>Cover!G$27</f>
        <v>2019</v>
      </c>
      <c r="D115" s="1371" t="s">
        <v>777</v>
      </c>
      <c r="E115" s="1365" t="s">
        <v>785</v>
      </c>
      <c r="F115" s="1371" t="s">
        <v>861</v>
      </c>
      <c r="G115" s="1369">
        <f>IF(ISNUMBER('JQ1 Production'!E24),IF('JQ1 Production'!E24="","",'JQ1 Production'!E24),"")</f>
        <v>444</v>
      </c>
      <c r="H115" s="1367" t="str">
        <f>IF('JQ1 Production'!G24="","",'JQ1 Production'!G24)</f>
        <v/>
      </c>
    </row>
    <row r="116" spans="1:8" x14ac:dyDescent="0.25">
      <c r="A116" s="1369" t="str">
        <f>Cover!$G$25</f>
        <v>NL</v>
      </c>
      <c r="B116" s="1371" t="s">
        <v>864</v>
      </c>
      <c r="C116" s="1371">
        <f>Cover!G$27</f>
        <v>2019</v>
      </c>
      <c r="D116" s="1371" t="s">
        <v>777</v>
      </c>
      <c r="E116" s="1365" t="s">
        <v>829</v>
      </c>
      <c r="F116" s="1371" t="s">
        <v>861</v>
      </c>
      <c r="G116" s="1369">
        <f>IF(ISNUMBER('JQ1 Production'!E25),IF('JQ1 Production'!E25="","",'JQ1 Production'!E25),"")</f>
        <v>267</v>
      </c>
      <c r="H116" s="1367" t="str">
        <f>IF('JQ1 Production'!G25="","",'JQ1 Production'!G25)</f>
        <v/>
      </c>
    </row>
    <row r="117" spans="1:8" x14ac:dyDescent="0.25">
      <c r="A117" s="1369" t="str">
        <f>Cover!$G$25</f>
        <v>NL</v>
      </c>
      <c r="B117" s="1371" t="s">
        <v>864</v>
      </c>
      <c r="C117" s="1371">
        <f>Cover!G$27</f>
        <v>2019</v>
      </c>
      <c r="D117" s="1371" t="s">
        <v>777</v>
      </c>
      <c r="E117" s="1365" t="s">
        <v>833</v>
      </c>
      <c r="F117" s="1371" t="s">
        <v>861</v>
      </c>
      <c r="G117" s="1369">
        <f>IF(ISNUMBER('JQ1 Production'!E26),IF('JQ1 Production'!E26="","",'JQ1 Production'!E26),"")</f>
        <v>177</v>
      </c>
      <c r="H117" s="1367" t="str">
        <f>IF('JQ1 Production'!G26="","",'JQ1 Production'!G26)</f>
        <v/>
      </c>
    </row>
    <row r="118" spans="1:8" x14ac:dyDescent="0.25">
      <c r="A118" s="1369" t="str">
        <f>Cover!$G$25</f>
        <v>NL</v>
      </c>
      <c r="B118" s="1371" t="s">
        <v>864</v>
      </c>
      <c r="C118" s="1371">
        <f>Cover!G$27</f>
        <v>2019</v>
      </c>
      <c r="D118" s="1371" t="s">
        <v>778</v>
      </c>
      <c r="E118" s="1365" t="s">
        <v>785</v>
      </c>
      <c r="F118" s="1371" t="s">
        <v>861</v>
      </c>
      <c r="G118" s="1369">
        <f>IF(ISNUMBER('JQ1 Production'!E27),IF('JQ1 Production'!E27="","",'JQ1 Production'!E27),"")</f>
        <v>52</v>
      </c>
      <c r="H118" s="1367" t="str">
        <f>IF('JQ1 Production'!G27="","",'JQ1 Production'!G27)</f>
        <v/>
      </c>
    </row>
    <row r="119" spans="1:8" x14ac:dyDescent="0.25">
      <c r="A119" s="1369" t="str">
        <f>Cover!$G$25</f>
        <v>NL</v>
      </c>
      <c r="B119" s="1371" t="s">
        <v>864</v>
      </c>
      <c r="C119" s="1371">
        <f>Cover!G$27</f>
        <v>2019</v>
      </c>
      <c r="D119" s="1371" t="s">
        <v>778</v>
      </c>
      <c r="E119" s="1365" t="s">
        <v>829</v>
      </c>
      <c r="F119" s="1371" t="s">
        <v>861</v>
      </c>
      <c r="G119" s="1369">
        <f>IF(ISNUMBER('JQ1 Production'!E28),IF('JQ1 Production'!E28="","",'JQ1 Production'!E28),"")</f>
        <v>41</v>
      </c>
      <c r="H119" s="1367" t="str">
        <f>IF('JQ1 Production'!G28="","",'JQ1 Production'!G28)</f>
        <v/>
      </c>
    </row>
    <row r="120" spans="1:8" x14ac:dyDescent="0.25">
      <c r="A120" s="1369" t="str">
        <f>Cover!$G$25</f>
        <v>NL</v>
      </c>
      <c r="B120" s="1371" t="s">
        <v>864</v>
      </c>
      <c r="C120" s="1371">
        <f>Cover!G$27</f>
        <v>2019</v>
      </c>
      <c r="D120" s="1371" t="s">
        <v>778</v>
      </c>
      <c r="E120" s="1365" t="s">
        <v>833</v>
      </c>
      <c r="F120" s="1371" t="s">
        <v>861</v>
      </c>
      <c r="G120" s="1369">
        <f>IF(ISNUMBER('JQ1 Production'!E29),IF('JQ1 Production'!E29="","",'JQ1 Production'!E29),"")</f>
        <v>11</v>
      </c>
      <c r="H120" s="1367" t="str">
        <f>IF('JQ1 Production'!G29="","",'JQ1 Production'!G29)</f>
        <v/>
      </c>
    </row>
    <row r="121" spans="1:8" x14ac:dyDescent="0.25">
      <c r="A121" s="1369" t="str">
        <f>Cover!$G$25</f>
        <v>NL</v>
      </c>
      <c r="B121" s="1371" t="s">
        <v>864</v>
      </c>
      <c r="C121" s="1371">
        <f>Cover!G$27</f>
        <v>2019</v>
      </c>
      <c r="D121" s="1371" t="s">
        <v>786</v>
      </c>
      <c r="E121" s="1365" t="s">
        <v>785</v>
      </c>
      <c r="F121" s="1371" t="s">
        <v>863</v>
      </c>
      <c r="G121" s="1369">
        <f>IF(ISNUMBER('JQ1 Production'!E31),IF('JQ1 Production'!E31="","",'JQ1 Production'!E31),"")</f>
        <v>0</v>
      </c>
      <c r="H121" s="1367" t="str">
        <f>IF('JQ1 Production'!G31="","",'JQ1 Production'!G31)</f>
        <v/>
      </c>
    </row>
    <row r="122" spans="1:8" x14ac:dyDescent="0.25">
      <c r="A122" s="1369" t="str">
        <f>Cover!$G$25</f>
        <v>NL</v>
      </c>
      <c r="B122" s="1371" t="s">
        <v>864</v>
      </c>
      <c r="C122" s="1371">
        <f>Cover!G$27</f>
        <v>2019</v>
      </c>
      <c r="D122" s="1371" t="s">
        <v>787</v>
      </c>
      <c r="E122" s="1365" t="s">
        <v>785</v>
      </c>
      <c r="F122" s="1371" t="s">
        <v>861</v>
      </c>
      <c r="G122" s="1369">
        <f>IF(ISNUMBER('JQ1 Production'!E32),IF('JQ1 Production'!E32="","",'JQ1 Production'!E32),"")</f>
        <v>939</v>
      </c>
      <c r="H122" s="1367" t="str">
        <f>IF('JQ1 Production'!G32="","",'JQ1 Production'!G32)</f>
        <v/>
      </c>
    </row>
    <row r="123" spans="1:8" x14ac:dyDescent="0.25">
      <c r="A123" s="1369" t="str">
        <f>Cover!$G$25</f>
        <v>NL</v>
      </c>
      <c r="B123" s="1371" t="s">
        <v>864</v>
      </c>
      <c r="C123" s="1371">
        <f>Cover!G$27</f>
        <v>2019</v>
      </c>
      <c r="D123" s="1371" t="s">
        <v>788</v>
      </c>
      <c r="E123" s="1365" t="s">
        <v>785</v>
      </c>
      <c r="F123" s="1371" t="s">
        <v>861</v>
      </c>
      <c r="G123" s="1369">
        <f>IF(ISNUMBER('JQ1 Production'!E33),IF('JQ1 Production'!E33="","",'JQ1 Production'!E33),"")</f>
        <v>82</v>
      </c>
      <c r="H123" s="1367" t="str">
        <f>IF('JQ1 Production'!G33="","",'JQ1 Production'!G33)</f>
        <v/>
      </c>
    </row>
    <row r="124" spans="1:8" x14ac:dyDescent="0.25">
      <c r="A124" s="1369" t="str">
        <f>Cover!$G$25</f>
        <v>NL</v>
      </c>
      <c r="B124" s="1371" t="s">
        <v>864</v>
      </c>
      <c r="C124" s="1371">
        <f>Cover!G$27</f>
        <v>2019</v>
      </c>
      <c r="D124" s="1371" t="s">
        <v>789</v>
      </c>
      <c r="E124" s="1365" t="s">
        <v>785</v>
      </c>
      <c r="F124" s="1371" t="s">
        <v>861</v>
      </c>
      <c r="G124" s="1369">
        <f>IF(ISNUMBER('JQ1 Production'!E34),IF('JQ1 Production'!E34="","",'JQ1 Production'!E34),"")</f>
        <v>857</v>
      </c>
      <c r="H124" s="1367" t="str">
        <f>IF('JQ1 Production'!G34="","",'JQ1 Production'!G34)</f>
        <v/>
      </c>
    </row>
    <row r="125" spans="1:8" x14ac:dyDescent="0.25">
      <c r="A125" s="1369" t="str">
        <f>Cover!$G$25</f>
        <v>NL</v>
      </c>
      <c r="B125" s="1371" t="s">
        <v>864</v>
      </c>
      <c r="C125" s="1371">
        <f>Cover!G$27</f>
        <v>2019</v>
      </c>
      <c r="D125" s="1371" t="s">
        <v>790</v>
      </c>
      <c r="E125" s="1365" t="s">
        <v>785</v>
      </c>
      <c r="F125" s="1371" t="s">
        <v>863</v>
      </c>
      <c r="G125" s="1369">
        <f>IF(ISNUMBER('JQ1 Production'!E35),IF('JQ1 Production'!E35="","",'JQ1 Production'!E35),"")</f>
        <v>1560</v>
      </c>
      <c r="H125" s="1367">
        <f>IF('JQ1 Production'!G35="","",'JQ1 Production'!G35)</f>
        <v>5</v>
      </c>
    </row>
    <row r="126" spans="1:8" x14ac:dyDescent="0.25">
      <c r="A126" s="1369" t="str">
        <f>Cover!$G$25</f>
        <v>NL</v>
      </c>
      <c r="B126" s="1371" t="s">
        <v>864</v>
      </c>
      <c r="C126" s="1371">
        <f>Cover!G$27</f>
        <v>2019</v>
      </c>
      <c r="D126" s="1371" t="s">
        <v>791</v>
      </c>
      <c r="E126" s="1365" t="s">
        <v>785</v>
      </c>
      <c r="F126" s="1371" t="s">
        <v>863</v>
      </c>
      <c r="G126" s="1369">
        <f>IF(ISNUMBER('JQ1 Production'!E36),IF('JQ1 Production'!E36="","",'JQ1 Production'!E36),"")</f>
        <v>325</v>
      </c>
      <c r="H126" s="1367" t="str">
        <f>IF('JQ1 Production'!G36="","",'JQ1 Production'!G36)</f>
        <v/>
      </c>
    </row>
    <row r="127" spans="1:8" x14ac:dyDescent="0.25">
      <c r="A127" s="1369" t="str">
        <f>Cover!$G$25</f>
        <v>NL</v>
      </c>
      <c r="B127" s="1371" t="s">
        <v>864</v>
      </c>
      <c r="C127" s="1371">
        <f>Cover!G$27</f>
        <v>2019</v>
      </c>
      <c r="D127" s="1371" t="s">
        <v>792</v>
      </c>
      <c r="E127" s="1365" t="s">
        <v>785</v>
      </c>
      <c r="F127" s="1371" t="s">
        <v>863</v>
      </c>
      <c r="G127" s="1369">
        <f>IF(ISNUMBER('JQ1 Production'!E37),IF('JQ1 Production'!E37="","",'JQ1 Production'!E37),"")</f>
        <v>303</v>
      </c>
      <c r="H127" s="1367" t="str">
        <f>IF('JQ1 Production'!G37="","",'JQ1 Production'!G37)</f>
        <v/>
      </c>
    </row>
    <row r="128" spans="1:8" x14ac:dyDescent="0.25">
      <c r="A128" s="1369" t="str">
        <f>Cover!$G$25</f>
        <v>NL</v>
      </c>
      <c r="B128" s="1371" t="s">
        <v>864</v>
      </c>
      <c r="C128" s="1371">
        <f>Cover!G$27</f>
        <v>2019</v>
      </c>
      <c r="D128" s="1371" t="s">
        <v>793</v>
      </c>
      <c r="E128" s="1365" t="s">
        <v>785</v>
      </c>
      <c r="F128" s="1371" t="s">
        <v>863</v>
      </c>
      <c r="G128" s="1369">
        <f>IF(ISNUMBER('JQ1 Production'!E38),IF('JQ1 Production'!E38="","",'JQ1 Production'!E38),"")</f>
        <v>22</v>
      </c>
      <c r="H128" s="1367">
        <f>IF('JQ1 Production'!G38="","",'JQ1 Production'!G38)</f>
        <v>5</v>
      </c>
    </row>
    <row r="129" spans="1:8" x14ac:dyDescent="0.25">
      <c r="A129" s="1369" t="str">
        <f>Cover!$G$25</f>
        <v>NL</v>
      </c>
      <c r="B129" s="1371" t="s">
        <v>864</v>
      </c>
      <c r="C129" s="1371">
        <f>Cover!G$27</f>
        <v>2019</v>
      </c>
      <c r="D129" s="1371" t="s">
        <v>794</v>
      </c>
      <c r="E129" s="1365" t="s">
        <v>785</v>
      </c>
      <c r="F129" s="1371" t="s">
        <v>861</v>
      </c>
      <c r="G129" s="1369">
        <f>IF(ISNUMBER('JQ1 Production'!E39),IF('JQ1 Production'!E39="","",'JQ1 Production'!E39),"")</f>
        <v>141</v>
      </c>
      <c r="H129" s="1367" t="str">
        <f>IF('JQ1 Production'!G39="","",'JQ1 Production'!G39)</f>
        <v/>
      </c>
    </row>
    <row r="130" spans="1:8" x14ac:dyDescent="0.25">
      <c r="A130" s="1369" t="str">
        <f>Cover!$G$25</f>
        <v>NL</v>
      </c>
      <c r="B130" s="1371" t="s">
        <v>864</v>
      </c>
      <c r="C130" s="1371">
        <f>Cover!G$27</f>
        <v>2019</v>
      </c>
      <c r="D130" s="1371" t="s">
        <v>794</v>
      </c>
      <c r="E130" s="1365" t="s">
        <v>829</v>
      </c>
      <c r="F130" s="1371" t="s">
        <v>861</v>
      </c>
      <c r="G130" s="1369">
        <f>IF(ISNUMBER('JQ1 Production'!E40),IF('JQ1 Production'!E40="","",'JQ1 Production'!E40),"")</f>
        <v>90</v>
      </c>
      <c r="H130" s="1367" t="str">
        <f>IF('JQ1 Production'!G40="","",'JQ1 Production'!G40)</f>
        <v/>
      </c>
    </row>
    <row r="131" spans="1:8" x14ac:dyDescent="0.25">
      <c r="A131" s="1369" t="str">
        <f>Cover!$G$25</f>
        <v>NL</v>
      </c>
      <c r="B131" s="1371" t="s">
        <v>864</v>
      </c>
      <c r="C131" s="1371">
        <f>Cover!G$27</f>
        <v>2019</v>
      </c>
      <c r="D131" s="1371" t="s">
        <v>794</v>
      </c>
      <c r="E131" s="1365" t="s">
        <v>833</v>
      </c>
      <c r="F131" s="1371" t="s">
        <v>861</v>
      </c>
      <c r="G131" s="1369">
        <f>IF(ISNUMBER('JQ1 Production'!E41),IF('JQ1 Production'!E41="","",'JQ1 Production'!E41),"")</f>
        <v>51</v>
      </c>
      <c r="H131" s="1367" t="str">
        <f>IF('JQ1 Production'!G41="","",'JQ1 Production'!G41)</f>
        <v/>
      </c>
    </row>
    <row r="132" spans="1:8" x14ac:dyDescent="0.25">
      <c r="A132" s="1369" t="str">
        <f>Cover!$G$25</f>
        <v>NL</v>
      </c>
      <c r="B132" s="1371" t="s">
        <v>864</v>
      </c>
      <c r="C132" s="1371">
        <f>Cover!G$27</f>
        <v>2019</v>
      </c>
      <c r="D132" s="1371" t="s">
        <v>794</v>
      </c>
      <c r="E132" s="1365" t="s">
        <v>842</v>
      </c>
      <c r="F132" s="1371" t="s">
        <v>861</v>
      </c>
      <c r="G132" s="1369">
        <f>IF(ISNUMBER('JQ1 Production'!E42),IF('JQ1 Production'!E42="","",'JQ1 Production'!E42),"")</f>
        <v>5.8769999999999998</v>
      </c>
      <c r="H132" s="1367" t="str">
        <f>IF('JQ1 Production'!G42="","",'JQ1 Production'!G42)</f>
        <v/>
      </c>
    </row>
    <row r="133" spans="1:8" x14ac:dyDescent="0.25">
      <c r="A133" s="1369" t="str">
        <f>Cover!$G$25</f>
        <v>NL</v>
      </c>
      <c r="B133" s="1371" t="s">
        <v>864</v>
      </c>
      <c r="C133" s="1371">
        <f>Cover!G$27</f>
        <v>2019</v>
      </c>
      <c r="D133" s="1371" t="s">
        <v>795</v>
      </c>
      <c r="E133" s="1365" t="s">
        <v>785</v>
      </c>
      <c r="F133" s="1371" t="s">
        <v>861</v>
      </c>
      <c r="G133" s="1369">
        <f>IF(ISNUMBER('JQ1 Production'!E43),IF('JQ1 Production'!E43="","",'JQ1 Production'!E43),"")</f>
        <v>0</v>
      </c>
      <c r="H133" s="1367" t="str">
        <f>IF('JQ1 Production'!G43="","",'JQ1 Production'!G43)</f>
        <v/>
      </c>
    </row>
    <row r="134" spans="1:8" x14ac:dyDescent="0.25">
      <c r="A134" s="1369" t="str">
        <f>Cover!$G$25</f>
        <v>NL</v>
      </c>
      <c r="B134" s="1371" t="s">
        <v>864</v>
      </c>
      <c r="C134" s="1371">
        <f>Cover!G$27</f>
        <v>2019</v>
      </c>
      <c r="D134" s="1371" t="s">
        <v>795</v>
      </c>
      <c r="E134" s="1365" t="s">
        <v>829</v>
      </c>
      <c r="F134" s="1371" t="s">
        <v>861</v>
      </c>
      <c r="G134" s="1369">
        <f>IF(ISNUMBER('JQ1 Production'!E44),IF('JQ1 Production'!E44="","",'JQ1 Production'!E44),"")</f>
        <v>0</v>
      </c>
      <c r="H134" s="1367" t="str">
        <f>IF('JQ1 Production'!G44="","",'JQ1 Production'!G44)</f>
        <v/>
      </c>
    </row>
    <row r="135" spans="1:8" x14ac:dyDescent="0.25">
      <c r="A135" s="1369" t="str">
        <f>Cover!$G$25</f>
        <v>NL</v>
      </c>
      <c r="B135" s="1371" t="s">
        <v>864</v>
      </c>
      <c r="C135" s="1371">
        <f>Cover!G$27</f>
        <v>2019</v>
      </c>
      <c r="D135" s="1371" t="s">
        <v>795</v>
      </c>
      <c r="E135" s="1365" t="s">
        <v>833</v>
      </c>
      <c r="F135" s="1371" t="s">
        <v>861</v>
      </c>
      <c r="G135" s="1369">
        <f>IF(ISNUMBER('JQ1 Production'!E45),IF('JQ1 Production'!E45="","",'JQ1 Production'!E45),"")</f>
        <v>0</v>
      </c>
      <c r="H135" s="1367" t="str">
        <f>IF('JQ1 Production'!G45="","",'JQ1 Production'!G45)</f>
        <v/>
      </c>
    </row>
    <row r="136" spans="1:8" x14ac:dyDescent="0.25">
      <c r="A136" s="1369" t="str">
        <f>Cover!$G$25</f>
        <v>NL</v>
      </c>
      <c r="B136" s="1371" t="s">
        <v>864</v>
      </c>
      <c r="C136" s="1371">
        <f>Cover!G$27</f>
        <v>2019</v>
      </c>
      <c r="D136" s="1371" t="s">
        <v>795</v>
      </c>
      <c r="E136" s="1365" t="s">
        <v>842</v>
      </c>
      <c r="F136" s="1371" t="s">
        <v>861</v>
      </c>
      <c r="G136" s="1369">
        <f>IF(ISNUMBER('JQ1 Production'!E46),IF('JQ1 Production'!E46="","",'JQ1 Production'!E46),"")</f>
        <v>0</v>
      </c>
      <c r="H136" s="1367" t="str">
        <f>IF('JQ1 Production'!G46="","",'JQ1 Production'!G46)</f>
        <v/>
      </c>
    </row>
    <row r="137" spans="1:8" x14ac:dyDescent="0.25">
      <c r="A137" s="1369" t="str">
        <f>Cover!$G$25</f>
        <v>NL</v>
      </c>
      <c r="B137" s="1371" t="s">
        <v>864</v>
      </c>
      <c r="C137" s="1371">
        <f>Cover!G$27</f>
        <v>2019</v>
      </c>
      <c r="D137" s="1371" t="s">
        <v>796</v>
      </c>
      <c r="E137" s="1365" t="s">
        <v>785</v>
      </c>
      <c r="F137" s="1371" t="s">
        <v>861</v>
      </c>
      <c r="G137" s="1369">
        <f>IF(ISNUMBER('JQ1 Production'!E47),IF('JQ1 Production'!E47="","",'JQ1 Production'!E47),"")</f>
        <v>28.751000000000001</v>
      </c>
      <c r="H137" s="1367" t="str">
        <f>IF('JQ1 Production'!G47="","",'JQ1 Production'!G47)</f>
        <v/>
      </c>
    </row>
    <row r="138" spans="1:8" x14ac:dyDescent="0.25">
      <c r="A138" s="1369" t="str">
        <f>Cover!$G$25</f>
        <v>NL</v>
      </c>
      <c r="B138" s="1371" t="s">
        <v>864</v>
      </c>
      <c r="C138" s="1371">
        <f>Cover!G$27</f>
        <v>2019</v>
      </c>
      <c r="D138" s="1371" t="s">
        <v>797</v>
      </c>
      <c r="E138" s="1365" t="s">
        <v>785</v>
      </c>
      <c r="F138" s="1371" t="s">
        <v>861</v>
      </c>
      <c r="G138" s="1369">
        <f>IF(ISNUMBER('JQ1 Production'!E48),IF('JQ1 Production'!E48="","",'JQ1 Production'!E48),"")</f>
        <v>0</v>
      </c>
      <c r="H138" s="1367" t="str">
        <f>IF('JQ1 Production'!G48="","",'JQ1 Production'!G48)</f>
        <v/>
      </c>
    </row>
    <row r="139" spans="1:8" x14ac:dyDescent="0.25">
      <c r="A139" s="1369" t="str">
        <f>Cover!$G$25</f>
        <v>NL</v>
      </c>
      <c r="B139" s="1371" t="s">
        <v>864</v>
      </c>
      <c r="C139" s="1371">
        <f>Cover!G$27</f>
        <v>2019</v>
      </c>
      <c r="D139" s="1371" t="s">
        <v>797</v>
      </c>
      <c r="E139" s="1365" t="s">
        <v>829</v>
      </c>
      <c r="F139" s="1371" t="s">
        <v>861</v>
      </c>
      <c r="G139" s="1369">
        <f>IF(ISNUMBER('JQ1 Production'!E49),IF('JQ1 Production'!E49="","",'JQ1 Production'!E49),"")</f>
        <v>0</v>
      </c>
      <c r="H139" s="1367" t="str">
        <f>IF('JQ1 Production'!G49="","",'JQ1 Production'!G49)</f>
        <v/>
      </c>
    </row>
    <row r="140" spans="1:8" x14ac:dyDescent="0.25">
      <c r="A140" s="1369" t="str">
        <f>Cover!$G$25</f>
        <v>NL</v>
      </c>
      <c r="B140" s="1371" t="s">
        <v>864</v>
      </c>
      <c r="C140" s="1371">
        <f>Cover!G$27</f>
        <v>2019</v>
      </c>
      <c r="D140" s="1371" t="s">
        <v>797</v>
      </c>
      <c r="E140" s="1365" t="s">
        <v>833</v>
      </c>
      <c r="F140" s="1371" t="s">
        <v>861</v>
      </c>
      <c r="G140" s="1369">
        <f>IF(ISNUMBER('JQ1 Production'!E50),IF('JQ1 Production'!E50="","",'JQ1 Production'!E50),"")</f>
        <v>0</v>
      </c>
      <c r="H140" s="1367" t="str">
        <f>IF('JQ1 Production'!G50="","",'JQ1 Production'!G50)</f>
        <v/>
      </c>
    </row>
    <row r="141" spans="1:8" x14ac:dyDescent="0.25">
      <c r="A141" s="1369" t="str">
        <f>Cover!$G$25</f>
        <v>NL</v>
      </c>
      <c r="B141" s="1371" t="s">
        <v>864</v>
      </c>
      <c r="C141" s="1371">
        <f>Cover!G$27</f>
        <v>2019</v>
      </c>
      <c r="D141" s="1371" t="s">
        <v>797</v>
      </c>
      <c r="E141" s="1365" t="s">
        <v>842</v>
      </c>
      <c r="F141" s="1371" t="s">
        <v>861</v>
      </c>
      <c r="G141" s="1369">
        <f>IF(ISNUMBER('JQ1 Production'!E51),IF('JQ1 Production'!E51="","",'JQ1 Production'!E51),"")</f>
        <v>0</v>
      </c>
      <c r="H141" s="1367" t="str">
        <f>IF('JQ1 Production'!G51="","",'JQ1 Production'!G51)</f>
        <v/>
      </c>
    </row>
    <row r="142" spans="1:8" x14ac:dyDescent="0.25">
      <c r="A142" s="1369" t="str">
        <f>Cover!$G$25</f>
        <v>NL</v>
      </c>
      <c r="B142" s="1371" t="s">
        <v>864</v>
      </c>
      <c r="C142" s="1371">
        <f>Cover!G$27</f>
        <v>2019</v>
      </c>
      <c r="D142" s="1371" t="s">
        <v>798</v>
      </c>
      <c r="E142" s="1365" t="s">
        <v>785</v>
      </c>
      <c r="F142" s="1371" t="s">
        <v>861</v>
      </c>
      <c r="G142" s="1369">
        <f>IF(ISNUMBER('JQ1 Production'!E52),IF('JQ1 Production'!E52="","",'JQ1 Production'!E52),"")</f>
        <v>0</v>
      </c>
      <c r="H142" s="1367" t="str">
        <f>IF('JQ1 Production'!G52="","",'JQ1 Production'!G52)</f>
        <v/>
      </c>
    </row>
    <row r="143" spans="1:8" x14ac:dyDescent="0.25">
      <c r="A143" s="1369" t="str">
        <f>Cover!$G$25</f>
        <v>NL</v>
      </c>
      <c r="B143" s="1371" t="s">
        <v>864</v>
      </c>
      <c r="C143" s="1371">
        <f>Cover!G$27</f>
        <v>2019</v>
      </c>
      <c r="D143" s="1371" t="s">
        <v>799</v>
      </c>
      <c r="E143" s="1365" t="s">
        <v>785</v>
      </c>
      <c r="F143" s="1371" t="s">
        <v>861</v>
      </c>
      <c r="G143" s="1369">
        <f>IF(ISNUMBER('JQ1 Production'!E53),IF('JQ1 Production'!E53="","",'JQ1 Production'!E53),"")</f>
        <v>0</v>
      </c>
      <c r="H143" s="1367" t="str">
        <f>IF('JQ1 Production'!G53="","",'JQ1 Production'!G53)</f>
        <v/>
      </c>
    </row>
    <row r="144" spans="1:8" x14ac:dyDescent="0.25">
      <c r="A144" s="1369" t="str">
        <f>Cover!$G$25</f>
        <v>NL</v>
      </c>
      <c r="B144" s="1371" t="s">
        <v>864</v>
      </c>
      <c r="C144" s="1371">
        <f>Cover!G$27</f>
        <v>2019</v>
      </c>
      <c r="D144" s="1371" t="s">
        <v>800</v>
      </c>
      <c r="E144" s="1365" t="s">
        <v>785</v>
      </c>
      <c r="F144" s="1371" t="s">
        <v>861</v>
      </c>
      <c r="G144" s="1369">
        <f>IF(ISNUMBER('JQ1 Production'!E54),IF('JQ1 Production'!E54="","",'JQ1 Production'!E54),"")</f>
        <v>28.751000000000001</v>
      </c>
      <c r="H144" s="1367" t="str">
        <f>IF('JQ1 Production'!G54="","",'JQ1 Production'!G54)</f>
        <v/>
      </c>
    </row>
    <row r="145" spans="1:8" x14ac:dyDescent="0.25">
      <c r="A145" s="1369" t="str">
        <f>Cover!$G$25</f>
        <v>NL</v>
      </c>
      <c r="B145" s="1371" t="s">
        <v>864</v>
      </c>
      <c r="C145" s="1371">
        <f>Cover!G$27</f>
        <v>2019</v>
      </c>
      <c r="D145" s="1371" t="s">
        <v>801</v>
      </c>
      <c r="E145" s="1365" t="s">
        <v>785</v>
      </c>
      <c r="F145" s="1371" t="s">
        <v>861</v>
      </c>
      <c r="G145" s="1369">
        <f>IF(ISNUMBER('JQ1 Production'!E55),IF('JQ1 Production'!E55="","",'JQ1 Production'!E55),"")</f>
        <v>0</v>
      </c>
      <c r="H145" s="1367" t="str">
        <f>IF('JQ1 Production'!G55="","",'JQ1 Production'!G55)</f>
        <v/>
      </c>
    </row>
    <row r="146" spans="1:8" x14ac:dyDescent="0.25">
      <c r="A146" s="1369" t="str">
        <f>Cover!$G$25</f>
        <v>NL</v>
      </c>
      <c r="B146" s="1371" t="s">
        <v>864</v>
      </c>
      <c r="C146" s="1371">
        <f>Cover!G$27</f>
        <v>2019</v>
      </c>
      <c r="D146" s="1371" t="s">
        <v>802</v>
      </c>
      <c r="E146" s="1365" t="s">
        <v>785</v>
      </c>
      <c r="F146" s="1371" t="s">
        <v>861</v>
      </c>
      <c r="G146" s="1369">
        <f>IF(ISNUMBER('JQ1 Production'!E56),IF('JQ1 Production'!E56="","",'JQ1 Production'!E56),"")</f>
        <v>0</v>
      </c>
      <c r="H146" s="1367" t="str">
        <f>IF('JQ1 Production'!G56="","",'JQ1 Production'!G56)</f>
        <v/>
      </c>
    </row>
    <row r="147" spans="1:8" x14ac:dyDescent="0.25">
      <c r="A147" s="1369" t="str">
        <f>Cover!$G$25</f>
        <v>NL</v>
      </c>
      <c r="B147" s="1371" t="s">
        <v>864</v>
      </c>
      <c r="C147" s="1371">
        <f>Cover!G$27</f>
        <v>2019</v>
      </c>
      <c r="D147" s="1371" t="s">
        <v>803</v>
      </c>
      <c r="E147" s="1365" t="s">
        <v>785</v>
      </c>
      <c r="F147" s="1371" t="s">
        <v>861</v>
      </c>
      <c r="G147" s="1369">
        <f>IF(ISNUMBER('JQ1 Production'!E57),IF('JQ1 Production'!E57="","",'JQ1 Production'!E57),"")</f>
        <v>28.751000000000001</v>
      </c>
      <c r="H147" s="1367" t="str">
        <f>IF('JQ1 Production'!G57="","",'JQ1 Production'!G57)</f>
        <v/>
      </c>
    </row>
    <row r="148" spans="1:8" x14ac:dyDescent="0.25">
      <c r="A148" s="1369" t="str">
        <f>Cover!$G$25</f>
        <v>NL</v>
      </c>
      <c r="B148" s="1371" t="s">
        <v>864</v>
      </c>
      <c r="C148" s="1371">
        <f>Cover!G$27</f>
        <v>2019</v>
      </c>
      <c r="D148" s="1371" t="s">
        <v>804</v>
      </c>
      <c r="E148" s="1365" t="s">
        <v>785</v>
      </c>
      <c r="F148" s="1371" t="s">
        <v>863</v>
      </c>
      <c r="G148" s="1369">
        <f>IF(ISNUMBER('JQ1 Production'!E58),IF('JQ1 Production'!E58="","",'JQ1 Production'!E58),"")</f>
        <v>33.820999999999998</v>
      </c>
      <c r="H148" s="1367" t="str">
        <f>IF('JQ1 Production'!G58="","",'JQ1 Production'!G58)</f>
        <v/>
      </c>
    </row>
    <row r="149" spans="1:8" x14ac:dyDescent="0.25">
      <c r="A149" s="1369" t="str">
        <f>Cover!$G$25</f>
        <v>NL</v>
      </c>
      <c r="B149" s="1371" t="s">
        <v>864</v>
      </c>
      <c r="C149" s="1371">
        <f>Cover!G$27</f>
        <v>2019</v>
      </c>
      <c r="D149" s="1371" t="s">
        <v>805</v>
      </c>
      <c r="E149" s="1365" t="s">
        <v>785</v>
      </c>
      <c r="F149" s="1371" t="s">
        <v>863</v>
      </c>
      <c r="G149" s="1369">
        <f>IF(ISNUMBER('JQ1 Production'!E59),IF('JQ1 Production'!E59="","",'JQ1 Production'!E59),"")</f>
        <v>33.820999999999998</v>
      </c>
      <c r="H149" s="1367" t="str">
        <f>IF('JQ1 Production'!G59="","",'JQ1 Production'!G59)</f>
        <v/>
      </c>
    </row>
    <row r="150" spans="1:8" x14ac:dyDescent="0.25">
      <c r="A150" s="1369" t="str">
        <f>Cover!$G$25</f>
        <v>NL</v>
      </c>
      <c r="B150" s="1371" t="s">
        <v>864</v>
      </c>
      <c r="C150" s="1371">
        <f>Cover!G$27</f>
        <v>2019</v>
      </c>
      <c r="D150" s="1371" t="s">
        <v>806</v>
      </c>
      <c r="E150" s="1365" t="s">
        <v>785</v>
      </c>
      <c r="F150" s="1371" t="s">
        <v>863</v>
      </c>
      <c r="G150" s="1369">
        <f>IF(ISNUMBER('JQ1 Production'!E60),IF('JQ1 Production'!E60="","",'JQ1 Production'!E60),"")</f>
        <v>0</v>
      </c>
      <c r="H150" s="1367" t="str">
        <f>IF('JQ1 Production'!G60="","",'JQ1 Production'!G60)</f>
        <v/>
      </c>
    </row>
    <row r="151" spans="1:8" x14ac:dyDescent="0.25">
      <c r="A151" s="1369" t="str">
        <f>Cover!$G$25</f>
        <v>NL</v>
      </c>
      <c r="B151" s="1371" t="s">
        <v>864</v>
      </c>
      <c r="C151" s="1371">
        <f>Cover!G$27</f>
        <v>2019</v>
      </c>
      <c r="D151" s="1371" t="s">
        <v>807</v>
      </c>
      <c r="E151" s="1365" t="s">
        <v>785</v>
      </c>
      <c r="F151" s="1371" t="s">
        <v>863</v>
      </c>
      <c r="G151" s="1369">
        <f>IF(ISNUMBER('JQ1 Production'!E61),IF('JQ1 Production'!E61="","",'JQ1 Production'!E61),"")</f>
        <v>0</v>
      </c>
      <c r="H151" s="1367" t="str">
        <f>IF('JQ1 Production'!G61="","",'JQ1 Production'!G61)</f>
        <v/>
      </c>
    </row>
    <row r="152" spans="1:8" x14ac:dyDescent="0.25">
      <c r="A152" s="1369" t="str">
        <f>Cover!$G$25</f>
        <v>NL</v>
      </c>
      <c r="B152" s="1371" t="s">
        <v>864</v>
      </c>
      <c r="C152" s="1371">
        <f>Cover!G$27</f>
        <v>2019</v>
      </c>
      <c r="D152" s="1371" t="s">
        <v>808</v>
      </c>
      <c r="E152" s="1365" t="s">
        <v>785</v>
      </c>
      <c r="F152" s="1371" t="s">
        <v>863</v>
      </c>
      <c r="G152" s="1369">
        <f>IF(ISNUMBER('JQ1 Production'!E62),IF('JQ1 Production'!E62="","",'JQ1 Production'!E62),"")</f>
        <v>0</v>
      </c>
      <c r="H152" s="1367" t="str">
        <f>IF('JQ1 Production'!G62="","",'JQ1 Production'!G62)</f>
        <v/>
      </c>
    </row>
    <row r="153" spans="1:8" x14ac:dyDescent="0.25">
      <c r="A153" s="1369" t="str">
        <f>Cover!$G$25</f>
        <v>NL</v>
      </c>
      <c r="B153" s="1371" t="s">
        <v>864</v>
      </c>
      <c r="C153" s="1371">
        <f>Cover!G$27</f>
        <v>2019</v>
      </c>
      <c r="D153" s="1371" t="s">
        <v>809</v>
      </c>
      <c r="E153" s="1365" t="s">
        <v>785</v>
      </c>
      <c r="F153" s="1371" t="s">
        <v>863</v>
      </c>
      <c r="G153" s="1369">
        <f>IF(ISNUMBER('JQ1 Production'!E63),IF('JQ1 Production'!E63="","",'JQ1 Production'!E63),"")</f>
        <v>0</v>
      </c>
      <c r="H153" s="1367" t="str">
        <f>IF('JQ1 Production'!G63="","",'JQ1 Production'!G63)</f>
        <v/>
      </c>
    </row>
    <row r="154" spans="1:8" x14ac:dyDescent="0.25">
      <c r="A154" s="1369" t="str">
        <f>Cover!$G$25</f>
        <v>NL</v>
      </c>
      <c r="B154" s="1371" t="s">
        <v>864</v>
      </c>
      <c r="C154" s="1371">
        <f>Cover!G$27</f>
        <v>2019</v>
      </c>
      <c r="D154" s="1371" t="s">
        <v>810</v>
      </c>
      <c r="E154" s="1365" t="s">
        <v>785</v>
      </c>
      <c r="F154" s="1371" t="s">
        <v>863</v>
      </c>
      <c r="G154" s="1369">
        <f>IF(ISNUMBER('JQ1 Production'!E64),IF('JQ1 Production'!E64="","",'JQ1 Production'!E64),"")</f>
        <v>0</v>
      </c>
      <c r="H154" s="1367" t="str">
        <f>IF('JQ1 Production'!G64="","",'JQ1 Production'!G64)</f>
        <v/>
      </c>
    </row>
    <row r="155" spans="1:8" x14ac:dyDescent="0.25">
      <c r="A155" s="1369" t="str">
        <f>Cover!$G$25</f>
        <v>NL</v>
      </c>
      <c r="B155" s="1371" t="s">
        <v>864</v>
      </c>
      <c r="C155" s="1371">
        <f>Cover!G$27</f>
        <v>2019</v>
      </c>
      <c r="D155" s="1371" t="s">
        <v>811</v>
      </c>
      <c r="E155" s="1365" t="s">
        <v>785</v>
      </c>
      <c r="F155" s="1371" t="s">
        <v>863</v>
      </c>
      <c r="G155" s="1369">
        <f>IF(ISNUMBER('JQ1 Production'!E65),IF('JQ1 Production'!E65="","",'JQ1 Production'!E65),"")</f>
        <v>0</v>
      </c>
      <c r="H155" s="1367" t="str">
        <f>IF('JQ1 Production'!G65="","",'JQ1 Production'!G65)</f>
        <v/>
      </c>
    </row>
    <row r="156" spans="1:8" x14ac:dyDescent="0.25">
      <c r="A156" s="1369" t="str">
        <f>Cover!$G$25</f>
        <v>NL</v>
      </c>
      <c r="B156" s="1371" t="s">
        <v>864</v>
      </c>
      <c r="C156" s="1371">
        <f>Cover!G$27</f>
        <v>2019</v>
      </c>
      <c r="D156" s="1371" t="s">
        <v>812</v>
      </c>
      <c r="E156" s="1365" t="s">
        <v>785</v>
      </c>
      <c r="F156" s="1371" t="s">
        <v>863</v>
      </c>
      <c r="G156" s="1369">
        <f>IF(ISNUMBER('JQ1 Production'!E66),IF('JQ1 Production'!E66="","",'JQ1 Production'!E66),"")</f>
        <v>0</v>
      </c>
      <c r="H156" s="1367" t="str">
        <f>IF('JQ1 Production'!G66="","",'JQ1 Production'!G66)</f>
        <v/>
      </c>
    </row>
    <row r="157" spans="1:8" x14ac:dyDescent="0.25">
      <c r="A157" s="1369" t="str">
        <f>Cover!$G$25</f>
        <v>NL</v>
      </c>
      <c r="B157" s="1371" t="s">
        <v>864</v>
      </c>
      <c r="C157" s="1371">
        <f>Cover!G$27</f>
        <v>2019</v>
      </c>
      <c r="D157" s="1371" t="s">
        <v>813</v>
      </c>
      <c r="E157" s="1365" t="s">
        <v>785</v>
      </c>
      <c r="F157" s="1371" t="s">
        <v>863</v>
      </c>
      <c r="G157" s="1369">
        <f>IF(ISNUMBER('JQ1 Production'!E67),IF('JQ1 Production'!E67="","",'JQ1 Production'!E67),"")</f>
        <v>1834.998</v>
      </c>
      <c r="H157" s="1367" t="str">
        <f>IF('JQ1 Production'!G67="","",'JQ1 Production'!G67)</f>
        <v/>
      </c>
    </row>
    <row r="158" spans="1:8" x14ac:dyDescent="0.25">
      <c r="A158" s="1369" t="str">
        <f>Cover!$G$25</f>
        <v>NL</v>
      </c>
      <c r="B158" s="1371" t="s">
        <v>864</v>
      </c>
      <c r="C158" s="1371">
        <f>Cover!G$27</f>
        <v>2019</v>
      </c>
      <c r="D158" s="1371" t="s">
        <v>814</v>
      </c>
      <c r="E158" s="1365" t="s">
        <v>785</v>
      </c>
      <c r="F158" s="1371" t="s">
        <v>863</v>
      </c>
      <c r="G158" s="1369">
        <f>IF(ISNUMBER('JQ1 Production'!E68),IF('JQ1 Production'!E68="","",'JQ1 Production'!E68),"")</f>
        <v>2489</v>
      </c>
      <c r="H158" s="1367" t="str">
        <f>IF('JQ1 Production'!G68="","",'JQ1 Production'!G68)</f>
        <v/>
      </c>
    </row>
    <row r="159" spans="1:8" x14ac:dyDescent="0.25">
      <c r="A159" s="1369" t="str">
        <f>Cover!$G$25</f>
        <v>NL</v>
      </c>
      <c r="B159" s="1371" t="s">
        <v>864</v>
      </c>
      <c r="C159" s="1371">
        <f>Cover!G$27</f>
        <v>2019</v>
      </c>
      <c r="D159" s="1371" t="s">
        <v>815</v>
      </c>
      <c r="E159" s="1365" t="s">
        <v>785</v>
      </c>
      <c r="F159" s="1371" t="s">
        <v>863</v>
      </c>
      <c r="G159" s="1369">
        <f>IF(ISNUMBER('JQ1 Production'!E69),IF('JQ1 Production'!E69="","",'JQ1 Production'!E69),"")</f>
        <v>2895</v>
      </c>
      <c r="H159" s="1367" t="str">
        <f>IF('JQ1 Production'!G69="","",'JQ1 Production'!G69)</f>
        <v/>
      </c>
    </row>
    <row r="160" spans="1:8" x14ac:dyDescent="0.25">
      <c r="A160" s="1369" t="str">
        <f>Cover!$G$25</f>
        <v>NL</v>
      </c>
      <c r="B160" s="1371" t="s">
        <v>864</v>
      </c>
      <c r="C160" s="1371">
        <f>Cover!G$27</f>
        <v>2019</v>
      </c>
      <c r="D160" s="1371" t="s">
        <v>816</v>
      </c>
      <c r="E160" s="1365" t="s">
        <v>785</v>
      </c>
      <c r="F160" s="1371" t="s">
        <v>863</v>
      </c>
      <c r="G160" s="1369">
        <f>IF(ISNUMBER('JQ1 Production'!E70),IF('JQ1 Production'!E70="","",'JQ1 Production'!E70),"")</f>
        <v>606</v>
      </c>
      <c r="H160" s="1367" t="str">
        <f>IF('JQ1 Production'!G70="","",'JQ1 Production'!G70)</f>
        <v/>
      </c>
    </row>
    <row r="161" spans="1:8" x14ac:dyDescent="0.25">
      <c r="A161" s="1369" t="str">
        <f>Cover!$G$25</f>
        <v>NL</v>
      </c>
      <c r="B161" s="1371" t="s">
        <v>864</v>
      </c>
      <c r="C161" s="1371">
        <f>Cover!G$27</f>
        <v>2019</v>
      </c>
      <c r="D161" s="1371" t="s">
        <v>817</v>
      </c>
      <c r="E161" s="1365" t="s">
        <v>785</v>
      </c>
      <c r="F161" s="1371" t="s">
        <v>863</v>
      </c>
      <c r="G161" s="1369">
        <f>IF(ISNUMBER('JQ1 Production'!E71),IF('JQ1 Production'!E71="","",'JQ1 Production'!E71),"")</f>
        <v>0</v>
      </c>
      <c r="H161" s="1367" t="str">
        <f>IF('JQ1 Production'!G71="","",'JQ1 Production'!G71)</f>
        <v/>
      </c>
    </row>
    <row r="162" spans="1:8" x14ac:dyDescent="0.25">
      <c r="A162" s="1369" t="str">
        <f>Cover!$G$25</f>
        <v>NL</v>
      </c>
      <c r="B162" s="1371" t="s">
        <v>864</v>
      </c>
      <c r="C162" s="1371">
        <f>Cover!G$27</f>
        <v>2019</v>
      </c>
      <c r="D162" s="1371" t="s">
        <v>818</v>
      </c>
      <c r="E162" s="1365" t="s">
        <v>785</v>
      </c>
      <c r="F162" s="1371" t="s">
        <v>863</v>
      </c>
      <c r="G162" s="1369">
        <f>IF(ISNUMBER('JQ1 Production'!E72),IF('JQ1 Production'!E72="","",'JQ1 Production'!E72),"")</f>
        <v>0</v>
      </c>
      <c r="H162" s="1367" t="str">
        <f>IF('JQ1 Production'!G72="","",'JQ1 Production'!G72)</f>
        <v/>
      </c>
    </row>
    <row r="163" spans="1:8" x14ac:dyDescent="0.25">
      <c r="A163" s="1369" t="str">
        <f>Cover!$G$25</f>
        <v>NL</v>
      </c>
      <c r="B163" s="1371" t="s">
        <v>864</v>
      </c>
      <c r="C163" s="1371">
        <f>Cover!G$27</f>
        <v>2019</v>
      </c>
      <c r="D163" s="1371" t="s">
        <v>819</v>
      </c>
      <c r="E163" s="1365" t="s">
        <v>785</v>
      </c>
      <c r="F163" s="1371" t="s">
        <v>863</v>
      </c>
      <c r="G163" s="1369" t="str">
        <f>IF(ISNUMBER('JQ1 Production'!E73),IF('JQ1 Production'!E73="","",'JQ1 Production'!E73),"")</f>
        <v/>
      </c>
      <c r="H163" s="1367">
        <f>IF('JQ1 Production'!G73="","",'JQ1 Production'!G73)</f>
        <v>6</v>
      </c>
    </row>
    <row r="164" spans="1:8" x14ac:dyDescent="0.25">
      <c r="A164" s="1369" t="str">
        <f>Cover!$G$25</f>
        <v>NL</v>
      </c>
      <c r="B164" s="1371" t="s">
        <v>864</v>
      </c>
      <c r="C164" s="1371">
        <f>Cover!G$27</f>
        <v>2019</v>
      </c>
      <c r="D164" s="1371" t="s">
        <v>820</v>
      </c>
      <c r="E164" s="1365" t="s">
        <v>785</v>
      </c>
      <c r="F164" s="1371" t="s">
        <v>863</v>
      </c>
      <c r="G164" s="1369" t="str">
        <f>IF(ISNUMBER('JQ1 Production'!E74),IF('JQ1 Production'!E74="","",'JQ1 Production'!E74),"")</f>
        <v/>
      </c>
      <c r="H164" s="1367">
        <f>IF('JQ1 Production'!G74="","",'JQ1 Production'!G74)</f>
        <v>6</v>
      </c>
    </row>
    <row r="165" spans="1:8" x14ac:dyDescent="0.25">
      <c r="A165" s="1369" t="str">
        <f>Cover!$G$25</f>
        <v>NL</v>
      </c>
      <c r="B165" s="1371" t="s">
        <v>864</v>
      </c>
      <c r="C165" s="1371">
        <f>Cover!G$27</f>
        <v>2019</v>
      </c>
      <c r="D165" s="1371" t="s">
        <v>821</v>
      </c>
      <c r="E165" s="1365" t="s">
        <v>785</v>
      </c>
      <c r="F165" s="1371" t="s">
        <v>863</v>
      </c>
      <c r="G165" s="1369">
        <f>IF(ISNUMBER('JQ1 Production'!E75),IF('JQ1 Production'!E75="","",'JQ1 Production'!E75),"")</f>
        <v>94</v>
      </c>
      <c r="H165" s="1367" t="str">
        <f>IF('JQ1 Production'!G75="","",'JQ1 Production'!G75)</f>
        <v/>
      </c>
    </row>
    <row r="166" spans="1:8" x14ac:dyDescent="0.25">
      <c r="A166" s="1369" t="str">
        <f>Cover!$G$25</f>
        <v>NL</v>
      </c>
      <c r="B166" s="1371" t="s">
        <v>864</v>
      </c>
      <c r="C166" s="1371">
        <f>Cover!G$27</f>
        <v>2019</v>
      </c>
      <c r="D166" s="1371" t="s">
        <v>822</v>
      </c>
      <c r="E166" s="1365" t="s">
        <v>785</v>
      </c>
      <c r="F166" s="1371" t="s">
        <v>863</v>
      </c>
      <c r="G166" s="1369">
        <f>IF(ISNUMBER('JQ1 Production'!E76),IF('JQ1 Production'!E76="","",'JQ1 Production'!E76),"")</f>
        <v>2195</v>
      </c>
      <c r="H166" s="1367" t="str">
        <f>IF('JQ1 Production'!G76="","",'JQ1 Production'!G76)</f>
        <v/>
      </c>
    </row>
    <row r="167" spans="1:8" x14ac:dyDescent="0.25">
      <c r="A167" s="1369" t="str">
        <f>Cover!$G$25</f>
        <v>NL</v>
      </c>
      <c r="B167" s="1371" t="s">
        <v>864</v>
      </c>
      <c r="C167" s="1371">
        <f>Cover!G$27</f>
        <v>2019</v>
      </c>
      <c r="D167" s="1371" t="s">
        <v>823</v>
      </c>
      <c r="E167" s="1365" t="s">
        <v>785</v>
      </c>
      <c r="F167" s="1371" t="s">
        <v>863</v>
      </c>
      <c r="G167" s="1369">
        <f>IF(ISNUMBER('JQ1 Production'!E77),IF('JQ1 Production'!E77="","",'JQ1 Production'!E77),"")</f>
        <v>1316</v>
      </c>
      <c r="H167" s="1367">
        <f>IF('JQ1 Production'!G77="","",'JQ1 Production'!G77)</f>
        <v>6</v>
      </c>
    </row>
    <row r="168" spans="1:8" x14ac:dyDescent="0.25">
      <c r="A168" s="1369" t="str">
        <f>Cover!$G$25</f>
        <v>NL</v>
      </c>
      <c r="B168" s="1371" t="s">
        <v>864</v>
      </c>
      <c r="C168" s="1371">
        <f>Cover!G$27</f>
        <v>2019</v>
      </c>
      <c r="D168" s="1371" t="s">
        <v>824</v>
      </c>
      <c r="E168" s="1365" t="s">
        <v>785</v>
      </c>
      <c r="F168" s="1371" t="s">
        <v>863</v>
      </c>
      <c r="G168" s="1369" t="str">
        <f>IF(ISNUMBER('JQ1 Production'!E78),IF('JQ1 Production'!E78="","",'JQ1 Production'!E78),"")</f>
        <v/>
      </c>
      <c r="H168" s="1367">
        <f>IF('JQ1 Production'!G78="","",'JQ1 Production'!G78)</f>
        <v>6</v>
      </c>
    </row>
    <row r="169" spans="1:8" x14ac:dyDescent="0.25">
      <c r="A169" s="1369" t="str">
        <f>Cover!$G$25</f>
        <v>NL</v>
      </c>
      <c r="B169" s="1371" t="s">
        <v>864</v>
      </c>
      <c r="C169" s="1371">
        <f>Cover!G$27</f>
        <v>2019</v>
      </c>
      <c r="D169" s="1371" t="s">
        <v>825</v>
      </c>
      <c r="E169" s="1365" t="s">
        <v>785</v>
      </c>
      <c r="F169" s="1371" t="s">
        <v>863</v>
      </c>
      <c r="G169" s="1369" t="str">
        <f>IF(ISNUMBER('JQ1 Production'!E79),IF('JQ1 Production'!E79="","",'JQ1 Production'!E79),"")</f>
        <v/>
      </c>
      <c r="H169" s="1367">
        <f>IF('JQ1 Production'!G79="","",'JQ1 Production'!G79)</f>
        <v>6</v>
      </c>
    </row>
    <row r="170" spans="1:8" x14ac:dyDescent="0.25">
      <c r="A170" s="1369" t="str">
        <f>Cover!$G$25</f>
        <v>NL</v>
      </c>
      <c r="B170" s="1371" t="s">
        <v>864</v>
      </c>
      <c r="C170" s="1371">
        <f>Cover!G$27</f>
        <v>2019</v>
      </c>
      <c r="D170" s="1371" t="s">
        <v>826</v>
      </c>
      <c r="E170" s="1365" t="s">
        <v>785</v>
      </c>
      <c r="F170" s="1371" t="s">
        <v>863</v>
      </c>
      <c r="G170" s="1369" t="str">
        <f>IF(ISNUMBER('JQ1 Production'!E80),IF('JQ1 Production'!E80="","",'JQ1 Production'!E80),"")</f>
        <v/>
      </c>
      <c r="H170" s="1367">
        <f>IF('JQ1 Production'!G80="","",'JQ1 Production'!G80)</f>
        <v>6</v>
      </c>
    </row>
    <row r="171" spans="1:8" x14ac:dyDescent="0.25">
      <c r="A171" s="1369" t="str">
        <f>Cover!$G$25</f>
        <v>NL</v>
      </c>
      <c r="B171" s="1371" t="s">
        <v>864</v>
      </c>
      <c r="C171" s="1371">
        <f>Cover!G$27</f>
        <v>2019</v>
      </c>
      <c r="D171" s="1371" t="s">
        <v>827</v>
      </c>
      <c r="E171" s="1365" t="s">
        <v>785</v>
      </c>
      <c r="F171" s="1371" t="s">
        <v>863</v>
      </c>
      <c r="G171" s="1369">
        <f>IF(ISNUMBER('JQ1 Production'!E81),IF('JQ1 Production'!E81="","",'JQ1 Production'!E81),"")</f>
        <v>0</v>
      </c>
      <c r="H171" s="1367" t="str">
        <f>IF('JQ1 Production'!G81="","",'JQ1 Production'!G81)</f>
        <v/>
      </c>
    </row>
    <row r="172" spans="1:8" x14ac:dyDescent="0.25">
      <c r="A172" s="1369" t="str">
        <f>Cover!$G$25</f>
        <v>NL</v>
      </c>
      <c r="B172" s="1371" t="s">
        <v>828</v>
      </c>
      <c r="C172" s="1371">
        <f>Cover!G$27-1</f>
        <v>2018</v>
      </c>
      <c r="D172" s="1371" t="s">
        <v>773</v>
      </c>
      <c r="E172" s="1365" t="s">
        <v>785</v>
      </c>
      <c r="F172" s="1371" t="s">
        <v>861</v>
      </c>
      <c r="G172" s="1369">
        <f>IF(ISNUMBER('JQ2 TTrade'!D11),IF('JQ2 TTrade'!D11="","",'JQ2 TTrade'!D11),"")</f>
        <v>350.24200000000002</v>
      </c>
      <c r="H172" s="1367" t="str">
        <f>IF('JQ2 TTrade'!L11="","",'JQ2 TTrade'!L11)</f>
        <v/>
      </c>
    </row>
    <row r="173" spans="1:8" x14ac:dyDescent="0.25">
      <c r="A173" s="1369" t="str">
        <f>Cover!$G$25</f>
        <v>NL</v>
      </c>
      <c r="B173" s="1371" t="s">
        <v>828</v>
      </c>
      <c r="C173" s="1371">
        <f>Cover!G$27-1</f>
        <v>2018</v>
      </c>
      <c r="D173" s="1371" t="s">
        <v>774</v>
      </c>
      <c r="E173" s="1365" t="s">
        <v>785</v>
      </c>
      <c r="F173" s="1371" t="s">
        <v>861</v>
      </c>
      <c r="G173" s="1369">
        <f>IF(ISNUMBER('JQ2 TTrade'!D12),IF('JQ2 TTrade'!D12="","",'JQ2 TTrade'!D12),"")</f>
        <v>89.242000000000004</v>
      </c>
      <c r="H173" s="1367" t="str">
        <f>IF('JQ2 TTrade'!L12="","",'JQ2 TTrade'!L12)</f>
        <v/>
      </c>
    </row>
    <row r="174" spans="1:8" x14ac:dyDescent="0.25">
      <c r="A174" s="1369" t="str">
        <f>Cover!$G$25</f>
        <v>NL</v>
      </c>
      <c r="B174" s="1371" t="s">
        <v>828</v>
      </c>
      <c r="C174" s="1371">
        <f>Cover!G$27-1</f>
        <v>2018</v>
      </c>
      <c r="D174" s="1371" t="s">
        <v>774</v>
      </c>
      <c r="E174" s="1365" t="s">
        <v>829</v>
      </c>
      <c r="F174" s="1371" t="s">
        <v>861</v>
      </c>
      <c r="G174" s="1369">
        <f>IF(ISNUMBER('JQ2 TTrade'!D13),IF('JQ2 TTrade'!D13="","",'JQ2 TTrade'!D13),"")</f>
        <v>72.942000000000007</v>
      </c>
      <c r="H174" s="1367" t="str">
        <f>IF('JQ2 TTrade'!L13="","",'JQ2 TTrade'!L13)</f>
        <v/>
      </c>
    </row>
    <row r="175" spans="1:8" x14ac:dyDescent="0.25">
      <c r="A175" s="1369" t="str">
        <f>Cover!$G$25</f>
        <v>NL</v>
      </c>
      <c r="B175" s="1371" t="s">
        <v>828</v>
      </c>
      <c r="C175" s="1371">
        <f>Cover!G$27-1</f>
        <v>2018</v>
      </c>
      <c r="D175" s="1371" t="s">
        <v>774</v>
      </c>
      <c r="E175" s="1365" t="s">
        <v>833</v>
      </c>
      <c r="F175" s="1371" t="s">
        <v>861</v>
      </c>
      <c r="G175" s="1369">
        <f>IF(ISNUMBER('JQ2 TTrade'!D14),IF('JQ2 TTrade'!D14="","",'JQ2 TTrade'!D14),"")</f>
        <v>16.3</v>
      </c>
      <c r="H175" s="1367" t="str">
        <f>IF('JQ2 TTrade'!L14="","",'JQ2 TTrade'!L14)</f>
        <v/>
      </c>
    </row>
    <row r="176" spans="1:8" x14ac:dyDescent="0.25">
      <c r="A176" s="1369" t="str">
        <f>Cover!$G$25</f>
        <v>NL</v>
      </c>
      <c r="B176" s="1371" t="s">
        <v>828</v>
      </c>
      <c r="C176" s="1371">
        <f>Cover!G$27-1</f>
        <v>2018</v>
      </c>
      <c r="D176" s="1371" t="s">
        <v>775</v>
      </c>
      <c r="E176" s="1365" t="s">
        <v>785</v>
      </c>
      <c r="F176" s="1371" t="s">
        <v>861</v>
      </c>
      <c r="G176" s="1369">
        <f>IF(ISNUMBER('JQ2 TTrade'!D15),IF('JQ2 TTrade'!D15="","",'JQ2 TTrade'!D15),"")</f>
        <v>261</v>
      </c>
      <c r="H176" s="1367" t="str">
        <f>IF('JQ2 TTrade'!L15="","",'JQ2 TTrade'!L15)</f>
        <v/>
      </c>
    </row>
    <row r="177" spans="1:8" x14ac:dyDescent="0.25">
      <c r="A177" s="1369" t="str">
        <f>Cover!$G$25</f>
        <v>NL</v>
      </c>
      <c r="B177" s="1371" t="s">
        <v>828</v>
      </c>
      <c r="C177" s="1371">
        <f>Cover!G$27-1</f>
        <v>2018</v>
      </c>
      <c r="D177" s="1371" t="s">
        <v>775</v>
      </c>
      <c r="E177" s="1365" t="s">
        <v>829</v>
      </c>
      <c r="F177" s="1371" t="s">
        <v>861</v>
      </c>
      <c r="G177" s="1369">
        <f>IF(ISNUMBER('JQ2 TTrade'!D16),IF('JQ2 TTrade'!D16="","",'JQ2 TTrade'!D16),"")</f>
        <v>146</v>
      </c>
      <c r="H177" s="1367" t="str">
        <f>IF('JQ2 TTrade'!L16="","",'JQ2 TTrade'!L16)</f>
        <v/>
      </c>
    </row>
    <row r="178" spans="1:8" x14ac:dyDescent="0.25">
      <c r="A178" s="1369" t="str">
        <f>Cover!$G$25</f>
        <v>NL</v>
      </c>
      <c r="B178" s="1371" t="s">
        <v>828</v>
      </c>
      <c r="C178" s="1371">
        <f>Cover!G$27-1</f>
        <v>2018</v>
      </c>
      <c r="D178" s="1371" t="s">
        <v>775</v>
      </c>
      <c r="E178" s="1365" t="s">
        <v>833</v>
      </c>
      <c r="F178" s="1371" t="s">
        <v>861</v>
      </c>
      <c r="G178" s="1369">
        <f>IF(ISNUMBER('JQ2 TTrade'!D17),IF('JQ2 TTrade'!D17="","",'JQ2 TTrade'!D17),"")</f>
        <v>115</v>
      </c>
      <c r="H178" s="1367" t="str">
        <f>IF('JQ2 TTrade'!L17="","",'JQ2 TTrade'!L17)</f>
        <v/>
      </c>
    </row>
    <row r="179" spans="1:8" x14ac:dyDescent="0.25">
      <c r="A179" s="1369" t="str">
        <f>Cover!$G$25</f>
        <v>NL</v>
      </c>
      <c r="B179" s="1371" t="s">
        <v>828</v>
      </c>
      <c r="C179" s="1371">
        <f>Cover!G$27-1</f>
        <v>2018</v>
      </c>
      <c r="D179" s="1371" t="s">
        <v>775</v>
      </c>
      <c r="E179" s="1365" t="s">
        <v>842</v>
      </c>
      <c r="F179" s="1371" t="s">
        <v>861</v>
      </c>
      <c r="G179" s="1369">
        <f>IF(ISNUMBER('JQ2 TTrade'!D18),IF('JQ2 TTrade'!D18="","",'JQ2 TTrade'!D18),"")</f>
        <v>24.1</v>
      </c>
      <c r="H179" s="1367" t="str">
        <f>IF('JQ2 TTrade'!L18="","",'JQ2 TTrade'!L18)</f>
        <v/>
      </c>
    </row>
    <row r="180" spans="1:8" x14ac:dyDescent="0.25">
      <c r="A180" s="1369" t="str">
        <f>Cover!$G$25</f>
        <v>NL</v>
      </c>
      <c r="B180" s="1371" t="s">
        <v>828</v>
      </c>
      <c r="C180" s="1371">
        <f>Cover!G$27-1</f>
        <v>2018</v>
      </c>
      <c r="D180" s="1371" t="s">
        <v>786</v>
      </c>
      <c r="E180" s="1365" t="s">
        <v>785</v>
      </c>
      <c r="F180" s="1371" t="s">
        <v>863</v>
      </c>
      <c r="G180" s="1369">
        <f>IF(ISNUMBER('JQ2 TTrade'!D19),IF('JQ2 TTrade'!D19="","",'JQ2 TTrade'!D19),"")</f>
        <v>72</v>
      </c>
      <c r="H180" s="1367" t="str">
        <f>IF('JQ2 TTrade'!L19="","",'JQ2 TTrade'!L19)</f>
        <v/>
      </c>
    </row>
    <row r="181" spans="1:8" x14ac:dyDescent="0.25">
      <c r="A181" s="1369" t="str">
        <f>Cover!$G$25</f>
        <v>NL</v>
      </c>
      <c r="B181" s="1371" t="s">
        <v>828</v>
      </c>
      <c r="C181" s="1371">
        <f>Cover!G$27-1</f>
        <v>2018</v>
      </c>
      <c r="D181" s="1371" t="s">
        <v>787</v>
      </c>
      <c r="E181" s="1365" t="s">
        <v>785</v>
      </c>
      <c r="F181" s="1371" t="s">
        <v>861</v>
      </c>
      <c r="G181" s="1369">
        <f>IF(ISNUMBER('JQ2 TTrade'!D20),IF('JQ2 TTrade'!D20="","",'JQ2 TTrade'!D20),"")</f>
        <v>618.9</v>
      </c>
      <c r="H181" s="1367" t="str">
        <f>IF('JQ2 TTrade'!L20="","",'JQ2 TTrade'!L20)</f>
        <v/>
      </c>
    </row>
    <row r="182" spans="1:8" x14ac:dyDescent="0.25">
      <c r="A182" s="1369" t="str">
        <f>Cover!$G$25</f>
        <v>NL</v>
      </c>
      <c r="B182" s="1371" t="s">
        <v>828</v>
      </c>
      <c r="C182" s="1371">
        <f>Cover!G$27-1</f>
        <v>2018</v>
      </c>
      <c r="D182" s="1371" t="s">
        <v>788</v>
      </c>
      <c r="E182" s="1365" t="s">
        <v>785</v>
      </c>
      <c r="F182" s="1371" t="s">
        <v>861</v>
      </c>
      <c r="G182" s="1369">
        <f>IF(ISNUMBER('JQ2 TTrade'!D21),IF('JQ2 TTrade'!D21="","",'JQ2 TTrade'!D21),"")</f>
        <v>320.89999999999998</v>
      </c>
      <c r="H182" s="1367" t="str">
        <f>IF('JQ2 TTrade'!L21="","",'JQ2 TTrade'!L21)</f>
        <v/>
      </c>
    </row>
    <row r="183" spans="1:8" x14ac:dyDescent="0.25">
      <c r="A183" s="1369" t="str">
        <f>Cover!$G$25</f>
        <v>NL</v>
      </c>
      <c r="B183" s="1371" t="s">
        <v>828</v>
      </c>
      <c r="C183" s="1371">
        <f>Cover!G$27-1</f>
        <v>2018</v>
      </c>
      <c r="D183" s="1371" t="s">
        <v>789</v>
      </c>
      <c r="E183" s="1365" t="s">
        <v>785</v>
      </c>
      <c r="F183" s="1371" t="s">
        <v>861</v>
      </c>
      <c r="G183" s="1369">
        <f>IF(ISNUMBER('JQ2 TTrade'!D22),IF('JQ2 TTrade'!D22="","",'JQ2 TTrade'!D22),"")</f>
        <v>298</v>
      </c>
      <c r="H183" s="1367" t="str">
        <f>IF('JQ2 TTrade'!L22="","",'JQ2 TTrade'!L22)</f>
        <v/>
      </c>
    </row>
    <row r="184" spans="1:8" x14ac:dyDescent="0.25">
      <c r="A184" s="1369" t="str">
        <f>Cover!$G$25</f>
        <v>NL</v>
      </c>
      <c r="B184" s="1371" t="s">
        <v>828</v>
      </c>
      <c r="C184" s="1371">
        <f>Cover!G$27-1</f>
        <v>2018</v>
      </c>
      <c r="D184" s="1371" t="s">
        <v>790</v>
      </c>
      <c r="E184" s="1365" t="s">
        <v>785</v>
      </c>
      <c r="F184" s="1371" t="s">
        <v>863</v>
      </c>
      <c r="G184" s="1369">
        <f>IF(ISNUMBER('JQ2 TTrade'!D23),IF('JQ2 TTrade'!D23="","",'JQ2 TTrade'!D23),"")</f>
        <v>517</v>
      </c>
      <c r="H184" s="1367">
        <f>IF('JQ2 TTrade'!L23="","",'JQ2 TTrade'!L23)</f>
        <v>5</v>
      </c>
    </row>
    <row r="185" spans="1:8" x14ac:dyDescent="0.25">
      <c r="A185" s="1369" t="str">
        <f>Cover!$G$25</f>
        <v>NL</v>
      </c>
      <c r="B185" s="1371" t="s">
        <v>828</v>
      </c>
      <c r="C185" s="1371">
        <f>Cover!G$27-1</f>
        <v>2018</v>
      </c>
      <c r="D185" s="1371" t="s">
        <v>791</v>
      </c>
      <c r="E185" s="1365" t="s">
        <v>785</v>
      </c>
      <c r="F185" s="1371" t="s">
        <v>863</v>
      </c>
      <c r="G185" s="1369">
        <f>IF(ISNUMBER('JQ2 TTrade'!D24),IF('JQ2 TTrade'!D24="","",'JQ2 TTrade'!D24),"")</f>
        <v>342.59999999999997</v>
      </c>
      <c r="H185" s="1367" t="str">
        <f>IF('JQ2 TTrade'!L24="","",'JQ2 TTrade'!L24)</f>
        <v/>
      </c>
    </row>
    <row r="186" spans="1:8" x14ac:dyDescent="0.25">
      <c r="A186" s="1369" t="str">
        <f>Cover!$G$25</f>
        <v>NL</v>
      </c>
      <c r="B186" s="1371" t="s">
        <v>828</v>
      </c>
      <c r="C186" s="1371">
        <f>Cover!G$27-1</f>
        <v>2018</v>
      </c>
      <c r="D186" s="1371" t="s">
        <v>792</v>
      </c>
      <c r="E186" s="1365" t="s">
        <v>785</v>
      </c>
      <c r="F186" s="1371" t="s">
        <v>863</v>
      </c>
      <c r="G186" s="1369">
        <f>IF(ISNUMBER('JQ2 TTrade'!D25),IF('JQ2 TTrade'!D25="","",'JQ2 TTrade'!D25),"")</f>
        <v>326.89999999999998</v>
      </c>
      <c r="H186" s="1367" t="str">
        <f>IF('JQ2 TTrade'!L25="","",'JQ2 TTrade'!L25)</f>
        <v/>
      </c>
    </row>
    <row r="187" spans="1:8" x14ac:dyDescent="0.25">
      <c r="A187" s="1369" t="str">
        <f>Cover!$G$25</f>
        <v>NL</v>
      </c>
      <c r="B187" s="1371" t="s">
        <v>828</v>
      </c>
      <c r="C187" s="1371">
        <f>Cover!G$27-1</f>
        <v>2018</v>
      </c>
      <c r="D187" s="1371" t="s">
        <v>793</v>
      </c>
      <c r="E187" s="1365" t="s">
        <v>785</v>
      </c>
      <c r="F187" s="1371" t="s">
        <v>863</v>
      </c>
      <c r="G187" s="1369">
        <f>IF(ISNUMBER('JQ2 TTrade'!D26),IF('JQ2 TTrade'!D26="","",'JQ2 TTrade'!D26),"")</f>
        <v>15.7</v>
      </c>
      <c r="H187" s="1367" t="str">
        <f>IF('JQ2 TTrade'!L26="","",'JQ2 TTrade'!L26)</f>
        <v/>
      </c>
    </row>
    <row r="188" spans="1:8" x14ac:dyDescent="0.25">
      <c r="A188" s="1369" t="str">
        <f>Cover!$G$25</f>
        <v>NL</v>
      </c>
      <c r="B188" s="1371" t="s">
        <v>828</v>
      </c>
      <c r="C188" s="1371">
        <f>Cover!G$27-1</f>
        <v>2018</v>
      </c>
      <c r="D188" s="1371" t="s">
        <v>794</v>
      </c>
      <c r="E188" s="1365" t="s">
        <v>785</v>
      </c>
      <c r="F188" s="1371" t="s">
        <v>861</v>
      </c>
      <c r="G188" s="1369">
        <f>IF(ISNUMBER('JQ2 TTrade'!D27),IF('JQ2 TTrade'!D27="","",'JQ2 TTrade'!D27),"")</f>
        <v>3515.1</v>
      </c>
      <c r="H188" s="1367" t="str">
        <f>IF('JQ2 TTrade'!L27="","",'JQ2 TTrade'!L27)</f>
        <v/>
      </c>
    </row>
    <row r="189" spans="1:8" x14ac:dyDescent="0.25">
      <c r="A189" s="1369" t="str">
        <f>Cover!$G$25</f>
        <v>NL</v>
      </c>
      <c r="B189" s="1371" t="s">
        <v>828</v>
      </c>
      <c r="C189" s="1371">
        <f>Cover!G$27-1</f>
        <v>2018</v>
      </c>
      <c r="D189" s="1371" t="s">
        <v>794</v>
      </c>
      <c r="E189" s="1365" t="s">
        <v>829</v>
      </c>
      <c r="F189" s="1371" t="s">
        <v>861</v>
      </c>
      <c r="G189" s="1369">
        <f>IF(ISNUMBER('JQ2 TTrade'!D28),IF('JQ2 TTrade'!D28="","",'JQ2 TTrade'!D28),"")</f>
        <v>3102.2</v>
      </c>
      <c r="H189" s="1367" t="str">
        <f>IF('JQ2 TTrade'!L28="","",'JQ2 TTrade'!L28)</f>
        <v/>
      </c>
    </row>
    <row r="190" spans="1:8" x14ac:dyDescent="0.25">
      <c r="A190" s="1369" t="str">
        <f>Cover!$G$25</f>
        <v>NL</v>
      </c>
      <c r="B190" s="1371" t="s">
        <v>828</v>
      </c>
      <c r="C190" s="1371">
        <f>Cover!G$27-1</f>
        <v>2018</v>
      </c>
      <c r="D190" s="1371" t="s">
        <v>794</v>
      </c>
      <c r="E190" s="1365" t="s">
        <v>833</v>
      </c>
      <c r="F190" s="1371" t="s">
        <v>861</v>
      </c>
      <c r="G190" s="1369">
        <f>IF(ISNUMBER('JQ2 TTrade'!D29),IF('JQ2 TTrade'!D29="","",'JQ2 TTrade'!D29),"")</f>
        <v>412.9</v>
      </c>
      <c r="H190" s="1367" t="str">
        <f>IF('JQ2 TTrade'!L29="","",'JQ2 TTrade'!L29)</f>
        <v/>
      </c>
    </row>
    <row r="191" spans="1:8" x14ac:dyDescent="0.25">
      <c r="A191" s="1369" t="str">
        <f>Cover!$G$25</f>
        <v>NL</v>
      </c>
      <c r="B191" s="1371" t="s">
        <v>828</v>
      </c>
      <c r="C191" s="1371">
        <f>Cover!G$27-1</f>
        <v>2018</v>
      </c>
      <c r="D191" s="1371" t="s">
        <v>794</v>
      </c>
      <c r="E191" s="1365" t="s">
        <v>842</v>
      </c>
      <c r="F191" s="1371" t="s">
        <v>861</v>
      </c>
      <c r="G191" s="1369">
        <f>IF(ISNUMBER('JQ2 TTrade'!D30),IF('JQ2 TTrade'!D30="","",'JQ2 TTrade'!D30),"")</f>
        <v>218</v>
      </c>
      <c r="H191" s="1367" t="str">
        <f>IF('JQ2 TTrade'!L30="","",'JQ2 TTrade'!L30)</f>
        <v/>
      </c>
    </row>
    <row r="192" spans="1:8" x14ac:dyDescent="0.25">
      <c r="A192" s="1369" t="str">
        <f>Cover!$G$25</f>
        <v>NL</v>
      </c>
      <c r="B192" s="1371" t="s">
        <v>828</v>
      </c>
      <c r="C192" s="1371">
        <f>Cover!G$27-1</f>
        <v>2018</v>
      </c>
      <c r="D192" s="1371" t="s">
        <v>795</v>
      </c>
      <c r="E192" s="1365" t="s">
        <v>785</v>
      </c>
      <c r="F192" s="1371" t="s">
        <v>861</v>
      </c>
      <c r="G192" s="1369">
        <f>IF(ISNUMBER('JQ2 TTrade'!D31),IF('JQ2 TTrade'!D31="","",'JQ2 TTrade'!D31),"")</f>
        <v>38.4</v>
      </c>
      <c r="H192" s="1367" t="str">
        <f>IF('JQ2 TTrade'!L31="","",'JQ2 TTrade'!L31)</f>
        <v/>
      </c>
    </row>
    <row r="193" spans="1:8" x14ac:dyDescent="0.25">
      <c r="A193" s="1369" t="str">
        <f>Cover!$G$25</f>
        <v>NL</v>
      </c>
      <c r="B193" s="1371" t="s">
        <v>828</v>
      </c>
      <c r="C193" s="1371">
        <f>Cover!G$27-1</f>
        <v>2018</v>
      </c>
      <c r="D193" s="1371" t="s">
        <v>795</v>
      </c>
      <c r="E193" s="1365" t="s">
        <v>829</v>
      </c>
      <c r="F193" s="1371" t="s">
        <v>861</v>
      </c>
      <c r="G193" s="1369">
        <f>IF(ISNUMBER('JQ2 TTrade'!D32),IF('JQ2 TTrade'!D32="","",'JQ2 TTrade'!D32),"")</f>
        <v>20.2</v>
      </c>
      <c r="H193" s="1367" t="str">
        <f>IF('JQ2 TTrade'!L32="","",'JQ2 TTrade'!L32)</f>
        <v/>
      </c>
    </row>
    <row r="194" spans="1:8" x14ac:dyDescent="0.25">
      <c r="A194" s="1369" t="str">
        <f>Cover!$G$25</f>
        <v>NL</v>
      </c>
      <c r="B194" s="1371" t="s">
        <v>828</v>
      </c>
      <c r="C194" s="1371">
        <f>Cover!G$27-1</f>
        <v>2018</v>
      </c>
      <c r="D194" s="1371" t="s">
        <v>795</v>
      </c>
      <c r="E194" s="1365" t="s">
        <v>833</v>
      </c>
      <c r="F194" s="1371" t="s">
        <v>861</v>
      </c>
      <c r="G194" s="1369">
        <f>IF(ISNUMBER('JQ2 TTrade'!D33),IF('JQ2 TTrade'!D33="","",'JQ2 TTrade'!D33),"")</f>
        <v>18.2</v>
      </c>
      <c r="H194" s="1367" t="str">
        <f>IF('JQ2 TTrade'!L33="","",'JQ2 TTrade'!L33)</f>
        <v/>
      </c>
    </row>
    <row r="195" spans="1:8" x14ac:dyDescent="0.25">
      <c r="A195" s="1369" t="str">
        <f>Cover!$G$25</f>
        <v>NL</v>
      </c>
      <c r="B195" s="1371" t="s">
        <v>828</v>
      </c>
      <c r="C195" s="1371">
        <f>Cover!G$27-1</f>
        <v>2018</v>
      </c>
      <c r="D195" s="1371" t="s">
        <v>795</v>
      </c>
      <c r="E195" s="1365" t="s">
        <v>842</v>
      </c>
      <c r="F195" s="1371" t="s">
        <v>861</v>
      </c>
      <c r="G195" s="1369">
        <f>IF(ISNUMBER('JQ2 TTrade'!D34),IF('JQ2 TTrade'!D34="","",'JQ2 TTrade'!D34),"")</f>
        <v>9.6999999999999993</v>
      </c>
      <c r="H195" s="1367" t="str">
        <f>IF('JQ2 TTrade'!L34="","",'JQ2 TTrade'!L34)</f>
        <v/>
      </c>
    </row>
    <row r="196" spans="1:8" x14ac:dyDescent="0.25">
      <c r="A196" s="1369" t="str">
        <f>Cover!$G$25</f>
        <v>NL</v>
      </c>
      <c r="B196" s="1371" t="s">
        <v>828</v>
      </c>
      <c r="C196" s="1371">
        <f>Cover!G$27-1</f>
        <v>2018</v>
      </c>
      <c r="D196" s="1371" t="s">
        <v>796</v>
      </c>
      <c r="E196" s="1365" t="s">
        <v>785</v>
      </c>
      <c r="F196" s="1371" t="s">
        <v>861</v>
      </c>
      <c r="G196" s="1369">
        <f>IF(ISNUMBER('JQ2 TTrade'!D35),IF('JQ2 TTrade'!D35="","",'JQ2 TTrade'!D35),"")</f>
        <v>1935.3000000000002</v>
      </c>
      <c r="H196" s="1367" t="str">
        <f>IF('JQ2 TTrade'!L35="","",'JQ2 TTrade'!L35)</f>
        <v/>
      </c>
    </row>
    <row r="197" spans="1:8" x14ac:dyDescent="0.25">
      <c r="A197" s="1369" t="str">
        <f>Cover!$G$25</f>
        <v>NL</v>
      </c>
      <c r="B197" s="1371" t="s">
        <v>828</v>
      </c>
      <c r="C197" s="1371">
        <f>Cover!G$27-1</f>
        <v>2018</v>
      </c>
      <c r="D197" s="1371" t="s">
        <v>797</v>
      </c>
      <c r="E197" s="1365" t="s">
        <v>785</v>
      </c>
      <c r="F197" s="1371" t="s">
        <v>861</v>
      </c>
      <c r="G197" s="1369">
        <f>IF(ISNUMBER('JQ2 TTrade'!D36),IF('JQ2 TTrade'!D36="","",'JQ2 TTrade'!D36),"")</f>
        <v>639.90000000000009</v>
      </c>
      <c r="H197" s="1367" t="str">
        <f>IF('JQ2 TTrade'!L36="","",'JQ2 TTrade'!L36)</f>
        <v/>
      </c>
    </row>
    <row r="198" spans="1:8" x14ac:dyDescent="0.25">
      <c r="A198" s="1369" t="str">
        <f>Cover!$G$25</f>
        <v>NL</v>
      </c>
      <c r="B198" s="1371" t="s">
        <v>828</v>
      </c>
      <c r="C198" s="1371">
        <f>Cover!G$27-1</f>
        <v>2018</v>
      </c>
      <c r="D198" s="1371" t="s">
        <v>797</v>
      </c>
      <c r="E198" s="1365" t="s">
        <v>829</v>
      </c>
      <c r="F198" s="1371" t="s">
        <v>861</v>
      </c>
      <c r="G198" s="1369">
        <f>IF(ISNUMBER('JQ2 TTrade'!D37),IF('JQ2 TTrade'!D37="","",'JQ2 TTrade'!D37),"")</f>
        <v>335.3</v>
      </c>
      <c r="H198" s="1367" t="str">
        <f>IF('JQ2 TTrade'!L37="","",'JQ2 TTrade'!L37)</f>
        <v/>
      </c>
    </row>
    <row r="199" spans="1:8" x14ac:dyDescent="0.25">
      <c r="A199" s="1369" t="str">
        <f>Cover!$G$25</f>
        <v>NL</v>
      </c>
      <c r="B199" s="1371" t="s">
        <v>828</v>
      </c>
      <c r="C199" s="1371">
        <f>Cover!G$27-1</f>
        <v>2018</v>
      </c>
      <c r="D199" s="1371" t="s">
        <v>797</v>
      </c>
      <c r="E199" s="1365" t="s">
        <v>833</v>
      </c>
      <c r="F199" s="1371" t="s">
        <v>861</v>
      </c>
      <c r="G199" s="1369">
        <f>IF(ISNUMBER('JQ2 TTrade'!D38),IF('JQ2 TTrade'!D38="","",'JQ2 TTrade'!D38),"")</f>
        <v>304.60000000000002</v>
      </c>
      <c r="H199" s="1367" t="str">
        <f>IF('JQ2 TTrade'!L38="","",'JQ2 TTrade'!L38)</f>
        <v/>
      </c>
    </row>
    <row r="200" spans="1:8" x14ac:dyDescent="0.25">
      <c r="A200" s="1369" t="str">
        <f>Cover!$G$25</f>
        <v>NL</v>
      </c>
      <c r="B200" s="1371" t="s">
        <v>828</v>
      </c>
      <c r="C200" s="1371">
        <f>Cover!G$27-1</f>
        <v>2018</v>
      </c>
      <c r="D200" s="1371" t="s">
        <v>797</v>
      </c>
      <c r="E200" s="1365" t="s">
        <v>842</v>
      </c>
      <c r="F200" s="1371" t="s">
        <v>861</v>
      </c>
      <c r="G200" s="1369">
        <f>IF(ISNUMBER('JQ2 TTrade'!D39),IF('JQ2 TTrade'!D39="","",'JQ2 TTrade'!D39),"")</f>
        <v>100.6</v>
      </c>
      <c r="H200" s="1367" t="str">
        <f>IF('JQ2 TTrade'!L39="","",'JQ2 TTrade'!L39)</f>
        <v/>
      </c>
    </row>
    <row r="201" spans="1:8" x14ac:dyDescent="0.25">
      <c r="A201" s="1369" t="str">
        <f>Cover!$G$25</f>
        <v>NL</v>
      </c>
      <c r="B201" s="1371" t="s">
        <v>828</v>
      </c>
      <c r="C201" s="1371">
        <f>Cover!G$27-1</f>
        <v>2018</v>
      </c>
      <c r="D201" s="1371" t="s">
        <v>798</v>
      </c>
      <c r="E201" s="1365" t="s">
        <v>785</v>
      </c>
      <c r="F201" s="1371" t="s">
        <v>861</v>
      </c>
      <c r="G201" s="1369">
        <f>IF(ISNUMBER('JQ2 TTrade'!D40),IF('JQ2 TTrade'!D40="","",'JQ2 TTrade'!D40),"")</f>
        <v>689.3</v>
      </c>
      <c r="H201" s="1367" t="str">
        <f>IF('JQ2 TTrade'!L40="","",'JQ2 TTrade'!L40)</f>
        <v/>
      </c>
    </row>
    <row r="202" spans="1:8" x14ac:dyDescent="0.25">
      <c r="A202" s="1369" t="str">
        <f>Cover!$G$25</f>
        <v>NL</v>
      </c>
      <c r="B202" s="1371" t="s">
        <v>828</v>
      </c>
      <c r="C202" s="1371">
        <f>Cover!G$27-1</f>
        <v>2018</v>
      </c>
      <c r="D202" s="1371" t="s">
        <v>799</v>
      </c>
      <c r="E202" s="1365" t="s">
        <v>785</v>
      </c>
      <c r="F202" s="1371" t="s">
        <v>861</v>
      </c>
      <c r="G202" s="1369">
        <f>IF(ISNUMBER('JQ2 TTrade'!D41),IF('JQ2 TTrade'!D41="","",'JQ2 TTrade'!D41),"")</f>
        <v>157.6</v>
      </c>
      <c r="H202" s="1367" t="str">
        <f>IF('JQ2 TTrade'!L41="","",'JQ2 TTrade'!L41)</f>
        <v/>
      </c>
    </row>
    <row r="203" spans="1:8" x14ac:dyDescent="0.25">
      <c r="A203" s="1369" t="str">
        <f>Cover!$G$25</f>
        <v>NL</v>
      </c>
      <c r="B203" s="1371" t="s">
        <v>828</v>
      </c>
      <c r="C203" s="1371">
        <f>Cover!G$27-1</f>
        <v>2018</v>
      </c>
      <c r="D203" s="1371" t="s">
        <v>800</v>
      </c>
      <c r="E203" s="1365" t="s">
        <v>785</v>
      </c>
      <c r="F203" s="1371" t="s">
        <v>861</v>
      </c>
      <c r="G203" s="1369">
        <f>IF(ISNUMBER('JQ2 TTrade'!D42),IF('JQ2 TTrade'!D42="","",'JQ2 TTrade'!D42),"")</f>
        <v>606.1</v>
      </c>
      <c r="H203" s="1367" t="str">
        <f>IF('JQ2 TTrade'!L42="","",'JQ2 TTrade'!L42)</f>
        <v/>
      </c>
    </row>
    <row r="204" spans="1:8" x14ac:dyDescent="0.25">
      <c r="A204" s="1369" t="str">
        <f>Cover!$G$25</f>
        <v>NL</v>
      </c>
      <c r="B204" s="1371" t="s">
        <v>828</v>
      </c>
      <c r="C204" s="1371">
        <f>Cover!G$27-1</f>
        <v>2018</v>
      </c>
      <c r="D204" s="1371" t="s">
        <v>801</v>
      </c>
      <c r="E204" s="1365" t="s">
        <v>785</v>
      </c>
      <c r="F204" s="1371" t="s">
        <v>861</v>
      </c>
      <c r="G204" s="1369">
        <f>IF(ISNUMBER('JQ2 TTrade'!D43),IF('JQ2 TTrade'!D43="","",'JQ2 TTrade'!D43),"")</f>
        <v>73.2</v>
      </c>
      <c r="H204" s="1367" t="str">
        <f>IF('JQ2 TTrade'!L43="","",'JQ2 TTrade'!L43)</f>
        <v/>
      </c>
    </row>
    <row r="205" spans="1:8" x14ac:dyDescent="0.25">
      <c r="A205" s="1369" t="str">
        <f>Cover!$G$25</f>
        <v>NL</v>
      </c>
      <c r="B205" s="1371" t="s">
        <v>828</v>
      </c>
      <c r="C205" s="1371">
        <f>Cover!G$27-1</f>
        <v>2018</v>
      </c>
      <c r="D205" s="1371" t="s">
        <v>802</v>
      </c>
      <c r="E205" s="1365" t="s">
        <v>785</v>
      </c>
      <c r="F205" s="1371" t="s">
        <v>861</v>
      </c>
      <c r="G205" s="1369">
        <f>IF(ISNUMBER('JQ2 TTrade'!D44),IF('JQ2 TTrade'!D44="","",'JQ2 TTrade'!D44),"")</f>
        <v>462.5</v>
      </c>
      <c r="H205" s="1367" t="str">
        <f>IF('JQ2 TTrade'!L44="","",'JQ2 TTrade'!L44)</f>
        <v/>
      </c>
    </row>
    <row r="206" spans="1:8" x14ac:dyDescent="0.25">
      <c r="A206" s="1369" t="str">
        <f>Cover!$G$25</f>
        <v>NL</v>
      </c>
      <c r="B206" s="1371" t="s">
        <v>828</v>
      </c>
      <c r="C206" s="1371">
        <f>Cover!G$27-1</f>
        <v>2018</v>
      </c>
      <c r="D206" s="1371" t="s">
        <v>803</v>
      </c>
      <c r="E206" s="1365" t="s">
        <v>785</v>
      </c>
      <c r="F206" s="1371" t="s">
        <v>861</v>
      </c>
      <c r="G206" s="1369">
        <f>IF(ISNUMBER('JQ2 TTrade'!D45),IF('JQ2 TTrade'!D45="","",'JQ2 TTrade'!D45),"")</f>
        <v>70.400000000000006</v>
      </c>
      <c r="H206" s="1367" t="str">
        <f>IF('JQ2 TTrade'!L45="","",'JQ2 TTrade'!L45)</f>
        <v/>
      </c>
    </row>
    <row r="207" spans="1:8" x14ac:dyDescent="0.25">
      <c r="A207" s="1369" t="str">
        <f>Cover!$G$25</f>
        <v>NL</v>
      </c>
      <c r="B207" s="1371" t="s">
        <v>828</v>
      </c>
      <c r="C207" s="1371">
        <f>Cover!G$27-1</f>
        <v>2018</v>
      </c>
      <c r="D207" s="1371" t="s">
        <v>804</v>
      </c>
      <c r="E207" s="1365" t="s">
        <v>785</v>
      </c>
      <c r="F207" s="1371" t="s">
        <v>863</v>
      </c>
      <c r="G207" s="1369">
        <f>IF(ISNUMBER('JQ2 TTrade'!D46),IF('JQ2 TTrade'!D46="","",'JQ2 TTrade'!D46),"")</f>
        <v>1676.0000000000002</v>
      </c>
      <c r="H207" s="1367" t="str">
        <f>IF('JQ2 TTrade'!L46="","",'JQ2 TTrade'!L46)</f>
        <v/>
      </c>
    </row>
    <row r="208" spans="1:8" x14ac:dyDescent="0.25">
      <c r="A208" s="1369" t="str">
        <f>Cover!$G$25</f>
        <v>NL</v>
      </c>
      <c r="B208" s="1371" t="s">
        <v>828</v>
      </c>
      <c r="C208" s="1371">
        <f>Cover!G$27-1</f>
        <v>2018</v>
      </c>
      <c r="D208" s="1371" t="s">
        <v>805</v>
      </c>
      <c r="E208" s="1365" t="s">
        <v>785</v>
      </c>
      <c r="F208" s="1371" t="s">
        <v>863</v>
      </c>
      <c r="G208" s="1369">
        <f>IF(ISNUMBER('JQ2 TTrade'!D47),IF('JQ2 TTrade'!D47="","",'JQ2 TTrade'!D47),"")</f>
        <v>189.2</v>
      </c>
      <c r="H208" s="1367" t="str">
        <f>IF('JQ2 TTrade'!L47="","",'JQ2 TTrade'!L47)</f>
        <v/>
      </c>
    </row>
    <row r="209" spans="1:8" x14ac:dyDescent="0.25">
      <c r="A209" s="1369" t="str">
        <f>Cover!$G$25</f>
        <v>NL</v>
      </c>
      <c r="B209" s="1371" t="s">
        <v>828</v>
      </c>
      <c r="C209" s="1371">
        <f>Cover!G$27-1</f>
        <v>2018</v>
      </c>
      <c r="D209" s="1371" t="s">
        <v>806</v>
      </c>
      <c r="E209" s="1365" t="s">
        <v>785</v>
      </c>
      <c r="F209" s="1371" t="s">
        <v>863</v>
      </c>
      <c r="G209" s="1369">
        <f>IF(ISNUMBER('JQ2 TTrade'!D48),IF('JQ2 TTrade'!D48="","",'JQ2 TTrade'!D48),"")</f>
        <v>1469.3000000000002</v>
      </c>
      <c r="H209" s="1367" t="str">
        <f>IF('JQ2 TTrade'!L48="","",'JQ2 TTrade'!L48)</f>
        <v/>
      </c>
    </row>
    <row r="210" spans="1:8" x14ac:dyDescent="0.25">
      <c r="A210" s="1369" t="str">
        <f>Cover!$G$25</f>
        <v>NL</v>
      </c>
      <c r="B210" s="1371" t="s">
        <v>828</v>
      </c>
      <c r="C210" s="1371">
        <f>Cover!G$27-1</f>
        <v>2018</v>
      </c>
      <c r="D210" s="1371" t="s">
        <v>807</v>
      </c>
      <c r="E210" s="1365" t="s">
        <v>785</v>
      </c>
      <c r="F210" s="1371" t="s">
        <v>863</v>
      </c>
      <c r="G210" s="1369">
        <f>IF(ISNUMBER('JQ2 TTrade'!D49),IF('JQ2 TTrade'!D49="","",'JQ2 TTrade'!D49),"")</f>
        <v>1467.9</v>
      </c>
      <c r="H210" s="1367" t="str">
        <f>IF('JQ2 TTrade'!L49="","",'JQ2 TTrade'!L49)</f>
        <v/>
      </c>
    </row>
    <row r="211" spans="1:8" x14ac:dyDescent="0.25">
      <c r="A211" s="1369" t="str">
        <f>Cover!$G$25</f>
        <v>NL</v>
      </c>
      <c r="B211" s="1371" t="s">
        <v>828</v>
      </c>
      <c r="C211" s="1371">
        <f>Cover!G$27-1</f>
        <v>2018</v>
      </c>
      <c r="D211" s="1371" t="s">
        <v>808</v>
      </c>
      <c r="E211" s="1365" t="s">
        <v>785</v>
      </c>
      <c r="F211" s="1371" t="s">
        <v>863</v>
      </c>
      <c r="G211" s="1369">
        <f>IF(ISNUMBER('JQ2 TTrade'!D50),IF('JQ2 TTrade'!D50="","",'JQ2 TTrade'!D50),"")</f>
        <v>1464</v>
      </c>
      <c r="H211" s="1367" t="str">
        <f>IF('JQ2 TTrade'!L50="","",'JQ2 TTrade'!L50)</f>
        <v/>
      </c>
    </row>
    <row r="212" spans="1:8" x14ac:dyDescent="0.25">
      <c r="A212" s="1369" t="str">
        <f>Cover!$G$25</f>
        <v>NL</v>
      </c>
      <c r="B212" s="1371" t="s">
        <v>828</v>
      </c>
      <c r="C212" s="1371">
        <f>Cover!G$27-1</f>
        <v>2018</v>
      </c>
      <c r="D212" s="1371" t="s">
        <v>809</v>
      </c>
      <c r="E212" s="1365" t="s">
        <v>785</v>
      </c>
      <c r="F212" s="1371" t="s">
        <v>863</v>
      </c>
      <c r="G212" s="1369">
        <f>IF(ISNUMBER('JQ2 TTrade'!D51),IF('JQ2 TTrade'!D51="","",'JQ2 TTrade'!D51),"")</f>
        <v>1.4</v>
      </c>
      <c r="H212" s="1367" t="str">
        <f>IF('JQ2 TTrade'!L51="","",'JQ2 TTrade'!L51)</f>
        <v/>
      </c>
    </row>
    <row r="213" spans="1:8" x14ac:dyDescent="0.25">
      <c r="A213" s="1369" t="str">
        <f>Cover!$G$25</f>
        <v>NL</v>
      </c>
      <c r="B213" s="1371" t="s">
        <v>828</v>
      </c>
      <c r="C213" s="1371">
        <f>Cover!G$27-1</f>
        <v>2018</v>
      </c>
      <c r="D213" s="1371" t="s">
        <v>810</v>
      </c>
      <c r="E213" s="1365" t="s">
        <v>785</v>
      </c>
      <c r="F213" s="1371" t="s">
        <v>863</v>
      </c>
      <c r="G213" s="1369">
        <f>IF(ISNUMBER('JQ2 TTrade'!D52),IF('JQ2 TTrade'!D52="","",'JQ2 TTrade'!D52),"")</f>
        <v>17.5</v>
      </c>
      <c r="H213" s="1367" t="str">
        <f>IF('JQ2 TTrade'!L52="","",'JQ2 TTrade'!L52)</f>
        <v/>
      </c>
    </row>
    <row r="214" spans="1:8" x14ac:dyDescent="0.25">
      <c r="A214" s="1369" t="str">
        <f>Cover!$G$25</f>
        <v>NL</v>
      </c>
      <c r="B214" s="1371" t="s">
        <v>828</v>
      </c>
      <c r="C214" s="1371">
        <f>Cover!G$27-1</f>
        <v>2018</v>
      </c>
      <c r="D214" s="1371" t="s">
        <v>811</v>
      </c>
      <c r="E214" s="1365" t="s">
        <v>785</v>
      </c>
      <c r="F214" s="1371" t="s">
        <v>863</v>
      </c>
      <c r="G214" s="1369">
        <f>IF(ISNUMBER('JQ2 TTrade'!D53),IF('JQ2 TTrade'!D53="","",'JQ2 TTrade'!D53),"")</f>
        <v>26.099999999999998</v>
      </c>
      <c r="H214" s="1367" t="str">
        <f>IF('JQ2 TTrade'!L53="","",'JQ2 TTrade'!L53)</f>
        <v/>
      </c>
    </row>
    <row r="215" spans="1:8" x14ac:dyDescent="0.25">
      <c r="A215" s="1369" t="str">
        <f>Cover!$G$25</f>
        <v>NL</v>
      </c>
      <c r="B215" s="1371" t="s">
        <v>828</v>
      </c>
      <c r="C215" s="1371">
        <f>Cover!G$27-1</f>
        <v>2018</v>
      </c>
      <c r="D215" s="1371" t="s">
        <v>812</v>
      </c>
      <c r="E215" s="1365" t="s">
        <v>785</v>
      </c>
      <c r="F215" s="1371" t="s">
        <v>863</v>
      </c>
      <c r="G215" s="1369">
        <f>IF(ISNUMBER('JQ2 TTrade'!D54),IF('JQ2 TTrade'!D54="","",'JQ2 TTrade'!D54),"")</f>
        <v>25.9</v>
      </c>
      <c r="H215" s="1367" t="str">
        <f>IF('JQ2 TTrade'!L54="","",'JQ2 TTrade'!L54)</f>
        <v/>
      </c>
    </row>
    <row r="216" spans="1:8" x14ac:dyDescent="0.25">
      <c r="A216" s="1369" t="str">
        <f>Cover!$G$25</f>
        <v>NL</v>
      </c>
      <c r="B216" s="1371" t="s">
        <v>828</v>
      </c>
      <c r="C216" s="1371">
        <f>Cover!G$27-1</f>
        <v>2018</v>
      </c>
      <c r="D216" s="1371" t="s">
        <v>813</v>
      </c>
      <c r="E216" s="1365" t="s">
        <v>785</v>
      </c>
      <c r="F216" s="1371" t="s">
        <v>863</v>
      </c>
      <c r="G216" s="1369">
        <f>IF(ISNUMBER('JQ2 TTrade'!D55),IF('JQ2 TTrade'!D55="","",'JQ2 TTrade'!D55),"")</f>
        <v>0.2</v>
      </c>
      <c r="H216" s="1367" t="str">
        <f>IF('JQ2 TTrade'!L55="","",'JQ2 TTrade'!L55)</f>
        <v/>
      </c>
    </row>
    <row r="217" spans="1:8" x14ac:dyDescent="0.25">
      <c r="A217" s="1369" t="str">
        <f>Cover!$G$25</f>
        <v>NL</v>
      </c>
      <c r="B217" s="1371" t="s">
        <v>828</v>
      </c>
      <c r="C217" s="1371">
        <f>Cover!G$27-1</f>
        <v>2018</v>
      </c>
      <c r="D217" s="1371" t="s">
        <v>814</v>
      </c>
      <c r="E217" s="1365" t="s">
        <v>785</v>
      </c>
      <c r="F217" s="1371" t="s">
        <v>863</v>
      </c>
      <c r="G217" s="1369">
        <f>IF(ISNUMBER('JQ2 TTrade'!D56),IF('JQ2 TTrade'!D56="","",'JQ2 TTrade'!D56),"")</f>
        <v>2669.7</v>
      </c>
      <c r="H217" s="1367" t="str">
        <f>IF('JQ2 TTrade'!L56="","",'JQ2 TTrade'!L56)</f>
        <v/>
      </c>
    </row>
    <row r="218" spans="1:8" x14ac:dyDescent="0.25">
      <c r="A218" s="1369" t="str">
        <f>Cover!$G$25</f>
        <v>NL</v>
      </c>
      <c r="B218" s="1371" t="s">
        <v>828</v>
      </c>
      <c r="C218" s="1371">
        <f>Cover!G$27-1</f>
        <v>2018</v>
      </c>
      <c r="D218" s="1371" t="s">
        <v>815</v>
      </c>
      <c r="E218" s="1365" t="s">
        <v>785</v>
      </c>
      <c r="F218" s="1371" t="s">
        <v>863</v>
      </c>
      <c r="G218" s="1369">
        <f>IF(ISNUMBER('JQ2 TTrade'!D57),IF('JQ2 TTrade'!D57="","",'JQ2 TTrade'!D57),"")</f>
        <v>2563.3000000000002</v>
      </c>
      <c r="H218" s="1367" t="str">
        <f>IF('JQ2 TTrade'!L57="","",'JQ2 TTrade'!L57)</f>
        <v/>
      </c>
    </row>
    <row r="219" spans="1:8" x14ac:dyDescent="0.25">
      <c r="A219" s="1369" t="str">
        <f>Cover!$G$25</f>
        <v>NL</v>
      </c>
      <c r="B219" s="1371" t="s">
        <v>828</v>
      </c>
      <c r="C219" s="1371">
        <f>Cover!G$27-1</f>
        <v>2018</v>
      </c>
      <c r="D219" s="1371" t="s">
        <v>816</v>
      </c>
      <c r="E219" s="1365" t="s">
        <v>785</v>
      </c>
      <c r="F219" s="1371" t="s">
        <v>863</v>
      </c>
      <c r="G219" s="1369">
        <f>IF(ISNUMBER('JQ2 TTrade'!D58),IF('JQ2 TTrade'!D58="","",'JQ2 TTrade'!D58),"")</f>
        <v>891.7</v>
      </c>
      <c r="H219" s="1367" t="str">
        <f>IF('JQ2 TTrade'!L58="","",'JQ2 TTrade'!L58)</f>
        <v/>
      </c>
    </row>
    <row r="220" spans="1:8" x14ac:dyDescent="0.25">
      <c r="A220" s="1369" t="str">
        <f>Cover!$G$25</f>
        <v>NL</v>
      </c>
      <c r="B220" s="1371" t="s">
        <v>828</v>
      </c>
      <c r="C220" s="1371">
        <f>Cover!G$27-1</f>
        <v>2018</v>
      </c>
      <c r="D220" s="1371" t="s">
        <v>817</v>
      </c>
      <c r="E220" s="1365" t="s">
        <v>785</v>
      </c>
      <c r="F220" s="1371" t="s">
        <v>863</v>
      </c>
      <c r="G220" s="1369">
        <f>IF(ISNUMBER('JQ2 TTrade'!D59),IF('JQ2 TTrade'!D59="","",'JQ2 TTrade'!D59),"")</f>
        <v>321.89999999999998</v>
      </c>
      <c r="H220" s="1367" t="str">
        <f>IF('JQ2 TTrade'!L59="","",'JQ2 TTrade'!L59)</f>
        <v/>
      </c>
    </row>
    <row r="221" spans="1:8" x14ac:dyDescent="0.25">
      <c r="A221" s="1369" t="str">
        <f>Cover!$G$25</f>
        <v>NL</v>
      </c>
      <c r="B221" s="1371" t="s">
        <v>828</v>
      </c>
      <c r="C221" s="1371">
        <f>Cover!G$27-1</f>
        <v>2018</v>
      </c>
      <c r="D221" s="1371" t="s">
        <v>818</v>
      </c>
      <c r="E221" s="1365" t="s">
        <v>785</v>
      </c>
      <c r="F221" s="1371" t="s">
        <v>863</v>
      </c>
      <c r="G221" s="1369">
        <f>IF(ISNUMBER('JQ2 TTrade'!D60),IF('JQ2 TTrade'!D60="","",'JQ2 TTrade'!D60),"")</f>
        <v>80.5</v>
      </c>
      <c r="H221" s="1367" t="str">
        <f>IF('JQ2 TTrade'!L60="","",'JQ2 TTrade'!L60)</f>
        <v/>
      </c>
    </row>
    <row r="222" spans="1:8" x14ac:dyDescent="0.25">
      <c r="A222" s="1369" t="str">
        <f>Cover!$G$25</f>
        <v>NL</v>
      </c>
      <c r="B222" s="1371" t="s">
        <v>828</v>
      </c>
      <c r="C222" s="1371">
        <f>Cover!G$27-1</f>
        <v>2018</v>
      </c>
      <c r="D222" s="1371" t="s">
        <v>819</v>
      </c>
      <c r="E222" s="1365" t="s">
        <v>785</v>
      </c>
      <c r="F222" s="1371" t="s">
        <v>863</v>
      </c>
      <c r="G222" s="1369">
        <f>IF(ISNUMBER('JQ2 TTrade'!D61),IF('JQ2 TTrade'!D61="","",'JQ2 TTrade'!D61),"")</f>
        <v>234.3</v>
      </c>
      <c r="H222" s="1367" t="str">
        <f>IF('JQ2 TTrade'!L61="","",'JQ2 TTrade'!L61)</f>
        <v/>
      </c>
    </row>
    <row r="223" spans="1:8" x14ac:dyDescent="0.25">
      <c r="A223" s="1369" t="str">
        <f>Cover!$G$25</f>
        <v>NL</v>
      </c>
      <c r="B223" s="1371" t="s">
        <v>828</v>
      </c>
      <c r="C223" s="1371">
        <f>Cover!G$27-1</f>
        <v>2018</v>
      </c>
      <c r="D223" s="1371" t="s">
        <v>820</v>
      </c>
      <c r="E223" s="1365" t="s">
        <v>785</v>
      </c>
      <c r="F223" s="1371" t="s">
        <v>863</v>
      </c>
      <c r="G223" s="1369">
        <f>IF(ISNUMBER('JQ2 TTrade'!D62),IF('JQ2 TTrade'!D62="","",'JQ2 TTrade'!D62),"")</f>
        <v>255</v>
      </c>
      <c r="H223" s="1367" t="str">
        <f>IF('JQ2 TTrade'!L62="","",'JQ2 TTrade'!L62)</f>
        <v/>
      </c>
    </row>
    <row r="224" spans="1:8" x14ac:dyDescent="0.25">
      <c r="A224" s="1369" t="str">
        <f>Cover!$G$25</f>
        <v>NL</v>
      </c>
      <c r="B224" s="1371" t="s">
        <v>828</v>
      </c>
      <c r="C224" s="1371">
        <f>Cover!G$27-1</f>
        <v>2018</v>
      </c>
      <c r="D224" s="1371" t="s">
        <v>821</v>
      </c>
      <c r="E224" s="1365" t="s">
        <v>785</v>
      </c>
      <c r="F224" s="1371" t="s">
        <v>863</v>
      </c>
      <c r="G224" s="1369">
        <f>IF(ISNUMBER('JQ2 TTrade'!D63),IF('JQ2 TTrade'!D63="","",'JQ2 TTrade'!D63),"")</f>
        <v>40.6</v>
      </c>
      <c r="H224" s="1367" t="str">
        <f>IF('JQ2 TTrade'!L63="","",'JQ2 TTrade'!L63)</f>
        <v/>
      </c>
    </row>
    <row r="225" spans="1:8" x14ac:dyDescent="0.25">
      <c r="A225" s="1369" t="str">
        <f>Cover!$G$25</f>
        <v>NL</v>
      </c>
      <c r="B225" s="1371" t="s">
        <v>828</v>
      </c>
      <c r="C225" s="1371">
        <f>Cover!G$27-1</f>
        <v>2018</v>
      </c>
      <c r="D225" s="1371" t="s">
        <v>822</v>
      </c>
      <c r="E225" s="1365" t="s">
        <v>785</v>
      </c>
      <c r="F225" s="1371" t="s">
        <v>863</v>
      </c>
      <c r="G225" s="1369">
        <f>IF(ISNUMBER('JQ2 TTrade'!D64),IF('JQ2 TTrade'!D64="","",'JQ2 TTrade'!D64),"")</f>
        <v>1604.5</v>
      </c>
      <c r="H225" s="1367" t="str">
        <f>IF('JQ2 TTrade'!L64="","",'JQ2 TTrade'!L64)</f>
        <v/>
      </c>
    </row>
    <row r="226" spans="1:8" x14ac:dyDescent="0.25">
      <c r="A226" s="1369" t="str">
        <f>Cover!$G$25</f>
        <v>NL</v>
      </c>
      <c r="B226" s="1371" t="s">
        <v>828</v>
      </c>
      <c r="C226" s="1371">
        <f>Cover!G$27-1</f>
        <v>2018</v>
      </c>
      <c r="D226" s="1371" t="s">
        <v>823</v>
      </c>
      <c r="E226" s="1365" t="s">
        <v>785</v>
      </c>
      <c r="F226" s="1371" t="s">
        <v>863</v>
      </c>
      <c r="G226" s="1369">
        <f>IF(ISNUMBER('JQ2 TTrade'!D65),IF('JQ2 TTrade'!D65="","",'JQ2 TTrade'!D65),"")</f>
        <v>795.3</v>
      </c>
      <c r="H226" s="1367" t="str">
        <f>IF('JQ2 TTrade'!L65="","",'JQ2 TTrade'!L65)</f>
        <v/>
      </c>
    </row>
    <row r="227" spans="1:8" x14ac:dyDescent="0.25">
      <c r="A227" s="1369" t="str">
        <f>Cover!$G$25</f>
        <v>NL</v>
      </c>
      <c r="B227" s="1371" t="s">
        <v>828</v>
      </c>
      <c r="C227" s="1371">
        <f>Cover!G$27-1</f>
        <v>2018</v>
      </c>
      <c r="D227" s="1371" t="s">
        <v>824</v>
      </c>
      <c r="E227" s="1365" t="s">
        <v>785</v>
      </c>
      <c r="F227" s="1371" t="s">
        <v>863</v>
      </c>
      <c r="G227" s="1369">
        <f>IF(ISNUMBER('JQ2 TTrade'!D66),IF('JQ2 TTrade'!D66="","",'JQ2 TTrade'!D66),"")</f>
        <v>462</v>
      </c>
      <c r="H227" s="1367" t="str">
        <f>IF('JQ2 TTrade'!L66="","",'JQ2 TTrade'!L66)</f>
        <v/>
      </c>
    </row>
    <row r="228" spans="1:8" x14ac:dyDescent="0.25">
      <c r="A228" s="1369" t="str">
        <f>Cover!$G$25</f>
        <v>NL</v>
      </c>
      <c r="B228" s="1371" t="s">
        <v>828</v>
      </c>
      <c r="C228" s="1371">
        <f>Cover!G$27-1</f>
        <v>2018</v>
      </c>
      <c r="D228" s="1371" t="s">
        <v>825</v>
      </c>
      <c r="E228" s="1365" t="s">
        <v>785</v>
      </c>
      <c r="F228" s="1371" t="s">
        <v>863</v>
      </c>
      <c r="G228" s="1369">
        <f>IF(ISNUMBER('JQ2 TTrade'!D67),IF('JQ2 TTrade'!D67="","",'JQ2 TTrade'!D67),"")</f>
        <v>228.2</v>
      </c>
      <c r="H228" s="1367" t="str">
        <f>IF('JQ2 TTrade'!L67="","",'JQ2 TTrade'!L67)</f>
        <v/>
      </c>
    </row>
    <row r="229" spans="1:8" x14ac:dyDescent="0.25">
      <c r="A229" s="1369" t="str">
        <f>Cover!$G$25</f>
        <v>NL</v>
      </c>
      <c r="B229" s="1371" t="s">
        <v>828</v>
      </c>
      <c r="C229" s="1371">
        <f>Cover!G$27-1</f>
        <v>2018</v>
      </c>
      <c r="D229" s="1371" t="s">
        <v>826</v>
      </c>
      <c r="E229" s="1365" t="s">
        <v>785</v>
      </c>
      <c r="F229" s="1371" t="s">
        <v>863</v>
      </c>
      <c r="G229" s="1369">
        <f>IF(ISNUMBER('JQ2 TTrade'!D68),IF('JQ2 TTrade'!D68="","",'JQ2 TTrade'!D68),"")</f>
        <v>119</v>
      </c>
      <c r="H229" s="1367" t="str">
        <f>IF('JQ2 TTrade'!L68="","",'JQ2 TTrade'!L68)</f>
        <v/>
      </c>
    </row>
    <row r="230" spans="1:8" x14ac:dyDescent="0.25">
      <c r="A230" s="1369" t="str">
        <f>Cover!$G$25</f>
        <v>NL</v>
      </c>
      <c r="B230" s="1371" t="s">
        <v>828</v>
      </c>
      <c r="C230" s="1371">
        <f>Cover!G$27-1</f>
        <v>2018</v>
      </c>
      <c r="D230" s="1371" t="s">
        <v>827</v>
      </c>
      <c r="E230" s="1365" t="s">
        <v>785</v>
      </c>
      <c r="F230" s="1371" t="s">
        <v>863</v>
      </c>
      <c r="G230" s="1369">
        <f>IF(ISNUMBER('JQ2 TTrade'!D69),IF('JQ2 TTrade'!D69="","",'JQ2 TTrade'!D69),"")</f>
        <v>26.5</v>
      </c>
      <c r="H230" s="1367" t="str">
        <f>IF('JQ2 TTrade'!L69="","",'JQ2 TTrade'!L69)</f>
        <v/>
      </c>
    </row>
    <row r="231" spans="1:8" x14ac:dyDescent="0.25">
      <c r="A231" s="1369" t="str">
        <f>Cover!$G$25</f>
        <v>NL</v>
      </c>
      <c r="B231" s="1371" t="s">
        <v>828</v>
      </c>
      <c r="C231" s="1371">
        <f>Cover!G$27-1</f>
        <v>2018</v>
      </c>
      <c r="D231" s="1371" t="s">
        <v>773</v>
      </c>
      <c r="E231" s="1365" t="s">
        <v>785</v>
      </c>
      <c r="F231" s="1371" t="s">
        <v>862</v>
      </c>
      <c r="G231" s="1369">
        <f>IF(ISNUMBER('JQ2 TTrade'!E11),IF('JQ2 TTrade'!E11="","",'JQ2 TTrade'!E11),"")</f>
        <v>46650</v>
      </c>
      <c r="H231" s="1367" t="str">
        <f>IF('JQ2 TTrade'!M11="","",'JQ2 TTrade'!M11)</f>
        <v/>
      </c>
    </row>
    <row r="232" spans="1:8" x14ac:dyDescent="0.25">
      <c r="A232" s="1369" t="str">
        <f>Cover!$G$25</f>
        <v>NL</v>
      </c>
      <c r="B232" s="1371" t="s">
        <v>828</v>
      </c>
      <c r="C232" s="1371">
        <f>Cover!G$27-1</f>
        <v>2018</v>
      </c>
      <c r="D232" s="1371" t="s">
        <v>774</v>
      </c>
      <c r="E232" s="1365" t="s">
        <v>785</v>
      </c>
      <c r="F232" s="1371" t="s">
        <v>862</v>
      </c>
      <c r="G232" s="1369">
        <f>IF(ISNUMBER('JQ2 TTrade'!E12),IF('JQ2 TTrade'!E12="","",'JQ2 TTrade'!E12),"")</f>
        <v>3853</v>
      </c>
      <c r="H232" s="1367" t="str">
        <f>IF('JQ2 TTrade'!M12="","",'JQ2 TTrade'!M12)</f>
        <v/>
      </c>
    </row>
    <row r="233" spans="1:8" x14ac:dyDescent="0.25">
      <c r="A233" s="1369" t="str">
        <f>Cover!$G$25</f>
        <v>NL</v>
      </c>
      <c r="B233" s="1371" t="s">
        <v>828</v>
      </c>
      <c r="C233" s="1371">
        <f>Cover!G$27-1</f>
        <v>2018</v>
      </c>
      <c r="D233" s="1371" t="s">
        <v>774</v>
      </c>
      <c r="E233" s="1365" t="s">
        <v>829</v>
      </c>
      <c r="F233" s="1371" t="s">
        <v>862</v>
      </c>
      <c r="G233" s="1369">
        <f>IF(ISNUMBER('JQ2 TTrade'!E13),IF('JQ2 TTrade'!E13="","",'JQ2 TTrade'!E13),"")</f>
        <v>2146</v>
      </c>
      <c r="H233" s="1367" t="str">
        <f>IF('JQ2 TTrade'!M13="","",'JQ2 TTrade'!M13)</f>
        <v/>
      </c>
    </row>
    <row r="234" spans="1:8" x14ac:dyDescent="0.25">
      <c r="A234" s="1369" t="str">
        <f>Cover!$G$25</f>
        <v>NL</v>
      </c>
      <c r="B234" s="1371" t="s">
        <v>828</v>
      </c>
      <c r="C234" s="1371">
        <f>Cover!G$27-1</f>
        <v>2018</v>
      </c>
      <c r="D234" s="1371" t="s">
        <v>774</v>
      </c>
      <c r="E234" s="1365" t="s">
        <v>833</v>
      </c>
      <c r="F234" s="1371" t="s">
        <v>862</v>
      </c>
      <c r="G234" s="1369">
        <f>IF(ISNUMBER('JQ2 TTrade'!E14),IF('JQ2 TTrade'!E14="","",'JQ2 TTrade'!E14),"")</f>
        <v>1707</v>
      </c>
      <c r="H234" s="1367" t="str">
        <f>IF('JQ2 TTrade'!M14="","",'JQ2 TTrade'!M14)</f>
        <v/>
      </c>
    </row>
    <row r="235" spans="1:8" x14ac:dyDescent="0.25">
      <c r="A235" s="1369" t="str">
        <f>Cover!$G$25</f>
        <v>NL</v>
      </c>
      <c r="B235" s="1371" t="s">
        <v>828</v>
      </c>
      <c r="C235" s="1371">
        <f>Cover!G$27-1</f>
        <v>2018</v>
      </c>
      <c r="D235" s="1371" t="s">
        <v>775</v>
      </c>
      <c r="E235" s="1365" t="s">
        <v>785</v>
      </c>
      <c r="F235" s="1371" t="s">
        <v>862</v>
      </c>
      <c r="G235" s="1369">
        <f>IF(ISNUMBER('JQ2 TTrade'!E15),IF('JQ2 TTrade'!E15="","",'JQ2 TTrade'!E15),"")</f>
        <v>42797</v>
      </c>
      <c r="H235" s="1367" t="str">
        <f>IF('JQ2 TTrade'!M15="","",'JQ2 TTrade'!M15)</f>
        <v/>
      </c>
    </row>
    <row r="236" spans="1:8" x14ac:dyDescent="0.25">
      <c r="A236" s="1369" t="str">
        <f>Cover!$G$25</f>
        <v>NL</v>
      </c>
      <c r="B236" s="1371" t="s">
        <v>828</v>
      </c>
      <c r="C236" s="1371">
        <f>Cover!G$27-1</f>
        <v>2018</v>
      </c>
      <c r="D236" s="1371" t="s">
        <v>775</v>
      </c>
      <c r="E236" s="1365" t="s">
        <v>829</v>
      </c>
      <c r="F236" s="1371" t="s">
        <v>862</v>
      </c>
      <c r="G236" s="1369">
        <f>IF(ISNUMBER('JQ2 TTrade'!E16),IF('JQ2 TTrade'!E16="","",'JQ2 TTrade'!E16),"")</f>
        <v>11465</v>
      </c>
      <c r="H236" s="1367" t="str">
        <f>IF('JQ2 TTrade'!M16="","",'JQ2 TTrade'!M16)</f>
        <v/>
      </c>
    </row>
    <row r="237" spans="1:8" x14ac:dyDescent="0.25">
      <c r="A237" s="1369" t="str">
        <f>Cover!$G$25</f>
        <v>NL</v>
      </c>
      <c r="B237" s="1371" t="s">
        <v>828</v>
      </c>
      <c r="C237" s="1371">
        <f>Cover!G$27-1</f>
        <v>2018</v>
      </c>
      <c r="D237" s="1371" t="s">
        <v>775</v>
      </c>
      <c r="E237" s="1365" t="s">
        <v>833</v>
      </c>
      <c r="F237" s="1371" t="s">
        <v>862</v>
      </c>
      <c r="G237" s="1369">
        <f>IF(ISNUMBER('JQ2 TTrade'!E17),IF('JQ2 TTrade'!E17="","",'JQ2 TTrade'!E17),"")</f>
        <v>31332</v>
      </c>
      <c r="H237" s="1367" t="str">
        <f>IF('JQ2 TTrade'!M17="","",'JQ2 TTrade'!M17)</f>
        <v/>
      </c>
    </row>
    <row r="238" spans="1:8" x14ac:dyDescent="0.25">
      <c r="A238" s="1369" t="str">
        <f>Cover!$G$25</f>
        <v>NL</v>
      </c>
      <c r="B238" s="1371" t="s">
        <v>828</v>
      </c>
      <c r="C238" s="1371">
        <f>Cover!G$27-1</f>
        <v>2018</v>
      </c>
      <c r="D238" s="1371" t="s">
        <v>775</v>
      </c>
      <c r="E238" s="1365" t="s">
        <v>842</v>
      </c>
      <c r="F238" s="1371" t="s">
        <v>862</v>
      </c>
      <c r="G238" s="1369">
        <f>IF(ISNUMBER('JQ2 TTrade'!E18),IF('JQ2 TTrade'!E18="","",'JQ2 TTrade'!E18),"")</f>
        <v>16323</v>
      </c>
      <c r="H238" s="1367" t="str">
        <f>IF('JQ2 TTrade'!M18="","",'JQ2 TTrade'!M18)</f>
        <v/>
      </c>
    </row>
    <row r="239" spans="1:8" x14ac:dyDescent="0.25">
      <c r="A239" s="1369" t="str">
        <f>Cover!$G$25</f>
        <v>NL</v>
      </c>
      <c r="B239" s="1371" t="s">
        <v>828</v>
      </c>
      <c r="C239" s="1371">
        <f>Cover!G$27-1</f>
        <v>2018</v>
      </c>
      <c r="D239" s="1371" t="s">
        <v>786</v>
      </c>
      <c r="E239" s="1365" t="s">
        <v>785</v>
      </c>
      <c r="F239" s="1371" t="s">
        <v>862</v>
      </c>
      <c r="G239" s="1369">
        <f>IF(ISNUMBER('JQ2 TTrade'!E19),IF('JQ2 TTrade'!E19="","",'JQ2 TTrade'!E19),"")</f>
        <v>28083</v>
      </c>
      <c r="H239" s="1367" t="str">
        <f>IF('JQ2 TTrade'!M19="","",'JQ2 TTrade'!M19)</f>
        <v/>
      </c>
    </row>
    <row r="240" spans="1:8" x14ac:dyDescent="0.25">
      <c r="A240" s="1369" t="str">
        <f>Cover!$G$25</f>
        <v>NL</v>
      </c>
      <c r="B240" s="1371" t="s">
        <v>828</v>
      </c>
      <c r="C240" s="1371">
        <f>Cover!G$27-1</f>
        <v>2018</v>
      </c>
      <c r="D240" s="1371" t="s">
        <v>787</v>
      </c>
      <c r="E240" s="1365" t="s">
        <v>785</v>
      </c>
      <c r="F240" s="1371" t="s">
        <v>862</v>
      </c>
      <c r="G240" s="1369">
        <f>IF(ISNUMBER('JQ2 TTrade'!E20),IF('JQ2 TTrade'!E20="","",'JQ2 TTrade'!E20),"")</f>
        <v>22845</v>
      </c>
      <c r="H240" s="1367" t="str">
        <f>IF('JQ2 TTrade'!M20="","",'JQ2 TTrade'!M20)</f>
        <v/>
      </c>
    </row>
    <row r="241" spans="1:8" x14ac:dyDescent="0.25">
      <c r="A241" s="1369" t="str">
        <f>Cover!$G$25</f>
        <v>NL</v>
      </c>
      <c r="B241" s="1371" t="s">
        <v>828</v>
      </c>
      <c r="C241" s="1371">
        <f>Cover!G$27-1</f>
        <v>2018</v>
      </c>
      <c r="D241" s="1371" t="s">
        <v>788</v>
      </c>
      <c r="E241" s="1365" t="s">
        <v>785</v>
      </c>
      <c r="F241" s="1371" t="s">
        <v>862</v>
      </c>
      <c r="G241" s="1369">
        <f>IF(ISNUMBER('JQ2 TTrade'!E21),IF('JQ2 TTrade'!E21="","",'JQ2 TTrade'!E21),"")</f>
        <v>13057</v>
      </c>
      <c r="H241" s="1367" t="str">
        <f>IF('JQ2 TTrade'!M21="","",'JQ2 TTrade'!M21)</f>
        <v/>
      </c>
    </row>
    <row r="242" spans="1:8" x14ac:dyDescent="0.25">
      <c r="A242" s="1369" t="str">
        <f>Cover!$G$25</f>
        <v>NL</v>
      </c>
      <c r="B242" s="1371" t="s">
        <v>828</v>
      </c>
      <c r="C242" s="1371">
        <f>Cover!G$27-1</f>
        <v>2018</v>
      </c>
      <c r="D242" s="1371" t="s">
        <v>789</v>
      </c>
      <c r="E242" s="1365" t="s">
        <v>785</v>
      </c>
      <c r="F242" s="1371" t="s">
        <v>862</v>
      </c>
      <c r="G242" s="1369">
        <f>IF(ISNUMBER('JQ2 TTrade'!E22),IF('JQ2 TTrade'!E22="","",'JQ2 TTrade'!E22),"")</f>
        <v>9788</v>
      </c>
      <c r="H242" s="1367" t="str">
        <f>IF('JQ2 TTrade'!M22="","",'JQ2 TTrade'!M22)</f>
        <v/>
      </c>
    </row>
    <row r="243" spans="1:8" x14ac:dyDescent="0.25">
      <c r="A243" s="1369" t="str">
        <f>Cover!$G$25</f>
        <v>NL</v>
      </c>
      <c r="B243" s="1371" t="s">
        <v>828</v>
      </c>
      <c r="C243" s="1371">
        <f>Cover!G$27-1</f>
        <v>2018</v>
      </c>
      <c r="D243" s="1371" t="s">
        <v>790</v>
      </c>
      <c r="E243" s="1365" t="s">
        <v>785</v>
      </c>
      <c r="F243" s="1371" t="s">
        <v>862</v>
      </c>
      <c r="G243" s="1369" t="str">
        <f>IF(ISNUMBER('JQ2 TTrade'!E23),IF('JQ2 TTrade'!E23="","",'JQ2 TTrade'!E23),"")</f>
        <v/>
      </c>
      <c r="H243" s="1367" t="str">
        <f>IF('JQ2 TTrade'!M23="","",'JQ2 TTrade'!M23)</f>
        <v/>
      </c>
    </row>
    <row r="244" spans="1:8" x14ac:dyDescent="0.25">
      <c r="A244" s="1369" t="str">
        <f>Cover!$G$25</f>
        <v>NL</v>
      </c>
      <c r="B244" s="1371" t="s">
        <v>828</v>
      </c>
      <c r="C244" s="1371">
        <f>Cover!G$27-1</f>
        <v>2018</v>
      </c>
      <c r="D244" s="1371" t="s">
        <v>791</v>
      </c>
      <c r="E244" s="1365" t="s">
        <v>785</v>
      </c>
      <c r="F244" s="1371" t="s">
        <v>862</v>
      </c>
      <c r="G244" s="1369">
        <f>IF(ISNUMBER('JQ2 TTrade'!E24),IF('JQ2 TTrade'!E24="","",'JQ2 TTrade'!E24),"")</f>
        <v>62376</v>
      </c>
      <c r="H244" s="1367" t="str">
        <f>IF('JQ2 TTrade'!M24="","",'JQ2 TTrade'!M24)</f>
        <v/>
      </c>
    </row>
    <row r="245" spans="1:8" x14ac:dyDescent="0.25">
      <c r="A245" s="1369" t="str">
        <f>Cover!$G$25</f>
        <v>NL</v>
      </c>
      <c r="B245" s="1371" t="s">
        <v>828</v>
      </c>
      <c r="C245" s="1371">
        <f>Cover!G$27-1</f>
        <v>2018</v>
      </c>
      <c r="D245" s="1371" t="s">
        <v>792</v>
      </c>
      <c r="E245" s="1365" t="s">
        <v>785</v>
      </c>
      <c r="F245" s="1371" t="s">
        <v>862</v>
      </c>
      <c r="G245" s="1369">
        <f>IF(ISNUMBER('JQ2 TTrade'!E25),IF('JQ2 TTrade'!E25="","",'JQ2 TTrade'!E25),"")</f>
        <v>59008</v>
      </c>
      <c r="H245" s="1367" t="str">
        <f>IF('JQ2 TTrade'!M25="","",'JQ2 TTrade'!M25)</f>
        <v/>
      </c>
    </row>
    <row r="246" spans="1:8" x14ac:dyDescent="0.25">
      <c r="A246" s="1369" t="str">
        <f>Cover!$G$25</f>
        <v>NL</v>
      </c>
      <c r="B246" s="1371" t="s">
        <v>828</v>
      </c>
      <c r="C246" s="1371">
        <f>Cover!G$27-1</f>
        <v>2018</v>
      </c>
      <c r="D246" s="1371" t="s">
        <v>793</v>
      </c>
      <c r="E246" s="1365" t="s">
        <v>785</v>
      </c>
      <c r="F246" s="1371" t="s">
        <v>862</v>
      </c>
      <c r="G246" s="1369">
        <f>IF(ISNUMBER('JQ2 TTrade'!E26),IF('JQ2 TTrade'!E26="","",'JQ2 TTrade'!E26),"")</f>
        <v>3368</v>
      </c>
      <c r="H246" s="1367" t="str">
        <f>IF('JQ2 TTrade'!M26="","",'JQ2 TTrade'!M26)</f>
        <v/>
      </c>
    </row>
    <row r="247" spans="1:8" x14ac:dyDescent="0.25">
      <c r="A247" s="1369" t="str">
        <f>Cover!$G$25</f>
        <v>NL</v>
      </c>
      <c r="B247" s="1371" t="s">
        <v>828</v>
      </c>
      <c r="C247" s="1371">
        <f>Cover!G$27-1</f>
        <v>2018</v>
      </c>
      <c r="D247" s="1371" t="s">
        <v>794</v>
      </c>
      <c r="E247" s="1365" t="s">
        <v>785</v>
      </c>
      <c r="F247" s="1371" t="s">
        <v>862</v>
      </c>
      <c r="G247" s="1369">
        <f>IF(ISNUMBER('JQ2 TTrade'!E27),IF('JQ2 TTrade'!E27="","",'JQ2 TTrade'!E27),"")</f>
        <v>918735</v>
      </c>
      <c r="H247" s="1367" t="str">
        <f>IF('JQ2 TTrade'!M27="","",'JQ2 TTrade'!M27)</f>
        <v/>
      </c>
    </row>
    <row r="248" spans="1:8" x14ac:dyDescent="0.25">
      <c r="A248" s="1369" t="str">
        <f>Cover!$G$25</f>
        <v>NL</v>
      </c>
      <c r="B248" s="1371" t="s">
        <v>828</v>
      </c>
      <c r="C248" s="1371">
        <f>Cover!G$27-1</f>
        <v>2018</v>
      </c>
      <c r="D248" s="1371" t="s">
        <v>794</v>
      </c>
      <c r="E248" s="1365" t="s">
        <v>829</v>
      </c>
      <c r="F248" s="1371" t="s">
        <v>862</v>
      </c>
      <c r="G248" s="1369">
        <f>IF(ISNUMBER('JQ2 TTrade'!E28),IF('JQ2 TTrade'!E28="","",'JQ2 TTrade'!E28),"")</f>
        <v>663737</v>
      </c>
      <c r="H248" s="1367" t="str">
        <f>IF('JQ2 TTrade'!M28="","",'JQ2 TTrade'!M28)</f>
        <v/>
      </c>
    </row>
    <row r="249" spans="1:8" x14ac:dyDescent="0.25">
      <c r="A249" s="1369" t="str">
        <f>Cover!$G$25</f>
        <v>NL</v>
      </c>
      <c r="B249" s="1371" t="s">
        <v>828</v>
      </c>
      <c r="C249" s="1371">
        <f>Cover!G$27-1</f>
        <v>2018</v>
      </c>
      <c r="D249" s="1371" t="s">
        <v>794</v>
      </c>
      <c r="E249" s="1365" t="s">
        <v>833</v>
      </c>
      <c r="F249" s="1371" t="s">
        <v>862</v>
      </c>
      <c r="G249" s="1369">
        <f>IF(ISNUMBER('JQ2 TTrade'!E29),IF('JQ2 TTrade'!E29="","",'JQ2 TTrade'!E29),"")</f>
        <v>254998</v>
      </c>
      <c r="H249" s="1367" t="str">
        <f>IF('JQ2 TTrade'!M29="","",'JQ2 TTrade'!M29)</f>
        <v/>
      </c>
    </row>
    <row r="250" spans="1:8" x14ac:dyDescent="0.25">
      <c r="A250" s="1369" t="str">
        <f>Cover!$G$25</f>
        <v>NL</v>
      </c>
      <c r="B250" s="1371" t="s">
        <v>828</v>
      </c>
      <c r="C250" s="1371">
        <f>Cover!G$27-1</f>
        <v>2018</v>
      </c>
      <c r="D250" s="1371" t="s">
        <v>794</v>
      </c>
      <c r="E250" s="1365" t="s">
        <v>842</v>
      </c>
      <c r="F250" s="1371" t="s">
        <v>862</v>
      </c>
      <c r="G250" s="1369">
        <f>IF(ISNUMBER('JQ2 TTrade'!E30),IF('JQ2 TTrade'!E30="","",'JQ2 TTrade'!E30),"")</f>
        <v>175433</v>
      </c>
      <c r="H250" s="1367" t="str">
        <f>IF('JQ2 TTrade'!M30="","",'JQ2 TTrade'!M30)</f>
        <v/>
      </c>
    </row>
    <row r="251" spans="1:8" x14ac:dyDescent="0.25">
      <c r="A251" s="1369" t="str">
        <f>Cover!$G$25</f>
        <v>NL</v>
      </c>
      <c r="B251" s="1371" t="s">
        <v>828</v>
      </c>
      <c r="C251" s="1371">
        <f>Cover!G$27-1</f>
        <v>2018</v>
      </c>
      <c r="D251" s="1371" t="s">
        <v>795</v>
      </c>
      <c r="E251" s="1365" t="s">
        <v>785</v>
      </c>
      <c r="F251" s="1371" t="s">
        <v>862</v>
      </c>
      <c r="G251" s="1369">
        <f>IF(ISNUMBER('JQ2 TTrade'!E31),IF('JQ2 TTrade'!E31="","",'JQ2 TTrade'!E31),"")</f>
        <v>31125</v>
      </c>
      <c r="H251" s="1367" t="str">
        <f>IF('JQ2 TTrade'!M31="","",'JQ2 TTrade'!M31)</f>
        <v/>
      </c>
    </row>
    <row r="252" spans="1:8" x14ac:dyDescent="0.25">
      <c r="A252" s="1369" t="str">
        <f>Cover!$G$25</f>
        <v>NL</v>
      </c>
      <c r="B252" s="1371" t="s">
        <v>828</v>
      </c>
      <c r="C252" s="1371">
        <f>Cover!G$27-1</f>
        <v>2018</v>
      </c>
      <c r="D252" s="1371" t="s">
        <v>795</v>
      </c>
      <c r="E252" s="1365" t="s">
        <v>829</v>
      </c>
      <c r="F252" s="1371" t="s">
        <v>862</v>
      </c>
      <c r="G252" s="1369">
        <f>IF(ISNUMBER('JQ2 TTrade'!E32),IF('JQ2 TTrade'!E32="","",'JQ2 TTrade'!E32),"")</f>
        <v>8481</v>
      </c>
      <c r="H252" s="1367" t="str">
        <f>IF('JQ2 TTrade'!M32="","",'JQ2 TTrade'!M32)</f>
        <v/>
      </c>
    </row>
    <row r="253" spans="1:8" x14ac:dyDescent="0.25">
      <c r="A253" s="1369" t="str">
        <f>Cover!$G$25</f>
        <v>NL</v>
      </c>
      <c r="B253" s="1371" t="s">
        <v>828</v>
      </c>
      <c r="C253" s="1371">
        <f>Cover!G$27-1</f>
        <v>2018</v>
      </c>
      <c r="D253" s="1371" t="s">
        <v>795</v>
      </c>
      <c r="E253" s="1365" t="s">
        <v>833</v>
      </c>
      <c r="F253" s="1371" t="s">
        <v>862</v>
      </c>
      <c r="G253" s="1369">
        <f>IF(ISNUMBER('JQ2 TTrade'!E33),IF('JQ2 TTrade'!E33="","",'JQ2 TTrade'!E33),"")</f>
        <v>22644</v>
      </c>
      <c r="H253" s="1367" t="str">
        <f>IF('JQ2 TTrade'!M33="","",'JQ2 TTrade'!M33)</f>
        <v/>
      </c>
    </row>
    <row r="254" spans="1:8" x14ac:dyDescent="0.25">
      <c r="A254" s="1369" t="str">
        <f>Cover!$G$25</f>
        <v>NL</v>
      </c>
      <c r="B254" s="1371" t="s">
        <v>828</v>
      </c>
      <c r="C254" s="1371">
        <f>Cover!G$27-1</f>
        <v>2018</v>
      </c>
      <c r="D254" s="1371" t="s">
        <v>795</v>
      </c>
      <c r="E254" s="1365" t="s">
        <v>842</v>
      </c>
      <c r="F254" s="1371" t="s">
        <v>862</v>
      </c>
      <c r="G254" s="1369">
        <f>IF(ISNUMBER('JQ2 TTrade'!E34),IF('JQ2 TTrade'!E34="","",'JQ2 TTrade'!E34),"")</f>
        <v>6061</v>
      </c>
      <c r="H254" s="1367" t="str">
        <f>IF('JQ2 TTrade'!M34="","",'JQ2 TTrade'!M34)</f>
        <v/>
      </c>
    </row>
    <row r="255" spans="1:8" x14ac:dyDescent="0.25">
      <c r="A255" s="1369" t="str">
        <f>Cover!$G$25</f>
        <v>NL</v>
      </c>
      <c r="B255" s="1371" t="s">
        <v>828</v>
      </c>
      <c r="C255" s="1371">
        <f>Cover!G$27-1</f>
        <v>2018</v>
      </c>
      <c r="D255" s="1371" t="s">
        <v>796</v>
      </c>
      <c r="E255" s="1365" t="s">
        <v>785</v>
      </c>
      <c r="F255" s="1371" t="s">
        <v>862</v>
      </c>
      <c r="G255" s="1369">
        <f>IF(ISNUMBER('JQ2 TTrade'!E35),IF('JQ2 TTrade'!E35="","",'JQ2 TTrade'!E35),"")</f>
        <v>681446</v>
      </c>
      <c r="H255" s="1367" t="str">
        <f>IF('JQ2 TTrade'!M35="","",'JQ2 TTrade'!M35)</f>
        <v/>
      </c>
    </row>
    <row r="256" spans="1:8" x14ac:dyDescent="0.25">
      <c r="A256" s="1369" t="str">
        <f>Cover!$G$25</f>
        <v>NL</v>
      </c>
      <c r="B256" s="1371" t="s">
        <v>828</v>
      </c>
      <c r="C256" s="1371">
        <f>Cover!G$27-1</f>
        <v>2018</v>
      </c>
      <c r="D256" s="1371" t="s">
        <v>797</v>
      </c>
      <c r="E256" s="1365" t="s">
        <v>785</v>
      </c>
      <c r="F256" s="1371" t="s">
        <v>862</v>
      </c>
      <c r="G256" s="1369">
        <f>IF(ISNUMBER('JQ2 TTrade'!E36),IF('JQ2 TTrade'!E36="","",'JQ2 TTrade'!E36),"")</f>
        <v>304979</v>
      </c>
      <c r="H256" s="1367" t="str">
        <f>IF('JQ2 TTrade'!M36="","",'JQ2 TTrade'!M36)</f>
        <v/>
      </c>
    </row>
    <row r="257" spans="1:8" x14ac:dyDescent="0.25">
      <c r="A257" s="1369" t="str">
        <f>Cover!$G$25</f>
        <v>NL</v>
      </c>
      <c r="B257" s="1371" t="s">
        <v>828</v>
      </c>
      <c r="C257" s="1371">
        <f>Cover!G$27-1</f>
        <v>2018</v>
      </c>
      <c r="D257" s="1371" t="s">
        <v>797</v>
      </c>
      <c r="E257" s="1365" t="s">
        <v>829</v>
      </c>
      <c r="F257" s="1371" t="s">
        <v>862</v>
      </c>
      <c r="G257" s="1369">
        <f>IF(ISNUMBER('JQ2 TTrade'!E37),IF('JQ2 TTrade'!E37="","",'JQ2 TTrade'!E37),"")</f>
        <v>116128</v>
      </c>
      <c r="H257" s="1367" t="str">
        <f>IF('JQ2 TTrade'!M37="","",'JQ2 TTrade'!M37)</f>
        <v/>
      </c>
    </row>
    <row r="258" spans="1:8" x14ac:dyDescent="0.25">
      <c r="A258" s="1369" t="str">
        <f>Cover!$G$25</f>
        <v>NL</v>
      </c>
      <c r="B258" s="1371" t="s">
        <v>828</v>
      </c>
      <c r="C258" s="1371">
        <f>Cover!G$27-1</f>
        <v>2018</v>
      </c>
      <c r="D258" s="1371" t="s">
        <v>797</v>
      </c>
      <c r="E258" s="1365" t="s">
        <v>833</v>
      </c>
      <c r="F258" s="1371" t="s">
        <v>862</v>
      </c>
      <c r="G258" s="1369">
        <f>IF(ISNUMBER('JQ2 TTrade'!E38),IF('JQ2 TTrade'!E38="","",'JQ2 TTrade'!E38),"")</f>
        <v>188851</v>
      </c>
      <c r="H258" s="1367" t="str">
        <f>IF('JQ2 TTrade'!M38="","",'JQ2 TTrade'!M38)</f>
        <v/>
      </c>
    </row>
    <row r="259" spans="1:8" x14ac:dyDescent="0.25">
      <c r="A259" s="1369" t="str">
        <f>Cover!$G$25</f>
        <v>NL</v>
      </c>
      <c r="B259" s="1371" t="s">
        <v>828</v>
      </c>
      <c r="C259" s="1371">
        <f>Cover!G$27-1</f>
        <v>2018</v>
      </c>
      <c r="D259" s="1371" t="s">
        <v>797</v>
      </c>
      <c r="E259" s="1365" t="s">
        <v>842</v>
      </c>
      <c r="F259" s="1371" t="s">
        <v>862</v>
      </c>
      <c r="G259" s="1369">
        <f>IF(ISNUMBER('JQ2 TTrade'!E39),IF('JQ2 TTrade'!E39="","",'JQ2 TTrade'!E39),"")</f>
        <v>75491</v>
      </c>
      <c r="H259" s="1367" t="str">
        <f>IF('JQ2 TTrade'!M39="","",'JQ2 TTrade'!M39)</f>
        <v/>
      </c>
    </row>
    <row r="260" spans="1:8" x14ac:dyDescent="0.25">
      <c r="A260" s="1369" t="str">
        <f>Cover!$G$25</f>
        <v>NL</v>
      </c>
      <c r="B260" s="1371" t="s">
        <v>828</v>
      </c>
      <c r="C260" s="1371">
        <f>Cover!G$27-1</f>
        <v>2018</v>
      </c>
      <c r="D260" s="1371" t="s">
        <v>798</v>
      </c>
      <c r="E260" s="1365" t="s">
        <v>785</v>
      </c>
      <c r="F260" s="1371" t="s">
        <v>862</v>
      </c>
      <c r="G260" s="1369">
        <f>IF(ISNUMBER('JQ2 TTrade'!E40),IF('JQ2 TTrade'!E40="","",'JQ2 TTrade'!E40),"")</f>
        <v>157062</v>
      </c>
      <c r="H260" s="1367" t="str">
        <f>IF('JQ2 TTrade'!M40="","",'JQ2 TTrade'!M40)</f>
        <v/>
      </c>
    </row>
    <row r="261" spans="1:8" x14ac:dyDescent="0.25">
      <c r="A261" s="1369" t="str">
        <f>Cover!$G$25</f>
        <v>NL</v>
      </c>
      <c r="B261" s="1371" t="s">
        <v>828</v>
      </c>
      <c r="C261" s="1371">
        <f>Cover!G$27-1</f>
        <v>2018</v>
      </c>
      <c r="D261" s="1371" t="s">
        <v>799</v>
      </c>
      <c r="E261" s="1365" t="s">
        <v>785</v>
      </c>
      <c r="F261" s="1371" t="s">
        <v>862</v>
      </c>
      <c r="G261" s="1369">
        <f>IF(ISNUMBER('JQ2 TTrade'!E41),IF('JQ2 TTrade'!E41="","",'JQ2 TTrade'!E41),"")</f>
        <v>39651</v>
      </c>
      <c r="H261" s="1367" t="str">
        <f>IF('JQ2 TTrade'!M41="","",'JQ2 TTrade'!M41)</f>
        <v/>
      </c>
    </row>
    <row r="262" spans="1:8" x14ac:dyDescent="0.25">
      <c r="A262" s="1369" t="str">
        <f>Cover!$G$25</f>
        <v>NL</v>
      </c>
      <c r="B262" s="1371" t="s">
        <v>828</v>
      </c>
      <c r="C262" s="1371">
        <f>Cover!G$27-1</f>
        <v>2018</v>
      </c>
      <c r="D262" s="1371" t="s">
        <v>800</v>
      </c>
      <c r="E262" s="1365" t="s">
        <v>785</v>
      </c>
      <c r="F262" s="1371" t="s">
        <v>862</v>
      </c>
      <c r="G262" s="1369">
        <f>IF(ISNUMBER('JQ2 TTrade'!E42),IF('JQ2 TTrade'!E42="","",'JQ2 TTrade'!E42),"")</f>
        <v>219405</v>
      </c>
      <c r="H262" s="1367" t="str">
        <f>IF('JQ2 TTrade'!M42="","",'JQ2 TTrade'!M42)</f>
        <v/>
      </c>
    </row>
    <row r="263" spans="1:8" x14ac:dyDescent="0.25">
      <c r="A263" s="1369" t="str">
        <f>Cover!$G$25</f>
        <v>NL</v>
      </c>
      <c r="B263" s="1371" t="s">
        <v>828</v>
      </c>
      <c r="C263" s="1371">
        <f>Cover!G$27-1</f>
        <v>2018</v>
      </c>
      <c r="D263" s="1371" t="s">
        <v>801</v>
      </c>
      <c r="E263" s="1365" t="s">
        <v>785</v>
      </c>
      <c r="F263" s="1371" t="s">
        <v>862</v>
      </c>
      <c r="G263" s="1369">
        <f>IF(ISNUMBER('JQ2 TTrade'!E43),IF('JQ2 TTrade'!E43="","",'JQ2 TTrade'!E43),"")</f>
        <v>40073</v>
      </c>
      <c r="H263" s="1367" t="str">
        <f>IF('JQ2 TTrade'!M43="","",'JQ2 TTrade'!M43)</f>
        <v/>
      </c>
    </row>
    <row r="264" spans="1:8" x14ac:dyDescent="0.25">
      <c r="A264" s="1369" t="str">
        <f>Cover!$G$25</f>
        <v>NL</v>
      </c>
      <c r="B264" s="1371" t="s">
        <v>828</v>
      </c>
      <c r="C264" s="1371">
        <f>Cover!G$27-1</f>
        <v>2018</v>
      </c>
      <c r="D264" s="1371" t="s">
        <v>802</v>
      </c>
      <c r="E264" s="1365" t="s">
        <v>785</v>
      </c>
      <c r="F264" s="1371" t="s">
        <v>862</v>
      </c>
      <c r="G264" s="1369">
        <f>IF(ISNUMBER('JQ2 TTrade'!E44),IF('JQ2 TTrade'!E44="","",'JQ2 TTrade'!E44),"")</f>
        <v>158724</v>
      </c>
      <c r="H264" s="1367" t="str">
        <f>IF('JQ2 TTrade'!M44="","",'JQ2 TTrade'!M44)</f>
        <v/>
      </c>
    </row>
    <row r="265" spans="1:8" x14ac:dyDescent="0.25">
      <c r="A265" s="1369" t="str">
        <f>Cover!$G$25</f>
        <v>NL</v>
      </c>
      <c r="B265" s="1371" t="s">
        <v>828</v>
      </c>
      <c r="C265" s="1371">
        <f>Cover!G$27-1</f>
        <v>2018</v>
      </c>
      <c r="D265" s="1371" t="s">
        <v>803</v>
      </c>
      <c r="E265" s="1365" t="s">
        <v>785</v>
      </c>
      <c r="F265" s="1371" t="s">
        <v>862</v>
      </c>
      <c r="G265" s="1369">
        <f>IF(ISNUMBER('JQ2 TTrade'!E45),IF('JQ2 TTrade'!E45="","",'JQ2 TTrade'!E45),"")</f>
        <v>20608</v>
      </c>
      <c r="H265" s="1367" t="str">
        <f>IF('JQ2 TTrade'!M45="","",'JQ2 TTrade'!M45)</f>
        <v/>
      </c>
    </row>
    <row r="266" spans="1:8" x14ac:dyDescent="0.25">
      <c r="A266" s="1369" t="str">
        <f>Cover!$G$25</f>
        <v>NL</v>
      </c>
      <c r="B266" s="1371" t="s">
        <v>828</v>
      </c>
      <c r="C266" s="1371">
        <f>Cover!G$27-1</f>
        <v>2018</v>
      </c>
      <c r="D266" s="1371" t="s">
        <v>804</v>
      </c>
      <c r="E266" s="1365" t="s">
        <v>785</v>
      </c>
      <c r="F266" s="1371" t="s">
        <v>862</v>
      </c>
      <c r="G266" s="1369">
        <f>IF(ISNUMBER('JQ2 TTrade'!E46),IF('JQ2 TTrade'!E46="","",'JQ2 TTrade'!E46),"")</f>
        <v>1054509</v>
      </c>
      <c r="H266" s="1367" t="str">
        <f>IF('JQ2 TTrade'!M46="","",'JQ2 TTrade'!M46)</f>
        <v/>
      </c>
    </row>
    <row r="267" spans="1:8" x14ac:dyDescent="0.25">
      <c r="A267" s="1369" t="str">
        <f>Cover!$G$25</f>
        <v>NL</v>
      </c>
      <c r="B267" s="1371" t="s">
        <v>828</v>
      </c>
      <c r="C267" s="1371">
        <f>Cover!G$27-1</f>
        <v>2018</v>
      </c>
      <c r="D267" s="1371" t="s">
        <v>805</v>
      </c>
      <c r="E267" s="1365" t="s">
        <v>785</v>
      </c>
      <c r="F267" s="1371" t="s">
        <v>862</v>
      </c>
      <c r="G267" s="1369">
        <f>IF(ISNUMBER('JQ2 TTrade'!E47),IF('JQ2 TTrade'!E47="","",'JQ2 TTrade'!E47),"")</f>
        <v>78111</v>
      </c>
      <c r="H267" s="1367" t="str">
        <f>IF('JQ2 TTrade'!M47="","",'JQ2 TTrade'!M47)</f>
        <v/>
      </c>
    </row>
    <row r="268" spans="1:8" x14ac:dyDescent="0.25">
      <c r="A268" s="1369" t="str">
        <f>Cover!$G$25</f>
        <v>NL</v>
      </c>
      <c r="B268" s="1371" t="s">
        <v>828</v>
      </c>
      <c r="C268" s="1371">
        <f>Cover!G$27-1</f>
        <v>2018</v>
      </c>
      <c r="D268" s="1371" t="s">
        <v>806</v>
      </c>
      <c r="E268" s="1365" t="s">
        <v>785</v>
      </c>
      <c r="F268" s="1371" t="s">
        <v>862</v>
      </c>
      <c r="G268" s="1369">
        <f>IF(ISNUMBER('JQ2 TTrade'!E48),IF('JQ2 TTrade'!E48="","",'JQ2 TTrade'!E48),"")</f>
        <v>954994</v>
      </c>
      <c r="H268" s="1367" t="str">
        <f>IF('JQ2 TTrade'!M48="","",'JQ2 TTrade'!M48)</f>
        <v/>
      </c>
    </row>
    <row r="269" spans="1:8" x14ac:dyDescent="0.25">
      <c r="A269" s="1369" t="str">
        <f>Cover!$G$25</f>
        <v>NL</v>
      </c>
      <c r="B269" s="1371" t="s">
        <v>828</v>
      </c>
      <c r="C269" s="1371">
        <f>Cover!G$27-1</f>
        <v>2018</v>
      </c>
      <c r="D269" s="1371" t="s">
        <v>807</v>
      </c>
      <c r="E269" s="1365" t="s">
        <v>785</v>
      </c>
      <c r="F269" s="1371" t="s">
        <v>862</v>
      </c>
      <c r="G269" s="1369">
        <f>IF(ISNUMBER('JQ2 TTrade'!E49),IF('JQ2 TTrade'!E49="","",'JQ2 TTrade'!E49),"")</f>
        <v>952564</v>
      </c>
      <c r="H269" s="1367" t="str">
        <f>IF('JQ2 TTrade'!M49="","",'JQ2 TTrade'!M49)</f>
        <v/>
      </c>
    </row>
    <row r="270" spans="1:8" x14ac:dyDescent="0.25">
      <c r="A270" s="1369" t="str">
        <f>Cover!$G$25</f>
        <v>NL</v>
      </c>
      <c r="B270" s="1371" t="s">
        <v>828</v>
      </c>
      <c r="C270" s="1371">
        <f>Cover!G$27-1</f>
        <v>2018</v>
      </c>
      <c r="D270" s="1371" t="s">
        <v>808</v>
      </c>
      <c r="E270" s="1365" t="s">
        <v>785</v>
      </c>
      <c r="F270" s="1371" t="s">
        <v>862</v>
      </c>
      <c r="G270" s="1369">
        <f>IF(ISNUMBER('JQ2 TTrade'!E50),IF('JQ2 TTrade'!E50="","",'JQ2 TTrade'!E50),"")</f>
        <v>949440</v>
      </c>
      <c r="H270" s="1367" t="str">
        <f>IF('JQ2 TTrade'!M50="","",'JQ2 TTrade'!M50)</f>
        <v/>
      </c>
    </row>
    <row r="271" spans="1:8" x14ac:dyDescent="0.25">
      <c r="A271" s="1369" t="str">
        <f>Cover!$G$25</f>
        <v>NL</v>
      </c>
      <c r="B271" s="1371" t="s">
        <v>828</v>
      </c>
      <c r="C271" s="1371">
        <f>Cover!G$27-1</f>
        <v>2018</v>
      </c>
      <c r="D271" s="1371" t="s">
        <v>809</v>
      </c>
      <c r="E271" s="1365" t="s">
        <v>785</v>
      </c>
      <c r="F271" s="1371" t="s">
        <v>862</v>
      </c>
      <c r="G271" s="1369">
        <f>IF(ISNUMBER('JQ2 TTrade'!E51),IF('JQ2 TTrade'!E51="","",'JQ2 TTrade'!E51),"")</f>
        <v>2430</v>
      </c>
      <c r="H271" s="1367" t="str">
        <f>IF('JQ2 TTrade'!M51="","",'JQ2 TTrade'!M51)</f>
        <v/>
      </c>
    </row>
    <row r="272" spans="1:8" x14ac:dyDescent="0.25">
      <c r="A272" s="1369" t="str">
        <f>Cover!$G$25</f>
        <v>NL</v>
      </c>
      <c r="B272" s="1371" t="s">
        <v>828</v>
      </c>
      <c r="C272" s="1371">
        <f>Cover!G$27-1</f>
        <v>2018</v>
      </c>
      <c r="D272" s="1371" t="s">
        <v>810</v>
      </c>
      <c r="E272" s="1365" t="s">
        <v>785</v>
      </c>
      <c r="F272" s="1371" t="s">
        <v>862</v>
      </c>
      <c r="G272" s="1369">
        <f>IF(ISNUMBER('JQ2 TTrade'!E52),IF('JQ2 TTrade'!E52="","",'JQ2 TTrade'!E52),"")</f>
        <v>21404</v>
      </c>
      <c r="H272" s="1367" t="str">
        <f>IF('JQ2 TTrade'!M52="","",'JQ2 TTrade'!M52)</f>
        <v/>
      </c>
    </row>
    <row r="273" spans="1:8" x14ac:dyDescent="0.25">
      <c r="A273" s="1369" t="str">
        <f>Cover!$G$25</f>
        <v>NL</v>
      </c>
      <c r="B273" s="1371" t="s">
        <v>828</v>
      </c>
      <c r="C273" s="1371">
        <f>Cover!G$27-1</f>
        <v>2018</v>
      </c>
      <c r="D273" s="1371" t="s">
        <v>811</v>
      </c>
      <c r="E273" s="1365" t="s">
        <v>785</v>
      </c>
      <c r="F273" s="1371" t="s">
        <v>862</v>
      </c>
      <c r="G273" s="1369">
        <f>IF(ISNUMBER('JQ2 TTrade'!E53),IF('JQ2 TTrade'!E53="","",'JQ2 TTrade'!E53),"")</f>
        <v>45605</v>
      </c>
      <c r="H273" s="1367" t="str">
        <f>IF('JQ2 TTrade'!M53="","",'JQ2 TTrade'!M53)</f>
        <v/>
      </c>
    </row>
    <row r="274" spans="1:8" x14ac:dyDescent="0.25">
      <c r="A274" s="1369" t="str">
        <f>Cover!$G$25</f>
        <v>NL</v>
      </c>
      <c r="B274" s="1371" t="s">
        <v>828</v>
      </c>
      <c r="C274" s="1371">
        <f>Cover!G$27-1</f>
        <v>2018</v>
      </c>
      <c r="D274" s="1371" t="s">
        <v>812</v>
      </c>
      <c r="E274" s="1365" t="s">
        <v>785</v>
      </c>
      <c r="F274" s="1371" t="s">
        <v>862</v>
      </c>
      <c r="G274" s="1369">
        <f>IF(ISNUMBER('JQ2 TTrade'!E54),IF('JQ2 TTrade'!E54="","",'JQ2 TTrade'!E54),"")</f>
        <v>45413</v>
      </c>
      <c r="H274" s="1367" t="str">
        <f>IF('JQ2 TTrade'!M54="","",'JQ2 TTrade'!M54)</f>
        <v/>
      </c>
    </row>
    <row r="275" spans="1:8" x14ac:dyDescent="0.25">
      <c r="A275" s="1369" t="str">
        <f>Cover!$G$25</f>
        <v>NL</v>
      </c>
      <c r="B275" s="1371" t="s">
        <v>828</v>
      </c>
      <c r="C275" s="1371">
        <f>Cover!G$27-1</f>
        <v>2018</v>
      </c>
      <c r="D275" s="1371" t="s">
        <v>813</v>
      </c>
      <c r="E275" s="1365" t="s">
        <v>785</v>
      </c>
      <c r="F275" s="1371" t="s">
        <v>862</v>
      </c>
      <c r="G275" s="1369">
        <f>IF(ISNUMBER('JQ2 TTrade'!E55),IF('JQ2 TTrade'!E55="","",'JQ2 TTrade'!E55),"")</f>
        <v>192</v>
      </c>
      <c r="H275" s="1367" t="str">
        <f>IF('JQ2 TTrade'!M55="","",'JQ2 TTrade'!M55)</f>
        <v/>
      </c>
    </row>
    <row r="276" spans="1:8" x14ac:dyDescent="0.25">
      <c r="A276" s="1369" t="str">
        <f>Cover!$G$25</f>
        <v>NL</v>
      </c>
      <c r="B276" s="1371" t="s">
        <v>828</v>
      </c>
      <c r="C276" s="1371">
        <f>Cover!G$27-1</f>
        <v>2018</v>
      </c>
      <c r="D276" s="1371" t="s">
        <v>814</v>
      </c>
      <c r="E276" s="1365" t="s">
        <v>785</v>
      </c>
      <c r="F276" s="1371" t="s">
        <v>862</v>
      </c>
      <c r="G276" s="1369">
        <f>IF(ISNUMBER('JQ2 TTrade'!E56),IF('JQ2 TTrade'!E56="","",'JQ2 TTrade'!E56),"")</f>
        <v>322466</v>
      </c>
      <c r="H276" s="1367" t="str">
        <f>IF('JQ2 TTrade'!M56="","",'JQ2 TTrade'!M56)</f>
        <v/>
      </c>
    </row>
    <row r="277" spans="1:8" x14ac:dyDescent="0.25">
      <c r="A277" s="1369" t="str">
        <f>Cover!$G$25</f>
        <v>NL</v>
      </c>
      <c r="B277" s="1371" t="s">
        <v>828</v>
      </c>
      <c r="C277" s="1371">
        <f>Cover!G$27-1</f>
        <v>2018</v>
      </c>
      <c r="D277" s="1371" t="s">
        <v>815</v>
      </c>
      <c r="E277" s="1365" t="s">
        <v>785</v>
      </c>
      <c r="F277" s="1371" t="s">
        <v>862</v>
      </c>
      <c r="G277" s="1369">
        <f>IF(ISNUMBER('JQ2 TTrade'!E57),IF('JQ2 TTrade'!E57="","",'JQ2 TTrade'!E57),"")</f>
        <v>1980752</v>
      </c>
      <c r="H277" s="1367" t="str">
        <f>IF('JQ2 TTrade'!M57="","",'JQ2 TTrade'!M57)</f>
        <v/>
      </c>
    </row>
    <row r="278" spans="1:8" x14ac:dyDescent="0.25">
      <c r="A278" s="1369" t="str">
        <f>Cover!$G$25</f>
        <v>NL</v>
      </c>
      <c r="B278" s="1371" t="s">
        <v>828</v>
      </c>
      <c r="C278" s="1371">
        <f>Cover!G$27-1</f>
        <v>2018</v>
      </c>
      <c r="D278" s="1371" t="s">
        <v>816</v>
      </c>
      <c r="E278" s="1365" t="s">
        <v>785</v>
      </c>
      <c r="F278" s="1371" t="s">
        <v>862</v>
      </c>
      <c r="G278" s="1369">
        <f>IF(ISNUMBER('JQ2 TTrade'!E58),IF('JQ2 TTrade'!E58="","",'JQ2 TTrade'!E58),"")</f>
        <v>674000</v>
      </c>
      <c r="H278" s="1367" t="str">
        <f>IF('JQ2 TTrade'!M58="","",'JQ2 TTrade'!M58)</f>
        <v/>
      </c>
    </row>
    <row r="279" spans="1:8" x14ac:dyDescent="0.25">
      <c r="A279" s="1369" t="str">
        <f>Cover!$G$25</f>
        <v>NL</v>
      </c>
      <c r="B279" s="1371" t="s">
        <v>828</v>
      </c>
      <c r="C279" s="1371">
        <f>Cover!G$27-1</f>
        <v>2018</v>
      </c>
      <c r="D279" s="1371" t="s">
        <v>817</v>
      </c>
      <c r="E279" s="1365" t="s">
        <v>785</v>
      </c>
      <c r="F279" s="1371" t="s">
        <v>862</v>
      </c>
      <c r="G279" s="1369">
        <f>IF(ISNUMBER('JQ2 TTrade'!E59),IF('JQ2 TTrade'!E59="","",'JQ2 TTrade'!E59),"")</f>
        <v>151585</v>
      </c>
      <c r="H279" s="1367" t="str">
        <f>IF('JQ2 TTrade'!M59="","",'JQ2 TTrade'!M59)</f>
        <v/>
      </c>
    </row>
    <row r="280" spans="1:8" x14ac:dyDescent="0.25">
      <c r="A280" s="1369" t="str">
        <f>Cover!$G$25</f>
        <v>NL</v>
      </c>
      <c r="B280" s="1371" t="s">
        <v>828</v>
      </c>
      <c r="C280" s="1371">
        <f>Cover!G$27-1</f>
        <v>2018</v>
      </c>
      <c r="D280" s="1371" t="s">
        <v>818</v>
      </c>
      <c r="E280" s="1365" t="s">
        <v>785</v>
      </c>
      <c r="F280" s="1371" t="s">
        <v>862</v>
      </c>
      <c r="G280" s="1369">
        <f>IF(ISNUMBER('JQ2 TTrade'!E60),IF('JQ2 TTrade'!E60="","",'JQ2 TTrade'!E60),"")</f>
        <v>54865</v>
      </c>
      <c r="H280" s="1367" t="str">
        <f>IF('JQ2 TTrade'!M60="","",'JQ2 TTrade'!M60)</f>
        <v/>
      </c>
    </row>
    <row r="281" spans="1:8" x14ac:dyDescent="0.25">
      <c r="A281" s="1369" t="str">
        <f>Cover!$G$25</f>
        <v>NL</v>
      </c>
      <c r="B281" s="1371" t="s">
        <v>828</v>
      </c>
      <c r="C281" s="1371">
        <f>Cover!G$27-1</f>
        <v>2018</v>
      </c>
      <c r="D281" s="1371" t="s">
        <v>819</v>
      </c>
      <c r="E281" s="1365" t="s">
        <v>785</v>
      </c>
      <c r="F281" s="1371" t="s">
        <v>862</v>
      </c>
      <c r="G281" s="1369">
        <f>IF(ISNUMBER('JQ2 TTrade'!E61),IF('JQ2 TTrade'!E61="","",'JQ2 TTrade'!E61),"")</f>
        <v>241330</v>
      </c>
      <c r="H281" s="1367" t="str">
        <f>IF('JQ2 TTrade'!M61="","",'JQ2 TTrade'!M61)</f>
        <v/>
      </c>
    </row>
    <row r="282" spans="1:8" x14ac:dyDescent="0.25">
      <c r="A282" s="1369" t="str">
        <f>Cover!$G$25</f>
        <v>NL</v>
      </c>
      <c r="B282" s="1371" t="s">
        <v>828</v>
      </c>
      <c r="C282" s="1371">
        <f>Cover!G$27-1</f>
        <v>2018</v>
      </c>
      <c r="D282" s="1371" t="s">
        <v>820</v>
      </c>
      <c r="E282" s="1365" t="s">
        <v>785</v>
      </c>
      <c r="F282" s="1371" t="s">
        <v>862</v>
      </c>
      <c r="G282" s="1369">
        <f>IF(ISNUMBER('JQ2 TTrade'!E62),IF('JQ2 TTrade'!E62="","",'JQ2 TTrade'!E62),"")</f>
        <v>226220</v>
      </c>
      <c r="H282" s="1367" t="str">
        <f>IF('JQ2 TTrade'!M62="","",'JQ2 TTrade'!M62)</f>
        <v/>
      </c>
    </row>
    <row r="283" spans="1:8" x14ac:dyDescent="0.25">
      <c r="A283" s="1369" t="str">
        <f>Cover!$G$25</f>
        <v>NL</v>
      </c>
      <c r="B283" s="1371" t="s">
        <v>828</v>
      </c>
      <c r="C283" s="1371">
        <f>Cover!G$27-1</f>
        <v>2018</v>
      </c>
      <c r="D283" s="1371" t="s">
        <v>821</v>
      </c>
      <c r="E283" s="1365" t="s">
        <v>785</v>
      </c>
      <c r="F283" s="1371" t="s">
        <v>862</v>
      </c>
      <c r="G283" s="1369">
        <f>IF(ISNUMBER('JQ2 TTrade'!E63),IF('JQ2 TTrade'!E63="","",'JQ2 TTrade'!E63),"")</f>
        <v>62794</v>
      </c>
      <c r="H283" s="1367" t="str">
        <f>IF('JQ2 TTrade'!M63="","",'JQ2 TTrade'!M63)</f>
        <v/>
      </c>
    </row>
    <row r="284" spans="1:8" x14ac:dyDescent="0.25">
      <c r="A284" s="1369" t="str">
        <f>Cover!$G$25</f>
        <v>NL</v>
      </c>
      <c r="B284" s="1371" t="s">
        <v>828</v>
      </c>
      <c r="C284" s="1371">
        <f>Cover!G$27-1</f>
        <v>2018</v>
      </c>
      <c r="D284" s="1371" t="s">
        <v>822</v>
      </c>
      <c r="E284" s="1365" t="s">
        <v>785</v>
      </c>
      <c r="F284" s="1371" t="s">
        <v>862</v>
      </c>
      <c r="G284" s="1369">
        <f>IF(ISNUMBER('JQ2 TTrade'!E64),IF('JQ2 TTrade'!E64="","",'JQ2 TTrade'!E64),"")</f>
        <v>1146340</v>
      </c>
      <c r="H284" s="1367" t="str">
        <f>IF('JQ2 TTrade'!M64="","",'JQ2 TTrade'!M64)</f>
        <v/>
      </c>
    </row>
    <row r="285" spans="1:8" x14ac:dyDescent="0.25">
      <c r="A285" s="1369" t="str">
        <f>Cover!$G$25</f>
        <v>NL</v>
      </c>
      <c r="B285" s="1371" t="s">
        <v>828</v>
      </c>
      <c r="C285" s="1371">
        <f>Cover!G$27-1</f>
        <v>2018</v>
      </c>
      <c r="D285" s="1371" t="s">
        <v>823</v>
      </c>
      <c r="E285" s="1365" t="s">
        <v>785</v>
      </c>
      <c r="F285" s="1371" t="s">
        <v>862</v>
      </c>
      <c r="G285" s="1369">
        <f>IF(ISNUMBER('JQ2 TTrade'!E65),IF('JQ2 TTrade'!E65="","",'JQ2 TTrade'!E65),"")</f>
        <v>430069</v>
      </c>
      <c r="H285" s="1367" t="str">
        <f>IF('JQ2 TTrade'!M65="","",'JQ2 TTrade'!M65)</f>
        <v/>
      </c>
    </row>
    <row r="286" spans="1:8" x14ac:dyDescent="0.25">
      <c r="A286" s="1369" t="str">
        <f>Cover!$G$25</f>
        <v>NL</v>
      </c>
      <c r="B286" s="1371" t="s">
        <v>828</v>
      </c>
      <c r="C286" s="1371">
        <f>Cover!G$27-1</f>
        <v>2018</v>
      </c>
      <c r="D286" s="1371" t="s">
        <v>824</v>
      </c>
      <c r="E286" s="1365" t="s">
        <v>785</v>
      </c>
      <c r="F286" s="1371" t="s">
        <v>862</v>
      </c>
      <c r="G286" s="1369">
        <f>IF(ISNUMBER('JQ2 TTrade'!E66),IF('JQ2 TTrade'!E66="","",'JQ2 TTrade'!E66),"")</f>
        <v>417375</v>
      </c>
      <c r="H286" s="1367" t="str">
        <f>IF('JQ2 TTrade'!M66="","",'JQ2 TTrade'!M66)</f>
        <v/>
      </c>
    </row>
    <row r="287" spans="1:8" x14ac:dyDescent="0.25">
      <c r="A287" s="1369" t="str">
        <f>Cover!$G$25</f>
        <v>NL</v>
      </c>
      <c r="B287" s="1371" t="s">
        <v>828</v>
      </c>
      <c r="C287" s="1371">
        <f>Cover!G$27-1</f>
        <v>2018</v>
      </c>
      <c r="D287" s="1371" t="s">
        <v>825</v>
      </c>
      <c r="E287" s="1365" t="s">
        <v>785</v>
      </c>
      <c r="F287" s="1371" t="s">
        <v>862</v>
      </c>
      <c r="G287" s="1369">
        <f>IF(ISNUMBER('JQ2 TTrade'!E67),IF('JQ2 TTrade'!E67="","",'JQ2 TTrade'!E67),"")</f>
        <v>217992</v>
      </c>
      <c r="H287" s="1367" t="str">
        <f>IF('JQ2 TTrade'!M67="","",'JQ2 TTrade'!M67)</f>
        <v/>
      </c>
    </row>
    <row r="288" spans="1:8" x14ac:dyDescent="0.25">
      <c r="A288" s="1369" t="str">
        <f>Cover!$G$25</f>
        <v>NL</v>
      </c>
      <c r="B288" s="1371" t="s">
        <v>828</v>
      </c>
      <c r="C288" s="1371">
        <f>Cover!G$27-1</f>
        <v>2018</v>
      </c>
      <c r="D288" s="1371" t="s">
        <v>826</v>
      </c>
      <c r="E288" s="1365" t="s">
        <v>785</v>
      </c>
      <c r="F288" s="1371" t="s">
        <v>862</v>
      </c>
      <c r="G288" s="1369">
        <f>IF(ISNUMBER('JQ2 TTrade'!E68),IF('JQ2 TTrade'!E68="","",'JQ2 TTrade'!E68),"")</f>
        <v>80904</v>
      </c>
      <c r="H288" s="1367" t="str">
        <f>IF('JQ2 TTrade'!M68="","",'JQ2 TTrade'!M68)</f>
        <v/>
      </c>
    </row>
    <row r="289" spans="1:8" x14ac:dyDescent="0.25">
      <c r="A289" s="1369" t="str">
        <f>Cover!$G$25</f>
        <v>NL</v>
      </c>
      <c r="B289" s="1371" t="s">
        <v>828</v>
      </c>
      <c r="C289" s="1371">
        <f>Cover!G$27-1</f>
        <v>2018</v>
      </c>
      <c r="D289" s="1371" t="s">
        <v>827</v>
      </c>
      <c r="E289" s="1365" t="s">
        <v>785</v>
      </c>
      <c r="F289" s="1371" t="s">
        <v>862</v>
      </c>
      <c r="G289" s="1369">
        <f>IF(ISNUMBER('JQ2 TTrade'!E69),IF('JQ2 TTrade'!E69="","",'JQ2 TTrade'!E69),"")</f>
        <v>97618</v>
      </c>
      <c r="H289" s="1367" t="str">
        <f>IF('JQ2 TTrade'!M69="","",'JQ2 TTrade'!M69)</f>
        <v/>
      </c>
    </row>
    <row r="290" spans="1:8" x14ac:dyDescent="0.25">
      <c r="A290" s="1369" t="str">
        <f>Cover!$G$25</f>
        <v>NL</v>
      </c>
      <c r="B290" s="1371" t="s">
        <v>828</v>
      </c>
      <c r="C290" s="1371">
        <f>Cover!G$27</f>
        <v>2019</v>
      </c>
      <c r="D290" s="1371" t="s">
        <v>773</v>
      </c>
      <c r="E290" s="1365" t="s">
        <v>785</v>
      </c>
      <c r="F290" s="1371" t="s">
        <v>861</v>
      </c>
      <c r="G290" s="1369">
        <f>IF(ISNUMBER('JQ2 TTrade'!F11),IF('JQ2 TTrade'!F11="","",'JQ2 TTrade'!F11),"")</f>
        <v>340.82000000000005</v>
      </c>
      <c r="H290" s="1367" t="str">
        <f>IF('JQ2 TTrade'!N11="","",'JQ2 TTrade'!N11)</f>
        <v/>
      </c>
    </row>
    <row r="291" spans="1:8" x14ac:dyDescent="0.25">
      <c r="A291" s="1369" t="str">
        <f>Cover!$G$25</f>
        <v>NL</v>
      </c>
      <c r="B291" s="1371" t="s">
        <v>828</v>
      </c>
      <c r="C291" s="1371">
        <f>Cover!G$27</f>
        <v>2019</v>
      </c>
      <c r="D291" s="1371" t="s">
        <v>774</v>
      </c>
      <c r="E291" s="1365" t="s">
        <v>785</v>
      </c>
      <c r="F291" s="1371" t="s">
        <v>861</v>
      </c>
      <c r="G291" s="1369">
        <f>IF(ISNUMBER('JQ2 TTrade'!F12),IF('JQ2 TTrade'!F12="","",'JQ2 TTrade'!F12),"")</f>
        <v>57.768000000000001</v>
      </c>
      <c r="H291" s="1367" t="str">
        <f>IF('JQ2 TTrade'!N12="","",'JQ2 TTrade'!N12)</f>
        <v/>
      </c>
    </row>
    <row r="292" spans="1:8" x14ac:dyDescent="0.25">
      <c r="A292" s="1369" t="str">
        <f>Cover!$G$25</f>
        <v>NL</v>
      </c>
      <c r="B292" s="1371" t="s">
        <v>828</v>
      </c>
      <c r="C292" s="1371">
        <f>Cover!G$27</f>
        <v>2019</v>
      </c>
      <c r="D292" s="1371" t="s">
        <v>774</v>
      </c>
      <c r="E292" s="1365" t="s">
        <v>829</v>
      </c>
      <c r="F292" s="1371" t="s">
        <v>861</v>
      </c>
      <c r="G292" s="1369">
        <f>IF(ISNUMBER('JQ2 TTrade'!F13),IF('JQ2 TTrade'!F13="","",'JQ2 TTrade'!F13),"")</f>
        <v>32.567999999999998</v>
      </c>
      <c r="H292" s="1367" t="str">
        <f>IF('JQ2 TTrade'!N13="","",'JQ2 TTrade'!N13)</f>
        <v/>
      </c>
    </row>
    <row r="293" spans="1:8" x14ac:dyDescent="0.25">
      <c r="A293" s="1369" t="str">
        <f>Cover!$G$25</f>
        <v>NL</v>
      </c>
      <c r="B293" s="1371" t="s">
        <v>828</v>
      </c>
      <c r="C293" s="1371">
        <f>Cover!G$27</f>
        <v>2019</v>
      </c>
      <c r="D293" s="1371" t="s">
        <v>774</v>
      </c>
      <c r="E293" s="1365" t="s">
        <v>833</v>
      </c>
      <c r="F293" s="1371" t="s">
        <v>861</v>
      </c>
      <c r="G293" s="1369">
        <f>IF(ISNUMBER('JQ2 TTrade'!F14),IF('JQ2 TTrade'!F14="","",'JQ2 TTrade'!F14),"")</f>
        <v>25.2</v>
      </c>
      <c r="H293" s="1367" t="str">
        <f>IF('JQ2 TTrade'!N14="","",'JQ2 TTrade'!N14)</f>
        <v/>
      </c>
    </row>
    <row r="294" spans="1:8" x14ac:dyDescent="0.25">
      <c r="A294" s="1369" t="str">
        <f>Cover!$G$25</f>
        <v>NL</v>
      </c>
      <c r="B294" s="1371" t="s">
        <v>828</v>
      </c>
      <c r="C294" s="1371">
        <f>Cover!G$27</f>
        <v>2019</v>
      </c>
      <c r="D294" s="1371" t="s">
        <v>775</v>
      </c>
      <c r="E294" s="1365" t="s">
        <v>785</v>
      </c>
      <c r="F294" s="1371" t="s">
        <v>861</v>
      </c>
      <c r="G294" s="1369">
        <f>IF(ISNUMBER('JQ2 TTrade'!F15),IF('JQ2 TTrade'!F15="","",'JQ2 TTrade'!F15),"")</f>
        <v>283.05200000000002</v>
      </c>
      <c r="H294" s="1367" t="str">
        <f>IF('JQ2 TTrade'!N15="","",'JQ2 TTrade'!N15)</f>
        <v/>
      </c>
    </row>
    <row r="295" spans="1:8" x14ac:dyDescent="0.25">
      <c r="A295" s="1369" t="str">
        <f>Cover!$G$25</f>
        <v>NL</v>
      </c>
      <c r="B295" s="1371" t="s">
        <v>828</v>
      </c>
      <c r="C295" s="1371">
        <f>Cover!G$27</f>
        <v>2019</v>
      </c>
      <c r="D295" s="1371" t="s">
        <v>775</v>
      </c>
      <c r="E295" s="1365" t="s">
        <v>829</v>
      </c>
      <c r="F295" s="1371" t="s">
        <v>861</v>
      </c>
      <c r="G295" s="1369">
        <f>IF(ISNUMBER('JQ2 TTrade'!F16),IF('JQ2 TTrade'!F16="","",'JQ2 TTrade'!F16),"")</f>
        <v>162.577</v>
      </c>
      <c r="H295" s="1367" t="str">
        <f>IF('JQ2 TTrade'!N16="","",'JQ2 TTrade'!N16)</f>
        <v/>
      </c>
    </row>
    <row r="296" spans="1:8" x14ac:dyDescent="0.25">
      <c r="A296" s="1369" t="str">
        <f>Cover!$G$25</f>
        <v>NL</v>
      </c>
      <c r="B296" s="1371" t="s">
        <v>828</v>
      </c>
      <c r="C296" s="1371">
        <f>Cover!G$27</f>
        <v>2019</v>
      </c>
      <c r="D296" s="1371" t="s">
        <v>775</v>
      </c>
      <c r="E296" s="1365" t="s">
        <v>833</v>
      </c>
      <c r="F296" s="1371" t="s">
        <v>861</v>
      </c>
      <c r="G296" s="1369">
        <f>IF(ISNUMBER('JQ2 TTrade'!F17),IF('JQ2 TTrade'!F17="","",'JQ2 TTrade'!F17),"")</f>
        <v>120.47499999999999</v>
      </c>
      <c r="H296" s="1367" t="str">
        <f>IF('JQ2 TTrade'!N17="","",'JQ2 TTrade'!N17)</f>
        <v/>
      </c>
    </row>
    <row r="297" spans="1:8" x14ac:dyDescent="0.25">
      <c r="A297" s="1369" t="str">
        <f>Cover!$G$25</f>
        <v>NL</v>
      </c>
      <c r="B297" s="1371" t="s">
        <v>828</v>
      </c>
      <c r="C297" s="1371">
        <f>Cover!G$27</f>
        <v>2019</v>
      </c>
      <c r="D297" s="1371" t="s">
        <v>775</v>
      </c>
      <c r="E297" s="1365" t="s">
        <v>842</v>
      </c>
      <c r="F297" s="1371" t="s">
        <v>861</v>
      </c>
      <c r="G297" s="1369">
        <f>IF(ISNUMBER('JQ2 TTrade'!F18),IF('JQ2 TTrade'!F18="","",'JQ2 TTrade'!F18),"")</f>
        <v>19.5</v>
      </c>
      <c r="H297" s="1367" t="str">
        <f>IF('JQ2 TTrade'!N18="","",'JQ2 TTrade'!N18)</f>
        <v/>
      </c>
    </row>
    <row r="298" spans="1:8" x14ac:dyDescent="0.25">
      <c r="A298" s="1369" t="str">
        <f>Cover!$G$25</f>
        <v>NL</v>
      </c>
      <c r="B298" s="1371" t="s">
        <v>828</v>
      </c>
      <c r="C298" s="1371">
        <f>Cover!G$27</f>
        <v>2019</v>
      </c>
      <c r="D298" s="1371" t="s">
        <v>786</v>
      </c>
      <c r="E298" s="1365" t="s">
        <v>785</v>
      </c>
      <c r="F298" s="1371" t="s">
        <v>863</v>
      </c>
      <c r="G298" s="1369">
        <f>IF(ISNUMBER('JQ2 TTrade'!F19),IF('JQ2 TTrade'!F19="","",'JQ2 TTrade'!F19),"")</f>
        <v>46</v>
      </c>
      <c r="H298" s="1367" t="str">
        <f>IF('JQ2 TTrade'!N19="","",'JQ2 TTrade'!N19)</f>
        <v/>
      </c>
    </row>
    <row r="299" spans="1:8" x14ac:dyDescent="0.25">
      <c r="A299" s="1369" t="str">
        <f>Cover!$G$25</f>
        <v>NL</v>
      </c>
      <c r="B299" s="1371" t="s">
        <v>828</v>
      </c>
      <c r="C299" s="1371">
        <f>Cover!G$27</f>
        <v>2019</v>
      </c>
      <c r="D299" s="1371" t="s">
        <v>787</v>
      </c>
      <c r="E299" s="1365" t="s">
        <v>785</v>
      </c>
      <c r="F299" s="1371" t="s">
        <v>861</v>
      </c>
      <c r="G299" s="1369">
        <f>IF(ISNUMBER('JQ2 TTrade'!F20),IF('JQ2 TTrade'!F20="","",'JQ2 TTrade'!F20),"")</f>
        <v>626.20000000000005</v>
      </c>
      <c r="H299" s="1367" t="str">
        <f>IF('JQ2 TTrade'!N20="","",'JQ2 TTrade'!N20)</f>
        <v/>
      </c>
    </row>
    <row r="300" spans="1:8" x14ac:dyDescent="0.25">
      <c r="A300" s="1369" t="str">
        <f>Cover!$G$25</f>
        <v>NL</v>
      </c>
      <c r="B300" s="1371" t="s">
        <v>828</v>
      </c>
      <c r="C300" s="1371">
        <f>Cover!G$27</f>
        <v>2019</v>
      </c>
      <c r="D300" s="1371" t="s">
        <v>788</v>
      </c>
      <c r="E300" s="1365" t="s">
        <v>785</v>
      </c>
      <c r="F300" s="1371" t="s">
        <v>861</v>
      </c>
      <c r="G300" s="1369">
        <f>IF(ISNUMBER('JQ2 TTrade'!F21),IF('JQ2 TTrade'!F21="","",'JQ2 TTrade'!F21),"")</f>
        <v>331.9</v>
      </c>
      <c r="H300" s="1367" t="str">
        <f>IF('JQ2 TTrade'!N21="","",'JQ2 TTrade'!N21)</f>
        <v/>
      </c>
    </row>
    <row r="301" spans="1:8" x14ac:dyDescent="0.25">
      <c r="A301" s="1369" t="str">
        <f>Cover!$G$25</f>
        <v>NL</v>
      </c>
      <c r="B301" s="1371" t="s">
        <v>828</v>
      </c>
      <c r="C301" s="1371">
        <f>Cover!G$27</f>
        <v>2019</v>
      </c>
      <c r="D301" s="1371" t="s">
        <v>789</v>
      </c>
      <c r="E301" s="1365" t="s">
        <v>785</v>
      </c>
      <c r="F301" s="1371" t="s">
        <v>861</v>
      </c>
      <c r="G301" s="1369">
        <f>IF(ISNUMBER('JQ2 TTrade'!F22),IF('JQ2 TTrade'!F22="","",'JQ2 TTrade'!F22),"")</f>
        <v>294.3</v>
      </c>
      <c r="H301" s="1367" t="str">
        <f>IF('JQ2 TTrade'!N22="","",'JQ2 TTrade'!N22)</f>
        <v/>
      </c>
    </row>
    <row r="302" spans="1:8" x14ac:dyDescent="0.25">
      <c r="A302" s="1369" t="str">
        <f>Cover!$G$25</f>
        <v>NL</v>
      </c>
      <c r="B302" s="1371" t="s">
        <v>828</v>
      </c>
      <c r="C302" s="1371">
        <f>Cover!G$27</f>
        <v>2019</v>
      </c>
      <c r="D302" s="1371" t="s">
        <v>790</v>
      </c>
      <c r="E302" s="1365" t="s">
        <v>785</v>
      </c>
      <c r="F302" s="1371" t="s">
        <v>863</v>
      </c>
      <c r="G302" s="1369">
        <f>IF(ISNUMBER('JQ2 TTrade'!F23),IF('JQ2 TTrade'!F23="","",'JQ2 TTrade'!F23),"")</f>
        <v>517</v>
      </c>
      <c r="H302" s="1367">
        <f>IF('JQ2 TTrade'!N23="","",'JQ2 TTrade'!N23)</f>
        <v>5</v>
      </c>
    </row>
    <row r="303" spans="1:8" x14ac:dyDescent="0.25">
      <c r="A303" s="1369" t="str">
        <f>Cover!$G$25</f>
        <v>NL</v>
      </c>
      <c r="B303" s="1371" t="s">
        <v>828</v>
      </c>
      <c r="C303" s="1371">
        <f>Cover!G$27</f>
        <v>2019</v>
      </c>
      <c r="D303" s="1371" t="s">
        <v>791</v>
      </c>
      <c r="E303" s="1365" t="s">
        <v>785</v>
      </c>
      <c r="F303" s="1371" t="s">
        <v>863</v>
      </c>
      <c r="G303" s="1369">
        <f>IF(ISNUMBER('JQ2 TTrade'!F24),IF('JQ2 TTrade'!F24="","",'JQ2 TTrade'!F24),"")</f>
        <v>1068.5</v>
      </c>
      <c r="H303" s="1367" t="str">
        <f>IF('JQ2 TTrade'!N24="","",'JQ2 TTrade'!N24)</f>
        <v/>
      </c>
    </row>
    <row r="304" spans="1:8" x14ac:dyDescent="0.25">
      <c r="A304" s="1369" t="str">
        <f>Cover!$G$25</f>
        <v>NL</v>
      </c>
      <c r="B304" s="1371" t="s">
        <v>828</v>
      </c>
      <c r="C304" s="1371">
        <f>Cover!G$27</f>
        <v>2019</v>
      </c>
      <c r="D304" s="1371" t="s">
        <v>792</v>
      </c>
      <c r="E304" s="1365" t="s">
        <v>785</v>
      </c>
      <c r="F304" s="1371" t="s">
        <v>863</v>
      </c>
      <c r="G304" s="1369">
        <f>IF(ISNUMBER('JQ2 TTrade'!F25),IF('JQ2 TTrade'!F25="","",'JQ2 TTrade'!F25),"")</f>
        <v>1050.0999999999999</v>
      </c>
      <c r="H304" s="1367" t="str">
        <f>IF('JQ2 TTrade'!N25="","",'JQ2 TTrade'!N25)</f>
        <v/>
      </c>
    </row>
    <row r="305" spans="1:8" x14ac:dyDescent="0.25">
      <c r="A305" s="1369" t="str">
        <f>Cover!$G$25</f>
        <v>NL</v>
      </c>
      <c r="B305" s="1371" t="s">
        <v>828</v>
      </c>
      <c r="C305" s="1371">
        <f>Cover!G$27</f>
        <v>2019</v>
      </c>
      <c r="D305" s="1371" t="s">
        <v>793</v>
      </c>
      <c r="E305" s="1365" t="s">
        <v>785</v>
      </c>
      <c r="F305" s="1371" t="s">
        <v>863</v>
      </c>
      <c r="G305" s="1369">
        <f>IF(ISNUMBER('JQ2 TTrade'!F26),IF('JQ2 TTrade'!F26="","",'JQ2 TTrade'!F26),"")</f>
        <v>18.399999999999999</v>
      </c>
      <c r="H305" s="1367" t="str">
        <f>IF('JQ2 TTrade'!N26="","",'JQ2 TTrade'!N26)</f>
        <v/>
      </c>
    </row>
    <row r="306" spans="1:8" x14ac:dyDescent="0.25">
      <c r="A306" s="1369" t="str">
        <f>Cover!$G$25</f>
        <v>NL</v>
      </c>
      <c r="B306" s="1371" t="s">
        <v>828</v>
      </c>
      <c r="C306" s="1371">
        <f>Cover!G$27</f>
        <v>2019</v>
      </c>
      <c r="D306" s="1371" t="s">
        <v>794</v>
      </c>
      <c r="E306" s="1365" t="s">
        <v>785</v>
      </c>
      <c r="F306" s="1371" t="s">
        <v>861</v>
      </c>
      <c r="G306" s="1369">
        <f>IF(ISNUMBER('JQ2 TTrade'!F27),IF('JQ2 TTrade'!F27="","",'JQ2 TTrade'!F27),"")</f>
        <v>3355</v>
      </c>
      <c r="H306" s="1367" t="str">
        <f>IF('JQ2 TTrade'!N27="","",'JQ2 TTrade'!N27)</f>
        <v/>
      </c>
    </row>
    <row r="307" spans="1:8" x14ac:dyDescent="0.25">
      <c r="A307" s="1369" t="str">
        <f>Cover!$G$25</f>
        <v>NL</v>
      </c>
      <c r="B307" s="1371" t="s">
        <v>828</v>
      </c>
      <c r="C307" s="1371">
        <f>Cover!G$27</f>
        <v>2019</v>
      </c>
      <c r="D307" s="1371" t="s">
        <v>794</v>
      </c>
      <c r="E307" s="1365" t="s">
        <v>829</v>
      </c>
      <c r="F307" s="1371" t="s">
        <v>861</v>
      </c>
      <c r="G307" s="1369">
        <f>IF(ISNUMBER('JQ2 TTrade'!F28),IF('JQ2 TTrade'!F28="","",'JQ2 TTrade'!F28),"")</f>
        <v>2988.9</v>
      </c>
      <c r="H307" s="1367" t="str">
        <f>IF('JQ2 TTrade'!N28="","",'JQ2 TTrade'!N28)</f>
        <v/>
      </c>
    </row>
    <row r="308" spans="1:8" x14ac:dyDescent="0.25">
      <c r="A308" s="1369" t="str">
        <f>Cover!$G$25</f>
        <v>NL</v>
      </c>
      <c r="B308" s="1371" t="s">
        <v>828</v>
      </c>
      <c r="C308" s="1371">
        <f>Cover!G$27</f>
        <v>2019</v>
      </c>
      <c r="D308" s="1371" t="s">
        <v>794</v>
      </c>
      <c r="E308" s="1365" t="s">
        <v>833</v>
      </c>
      <c r="F308" s="1371" t="s">
        <v>861</v>
      </c>
      <c r="G308" s="1369">
        <f>IF(ISNUMBER('JQ2 TTrade'!F29),IF('JQ2 TTrade'!F29="","",'JQ2 TTrade'!F29),"")</f>
        <v>366.1</v>
      </c>
      <c r="H308" s="1367" t="str">
        <f>IF('JQ2 TTrade'!N29="","",'JQ2 TTrade'!N29)</f>
        <v/>
      </c>
    </row>
    <row r="309" spans="1:8" x14ac:dyDescent="0.25">
      <c r="A309" s="1369" t="str">
        <f>Cover!$G$25</f>
        <v>NL</v>
      </c>
      <c r="B309" s="1371" t="s">
        <v>828</v>
      </c>
      <c r="C309" s="1371">
        <f>Cover!G$27</f>
        <v>2019</v>
      </c>
      <c r="D309" s="1371" t="s">
        <v>794</v>
      </c>
      <c r="E309" s="1365" t="s">
        <v>842</v>
      </c>
      <c r="F309" s="1371" t="s">
        <v>861</v>
      </c>
      <c r="G309" s="1369">
        <f>IF(ISNUMBER('JQ2 TTrade'!F30),IF('JQ2 TTrade'!F30="","",'JQ2 TTrade'!F30),"")</f>
        <v>180.9</v>
      </c>
      <c r="H309" s="1367" t="str">
        <f>IF('JQ2 TTrade'!N30="","",'JQ2 TTrade'!N30)</f>
        <v/>
      </c>
    </row>
    <row r="310" spans="1:8" x14ac:dyDescent="0.25">
      <c r="A310" s="1369" t="str">
        <f>Cover!$G$25</f>
        <v>NL</v>
      </c>
      <c r="B310" s="1371" t="s">
        <v>828</v>
      </c>
      <c r="C310" s="1371">
        <f>Cover!G$27</f>
        <v>2019</v>
      </c>
      <c r="D310" s="1371" t="s">
        <v>795</v>
      </c>
      <c r="E310" s="1365" t="s">
        <v>785</v>
      </c>
      <c r="F310" s="1371" t="s">
        <v>861</v>
      </c>
      <c r="G310" s="1369">
        <f>IF(ISNUMBER('JQ2 TTrade'!F31),IF('JQ2 TTrade'!F31="","",'JQ2 TTrade'!F31),"")</f>
        <v>34.299999999999997</v>
      </c>
      <c r="H310" s="1367" t="str">
        <f>IF('JQ2 TTrade'!N31="","",'JQ2 TTrade'!N31)</f>
        <v/>
      </c>
    </row>
    <row r="311" spans="1:8" x14ac:dyDescent="0.25">
      <c r="A311" s="1369" t="str">
        <f>Cover!$G$25</f>
        <v>NL</v>
      </c>
      <c r="B311" s="1371" t="s">
        <v>828</v>
      </c>
      <c r="C311" s="1371">
        <f>Cover!G$27</f>
        <v>2019</v>
      </c>
      <c r="D311" s="1371" t="s">
        <v>795</v>
      </c>
      <c r="E311" s="1365" t="s">
        <v>829</v>
      </c>
      <c r="F311" s="1371" t="s">
        <v>861</v>
      </c>
      <c r="G311" s="1369">
        <f>IF(ISNUMBER('JQ2 TTrade'!F32),IF('JQ2 TTrade'!F32="","",'JQ2 TTrade'!F32),"")</f>
        <v>17.600000000000001</v>
      </c>
      <c r="H311" s="1367" t="str">
        <f>IF('JQ2 TTrade'!N32="","",'JQ2 TTrade'!N32)</f>
        <v/>
      </c>
    </row>
    <row r="312" spans="1:8" x14ac:dyDescent="0.25">
      <c r="A312" s="1369" t="str">
        <f>Cover!$G$25</f>
        <v>NL</v>
      </c>
      <c r="B312" s="1371" t="s">
        <v>828</v>
      </c>
      <c r="C312" s="1371">
        <f>Cover!G$27</f>
        <v>2019</v>
      </c>
      <c r="D312" s="1371" t="s">
        <v>795</v>
      </c>
      <c r="E312" s="1365" t="s">
        <v>833</v>
      </c>
      <c r="F312" s="1371" t="s">
        <v>861</v>
      </c>
      <c r="G312" s="1369">
        <f>IF(ISNUMBER('JQ2 TTrade'!F33),IF('JQ2 TTrade'!F33="","",'JQ2 TTrade'!F33),"")</f>
        <v>16.7</v>
      </c>
      <c r="H312" s="1367" t="str">
        <f>IF('JQ2 TTrade'!N33="","",'JQ2 TTrade'!N33)</f>
        <v/>
      </c>
    </row>
    <row r="313" spans="1:8" x14ac:dyDescent="0.25">
      <c r="A313" s="1369" t="str">
        <f>Cover!$G$25</f>
        <v>NL</v>
      </c>
      <c r="B313" s="1371" t="s">
        <v>828</v>
      </c>
      <c r="C313" s="1371">
        <f>Cover!G$27</f>
        <v>2019</v>
      </c>
      <c r="D313" s="1371" t="s">
        <v>795</v>
      </c>
      <c r="E313" s="1365" t="s">
        <v>842</v>
      </c>
      <c r="F313" s="1371" t="s">
        <v>861</v>
      </c>
      <c r="G313" s="1369">
        <f>IF(ISNUMBER('JQ2 TTrade'!F34),IF('JQ2 TTrade'!F34="","",'JQ2 TTrade'!F34),"")</f>
        <v>6</v>
      </c>
      <c r="H313" s="1367" t="str">
        <f>IF('JQ2 TTrade'!N34="","",'JQ2 TTrade'!N34)</f>
        <v/>
      </c>
    </row>
    <row r="314" spans="1:8" x14ac:dyDescent="0.25">
      <c r="A314" s="1369" t="str">
        <f>Cover!$G$25</f>
        <v>NL</v>
      </c>
      <c r="B314" s="1371" t="s">
        <v>828</v>
      </c>
      <c r="C314" s="1371">
        <f>Cover!G$27</f>
        <v>2019</v>
      </c>
      <c r="D314" s="1371" t="s">
        <v>796</v>
      </c>
      <c r="E314" s="1365" t="s">
        <v>785</v>
      </c>
      <c r="F314" s="1371" t="s">
        <v>861</v>
      </c>
      <c r="G314" s="1369">
        <f>IF(ISNUMBER('JQ2 TTrade'!F35),IF('JQ2 TTrade'!F35="","",'JQ2 TTrade'!F35),"")</f>
        <v>1757</v>
      </c>
      <c r="H314" s="1367" t="str">
        <f>IF('JQ2 TTrade'!N35="","",'JQ2 TTrade'!N35)</f>
        <v/>
      </c>
    </row>
    <row r="315" spans="1:8" x14ac:dyDescent="0.25">
      <c r="A315" s="1369" t="str">
        <f>Cover!$G$25</f>
        <v>NL</v>
      </c>
      <c r="B315" s="1371" t="s">
        <v>828</v>
      </c>
      <c r="C315" s="1371">
        <f>Cover!G$27</f>
        <v>2019</v>
      </c>
      <c r="D315" s="1371" t="s">
        <v>797</v>
      </c>
      <c r="E315" s="1365" t="s">
        <v>785</v>
      </c>
      <c r="F315" s="1371" t="s">
        <v>861</v>
      </c>
      <c r="G315" s="1369">
        <f>IF(ISNUMBER('JQ2 TTrade'!F36),IF('JQ2 TTrade'!F36="","",'JQ2 TTrade'!F36),"")</f>
        <v>604.70000000000005</v>
      </c>
      <c r="H315" s="1367" t="str">
        <f>IF('JQ2 TTrade'!N36="","",'JQ2 TTrade'!N36)</f>
        <v/>
      </c>
    </row>
    <row r="316" spans="1:8" x14ac:dyDescent="0.25">
      <c r="A316" s="1369" t="str">
        <f>Cover!$G$25</f>
        <v>NL</v>
      </c>
      <c r="B316" s="1371" t="s">
        <v>828</v>
      </c>
      <c r="C316" s="1371">
        <f>Cover!G$27</f>
        <v>2019</v>
      </c>
      <c r="D316" s="1371" t="s">
        <v>797</v>
      </c>
      <c r="E316" s="1365" t="s">
        <v>829</v>
      </c>
      <c r="F316" s="1371" t="s">
        <v>861</v>
      </c>
      <c r="G316" s="1369">
        <f>IF(ISNUMBER('JQ2 TTrade'!F37),IF('JQ2 TTrade'!F37="","",'JQ2 TTrade'!F37),"")</f>
        <v>298.3</v>
      </c>
      <c r="H316" s="1367" t="str">
        <f>IF('JQ2 TTrade'!N37="","",'JQ2 TTrade'!N37)</f>
        <v/>
      </c>
    </row>
    <row r="317" spans="1:8" x14ac:dyDescent="0.25">
      <c r="A317" s="1369" t="str">
        <f>Cover!$G$25</f>
        <v>NL</v>
      </c>
      <c r="B317" s="1371" t="s">
        <v>828</v>
      </c>
      <c r="C317" s="1371">
        <f>Cover!G$27</f>
        <v>2019</v>
      </c>
      <c r="D317" s="1371" t="s">
        <v>797</v>
      </c>
      <c r="E317" s="1365" t="s">
        <v>833</v>
      </c>
      <c r="F317" s="1371" t="s">
        <v>861</v>
      </c>
      <c r="G317" s="1369">
        <f>IF(ISNUMBER('JQ2 TTrade'!F38),IF('JQ2 TTrade'!F38="","",'JQ2 TTrade'!F38),"")</f>
        <v>306.39999999999998</v>
      </c>
      <c r="H317" s="1367" t="str">
        <f>IF('JQ2 TTrade'!N38="","",'JQ2 TTrade'!N38)</f>
        <v/>
      </c>
    </row>
    <row r="318" spans="1:8" x14ac:dyDescent="0.25">
      <c r="A318" s="1369" t="str">
        <f>Cover!$G$25</f>
        <v>NL</v>
      </c>
      <c r="B318" s="1371" t="s">
        <v>828</v>
      </c>
      <c r="C318" s="1371">
        <f>Cover!G$27</f>
        <v>2019</v>
      </c>
      <c r="D318" s="1371" t="s">
        <v>797</v>
      </c>
      <c r="E318" s="1365" t="s">
        <v>842</v>
      </c>
      <c r="F318" s="1371" t="s">
        <v>861</v>
      </c>
      <c r="G318" s="1369">
        <f>IF(ISNUMBER('JQ2 TTrade'!F39),IF('JQ2 TTrade'!F39="","",'JQ2 TTrade'!F39),"")</f>
        <v>95.9</v>
      </c>
      <c r="H318" s="1367" t="str">
        <f>IF('JQ2 TTrade'!N39="","",'JQ2 TTrade'!N39)</f>
        <v/>
      </c>
    </row>
    <row r="319" spans="1:8" x14ac:dyDescent="0.25">
      <c r="A319" s="1369" t="str">
        <f>Cover!$G$25</f>
        <v>NL</v>
      </c>
      <c r="B319" s="1371" t="s">
        <v>828</v>
      </c>
      <c r="C319" s="1371">
        <f>Cover!G$27</f>
        <v>2019</v>
      </c>
      <c r="D319" s="1371" t="s">
        <v>798</v>
      </c>
      <c r="E319" s="1365" t="s">
        <v>785</v>
      </c>
      <c r="F319" s="1371" t="s">
        <v>861</v>
      </c>
      <c r="G319" s="1369">
        <f>IF(ISNUMBER('JQ2 TTrade'!F40),IF('JQ2 TTrade'!F40="","",'JQ2 TTrade'!F40),"")</f>
        <v>603.20000000000005</v>
      </c>
      <c r="H319" s="1367" t="str">
        <f>IF('JQ2 TTrade'!N40="","",'JQ2 TTrade'!N40)</f>
        <v/>
      </c>
    </row>
    <row r="320" spans="1:8" x14ac:dyDescent="0.25">
      <c r="A320" s="1369" t="str">
        <f>Cover!$G$25</f>
        <v>NL</v>
      </c>
      <c r="B320" s="1371" t="s">
        <v>828</v>
      </c>
      <c r="C320" s="1371">
        <f>Cover!G$27</f>
        <v>2019</v>
      </c>
      <c r="D320" s="1371" t="s">
        <v>799</v>
      </c>
      <c r="E320" s="1365" t="s">
        <v>785</v>
      </c>
      <c r="F320" s="1371" t="s">
        <v>861</v>
      </c>
      <c r="G320" s="1369">
        <f>IF(ISNUMBER('JQ2 TTrade'!F41),IF('JQ2 TTrade'!F41="","",'JQ2 TTrade'!F41),"")</f>
        <v>143.6</v>
      </c>
      <c r="H320" s="1367" t="str">
        <f>IF('JQ2 TTrade'!N41="","",'JQ2 TTrade'!N41)</f>
        <v/>
      </c>
    </row>
    <row r="321" spans="1:8" x14ac:dyDescent="0.25">
      <c r="A321" s="1369" t="str">
        <f>Cover!$G$25</f>
        <v>NL</v>
      </c>
      <c r="B321" s="1371" t="s">
        <v>828</v>
      </c>
      <c r="C321" s="1371">
        <f>Cover!G$27</f>
        <v>2019</v>
      </c>
      <c r="D321" s="1371" t="s">
        <v>800</v>
      </c>
      <c r="E321" s="1365" t="s">
        <v>785</v>
      </c>
      <c r="F321" s="1371" t="s">
        <v>861</v>
      </c>
      <c r="G321" s="1369">
        <f>IF(ISNUMBER('JQ2 TTrade'!F42),IF('JQ2 TTrade'!F42="","",'JQ2 TTrade'!F42),"")</f>
        <v>549.1</v>
      </c>
      <c r="H321" s="1367" t="str">
        <f>IF('JQ2 TTrade'!N42="","",'JQ2 TTrade'!N42)</f>
        <v/>
      </c>
    </row>
    <row r="322" spans="1:8" x14ac:dyDescent="0.25">
      <c r="A322" s="1369" t="str">
        <f>Cover!$G$25</f>
        <v>NL</v>
      </c>
      <c r="B322" s="1371" t="s">
        <v>828</v>
      </c>
      <c r="C322" s="1371">
        <f>Cover!G$27</f>
        <v>2019</v>
      </c>
      <c r="D322" s="1371" t="s">
        <v>801</v>
      </c>
      <c r="E322" s="1365" t="s">
        <v>785</v>
      </c>
      <c r="F322" s="1371" t="s">
        <v>861</v>
      </c>
      <c r="G322" s="1369">
        <f>IF(ISNUMBER('JQ2 TTrade'!F43),IF('JQ2 TTrade'!F43="","",'JQ2 TTrade'!F43),"")</f>
        <v>64.5</v>
      </c>
      <c r="H322" s="1367" t="str">
        <f>IF('JQ2 TTrade'!N43="","",'JQ2 TTrade'!N43)</f>
        <v/>
      </c>
    </row>
    <row r="323" spans="1:8" x14ac:dyDescent="0.25">
      <c r="A323" s="1369" t="str">
        <f>Cover!$G$25</f>
        <v>NL</v>
      </c>
      <c r="B323" s="1371" t="s">
        <v>828</v>
      </c>
      <c r="C323" s="1371">
        <f>Cover!G$27</f>
        <v>2019</v>
      </c>
      <c r="D323" s="1371" t="s">
        <v>802</v>
      </c>
      <c r="E323" s="1365" t="s">
        <v>785</v>
      </c>
      <c r="F323" s="1371" t="s">
        <v>861</v>
      </c>
      <c r="G323" s="1369">
        <f>IF(ISNUMBER('JQ2 TTrade'!F44),IF('JQ2 TTrade'!F44="","",'JQ2 TTrade'!F44),"")</f>
        <v>412.4</v>
      </c>
      <c r="H323" s="1367" t="str">
        <f>IF('JQ2 TTrade'!N44="","",'JQ2 TTrade'!N44)</f>
        <v/>
      </c>
    </row>
    <row r="324" spans="1:8" x14ac:dyDescent="0.25">
      <c r="A324" s="1369" t="str">
        <f>Cover!$G$25</f>
        <v>NL</v>
      </c>
      <c r="B324" s="1371" t="s">
        <v>828</v>
      </c>
      <c r="C324" s="1371">
        <f>Cover!G$27</f>
        <v>2019</v>
      </c>
      <c r="D324" s="1371" t="s">
        <v>803</v>
      </c>
      <c r="E324" s="1365" t="s">
        <v>785</v>
      </c>
      <c r="F324" s="1371" t="s">
        <v>861</v>
      </c>
      <c r="G324" s="1369">
        <f>IF(ISNUMBER('JQ2 TTrade'!F45),IF('JQ2 TTrade'!F45="","",'JQ2 TTrade'!F45),"")</f>
        <v>72.2</v>
      </c>
      <c r="H324" s="1367" t="str">
        <f>IF('JQ2 TTrade'!N45="","",'JQ2 TTrade'!N45)</f>
        <v/>
      </c>
    </row>
    <row r="325" spans="1:8" x14ac:dyDescent="0.25">
      <c r="A325" s="1369" t="str">
        <f>Cover!$G$25</f>
        <v>NL</v>
      </c>
      <c r="B325" s="1371" t="s">
        <v>828</v>
      </c>
      <c r="C325" s="1371">
        <f>Cover!G$27</f>
        <v>2019</v>
      </c>
      <c r="D325" s="1371" t="s">
        <v>804</v>
      </c>
      <c r="E325" s="1365" t="s">
        <v>785</v>
      </c>
      <c r="F325" s="1371" t="s">
        <v>863</v>
      </c>
      <c r="G325" s="1369">
        <f>IF(ISNUMBER('JQ2 TTrade'!F46),IF('JQ2 TTrade'!F46="","",'JQ2 TTrade'!F46),"")</f>
        <v>1486.2500000000002</v>
      </c>
      <c r="H325" s="1367" t="str">
        <f>IF('JQ2 TTrade'!N46="","",'JQ2 TTrade'!N46)</f>
        <v/>
      </c>
    </row>
    <row r="326" spans="1:8" x14ac:dyDescent="0.25">
      <c r="A326" s="1369" t="str">
        <f>Cover!$G$25</f>
        <v>NL</v>
      </c>
      <c r="B326" s="1371" t="s">
        <v>828</v>
      </c>
      <c r="C326" s="1371">
        <f>Cover!G$27</f>
        <v>2019</v>
      </c>
      <c r="D326" s="1371" t="s">
        <v>805</v>
      </c>
      <c r="E326" s="1365" t="s">
        <v>785</v>
      </c>
      <c r="F326" s="1371" t="s">
        <v>863</v>
      </c>
      <c r="G326" s="1369">
        <f>IF(ISNUMBER('JQ2 TTrade'!F47),IF('JQ2 TTrade'!F47="","",'JQ2 TTrade'!F47),"")</f>
        <v>177.4</v>
      </c>
      <c r="H326" s="1367" t="str">
        <f>IF('JQ2 TTrade'!N47="","",'JQ2 TTrade'!N47)</f>
        <v/>
      </c>
    </row>
    <row r="327" spans="1:8" x14ac:dyDescent="0.25">
      <c r="A327" s="1369" t="str">
        <f>Cover!$G$25</f>
        <v>NL</v>
      </c>
      <c r="B327" s="1371" t="s">
        <v>828</v>
      </c>
      <c r="C327" s="1371">
        <f>Cover!G$27</f>
        <v>2019</v>
      </c>
      <c r="D327" s="1371" t="s">
        <v>806</v>
      </c>
      <c r="E327" s="1365" t="s">
        <v>785</v>
      </c>
      <c r="F327" s="1371" t="s">
        <v>863</v>
      </c>
      <c r="G327" s="1369">
        <f>IF(ISNUMBER('JQ2 TTrade'!F48),IF('JQ2 TTrade'!F48="","",'JQ2 TTrade'!F48),"")</f>
        <v>1288.9000000000001</v>
      </c>
      <c r="H327" s="1367" t="str">
        <f>IF('JQ2 TTrade'!N48="","",'JQ2 TTrade'!N48)</f>
        <v/>
      </c>
    </row>
    <row r="328" spans="1:8" x14ac:dyDescent="0.25">
      <c r="A328" s="1369" t="str">
        <f>Cover!$G$25</f>
        <v>NL</v>
      </c>
      <c r="B328" s="1371" t="s">
        <v>828</v>
      </c>
      <c r="C328" s="1371">
        <f>Cover!G$27</f>
        <v>2019</v>
      </c>
      <c r="D328" s="1371" t="s">
        <v>807</v>
      </c>
      <c r="E328" s="1365" t="s">
        <v>785</v>
      </c>
      <c r="F328" s="1371" t="s">
        <v>863</v>
      </c>
      <c r="G328" s="1369">
        <f>IF(ISNUMBER('JQ2 TTrade'!F49),IF('JQ2 TTrade'!F49="","",'JQ2 TTrade'!F49),"")</f>
        <v>1286.5</v>
      </c>
      <c r="H328" s="1367" t="str">
        <f>IF('JQ2 TTrade'!N49="","",'JQ2 TTrade'!N49)</f>
        <v/>
      </c>
    </row>
    <row r="329" spans="1:8" x14ac:dyDescent="0.25">
      <c r="A329" s="1369" t="str">
        <f>Cover!$G$25</f>
        <v>NL</v>
      </c>
      <c r="B329" s="1371" t="s">
        <v>828</v>
      </c>
      <c r="C329" s="1371">
        <f>Cover!G$27</f>
        <v>2019</v>
      </c>
      <c r="D329" s="1371" t="s">
        <v>808</v>
      </c>
      <c r="E329" s="1365" t="s">
        <v>785</v>
      </c>
      <c r="F329" s="1371" t="s">
        <v>863</v>
      </c>
      <c r="G329" s="1369">
        <f>IF(ISNUMBER('JQ2 TTrade'!F50),IF('JQ2 TTrade'!F50="","",'JQ2 TTrade'!F50),"")</f>
        <v>1285.2</v>
      </c>
      <c r="H329" s="1367" t="str">
        <f>IF('JQ2 TTrade'!N50="","",'JQ2 TTrade'!N50)</f>
        <v/>
      </c>
    </row>
    <row r="330" spans="1:8" x14ac:dyDescent="0.25">
      <c r="A330" s="1369" t="str">
        <f>Cover!$G$25</f>
        <v>NL</v>
      </c>
      <c r="B330" s="1371" t="s">
        <v>828</v>
      </c>
      <c r="C330" s="1371">
        <f>Cover!G$27</f>
        <v>2019</v>
      </c>
      <c r="D330" s="1371" t="s">
        <v>809</v>
      </c>
      <c r="E330" s="1365" t="s">
        <v>785</v>
      </c>
      <c r="F330" s="1371" t="s">
        <v>863</v>
      </c>
      <c r="G330" s="1369">
        <f>IF(ISNUMBER('JQ2 TTrade'!F51),IF('JQ2 TTrade'!F51="","",'JQ2 TTrade'!F51),"")</f>
        <v>2.4</v>
      </c>
      <c r="H330" s="1367" t="str">
        <f>IF('JQ2 TTrade'!N51="","",'JQ2 TTrade'!N51)</f>
        <v/>
      </c>
    </row>
    <row r="331" spans="1:8" x14ac:dyDescent="0.25">
      <c r="A331" s="1369" t="str">
        <f>Cover!$G$25</f>
        <v>NL</v>
      </c>
      <c r="B331" s="1371" t="s">
        <v>828</v>
      </c>
      <c r="C331" s="1371">
        <f>Cover!G$27</f>
        <v>2019</v>
      </c>
      <c r="D331" s="1371" t="s">
        <v>810</v>
      </c>
      <c r="E331" s="1365" t="s">
        <v>785</v>
      </c>
      <c r="F331" s="1371" t="s">
        <v>863</v>
      </c>
      <c r="G331" s="1369">
        <f>IF(ISNUMBER('JQ2 TTrade'!F52),IF('JQ2 TTrade'!F52="","",'JQ2 TTrade'!F52),"")</f>
        <v>19.95</v>
      </c>
      <c r="H331" s="1367" t="str">
        <f>IF('JQ2 TTrade'!N52="","",'JQ2 TTrade'!N52)</f>
        <v/>
      </c>
    </row>
    <row r="332" spans="1:8" x14ac:dyDescent="0.25">
      <c r="A332" s="1369" t="str">
        <f>Cover!$G$25</f>
        <v>NL</v>
      </c>
      <c r="B332" s="1371" t="s">
        <v>828</v>
      </c>
      <c r="C332" s="1371">
        <f>Cover!G$27</f>
        <v>2019</v>
      </c>
      <c r="D332" s="1371" t="s">
        <v>811</v>
      </c>
      <c r="E332" s="1365" t="s">
        <v>785</v>
      </c>
      <c r="F332" s="1371" t="s">
        <v>863</v>
      </c>
      <c r="G332" s="1369">
        <f>IF(ISNUMBER('JQ2 TTrade'!F53),IF('JQ2 TTrade'!F53="","",'JQ2 TTrade'!F53),"")</f>
        <v>29.6</v>
      </c>
      <c r="H332" s="1367" t="str">
        <f>IF('JQ2 TTrade'!N53="","",'JQ2 TTrade'!N53)</f>
        <v/>
      </c>
    </row>
    <row r="333" spans="1:8" x14ac:dyDescent="0.25">
      <c r="A333" s="1369" t="str">
        <f>Cover!$G$25</f>
        <v>NL</v>
      </c>
      <c r="B333" s="1371" t="s">
        <v>828</v>
      </c>
      <c r="C333" s="1371">
        <f>Cover!G$27</f>
        <v>2019</v>
      </c>
      <c r="D333" s="1371" t="s">
        <v>812</v>
      </c>
      <c r="E333" s="1365" t="s">
        <v>785</v>
      </c>
      <c r="F333" s="1371" t="s">
        <v>863</v>
      </c>
      <c r="G333" s="1369">
        <f>IF(ISNUMBER('JQ2 TTrade'!F54),IF('JQ2 TTrade'!F54="","",'JQ2 TTrade'!F54),"")</f>
        <v>25.1</v>
      </c>
      <c r="H333" s="1367" t="str">
        <f>IF('JQ2 TTrade'!N54="","",'JQ2 TTrade'!N54)</f>
        <v/>
      </c>
    </row>
    <row r="334" spans="1:8" x14ac:dyDescent="0.25">
      <c r="A334" s="1369" t="str">
        <f>Cover!$G$25</f>
        <v>NL</v>
      </c>
      <c r="B334" s="1371" t="s">
        <v>828</v>
      </c>
      <c r="C334" s="1371">
        <f>Cover!G$27</f>
        <v>2019</v>
      </c>
      <c r="D334" s="1371" t="s">
        <v>813</v>
      </c>
      <c r="E334" s="1365" t="s">
        <v>785</v>
      </c>
      <c r="F334" s="1371" t="s">
        <v>863</v>
      </c>
      <c r="G334" s="1369">
        <f>IF(ISNUMBER('JQ2 TTrade'!F55),IF('JQ2 TTrade'!F55="","",'JQ2 TTrade'!F55),"")</f>
        <v>4.5</v>
      </c>
      <c r="H334" s="1367" t="str">
        <f>IF('JQ2 TTrade'!N55="","",'JQ2 TTrade'!N55)</f>
        <v/>
      </c>
    </row>
    <row r="335" spans="1:8" x14ac:dyDescent="0.25">
      <c r="A335" s="1369" t="str">
        <f>Cover!$G$25</f>
        <v>NL</v>
      </c>
      <c r="B335" s="1371" t="s">
        <v>828</v>
      </c>
      <c r="C335" s="1371">
        <f>Cover!G$27</f>
        <v>2019</v>
      </c>
      <c r="D335" s="1371" t="s">
        <v>814</v>
      </c>
      <c r="E335" s="1365" t="s">
        <v>785</v>
      </c>
      <c r="F335" s="1371" t="s">
        <v>863</v>
      </c>
      <c r="G335" s="1369">
        <f>IF(ISNUMBER('JQ2 TTrade'!F56),IF('JQ2 TTrade'!F56="","",'JQ2 TTrade'!F56),"")</f>
        <v>1676</v>
      </c>
      <c r="H335" s="1367" t="str">
        <f>IF('JQ2 TTrade'!N56="","",'JQ2 TTrade'!N56)</f>
        <v/>
      </c>
    </row>
    <row r="336" spans="1:8" x14ac:dyDescent="0.25">
      <c r="A336" s="1369" t="str">
        <f>Cover!$G$25</f>
        <v>NL</v>
      </c>
      <c r="B336" s="1371" t="s">
        <v>828</v>
      </c>
      <c r="C336" s="1371">
        <f>Cover!G$27</f>
        <v>2019</v>
      </c>
      <c r="D336" s="1371" t="s">
        <v>815</v>
      </c>
      <c r="E336" s="1365" t="s">
        <v>785</v>
      </c>
      <c r="F336" s="1371" t="s">
        <v>863</v>
      </c>
      <c r="G336" s="1369">
        <f>IF(ISNUMBER('JQ2 TTrade'!F57),IF('JQ2 TTrade'!F57="","",'JQ2 TTrade'!F57),"")</f>
        <v>2331.5</v>
      </c>
      <c r="H336" s="1367" t="str">
        <f>IF('JQ2 TTrade'!N57="","",'JQ2 TTrade'!N57)</f>
        <v/>
      </c>
    </row>
    <row r="337" spans="1:8" x14ac:dyDescent="0.25">
      <c r="A337" s="1369" t="str">
        <f>Cover!$G$25</f>
        <v>NL</v>
      </c>
      <c r="B337" s="1371" t="s">
        <v>828</v>
      </c>
      <c r="C337" s="1371">
        <f>Cover!G$27</f>
        <v>2019</v>
      </c>
      <c r="D337" s="1371" t="s">
        <v>816</v>
      </c>
      <c r="E337" s="1365" t="s">
        <v>785</v>
      </c>
      <c r="F337" s="1371" t="s">
        <v>863</v>
      </c>
      <c r="G337" s="1369">
        <f>IF(ISNUMBER('JQ2 TTrade'!F58),IF('JQ2 TTrade'!F58="","",'JQ2 TTrade'!F58),"")</f>
        <v>708.10000000000014</v>
      </c>
      <c r="H337" s="1367" t="str">
        <f>IF('JQ2 TTrade'!N58="","",'JQ2 TTrade'!N58)</f>
        <v/>
      </c>
    </row>
    <row r="338" spans="1:8" x14ac:dyDescent="0.25">
      <c r="A338" s="1369" t="str">
        <f>Cover!$G$25</f>
        <v>NL</v>
      </c>
      <c r="B338" s="1371" t="s">
        <v>828</v>
      </c>
      <c r="C338" s="1371">
        <f>Cover!G$27</f>
        <v>2019</v>
      </c>
      <c r="D338" s="1371" t="s">
        <v>817</v>
      </c>
      <c r="E338" s="1365" t="s">
        <v>785</v>
      </c>
      <c r="F338" s="1371" t="s">
        <v>863</v>
      </c>
      <c r="G338" s="1369">
        <f>IF(ISNUMBER('JQ2 TTrade'!F59),IF('JQ2 TTrade'!F59="","",'JQ2 TTrade'!F59),"")</f>
        <v>270.5</v>
      </c>
      <c r="H338" s="1367" t="str">
        <f>IF('JQ2 TTrade'!N59="","",'JQ2 TTrade'!N59)</f>
        <v/>
      </c>
    </row>
    <row r="339" spans="1:8" x14ac:dyDescent="0.25">
      <c r="A339" s="1369" t="str">
        <f>Cover!$G$25</f>
        <v>NL</v>
      </c>
      <c r="B339" s="1371" t="s">
        <v>828</v>
      </c>
      <c r="C339" s="1371">
        <f>Cover!G$27</f>
        <v>2019</v>
      </c>
      <c r="D339" s="1371" t="s">
        <v>818</v>
      </c>
      <c r="E339" s="1365" t="s">
        <v>785</v>
      </c>
      <c r="F339" s="1371" t="s">
        <v>863</v>
      </c>
      <c r="G339" s="1369">
        <f>IF(ISNUMBER('JQ2 TTrade'!F60),IF('JQ2 TTrade'!F60="","",'JQ2 TTrade'!F60),"")</f>
        <v>35.1</v>
      </c>
      <c r="H339" s="1367" t="str">
        <f>IF('JQ2 TTrade'!N60="","",'JQ2 TTrade'!N60)</f>
        <v/>
      </c>
    </row>
    <row r="340" spans="1:8" x14ac:dyDescent="0.25">
      <c r="A340" s="1369" t="str">
        <f>Cover!$G$25</f>
        <v>NL</v>
      </c>
      <c r="B340" s="1371" t="s">
        <v>828</v>
      </c>
      <c r="C340" s="1371">
        <f>Cover!G$27</f>
        <v>2019</v>
      </c>
      <c r="D340" s="1371" t="s">
        <v>819</v>
      </c>
      <c r="E340" s="1365" t="s">
        <v>785</v>
      </c>
      <c r="F340" s="1371" t="s">
        <v>863</v>
      </c>
      <c r="G340" s="1369">
        <f>IF(ISNUMBER('JQ2 TTrade'!F61),IF('JQ2 TTrade'!F61="","",'JQ2 TTrade'!F61),"")</f>
        <v>215.8</v>
      </c>
      <c r="H340" s="1367" t="str">
        <f>IF('JQ2 TTrade'!N61="","",'JQ2 TTrade'!N61)</f>
        <v/>
      </c>
    </row>
    <row r="341" spans="1:8" x14ac:dyDescent="0.25">
      <c r="A341" s="1369" t="str">
        <f>Cover!$G$25</f>
        <v>NL</v>
      </c>
      <c r="B341" s="1371" t="s">
        <v>828</v>
      </c>
      <c r="C341" s="1371">
        <f>Cover!G$27</f>
        <v>2019</v>
      </c>
      <c r="D341" s="1371" t="s">
        <v>820</v>
      </c>
      <c r="E341" s="1365" t="s">
        <v>785</v>
      </c>
      <c r="F341" s="1371" t="s">
        <v>863</v>
      </c>
      <c r="G341" s="1369">
        <f>IF(ISNUMBER('JQ2 TTrade'!F62),IF('JQ2 TTrade'!F62="","",'JQ2 TTrade'!F62),"")</f>
        <v>186.7</v>
      </c>
      <c r="H341" s="1367" t="str">
        <f>IF('JQ2 TTrade'!N62="","",'JQ2 TTrade'!N62)</f>
        <v/>
      </c>
    </row>
    <row r="342" spans="1:8" x14ac:dyDescent="0.25">
      <c r="A342" s="1369" t="str">
        <f>Cover!$G$25</f>
        <v>NL</v>
      </c>
      <c r="B342" s="1371" t="s">
        <v>828</v>
      </c>
      <c r="C342" s="1371">
        <f>Cover!G$27</f>
        <v>2019</v>
      </c>
      <c r="D342" s="1371" t="s">
        <v>821</v>
      </c>
      <c r="E342" s="1365" t="s">
        <v>785</v>
      </c>
      <c r="F342" s="1371" t="s">
        <v>863</v>
      </c>
      <c r="G342" s="1369">
        <f>IF(ISNUMBER('JQ2 TTrade'!F63),IF('JQ2 TTrade'!F63="","",'JQ2 TTrade'!F63),"")</f>
        <v>48</v>
      </c>
      <c r="H342" s="1367" t="str">
        <f>IF('JQ2 TTrade'!N63="","",'JQ2 TTrade'!N63)</f>
        <v/>
      </c>
    </row>
    <row r="343" spans="1:8" x14ac:dyDescent="0.25">
      <c r="A343" s="1369" t="str">
        <f>Cover!$G$25</f>
        <v>NL</v>
      </c>
      <c r="B343" s="1371" t="s">
        <v>828</v>
      </c>
      <c r="C343" s="1371">
        <f>Cover!G$27</f>
        <v>2019</v>
      </c>
      <c r="D343" s="1371" t="s">
        <v>822</v>
      </c>
      <c r="E343" s="1365" t="s">
        <v>785</v>
      </c>
      <c r="F343" s="1371" t="s">
        <v>863</v>
      </c>
      <c r="G343" s="1369">
        <f>IF(ISNUMBER('JQ2 TTrade'!F64),IF('JQ2 TTrade'!F64="","",'JQ2 TTrade'!F64),"")</f>
        <v>1560.7</v>
      </c>
      <c r="H343" s="1367" t="str">
        <f>IF('JQ2 TTrade'!N64="","",'JQ2 TTrade'!N64)</f>
        <v/>
      </c>
    </row>
    <row r="344" spans="1:8" x14ac:dyDescent="0.25">
      <c r="A344" s="1369" t="str">
        <f>Cover!$G$25</f>
        <v>NL</v>
      </c>
      <c r="B344" s="1371" t="s">
        <v>828</v>
      </c>
      <c r="C344" s="1371">
        <f>Cover!G$27</f>
        <v>2019</v>
      </c>
      <c r="D344" s="1371" t="s">
        <v>823</v>
      </c>
      <c r="E344" s="1365" t="s">
        <v>785</v>
      </c>
      <c r="F344" s="1371" t="s">
        <v>863</v>
      </c>
      <c r="G344" s="1369">
        <f>IF(ISNUMBER('JQ2 TTrade'!F65),IF('JQ2 TTrade'!F65="","",'JQ2 TTrade'!F65),"")</f>
        <v>787.6</v>
      </c>
      <c r="H344" s="1367" t="str">
        <f>IF('JQ2 TTrade'!N65="","",'JQ2 TTrade'!N65)</f>
        <v/>
      </c>
    </row>
    <row r="345" spans="1:8" x14ac:dyDescent="0.25">
      <c r="A345" s="1369" t="str">
        <f>Cover!$G$25</f>
        <v>NL</v>
      </c>
      <c r="B345" s="1371" t="s">
        <v>828</v>
      </c>
      <c r="C345" s="1371">
        <f>Cover!G$27</f>
        <v>2019</v>
      </c>
      <c r="D345" s="1371" t="s">
        <v>824</v>
      </c>
      <c r="E345" s="1365" t="s">
        <v>785</v>
      </c>
      <c r="F345" s="1371" t="s">
        <v>863</v>
      </c>
      <c r="G345" s="1369">
        <f>IF(ISNUMBER('JQ2 TTrade'!F66),IF('JQ2 TTrade'!F66="","",'JQ2 TTrade'!F66),"")</f>
        <v>412.6</v>
      </c>
      <c r="H345" s="1367" t="str">
        <f>IF('JQ2 TTrade'!N66="","",'JQ2 TTrade'!N66)</f>
        <v/>
      </c>
    </row>
    <row r="346" spans="1:8" x14ac:dyDescent="0.25">
      <c r="A346" s="1369" t="str">
        <f>Cover!$G$25</f>
        <v>NL</v>
      </c>
      <c r="B346" s="1371" t="s">
        <v>828</v>
      </c>
      <c r="C346" s="1371">
        <f>Cover!G$27</f>
        <v>2019</v>
      </c>
      <c r="D346" s="1371" t="s">
        <v>825</v>
      </c>
      <c r="E346" s="1365" t="s">
        <v>785</v>
      </c>
      <c r="F346" s="1371" t="s">
        <v>863</v>
      </c>
      <c r="G346" s="1369">
        <f>IF(ISNUMBER('JQ2 TTrade'!F67),IF('JQ2 TTrade'!F67="","",'JQ2 TTrade'!F67),"")</f>
        <v>236.6</v>
      </c>
      <c r="H346" s="1367" t="str">
        <f>IF('JQ2 TTrade'!N67="","",'JQ2 TTrade'!N67)</f>
        <v/>
      </c>
    </row>
    <row r="347" spans="1:8" x14ac:dyDescent="0.25">
      <c r="A347" s="1369" t="str">
        <f>Cover!$G$25</f>
        <v>NL</v>
      </c>
      <c r="B347" s="1371" t="s">
        <v>828</v>
      </c>
      <c r="C347" s="1371">
        <f>Cover!G$27</f>
        <v>2019</v>
      </c>
      <c r="D347" s="1371" t="s">
        <v>826</v>
      </c>
      <c r="E347" s="1365" t="s">
        <v>785</v>
      </c>
      <c r="F347" s="1371" t="s">
        <v>863</v>
      </c>
      <c r="G347" s="1369">
        <f>IF(ISNUMBER('JQ2 TTrade'!F68),IF('JQ2 TTrade'!F68="","",'JQ2 TTrade'!F68),"")</f>
        <v>123.9</v>
      </c>
      <c r="H347" s="1367" t="str">
        <f>IF('JQ2 TTrade'!N68="","",'JQ2 TTrade'!N68)</f>
        <v/>
      </c>
    </row>
    <row r="348" spans="1:8" x14ac:dyDescent="0.25">
      <c r="A348" s="1369" t="str">
        <f>Cover!$G$25</f>
        <v>NL</v>
      </c>
      <c r="B348" s="1371" t="s">
        <v>828</v>
      </c>
      <c r="C348" s="1371">
        <f>Cover!G$27</f>
        <v>2019</v>
      </c>
      <c r="D348" s="1371" t="s">
        <v>827</v>
      </c>
      <c r="E348" s="1365" t="s">
        <v>785</v>
      </c>
      <c r="F348" s="1371" t="s">
        <v>863</v>
      </c>
      <c r="G348" s="1369">
        <f>IF(ISNUMBER('JQ2 TTrade'!F69),IF('JQ2 TTrade'!F69="","",'JQ2 TTrade'!F69),"")</f>
        <v>14.7</v>
      </c>
      <c r="H348" s="1367" t="str">
        <f>IF('JQ2 TTrade'!N69="","",'JQ2 TTrade'!N69)</f>
        <v/>
      </c>
    </row>
    <row r="349" spans="1:8" x14ac:dyDescent="0.25">
      <c r="A349" s="1369" t="str">
        <f>Cover!$G$25</f>
        <v>NL</v>
      </c>
      <c r="B349" s="1371" t="s">
        <v>828</v>
      </c>
      <c r="C349" s="1371">
        <f>Cover!G$27</f>
        <v>2019</v>
      </c>
      <c r="D349" s="1371" t="s">
        <v>773</v>
      </c>
      <c r="E349" s="1365" t="s">
        <v>785</v>
      </c>
      <c r="F349" s="1371" t="s">
        <v>862</v>
      </c>
      <c r="G349" s="1369">
        <f>IF(ISNUMBER('JQ2 TTrade'!G11),IF('JQ2 TTrade'!G11="","",'JQ2 TTrade'!G11),"")</f>
        <v>49286.17125935675</v>
      </c>
      <c r="H349" s="1367" t="str">
        <f>IF('JQ2 TTrade'!O11="","",'JQ2 TTrade'!O11)</f>
        <v/>
      </c>
    </row>
    <row r="350" spans="1:8" x14ac:dyDescent="0.25">
      <c r="A350" s="1369" t="str">
        <f>Cover!$G$25</f>
        <v>NL</v>
      </c>
      <c r="B350" s="1371" t="s">
        <v>828</v>
      </c>
      <c r="C350" s="1371">
        <f>Cover!G$27</f>
        <v>2019</v>
      </c>
      <c r="D350" s="1371" t="s">
        <v>774</v>
      </c>
      <c r="E350" s="1365" t="s">
        <v>785</v>
      </c>
      <c r="F350" s="1371" t="s">
        <v>862</v>
      </c>
      <c r="G350" s="1369">
        <f>IF(ISNUMBER('JQ2 TTrade'!G12),IF('JQ2 TTrade'!G12="","",'JQ2 TTrade'!G12),"")</f>
        <v>3622.171259356749</v>
      </c>
      <c r="H350" s="1367" t="str">
        <f>IF('JQ2 TTrade'!O12="","",'JQ2 TTrade'!O12)</f>
        <v/>
      </c>
    </row>
    <row r="351" spans="1:8" x14ac:dyDescent="0.25">
      <c r="A351" s="1369" t="str">
        <f>Cover!$G$25</f>
        <v>NL</v>
      </c>
      <c r="B351" s="1371" t="s">
        <v>828</v>
      </c>
      <c r="C351" s="1371">
        <f>Cover!G$27</f>
        <v>2019</v>
      </c>
      <c r="D351" s="1371" t="s">
        <v>774</v>
      </c>
      <c r="E351" s="1365" t="s">
        <v>829</v>
      </c>
      <c r="F351" s="1371" t="s">
        <v>862</v>
      </c>
      <c r="G351" s="1369">
        <f>IF(ISNUMBER('JQ2 TTrade'!G13),IF('JQ2 TTrade'!G13="","",'JQ2 TTrade'!G13),"")</f>
        <v>958.17125935674903</v>
      </c>
      <c r="H351" s="1367" t="str">
        <f>IF('JQ2 TTrade'!O13="","",'JQ2 TTrade'!O13)</f>
        <v/>
      </c>
    </row>
    <row r="352" spans="1:8" x14ac:dyDescent="0.25">
      <c r="A352" s="1369" t="str">
        <f>Cover!$G$25</f>
        <v>NL</v>
      </c>
      <c r="B352" s="1371" t="s">
        <v>828</v>
      </c>
      <c r="C352" s="1371">
        <f>Cover!G$27</f>
        <v>2019</v>
      </c>
      <c r="D352" s="1371" t="s">
        <v>774</v>
      </c>
      <c r="E352" s="1365" t="s">
        <v>833</v>
      </c>
      <c r="F352" s="1371" t="s">
        <v>862</v>
      </c>
      <c r="G352" s="1369">
        <f>IF(ISNUMBER('JQ2 TTrade'!G14),IF('JQ2 TTrade'!G14="","",'JQ2 TTrade'!G14),"")</f>
        <v>2664</v>
      </c>
      <c r="H352" s="1367" t="str">
        <f>IF('JQ2 TTrade'!O14="","",'JQ2 TTrade'!O14)</f>
        <v/>
      </c>
    </row>
    <row r="353" spans="1:8" x14ac:dyDescent="0.25">
      <c r="A353" s="1369" t="str">
        <f>Cover!$G$25</f>
        <v>NL</v>
      </c>
      <c r="B353" s="1371" t="s">
        <v>828</v>
      </c>
      <c r="C353" s="1371">
        <f>Cover!G$27</f>
        <v>2019</v>
      </c>
      <c r="D353" s="1371" t="s">
        <v>775</v>
      </c>
      <c r="E353" s="1365" t="s">
        <v>785</v>
      </c>
      <c r="F353" s="1371" t="s">
        <v>862</v>
      </c>
      <c r="G353" s="1369">
        <f>IF(ISNUMBER('JQ2 TTrade'!G15),IF('JQ2 TTrade'!G15="","",'JQ2 TTrade'!G15),"")</f>
        <v>45664</v>
      </c>
      <c r="H353" s="1367" t="str">
        <f>IF('JQ2 TTrade'!O15="","",'JQ2 TTrade'!O15)</f>
        <v/>
      </c>
    </row>
    <row r="354" spans="1:8" x14ac:dyDescent="0.25">
      <c r="A354" s="1369" t="str">
        <f>Cover!$G$25</f>
        <v>NL</v>
      </c>
      <c r="B354" s="1371" t="s">
        <v>828</v>
      </c>
      <c r="C354" s="1371">
        <f>Cover!G$27</f>
        <v>2019</v>
      </c>
      <c r="D354" s="1371" t="s">
        <v>775</v>
      </c>
      <c r="E354" s="1365" t="s">
        <v>829</v>
      </c>
      <c r="F354" s="1371" t="s">
        <v>862</v>
      </c>
      <c r="G354" s="1369">
        <f>IF(ISNUMBER('JQ2 TTrade'!G16),IF('JQ2 TTrade'!G16="","",'JQ2 TTrade'!G16),"")</f>
        <v>12790</v>
      </c>
      <c r="H354" s="1367" t="str">
        <f>IF('JQ2 TTrade'!O16="","",'JQ2 TTrade'!O16)</f>
        <v/>
      </c>
    </row>
    <row r="355" spans="1:8" x14ac:dyDescent="0.25">
      <c r="A355" s="1369" t="str">
        <f>Cover!$G$25</f>
        <v>NL</v>
      </c>
      <c r="B355" s="1371" t="s">
        <v>828</v>
      </c>
      <c r="C355" s="1371">
        <f>Cover!G$27</f>
        <v>2019</v>
      </c>
      <c r="D355" s="1371" t="s">
        <v>775</v>
      </c>
      <c r="E355" s="1365" t="s">
        <v>833</v>
      </c>
      <c r="F355" s="1371" t="s">
        <v>862</v>
      </c>
      <c r="G355" s="1369">
        <f>IF(ISNUMBER('JQ2 TTrade'!G17),IF('JQ2 TTrade'!G17="","",'JQ2 TTrade'!G17),"")</f>
        <v>32874</v>
      </c>
      <c r="H355" s="1367" t="str">
        <f>IF('JQ2 TTrade'!O17="","",'JQ2 TTrade'!O17)</f>
        <v/>
      </c>
    </row>
    <row r="356" spans="1:8" x14ac:dyDescent="0.25">
      <c r="A356" s="1369" t="str">
        <f>Cover!$G$25</f>
        <v>NL</v>
      </c>
      <c r="B356" s="1371" t="s">
        <v>828</v>
      </c>
      <c r="C356" s="1371">
        <f>Cover!G$27</f>
        <v>2019</v>
      </c>
      <c r="D356" s="1371" t="s">
        <v>775</v>
      </c>
      <c r="E356" s="1365" t="s">
        <v>842</v>
      </c>
      <c r="F356" s="1371" t="s">
        <v>862</v>
      </c>
      <c r="G356" s="1369">
        <f>IF(ISNUMBER('JQ2 TTrade'!G18),IF('JQ2 TTrade'!G18="","",'JQ2 TTrade'!G18),"")</f>
        <v>13452</v>
      </c>
      <c r="H356" s="1367" t="str">
        <f>IF('JQ2 TTrade'!O18="","",'JQ2 TTrade'!O18)</f>
        <v/>
      </c>
    </row>
    <row r="357" spans="1:8" x14ac:dyDescent="0.25">
      <c r="A357" s="1369" t="str">
        <f>Cover!$G$25</f>
        <v>NL</v>
      </c>
      <c r="B357" s="1371" t="s">
        <v>828</v>
      </c>
      <c r="C357" s="1371">
        <f>Cover!G$27</f>
        <v>2019</v>
      </c>
      <c r="D357" s="1371" t="s">
        <v>786</v>
      </c>
      <c r="E357" s="1365" t="s">
        <v>785</v>
      </c>
      <c r="F357" s="1371" t="s">
        <v>862</v>
      </c>
      <c r="G357" s="1369">
        <f>IF(ISNUMBER('JQ2 TTrade'!G19),IF('JQ2 TTrade'!G19="","",'JQ2 TTrade'!G19),"")</f>
        <v>27448</v>
      </c>
      <c r="H357" s="1367" t="str">
        <f>IF('JQ2 TTrade'!O19="","",'JQ2 TTrade'!O19)</f>
        <v/>
      </c>
    </row>
    <row r="358" spans="1:8" x14ac:dyDescent="0.25">
      <c r="A358" s="1369" t="str">
        <f>Cover!$G$25</f>
        <v>NL</v>
      </c>
      <c r="B358" s="1371" t="s">
        <v>828</v>
      </c>
      <c r="C358" s="1371">
        <f>Cover!G$27</f>
        <v>2019</v>
      </c>
      <c r="D358" s="1371" t="s">
        <v>787</v>
      </c>
      <c r="E358" s="1365" t="s">
        <v>785</v>
      </c>
      <c r="F358" s="1371" t="s">
        <v>862</v>
      </c>
      <c r="G358" s="1369">
        <f>IF(ISNUMBER('JQ2 TTrade'!G20),IF('JQ2 TTrade'!G20="","",'JQ2 TTrade'!G20),"")</f>
        <v>24804</v>
      </c>
      <c r="H358" s="1367" t="str">
        <f>IF('JQ2 TTrade'!O20="","",'JQ2 TTrade'!O20)</f>
        <v/>
      </c>
    </row>
    <row r="359" spans="1:8" x14ac:dyDescent="0.25">
      <c r="A359" s="1369" t="str">
        <f>Cover!$G$25</f>
        <v>NL</v>
      </c>
      <c r="B359" s="1371" t="s">
        <v>828</v>
      </c>
      <c r="C359" s="1371">
        <f>Cover!G$27</f>
        <v>2019</v>
      </c>
      <c r="D359" s="1371" t="s">
        <v>788</v>
      </c>
      <c r="E359" s="1365" t="s">
        <v>785</v>
      </c>
      <c r="F359" s="1371" t="s">
        <v>862</v>
      </c>
      <c r="G359" s="1369">
        <f>IF(ISNUMBER('JQ2 TTrade'!G21),IF('JQ2 TTrade'!G21="","",'JQ2 TTrade'!G21),"")</f>
        <v>13847</v>
      </c>
      <c r="H359" s="1367" t="str">
        <f>IF('JQ2 TTrade'!O21="","",'JQ2 TTrade'!O21)</f>
        <v/>
      </c>
    </row>
    <row r="360" spans="1:8" x14ac:dyDescent="0.25">
      <c r="A360" s="1369" t="str">
        <f>Cover!$G$25</f>
        <v>NL</v>
      </c>
      <c r="B360" s="1371" t="s">
        <v>828</v>
      </c>
      <c r="C360" s="1371">
        <f>Cover!G$27</f>
        <v>2019</v>
      </c>
      <c r="D360" s="1371" t="s">
        <v>789</v>
      </c>
      <c r="E360" s="1365" t="s">
        <v>785</v>
      </c>
      <c r="F360" s="1371" t="s">
        <v>862</v>
      </c>
      <c r="G360" s="1369">
        <f>IF(ISNUMBER('JQ2 TTrade'!G22),IF('JQ2 TTrade'!G22="","",'JQ2 TTrade'!G22),"")</f>
        <v>10957</v>
      </c>
      <c r="H360" s="1367" t="str">
        <f>IF('JQ2 TTrade'!O22="","",'JQ2 TTrade'!O22)</f>
        <v/>
      </c>
    </row>
    <row r="361" spans="1:8" x14ac:dyDescent="0.25">
      <c r="A361" s="1369" t="str">
        <f>Cover!$G$25</f>
        <v>NL</v>
      </c>
      <c r="B361" s="1371" t="s">
        <v>828</v>
      </c>
      <c r="C361" s="1371">
        <f>Cover!G$27</f>
        <v>2019</v>
      </c>
      <c r="D361" s="1371" t="s">
        <v>790</v>
      </c>
      <c r="E361" s="1365" t="s">
        <v>785</v>
      </c>
      <c r="F361" s="1371" t="s">
        <v>862</v>
      </c>
      <c r="G361" s="1369" t="str">
        <f>IF(ISNUMBER('JQ2 TTrade'!G23),IF('JQ2 TTrade'!G23="","",'JQ2 TTrade'!G23),"")</f>
        <v/>
      </c>
      <c r="H361" s="1367" t="str">
        <f>IF('JQ2 TTrade'!O23="","",'JQ2 TTrade'!O23)</f>
        <v/>
      </c>
    </row>
    <row r="362" spans="1:8" x14ac:dyDescent="0.25">
      <c r="A362" s="1369" t="str">
        <f>Cover!$G$25</f>
        <v>NL</v>
      </c>
      <c r="B362" s="1371" t="s">
        <v>828</v>
      </c>
      <c r="C362" s="1371">
        <f>Cover!G$27</f>
        <v>2019</v>
      </c>
      <c r="D362" s="1371" t="s">
        <v>791</v>
      </c>
      <c r="E362" s="1365" t="s">
        <v>785</v>
      </c>
      <c r="F362" s="1371" t="s">
        <v>862</v>
      </c>
      <c r="G362" s="1369">
        <f>IF(ISNUMBER('JQ2 TTrade'!G24),IF('JQ2 TTrade'!G24="","",'JQ2 TTrade'!G24),"")</f>
        <v>163805</v>
      </c>
      <c r="H362" s="1367" t="str">
        <f>IF('JQ2 TTrade'!O24="","",'JQ2 TTrade'!O24)</f>
        <v/>
      </c>
    </row>
    <row r="363" spans="1:8" x14ac:dyDescent="0.25">
      <c r="A363" s="1369" t="str">
        <f>Cover!$G$25</f>
        <v>NL</v>
      </c>
      <c r="B363" s="1371" t="s">
        <v>828</v>
      </c>
      <c r="C363" s="1371">
        <f>Cover!G$27</f>
        <v>2019</v>
      </c>
      <c r="D363" s="1371" t="s">
        <v>792</v>
      </c>
      <c r="E363" s="1365" t="s">
        <v>785</v>
      </c>
      <c r="F363" s="1371" t="s">
        <v>862</v>
      </c>
      <c r="G363" s="1369">
        <f>IF(ISNUMBER('JQ2 TTrade'!G25),IF('JQ2 TTrade'!G25="","",'JQ2 TTrade'!G25),"")</f>
        <v>158615</v>
      </c>
      <c r="H363" s="1367" t="str">
        <f>IF('JQ2 TTrade'!O25="","",'JQ2 TTrade'!O25)</f>
        <v/>
      </c>
    </row>
    <row r="364" spans="1:8" x14ac:dyDescent="0.25">
      <c r="A364" s="1369" t="str">
        <f>Cover!$G$25</f>
        <v>NL</v>
      </c>
      <c r="B364" s="1371" t="s">
        <v>828</v>
      </c>
      <c r="C364" s="1371">
        <f>Cover!G$27</f>
        <v>2019</v>
      </c>
      <c r="D364" s="1371" t="s">
        <v>793</v>
      </c>
      <c r="E364" s="1365" t="s">
        <v>785</v>
      </c>
      <c r="F364" s="1371" t="s">
        <v>862</v>
      </c>
      <c r="G364" s="1369">
        <f>IF(ISNUMBER('JQ2 TTrade'!G26),IF('JQ2 TTrade'!G26="","",'JQ2 TTrade'!G26),"")</f>
        <v>5190</v>
      </c>
      <c r="H364" s="1367" t="str">
        <f>IF('JQ2 TTrade'!O26="","",'JQ2 TTrade'!O26)</f>
        <v/>
      </c>
    </row>
    <row r="365" spans="1:8" x14ac:dyDescent="0.25">
      <c r="A365" s="1369" t="str">
        <f>Cover!$G$25</f>
        <v>NL</v>
      </c>
      <c r="B365" s="1371" t="s">
        <v>828</v>
      </c>
      <c r="C365" s="1371">
        <f>Cover!G$27</f>
        <v>2019</v>
      </c>
      <c r="D365" s="1371" t="s">
        <v>794</v>
      </c>
      <c r="E365" s="1365" t="s">
        <v>785</v>
      </c>
      <c r="F365" s="1371" t="s">
        <v>862</v>
      </c>
      <c r="G365" s="1369">
        <f>IF(ISNUMBER('JQ2 TTrade'!G27),IF('JQ2 TTrade'!G27="","",'JQ2 TTrade'!G27),"")</f>
        <v>848449</v>
      </c>
      <c r="H365" s="1367" t="str">
        <f>IF('JQ2 TTrade'!O27="","",'JQ2 TTrade'!O27)</f>
        <v/>
      </c>
    </row>
    <row r="366" spans="1:8" x14ac:dyDescent="0.25">
      <c r="A366" s="1369" t="str">
        <f>Cover!$G$25</f>
        <v>NL</v>
      </c>
      <c r="B366" s="1371" t="s">
        <v>828</v>
      </c>
      <c r="C366" s="1371">
        <f>Cover!G$27</f>
        <v>2019</v>
      </c>
      <c r="D366" s="1371" t="s">
        <v>794</v>
      </c>
      <c r="E366" s="1365" t="s">
        <v>829</v>
      </c>
      <c r="F366" s="1371" t="s">
        <v>862</v>
      </c>
      <c r="G366" s="1369">
        <f>IF(ISNUMBER('JQ2 TTrade'!G28),IF('JQ2 TTrade'!G28="","",'JQ2 TTrade'!G28),"")</f>
        <v>622140</v>
      </c>
      <c r="H366" s="1367" t="str">
        <f>IF('JQ2 TTrade'!O28="","",'JQ2 TTrade'!O28)</f>
        <v/>
      </c>
    </row>
    <row r="367" spans="1:8" x14ac:dyDescent="0.25">
      <c r="A367" s="1369" t="str">
        <f>Cover!$G$25</f>
        <v>NL</v>
      </c>
      <c r="B367" s="1371" t="s">
        <v>828</v>
      </c>
      <c r="C367" s="1371">
        <f>Cover!G$27</f>
        <v>2019</v>
      </c>
      <c r="D367" s="1371" t="s">
        <v>794</v>
      </c>
      <c r="E367" s="1365" t="s">
        <v>833</v>
      </c>
      <c r="F367" s="1371" t="s">
        <v>862</v>
      </c>
      <c r="G367" s="1369">
        <f>IF(ISNUMBER('JQ2 TTrade'!G29),IF('JQ2 TTrade'!G29="","",'JQ2 TTrade'!G29),"")</f>
        <v>226309</v>
      </c>
      <c r="H367" s="1367" t="str">
        <f>IF('JQ2 TTrade'!O29="","",'JQ2 TTrade'!O29)</f>
        <v/>
      </c>
    </row>
    <row r="368" spans="1:8" x14ac:dyDescent="0.25">
      <c r="A368" s="1369" t="str">
        <f>Cover!$G$25</f>
        <v>NL</v>
      </c>
      <c r="B368" s="1371" t="s">
        <v>828</v>
      </c>
      <c r="C368" s="1371">
        <f>Cover!G$27</f>
        <v>2019</v>
      </c>
      <c r="D368" s="1371" t="s">
        <v>794</v>
      </c>
      <c r="E368" s="1365" t="s">
        <v>842</v>
      </c>
      <c r="F368" s="1371" t="s">
        <v>862</v>
      </c>
      <c r="G368" s="1369">
        <f>IF(ISNUMBER('JQ2 TTrade'!G30),IF('JQ2 TTrade'!G30="","",'JQ2 TTrade'!G30),"")</f>
        <v>148366</v>
      </c>
      <c r="H368" s="1367" t="str">
        <f>IF('JQ2 TTrade'!O30="","",'JQ2 TTrade'!O30)</f>
        <v/>
      </c>
    </row>
    <row r="369" spans="1:8" x14ac:dyDescent="0.25">
      <c r="A369" s="1369" t="str">
        <f>Cover!$G$25</f>
        <v>NL</v>
      </c>
      <c r="B369" s="1371" t="s">
        <v>828</v>
      </c>
      <c r="C369" s="1371">
        <f>Cover!G$27</f>
        <v>2019</v>
      </c>
      <c r="D369" s="1371" t="s">
        <v>795</v>
      </c>
      <c r="E369" s="1365" t="s">
        <v>785</v>
      </c>
      <c r="F369" s="1371" t="s">
        <v>862</v>
      </c>
      <c r="G369" s="1369">
        <f>IF(ISNUMBER('JQ2 TTrade'!G31),IF('JQ2 TTrade'!G31="","",'JQ2 TTrade'!G31),"")</f>
        <v>27256</v>
      </c>
      <c r="H369" s="1367" t="str">
        <f>IF('JQ2 TTrade'!O31="","",'JQ2 TTrade'!O31)</f>
        <v/>
      </c>
    </row>
    <row r="370" spans="1:8" x14ac:dyDescent="0.25">
      <c r="A370" s="1369" t="str">
        <f>Cover!$G$25</f>
        <v>NL</v>
      </c>
      <c r="B370" s="1371" t="s">
        <v>828</v>
      </c>
      <c r="C370" s="1371">
        <f>Cover!G$27</f>
        <v>2019</v>
      </c>
      <c r="D370" s="1371" t="s">
        <v>795</v>
      </c>
      <c r="E370" s="1365" t="s">
        <v>829</v>
      </c>
      <c r="F370" s="1371" t="s">
        <v>862</v>
      </c>
      <c r="G370" s="1369">
        <f>IF(ISNUMBER('JQ2 TTrade'!G32),IF('JQ2 TTrade'!G32="","",'JQ2 TTrade'!G32),"")</f>
        <v>6299</v>
      </c>
      <c r="H370" s="1367" t="str">
        <f>IF('JQ2 TTrade'!O32="","",'JQ2 TTrade'!O32)</f>
        <v/>
      </c>
    </row>
    <row r="371" spans="1:8" x14ac:dyDescent="0.25">
      <c r="A371" s="1369" t="str">
        <f>Cover!$G$25</f>
        <v>NL</v>
      </c>
      <c r="B371" s="1371" t="s">
        <v>828</v>
      </c>
      <c r="C371" s="1371">
        <f>Cover!G$27</f>
        <v>2019</v>
      </c>
      <c r="D371" s="1371" t="s">
        <v>795</v>
      </c>
      <c r="E371" s="1365" t="s">
        <v>833</v>
      </c>
      <c r="F371" s="1371" t="s">
        <v>862</v>
      </c>
      <c r="G371" s="1369">
        <f>IF(ISNUMBER('JQ2 TTrade'!G33),IF('JQ2 TTrade'!G33="","",'JQ2 TTrade'!G33),"")</f>
        <v>20957</v>
      </c>
      <c r="H371" s="1367" t="str">
        <f>IF('JQ2 TTrade'!O33="","",'JQ2 TTrade'!O33)</f>
        <v/>
      </c>
    </row>
    <row r="372" spans="1:8" x14ac:dyDescent="0.25">
      <c r="A372" s="1369" t="str">
        <f>Cover!$G$25</f>
        <v>NL</v>
      </c>
      <c r="B372" s="1371" t="s">
        <v>828</v>
      </c>
      <c r="C372" s="1371">
        <f>Cover!G$27</f>
        <v>2019</v>
      </c>
      <c r="D372" s="1371" t="s">
        <v>795</v>
      </c>
      <c r="E372" s="1365" t="s">
        <v>842</v>
      </c>
      <c r="F372" s="1371" t="s">
        <v>862</v>
      </c>
      <c r="G372" s="1369">
        <f>IF(ISNUMBER('JQ2 TTrade'!G34),IF('JQ2 TTrade'!G34="","",'JQ2 TTrade'!G34),"")</f>
        <v>4145</v>
      </c>
      <c r="H372" s="1367" t="str">
        <f>IF('JQ2 TTrade'!O34="","",'JQ2 TTrade'!O34)</f>
        <v/>
      </c>
    </row>
    <row r="373" spans="1:8" x14ac:dyDescent="0.25">
      <c r="A373" s="1369" t="str">
        <f>Cover!$G$25</f>
        <v>NL</v>
      </c>
      <c r="B373" s="1371" t="s">
        <v>828</v>
      </c>
      <c r="C373" s="1371">
        <f>Cover!G$27</f>
        <v>2019</v>
      </c>
      <c r="D373" s="1371" t="s">
        <v>796</v>
      </c>
      <c r="E373" s="1365" t="s">
        <v>785</v>
      </c>
      <c r="F373" s="1371" t="s">
        <v>862</v>
      </c>
      <c r="G373" s="1369">
        <f>IF(ISNUMBER('JQ2 TTrade'!G35),IF('JQ2 TTrade'!G35="","",'JQ2 TTrade'!G35),"")</f>
        <v>697020</v>
      </c>
      <c r="H373" s="1367" t="str">
        <f>IF('JQ2 TTrade'!O35="","",'JQ2 TTrade'!O35)</f>
        <v/>
      </c>
    </row>
    <row r="374" spans="1:8" x14ac:dyDescent="0.25">
      <c r="A374" s="1369" t="str">
        <f>Cover!$G$25</f>
        <v>NL</v>
      </c>
      <c r="B374" s="1371" t="s">
        <v>828</v>
      </c>
      <c r="C374" s="1371">
        <f>Cover!G$27</f>
        <v>2019</v>
      </c>
      <c r="D374" s="1371" t="s">
        <v>797</v>
      </c>
      <c r="E374" s="1365" t="s">
        <v>785</v>
      </c>
      <c r="F374" s="1371" t="s">
        <v>862</v>
      </c>
      <c r="G374" s="1369">
        <f>IF(ISNUMBER('JQ2 TTrade'!G36),IF('JQ2 TTrade'!G36="","",'JQ2 TTrade'!G36),"")</f>
        <v>312437</v>
      </c>
      <c r="H374" s="1367" t="str">
        <f>IF('JQ2 TTrade'!O36="","",'JQ2 TTrade'!O36)</f>
        <v/>
      </c>
    </row>
    <row r="375" spans="1:8" x14ac:dyDescent="0.25">
      <c r="A375" s="1369" t="str">
        <f>Cover!$G$25</f>
        <v>NL</v>
      </c>
      <c r="B375" s="1371" t="s">
        <v>828</v>
      </c>
      <c r="C375" s="1371">
        <f>Cover!G$27</f>
        <v>2019</v>
      </c>
      <c r="D375" s="1371" t="s">
        <v>797</v>
      </c>
      <c r="E375" s="1365" t="s">
        <v>829</v>
      </c>
      <c r="F375" s="1371" t="s">
        <v>862</v>
      </c>
      <c r="G375" s="1369">
        <f>IF(ISNUMBER('JQ2 TTrade'!G37),IF('JQ2 TTrade'!G37="","",'JQ2 TTrade'!G37),"")</f>
        <v>113296</v>
      </c>
      <c r="H375" s="1367" t="str">
        <f>IF('JQ2 TTrade'!O37="","",'JQ2 TTrade'!O37)</f>
        <v/>
      </c>
    </row>
    <row r="376" spans="1:8" x14ac:dyDescent="0.25">
      <c r="A376" s="1369" t="str">
        <f>Cover!$G$25</f>
        <v>NL</v>
      </c>
      <c r="B376" s="1371" t="s">
        <v>828</v>
      </c>
      <c r="C376" s="1371">
        <f>Cover!G$27</f>
        <v>2019</v>
      </c>
      <c r="D376" s="1371" t="s">
        <v>797</v>
      </c>
      <c r="E376" s="1365" t="s">
        <v>833</v>
      </c>
      <c r="F376" s="1371" t="s">
        <v>862</v>
      </c>
      <c r="G376" s="1369">
        <f>IF(ISNUMBER('JQ2 TTrade'!G38),IF('JQ2 TTrade'!G38="","",'JQ2 TTrade'!G38),"")</f>
        <v>199141</v>
      </c>
      <c r="H376" s="1367" t="str">
        <f>IF('JQ2 TTrade'!O38="","",'JQ2 TTrade'!O38)</f>
        <v/>
      </c>
    </row>
    <row r="377" spans="1:8" x14ac:dyDescent="0.25">
      <c r="A377" s="1369" t="str">
        <f>Cover!$G$25</f>
        <v>NL</v>
      </c>
      <c r="B377" s="1371" t="s">
        <v>828</v>
      </c>
      <c r="C377" s="1371">
        <f>Cover!G$27</f>
        <v>2019</v>
      </c>
      <c r="D377" s="1371" t="s">
        <v>797</v>
      </c>
      <c r="E377" s="1365" t="s">
        <v>842</v>
      </c>
      <c r="F377" s="1371" t="s">
        <v>862</v>
      </c>
      <c r="G377" s="1369">
        <f>IF(ISNUMBER('JQ2 TTrade'!G39),IF('JQ2 TTrade'!G39="","",'JQ2 TTrade'!G39),"")</f>
        <v>79878</v>
      </c>
      <c r="H377" s="1367" t="str">
        <f>IF('JQ2 TTrade'!O39="","",'JQ2 TTrade'!O39)</f>
        <v/>
      </c>
    </row>
    <row r="378" spans="1:8" x14ac:dyDescent="0.25">
      <c r="A378" s="1369" t="str">
        <f>Cover!$G$25</f>
        <v>NL</v>
      </c>
      <c r="B378" s="1371" t="s">
        <v>828</v>
      </c>
      <c r="C378" s="1371">
        <f>Cover!G$27</f>
        <v>2019</v>
      </c>
      <c r="D378" s="1371" t="s">
        <v>798</v>
      </c>
      <c r="E378" s="1365" t="s">
        <v>785</v>
      </c>
      <c r="F378" s="1371" t="s">
        <v>862</v>
      </c>
      <c r="G378" s="1369">
        <f>IF(ISNUMBER('JQ2 TTrade'!G40),IF('JQ2 TTrade'!G40="","",'JQ2 TTrade'!G40),"")</f>
        <v>158794</v>
      </c>
      <c r="H378" s="1367" t="str">
        <f>IF('JQ2 TTrade'!O40="","",'JQ2 TTrade'!O40)</f>
        <v/>
      </c>
    </row>
    <row r="379" spans="1:8" x14ac:dyDescent="0.25">
      <c r="A379" s="1369" t="str">
        <f>Cover!$G$25</f>
        <v>NL</v>
      </c>
      <c r="B379" s="1371" t="s">
        <v>828</v>
      </c>
      <c r="C379" s="1371">
        <f>Cover!G$27</f>
        <v>2019</v>
      </c>
      <c r="D379" s="1371" t="s">
        <v>799</v>
      </c>
      <c r="E379" s="1365" t="s">
        <v>785</v>
      </c>
      <c r="F379" s="1371" t="s">
        <v>862</v>
      </c>
      <c r="G379" s="1369">
        <f>IF(ISNUMBER('JQ2 TTrade'!G41),IF('JQ2 TTrade'!G41="","",'JQ2 TTrade'!G41),"")</f>
        <v>33744</v>
      </c>
      <c r="H379" s="1367" t="str">
        <f>IF('JQ2 TTrade'!O41="","",'JQ2 TTrade'!O41)</f>
        <v/>
      </c>
    </row>
    <row r="380" spans="1:8" x14ac:dyDescent="0.25">
      <c r="A380" s="1369" t="str">
        <f>Cover!$G$25</f>
        <v>NL</v>
      </c>
      <c r="B380" s="1371" t="s">
        <v>828</v>
      </c>
      <c r="C380" s="1371">
        <f>Cover!G$27</f>
        <v>2019</v>
      </c>
      <c r="D380" s="1371" t="s">
        <v>800</v>
      </c>
      <c r="E380" s="1365" t="s">
        <v>785</v>
      </c>
      <c r="F380" s="1371" t="s">
        <v>862</v>
      </c>
      <c r="G380" s="1369">
        <f>IF(ISNUMBER('JQ2 TTrade'!G42),IF('JQ2 TTrade'!G42="","",'JQ2 TTrade'!G42),"")</f>
        <v>225789</v>
      </c>
      <c r="H380" s="1367" t="str">
        <f>IF('JQ2 TTrade'!O42="","",'JQ2 TTrade'!O42)</f>
        <v/>
      </c>
    </row>
    <row r="381" spans="1:8" x14ac:dyDescent="0.25">
      <c r="A381" s="1369" t="str">
        <f>Cover!$G$25</f>
        <v>NL</v>
      </c>
      <c r="B381" s="1371" t="s">
        <v>828</v>
      </c>
      <c r="C381" s="1371">
        <f>Cover!G$27</f>
        <v>2019</v>
      </c>
      <c r="D381" s="1371" t="s">
        <v>801</v>
      </c>
      <c r="E381" s="1365" t="s">
        <v>785</v>
      </c>
      <c r="F381" s="1371" t="s">
        <v>862</v>
      </c>
      <c r="G381" s="1369">
        <f>IF(ISNUMBER('JQ2 TTrade'!G43),IF('JQ2 TTrade'!G43="","",'JQ2 TTrade'!G43),"")</f>
        <v>42411</v>
      </c>
      <c r="H381" s="1367" t="str">
        <f>IF('JQ2 TTrade'!O43="","",'JQ2 TTrade'!O43)</f>
        <v/>
      </c>
    </row>
    <row r="382" spans="1:8" x14ac:dyDescent="0.25">
      <c r="A382" s="1369" t="str">
        <f>Cover!$G$25</f>
        <v>NL</v>
      </c>
      <c r="B382" s="1371" t="s">
        <v>828</v>
      </c>
      <c r="C382" s="1371">
        <f>Cover!G$27</f>
        <v>2019</v>
      </c>
      <c r="D382" s="1371" t="s">
        <v>802</v>
      </c>
      <c r="E382" s="1365" t="s">
        <v>785</v>
      </c>
      <c r="F382" s="1371" t="s">
        <v>862</v>
      </c>
      <c r="G382" s="1369">
        <f>IF(ISNUMBER('JQ2 TTrade'!G44),IF('JQ2 TTrade'!G44="","",'JQ2 TTrade'!G44),"")</f>
        <v>164800</v>
      </c>
      <c r="H382" s="1367" t="str">
        <f>IF('JQ2 TTrade'!O44="","",'JQ2 TTrade'!O44)</f>
        <v/>
      </c>
    </row>
    <row r="383" spans="1:8" x14ac:dyDescent="0.25">
      <c r="A383" s="1369" t="str">
        <f>Cover!$G$25</f>
        <v>NL</v>
      </c>
      <c r="B383" s="1371" t="s">
        <v>828</v>
      </c>
      <c r="C383" s="1371">
        <f>Cover!G$27</f>
        <v>2019</v>
      </c>
      <c r="D383" s="1371" t="s">
        <v>803</v>
      </c>
      <c r="E383" s="1365" t="s">
        <v>785</v>
      </c>
      <c r="F383" s="1371" t="s">
        <v>862</v>
      </c>
      <c r="G383" s="1369">
        <f>IF(ISNUMBER('JQ2 TTrade'!G45),IF('JQ2 TTrade'!G45="","",'JQ2 TTrade'!G45),"")</f>
        <v>18578</v>
      </c>
      <c r="H383" s="1367" t="str">
        <f>IF('JQ2 TTrade'!O45="","",'JQ2 TTrade'!O45)</f>
        <v/>
      </c>
    </row>
    <row r="384" spans="1:8" x14ac:dyDescent="0.25">
      <c r="A384" s="1369" t="str">
        <f>Cover!$G$25</f>
        <v>NL</v>
      </c>
      <c r="B384" s="1371" t="s">
        <v>828</v>
      </c>
      <c r="C384" s="1371">
        <f>Cover!G$27</f>
        <v>2019</v>
      </c>
      <c r="D384" s="1371" t="s">
        <v>804</v>
      </c>
      <c r="E384" s="1365" t="s">
        <v>785</v>
      </c>
      <c r="F384" s="1371" t="s">
        <v>862</v>
      </c>
      <c r="G384" s="1369">
        <f>IF(ISNUMBER('JQ2 TTrade'!G46),IF('JQ2 TTrade'!G46="","",'JQ2 TTrade'!G46),"")</f>
        <v>863611</v>
      </c>
      <c r="H384" s="1367" t="str">
        <f>IF('JQ2 TTrade'!O46="","",'JQ2 TTrade'!O46)</f>
        <v/>
      </c>
    </row>
    <row r="385" spans="1:8" x14ac:dyDescent="0.25">
      <c r="A385" s="1369" t="str">
        <f>Cover!$G$25</f>
        <v>NL</v>
      </c>
      <c r="B385" s="1371" t="s">
        <v>828</v>
      </c>
      <c r="C385" s="1371">
        <f>Cover!G$27</f>
        <v>2019</v>
      </c>
      <c r="D385" s="1371" t="s">
        <v>805</v>
      </c>
      <c r="E385" s="1365" t="s">
        <v>785</v>
      </c>
      <c r="F385" s="1371" t="s">
        <v>862</v>
      </c>
      <c r="G385" s="1369">
        <f>IF(ISNUMBER('JQ2 TTrade'!G47),IF('JQ2 TTrade'!G47="","",'JQ2 TTrade'!G47),"")</f>
        <v>79792</v>
      </c>
      <c r="H385" s="1367" t="str">
        <f>IF('JQ2 TTrade'!O47="","",'JQ2 TTrade'!O47)</f>
        <v/>
      </c>
    </row>
    <row r="386" spans="1:8" x14ac:dyDescent="0.25">
      <c r="A386" s="1369" t="str">
        <f>Cover!$G$25</f>
        <v>NL</v>
      </c>
      <c r="B386" s="1371" t="s">
        <v>828</v>
      </c>
      <c r="C386" s="1371">
        <f>Cover!G$27</f>
        <v>2019</v>
      </c>
      <c r="D386" s="1371" t="s">
        <v>806</v>
      </c>
      <c r="E386" s="1365" t="s">
        <v>785</v>
      </c>
      <c r="F386" s="1371" t="s">
        <v>862</v>
      </c>
      <c r="G386" s="1369">
        <f>IF(ISNUMBER('JQ2 TTrade'!G48),IF('JQ2 TTrade'!G48="","",'JQ2 TTrade'!G48),"")</f>
        <v>759341</v>
      </c>
      <c r="H386" s="1367" t="str">
        <f>IF('JQ2 TTrade'!O48="","",'JQ2 TTrade'!O48)</f>
        <v/>
      </c>
    </row>
    <row r="387" spans="1:8" x14ac:dyDescent="0.25">
      <c r="A387" s="1369" t="str">
        <f>Cover!$G$25</f>
        <v>NL</v>
      </c>
      <c r="B387" s="1371" t="s">
        <v>828</v>
      </c>
      <c r="C387" s="1371">
        <f>Cover!G$27</f>
        <v>2019</v>
      </c>
      <c r="D387" s="1371" t="s">
        <v>807</v>
      </c>
      <c r="E387" s="1365" t="s">
        <v>785</v>
      </c>
      <c r="F387" s="1371" t="s">
        <v>862</v>
      </c>
      <c r="G387" s="1369">
        <f>IF(ISNUMBER('JQ2 TTrade'!G49),IF('JQ2 TTrade'!G49="","",'JQ2 TTrade'!G49),"")</f>
        <v>755373</v>
      </c>
      <c r="H387" s="1367" t="str">
        <f>IF('JQ2 TTrade'!O49="","",'JQ2 TTrade'!O49)</f>
        <v/>
      </c>
    </row>
    <row r="388" spans="1:8" x14ac:dyDescent="0.25">
      <c r="A388" s="1369" t="str">
        <f>Cover!$G$25</f>
        <v>NL</v>
      </c>
      <c r="B388" s="1371" t="s">
        <v>828</v>
      </c>
      <c r="C388" s="1371">
        <f>Cover!G$27</f>
        <v>2019</v>
      </c>
      <c r="D388" s="1371" t="s">
        <v>808</v>
      </c>
      <c r="E388" s="1365" t="s">
        <v>785</v>
      </c>
      <c r="F388" s="1371" t="s">
        <v>862</v>
      </c>
      <c r="G388" s="1369">
        <f>IF(ISNUMBER('JQ2 TTrade'!G50),IF('JQ2 TTrade'!G50="","",'JQ2 TTrade'!G50),"")</f>
        <v>754470</v>
      </c>
      <c r="H388" s="1367" t="str">
        <f>IF('JQ2 TTrade'!O50="","",'JQ2 TTrade'!O50)</f>
        <v/>
      </c>
    </row>
    <row r="389" spans="1:8" x14ac:dyDescent="0.25">
      <c r="A389" s="1369" t="str">
        <f>Cover!$G$25</f>
        <v>NL</v>
      </c>
      <c r="B389" s="1371" t="s">
        <v>828</v>
      </c>
      <c r="C389" s="1371">
        <f>Cover!G$27</f>
        <v>2019</v>
      </c>
      <c r="D389" s="1371" t="s">
        <v>809</v>
      </c>
      <c r="E389" s="1365" t="s">
        <v>785</v>
      </c>
      <c r="F389" s="1371" t="s">
        <v>862</v>
      </c>
      <c r="G389" s="1369">
        <f>IF(ISNUMBER('JQ2 TTrade'!G51),IF('JQ2 TTrade'!G51="","",'JQ2 TTrade'!G51),"")</f>
        <v>3968</v>
      </c>
      <c r="H389" s="1367" t="str">
        <f>IF('JQ2 TTrade'!O51="","",'JQ2 TTrade'!O51)</f>
        <v/>
      </c>
    </row>
    <row r="390" spans="1:8" x14ac:dyDescent="0.25">
      <c r="A390" s="1369" t="str">
        <f>Cover!$G$25</f>
        <v>NL</v>
      </c>
      <c r="B390" s="1371" t="s">
        <v>828</v>
      </c>
      <c r="C390" s="1371">
        <f>Cover!G$27</f>
        <v>2019</v>
      </c>
      <c r="D390" s="1371" t="s">
        <v>810</v>
      </c>
      <c r="E390" s="1365" t="s">
        <v>785</v>
      </c>
      <c r="F390" s="1371" t="s">
        <v>862</v>
      </c>
      <c r="G390" s="1369">
        <f>IF(ISNUMBER('JQ2 TTrade'!G52),IF('JQ2 TTrade'!G52="","",'JQ2 TTrade'!G52),"")</f>
        <v>24478</v>
      </c>
      <c r="H390" s="1367" t="str">
        <f>IF('JQ2 TTrade'!O52="","",'JQ2 TTrade'!O52)</f>
        <v/>
      </c>
    </row>
    <row r="391" spans="1:8" x14ac:dyDescent="0.25">
      <c r="A391" s="1369" t="str">
        <f>Cover!$G$25</f>
        <v>NL</v>
      </c>
      <c r="B391" s="1371" t="s">
        <v>828</v>
      </c>
      <c r="C391" s="1371">
        <f>Cover!G$27</f>
        <v>2019</v>
      </c>
      <c r="D391" s="1371" t="s">
        <v>811</v>
      </c>
      <c r="E391" s="1365" t="s">
        <v>785</v>
      </c>
      <c r="F391" s="1371" t="s">
        <v>862</v>
      </c>
      <c r="G391" s="1369">
        <f>IF(ISNUMBER('JQ2 TTrade'!G53),IF('JQ2 TTrade'!G53="","",'JQ2 TTrade'!G53),"")</f>
        <v>60740</v>
      </c>
      <c r="H391" s="1367" t="str">
        <f>IF('JQ2 TTrade'!O53="","",'JQ2 TTrade'!O53)</f>
        <v/>
      </c>
    </row>
    <row r="392" spans="1:8" x14ac:dyDescent="0.25">
      <c r="A392" s="1369" t="str">
        <f>Cover!$G$25</f>
        <v>NL</v>
      </c>
      <c r="B392" s="1371" t="s">
        <v>828</v>
      </c>
      <c r="C392" s="1371">
        <f>Cover!G$27</f>
        <v>2019</v>
      </c>
      <c r="D392" s="1371" t="s">
        <v>812</v>
      </c>
      <c r="E392" s="1365" t="s">
        <v>785</v>
      </c>
      <c r="F392" s="1371" t="s">
        <v>862</v>
      </c>
      <c r="G392" s="1369">
        <f>IF(ISNUMBER('JQ2 TTrade'!G54),IF('JQ2 TTrade'!G54="","",'JQ2 TTrade'!G54),"")</f>
        <v>58589</v>
      </c>
      <c r="H392" s="1367" t="str">
        <f>IF('JQ2 TTrade'!O54="","",'JQ2 TTrade'!O54)</f>
        <v/>
      </c>
    </row>
    <row r="393" spans="1:8" x14ac:dyDescent="0.25">
      <c r="A393" s="1369" t="str">
        <f>Cover!$G$25</f>
        <v>NL</v>
      </c>
      <c r="B393" s="1371" t="s">
        <v>828</v>
      </c>
      <c r="C393" s="1371">
        <f>Cover!G$27</f>
        <v>2019</v>
      </c>
      <c r="D393" s="1371" t="s">
        <v>813</v>
      </c>
      <c r="E393" s="1365" t="s">
        <v>785</v>
      </c>
      <c r="F393" s="1371" t="s">
        <v>862</v>
      </c>
      <c r="G393" s="1369">
        <f>IF(ISNUMBER('JQ2 TTrade'!G55),IF('JQ2 TTrade'!G55="","",'JQ2 TTrade'!G55),"")</f>
        <v>2151</v>
      </c>
      <c r="H393" s="1367" t="str">
        <f>IF('JQ2 TTrade'!O55="","",'JQ2 TTrade'!O55)</f>
        <v/>
      </c>
    </row>
    <row r="394" spans="1:8" x14ac:dyDescent="0.25">
      <c r="A394" s="1369" t="str">
        <f>Cover!$G$25</f>
        <v>NL</v>
      </c>
      <c r="B394" s="1371" t="s">
        <v>828</v>
      </c>
      <c r="C394" s="1371">
        <f>Cover!G$27</f>
        <v>2019</v>
      </c>
      <c r="D394" s="1371" t="s">
        <v>814</v>
      </c>
      <c r="E394" s="1365" t="s">
        <v>785</v>
      </c>
      <c r="F394" s="1371" t="s">
        <v>862</v>
      </c>
      <c r="G394" s="1369">
        <f>IF(ISNUMBER('JQ2 TTrade'!G56),IF('JQ2 TTrade'!G56="","",'JQ2 TTrade'!G56),"")</f>
        <v>197677</v>
      </c>
      <c r="H394" s="1367" t="str">
        <f>IF('JQ2 TTrade'!O56="","",'JQ2 TTrade'!O56)</f>
        <v/>
      </c>
    </row>
    <row r="395" spans="1:8" x14ac:dyDescent="0.25">
      <c r="A395" s="1369" t="str">
        <f>Cover!$G$25</f>
        <v>NL</v>
      </c>
      <c r="B395" s="1371" t="s">
        <v>828</v>
      </c>
      <c r="C395" s="1371">
        <f>Cover!G$27</f>
        <v>2019</v>
      </c>
      <c r="D395" s="1371" t="s">
        <v>815</v>
      </c>
      <c r="E395" s="1365" t="s">
        <v>785</v>
      </c>
      <c r="F395" s="1371" t="s">
        <v>862</v>
      </c>
      <c r="G395" s="1369">
        <f>IF(ISNUMBER('JQ2 TTrade'!G57),IF('JQ2 TTrade'!G57="","",'JQ2 TTrade'!G57),"")</f>
        <v>1846319</v>
      </c>
      <c r="H395" s="1367" t="str">
        <f>IF('JQ2 TTrade'!O57="","",'JQ2 TTrade'!O57)</f>
        <v/>
      </c>
    </row>
    <row r="396" spans="1:8" x14ac:dyDescent="0.25">
      <c r="A396" s="1369" t="str">
        <f>Cover!$G$25</f>
        <v>NL</v>
      </c>
      <c r="B396" s="1371" t="s">
        <v>828</v>
      </c>
      <c r="C396" s="1371">
        <f>Cover!G$27</f>
        <v>2019</v>
      </c>
      <c r="D396" s="1371" t="s">
        <v>816</v>
      </c>
      <c r="E396" s="1365" t="s">
        <v>785</v>
      </c>
      <c r="F396" s="1371" t="s">
        <v>862</v>
      </c>
      <c r="G396" s="1369">
        <f>IF(ISNUMBER('JQ2 TTrade'!G58),IF('JQ2 TTrade'!G58="","",'JQ2 TTrade'!G58),"")</f>
        <v>597187</v>
      </c>
      <c r="H396" s="1367" t="str">
        <f>IF('JQ2 TTrade'!O58="","",'JQ2 TTrade'!O58)</f>
        <v/>
      </c>
    </row>
    <row r="397" spans="1:8" x14ac:dyDescent="0.25">
      <c r="A397" s="1369" t="str">
        <f>Cover!$G$25</f>
        <v>NL</v>
      </c>
      <c r="B397" s="1371" t="s">
        <v>828</v>
      </c>
      <c r="C397" s="1371">
        <f>Cover!G$27</f>
        <v>2019</v>
      </c>
      <c r="D397" s="1371" t="s">
        <v>817</v>
      </c>
      <c r="E397" s="1365" t="s">
        <v>785</v>
      </c>
      <c r="F397" s="1371" t="s">
        <v>862</v>
      </c>
      <c r="G397" s="1369">
        <f>IF(ISNUMBER('JQ2 TTrade'!G59),IF('JQ2 TTrade'!G59="","",'JQ2 TTrade'!G59),"")</f>
        <v>134552</v>
      </c>
      <c r="H397" s="1367" t="str">
        <f>IF('JQ2 TTrade'!O59="","",'JQ2 TTrade'!O59)</f>
        <v/>
      </c>
    </row>
    <row r="398" spans="1:8" x14ac:dyDescent="0.25">
      <c r="A398" s="1369" t="str">
        <f>Cover!$G$25</f>
        <v>NL</v>
      </c>
      <c r="B398" s="1371" t="s">
        <v>828</v>
      </c>
      <c r="C398" s="1371">
        <f>Cover!G$27</f>
        <v>2019</v>
      </c>
      <c r="D398" s="1371" t="s">
        <v>818</v>
      </c>
      <c r="E398" s="1365" t="s">
        <v>785</v>
      </c>
      <c r="F398" s="1371" t="s">
        <v>862</v>
      </c>
      <c r="G398" s="1369">
        <f>IF(ISNUMBER('JQ2 TTrade'!G60),IF('JQ2 TTrade'!G60="","",'JQ2 TTrade'!G60),"")</f>
        <v>30333</v>
      </c>
      <c r="H398" s="1367" t="str">
        <f>IF('JQ2 TTrade'!O60="","",'JQ2 TTrade'!O60)</f>
        <v/>
      </c>
    </row>
    <row r="399" spans="1:8" x14ac:dyDescent="0.25">
      <c r="A399" s="1369" t="str">
        <f>Cover!$G$25</f>
        <v>NL</v>
      </c>
      <c r="B399" s="1371" t="s">
        <v>828</v>
      </c>
      <c r="C399" s="1371">
        <f>Cover!G$27</f>
        <v>2019</v>
      </c>
      <c r="D399" s="1371" t="s">
        <v>819</v>
      </c>
      <c r="E399" s="1365" t="s">
        <v>785</v>
      </c>
      <c r="F399" s="1371" t="s">
        <v>862</v>
      </c>
      <c r="G399" s="1369">
        <f>IF(ISNUMBER('JQ2 TTrade'!G61),IF('JQ2 TTrade'!G61="","",'JQ2 TTrade'!G61),"")</f>
        <v>230008</v>
      </c>
      <c r="H399" s="1367" t="str">
        <f>IF('JQ2 TTrade'!O61="","",'JQ2 TTrade'!O61)</f>
        <v/>
      </c>
    </row>
    <row r="400" spans="1:8" x14ac:dyDescent="0.25">
      <c r="A400" s="1369" t="str">
        <f>Cover!$G$25</f>
        <v>NL</v>
      </c>
      <c r="B400" s="1371" t="s">
        <v>828</v>
      </c>
      <c r="C400" s="1371">
        <f>Cover!G$27</f>
        <v>2019</v>
      </c>
      <c r="D400" s="1371" t="s">
        <v>820</v>
      </c>
      <c r="E400" s="1365" t="s">
        <v>785</v>
      </c>
      <c r="F400" s="1371" t="s">
        <v>862</v>
      </c>
      <c r="G400" s="1369">
        <f>IF(ISNUMBER('JQ2 TTrade'!G62),IF('JQ2 TTrade'!G62="","",'JQ2 TTrade'!G62),"")</f>
        <v>202294</v>
      </c>
      <c r="H400" s="1367" t="str">
        <f>IF('JQ2 TTrade'!O62="","",'JQ2 TTrade'!O62)</f>
        <v/>
      </c>
    </row>
    <row r="401" spans="1:8" x14ac:dyDescent="0.25">
      <c r="A401" s="1369" t="str">
        <f>Cover!$G$25</f>
        <v>NL</v>
      </c>
      <c r="B401" s="1371" t="s">
        <v>828</v>
      </c>
      <c r="C401" s="1371">
        <f>Cover!G$27</f>
        <v>2019</v>
      </c>
      <c r="D401" s="1371" t="s">
        <v>821</v>
      </c>
      <c r="E401" s="1365" t="s">
        <v>785</v>
      </c>
      <c r="F401" s="1371" t="s">
        <v>862</v>
      </c>
      <c r="G401" s="1369">
        <f>IF(ISNUMBER('JQ2 TTrade'!G63),IF('JQ2 TTrade'!G63="","",'JQ2 TTrade'!G63),"")</f>
        <v>70185</v>
      </c>
      <c r="H401" s="1367" t="str">
        <f>IF('JQ2 TTrade'!O63="","",'JQ2 TTrade'!O63)</f>
        <v/>
      </c>
    </row>
    <row r="402" spans="1:8" x14ac:dyDescent="0.25">
      <c r="A402" s="1369" t="str">
        <f>Cover!$G$25</f>
        <v>NL</v>
      </c>
      <c r="B402" s="1371" t="s">
        <v>828</v>
      </c>
      <c r="C402" s="1371">
        <f>Cover!G$27</f>
        <v>2019</v>
      </c>
      <c r="D402" s="1371" t="s">
        <v>822</v>
      </c>
      <c r="E402" s="1365" t="s">
        <v>785</v>
      </c>
      <c r="F402" s="1371" t="s">
        <v>862</v>
      </c>
      <c r="G402" s="1369">
        <f>IF(ISNUMBER('JQ2 TTrade'!G64),IF('JQ2 TTrade'!G64="","",'JQ2 TTrade'!G64),"")</f>
        <v>1089345</v>
      </c>
      <c r="H402" s="1367" t="str">
        <f>IF('JQ2 TTrade'!O64="","",'JQ2 TTrade'!O64)</f>
        <v/>
      </c>
    </row>
    <row r="403" spans="1:8" x14ac:dyDescent="0.25">
      <c r="A403" s="1369" t="str">
        <f>Cover!$G$25</f>
        <v>NL</v>
      </c>
      <c r="B403" s="1371" t="s">
        <v>828</v>
      </c>
      <c r="C403" s="1371">
        <f>Cover!G$27</f>
        <v>2019</v>
      </c>
      <c r="D403" s="1371" t="s">
        <v>823</v>
      </c>
      <c r="E403" s="1365" t="s">
        <v>785</v>
      </c>
      <c r="F403" s="1371" t="s">
        <v>862</v>
      </c>
      <c r="G403" s="1369">
        <f>IF(ISNUMBER('JQ2 TTrade'!G65),IF('JQ2 TTrade'!G65="","",'JQ2 TTrade'!G65),"")</f>
        <v>380543</v>
      </c>
      <c r="H403" s="1367" t="str">
        <f>IF('JQ2 TTrade'!O65="","",'JQ2 TTrade'!O65)</f>
        <v/>
      </c>
    </row>
    <row r="404" spans="1:8" x14ac:dyDescent="0.25">
      <c r="A404" s="1369" t="str">
        <f>Cover!$G$25</f>
        <v>NL</v>
      </c>
      <c r="B404" s="1371" t="s">
        <v>828</v>
      </c>
      <c r="C404" s="1371">
        <f>Cover!G$27</f>
        <v>2019</v>
      </c>
      <c r="D404" s="1371" t="s">
        <v>824</v>
      </c>
      <c r="E404" s="1365" t="s">
        <v>785</v>
      </c>
      <c r="F404" s="1371" t="s">
        <v>862</v>
      </c>
      <c r="G404" s="1369">
        <f>IF(ISNUMBER('JQ2 TTrade'!G66),IF('JQ2 TTrade'!G66="","",'JQ2 TTrade'!G66),"")</f>
        <v>392878</v>
      </c>
      <c r="H404" s="1367" t="str">
        <f>IF('JQ2 TTrade'!O66="","",'JQ2 TTrade'!O66)</f>
        <v/>
      </c>
    </row>
    <row r="405" spans="1:8" x14ac:dyDescent="0.25">
      <c r="A405" s="1369" t="str">
        <f>Cover!$G$25</f>
        <v>NL</v>
      </c>
      <c r="B405" s="1371" t="s">
        <v>828</v>
      </c>
      <c r="C405" s="1371">
        <f>Cover!G$27</f>
        <v>2019</v>
      </c>
      <c r="D405" s="1371" t="s">
        <v>825</v>
      </c>
      <c r="E405" s="1365" t="s">
        <v>785</v>
      </c>
      <c r="F405" s="1371" t="s">
        <v>862</v>
      </c>
      <c r="G405" s="1369">
        <f>IF(ISNUMBER('JQ2 TTrade'!G67),IF('JQ2 TTrade'!G67="","",'JQ2 TTrade'!G67),"")</f>
        <v>230374</v>
      </c>
      <c r="H405" s="1367" t="str">
        <f>IF('JQ2 TTrade'!O67="","",'JQ2 TTrade'!O67)</f>
        <v/>
      </c>
    </row>
    <row r="406" spans="1:8" x14ac:dyDescent="0.25">
      <c r="A406" s="1369" t="str">
        <f>Cover!$G$25</f>
        <v>NL</v>
      </c>
      <c r="B406" s="1371" t="s">
        <v>828</v>
      </c>
      <c r="C406" s="1371">
        <f>Cover!G$27</f>
        <v>2019</v>
      </c>
      <c r="D406" s="1371" t="s">
        <v>826</v>
      </c>
      <c r="E406" s="1365" t="s">
        <v>785</v>
      </c>
      <c r="F406" s="1371" t="s">
        <v>862</v>
      </c>
      <c r="G406" s="1369">
        <f>IF(ISNUMBER('JQ2 TTrade'!G68),IF('JQ2 TTrade'!G68="","",'JQ2 TTrade'!G68),"")</f>
        <v>85550</v>
      </c>
      <c r="H406" s="1367" t="str">
        <f>IF('JQ2 TTrade'!O68="","",'JQ2 TTrade'!O68)</f>
        <v/>
      </c>
    </row>
    <row r="407" spans="1:8" x14ac:dyDescent="0.25">
      <c r="A407" s="1369" t="str">
        <f>Cover!$G$25</f>
        <v>NL</v>
      </c>
      <c r="B407" s="1371" t="s">
        <v>828</v>
      </c>
      <c r="C407" s="1371">
        <f>Cover!G$27</f>
        <v>2019</v>
      </c>
      <c r="D407" s="1371" t="s">
        <v>827</v>
      </c>
      <c r="E407" s="1365" t="s">
        <v>785</v>
      </c>
      <c r="F407" s="1371" t="s">
        <v>862</v>
      </c>
      <c r="G407" s="1369">
        <f>IF(ISNUMBER('JQ2 TTrade'!G69),IF('JQ2 TTrade'!G69="","",'JQ2 TTrade'!G69),"")</f>
        <v>89602</v>
      </c>
      <c r="H407" s="1367" t="str">
        <f>IF('JQ2 TTrade'!O69="","",'JQ2 TTrade'!O69)</f>
        <v/>
      </c>
    </row>
    <row r="408" spans="1:8" x14ac:dyDescent="0.25">
      <c r="A408" s="1369" t="str">
        <f>Cover!$G$25</f>
        <v>NL</v>
      </c>
      <c r="B408" s="1371" t="s">
        <v>843</v>
      </c>
      <c r="C408" s="1371">
        <f>Cover!G$27-1</f>
        <v>2018</v>
      </c>
      <c r="D408" s="1371" t="s">
        <v>773</v>
      </c>
      <c r="E408" s="1365" t="s">
        <v>785</v>
      </c>
      <c r="F408" s="1371" t="s">
        <v>861</v>
      </c>
      <c r="G408" s="1369">
        <f>IF(ISNUMBER('JQ2 TTrade'!H11),IF('JQ2 TTrade'!H11="","",'JQ2 TTrade'!H11),"")</f>
        <v>885.77099999999996</v>
      </c>
      <c r="H408" s="1367" t="str">
        <f>IF('JQ2 TTrade'!P11="","",'JQ2 TTrade'!P11)</f>
        <v/>
      </c>
    </row>
    <row r="409" spans="1:8" x14ac:dyDescent="0.25">
      <c r="A409" s="1369" t="str">
        <f>Cover!$G$25</f>
        <v>NL</v>
      </c>
      <c r="B409" s="1371" t="s">
        <v>843</v>
      </c>
      <c r="C409" s="1371">
        <f>Cover!G$27-1</f>
        <v>2018</v>
      </c>
      <c r="D409" s="1371" t="s">
        <v>774</v>
      </c>
      <c r="E409" s="1365" t="s">
        <v>785</v>
      </c>
      <c r="F409" s="1371" t="s">
        <v>861</v>
      </c>
      <c r="G409" s="1369">
        <f>IF(ISNUMBER('JQ2 TTrade'!H12),IF('JQ2 TTrade'!H12="","",'JQ2 TTrade'!H12),"")</f>
        <v>369.77100000000002</v>
      </c>
      <c r="H409" s="1367" t="str">
        <f>IF('JQ2 TTrade'!P12="","",'JQ2 TTrade'!P12)</f>
        <v/>
      </c>
    </row>
    <row r="410" spans="1:8" x14ac:dyDescent="0.25">
      <c r="A410" s="1369" t="str">
        <f>Cover!$G$25</f>
        <v>NL</v>
      </c>
      <c r="B410" s="1371" t="s">
        <v>843</v>
      </c>
      <c r="C410" s="1371">
        <f>Cover!G$27-1</f>
        <v>2018</v>
      </c>
      <c r="D410" s="1371" t="s">
        <v>774</v>
      </c>
      <c r="E410" s="1365" t="s">
        <v>829</v>
      </c>
      <c r="F410" s="1371" t="s">
        <v>861</v>
      </c>
      <c r="G410" s="1369">
        <f>IF(ISNUMBER('JQ2 TTrade'!H13),IF('JQ2 TTrade'!H13="","",'JQ2 TTrade'!H13),"")</f>
        <v>109.041</v>
      </c>
      <c r="H410" s="1367" t="str">
        <f>IF('JQ2 TTrade'!P13="","",'JQ2 TTrade'!P13)</f>
        <v/>
      </c>
    </row>
    <row r="411" spans="1:8" x14ac:dyDescent="0.25">
      <c r="A411" s="1369" t="str">
        <f>Cover!$G$25</f>
        <v>NL</v>
      </c>
      <c r="B411" s="1371" t="s">
        <v>843</v>
      </c>
      <c r="C411" s="1371">
        <f>Cover!G$27-1</f>
        <v>2018</v>
      </c>
      <c r="D411" s="1371" t="s">
        <v>774</v>
      </c>
      <c r="E411" s="1365" t="s">
        <v>833</v>
      </c>
      <c r="F411" s="1371" t="s">
        <v>861</v>
      </c>
      <c r="G411" s="1369">
        <f>IF(ISNUMBER('JQ2 TTrade'!H14),IF('JQ2 TTrade'!H14="","",'JQ2 TTrade'!H14),"")</f>
        <v>260.73</v>
      </c>
      <c r="H411" s="1367" t="str">
        <f>IF('JQ2 TTrade'!P14="","",'JQ2 TTrade'!P14)</f>
        <v/>
      </c>
    </row>
    <row r="412" spans="1:8" x14ac:dyDescent="0.25">
      <c r="A412" s="1369" t="str">
        <f>Cover!$G$25</f>
        <v>NL</v>
      </c>
      <c r="B412" s="1371" t="s">
        <v>843</v>
      </c>
      <c r="C412" s="1371">
        <f>Cover!G$27-1</f>
        <v>2018</v>
      </c>
      <c r="D412" s="1371" t="s">
        <v>775</v>
      </c>
      <c r="E412" s="1365" t="s">
        <v>785</v>
      </c>
      <c r="F412" s="1371" t="s">
        <v>861</v>
      </c>
      <c r="G412" s="1369">
        <f>IF(ISNUMBER('JQ2 TTrade'!H15),IF('JQ2 TTrade'!H15="","",'JQ2 TTrade'!H15),"")</f>
        <v>516</v>
      </c>
      <c r="H412" s="1367" t="str">
        <f>IF('JQ2 TTrade'!P15="","",'JQ2 TTrade'!P15)</f>
        <v/>
      </c>
    </row>
    <row r="413" spans="1:8" x14ac:dyDescent="0.25">
      <c r="A413" s="1369" t="str">
        <f>Cover!$G$25</f>
        <v>NL</v>
      </c>
      <c r="B413" s="1371" t="s">
        <v>843</v>
      </c>
      <c r="C413" s="1371">
        <f>Cover!G$27-1</f>
        <v>2018</v>
      </c>
      <c r="D413" s="1371" t="s">
        <v>775</v>
      </c>
      <c r="E413" s="1365" t="s">
        <v>829</v>
      </c>
      <c r="F413" s="1371" t="s">
        <v>861</v>
      </c>
      <c r="G413" s="1369">
        <f>IF(ISNUMBER('JQ2 TTrade'!H16),IF('JQ2 TTrade'!H16="","",'JQ2 TTrade'!H16),"")</f>
        <v>302</v>
      </c>
      <c r="H413" s="1367" t="str">
        <f>IF('JQ2 TTrade'!P16="","",'JQ2 TTrade'!P16)</f>
        <v/>
      </c>
    </row>
    <row r="414" spans="1:8" x14ac:dyDescent="0.25">
      <c r="A414" s="1369" t="str">
        <f>Cover!$G$25</f>
        <v>NL</v>
      </c>
      <c r="B414" s="1371" t="s">
        <v>843</v>
      </c>
      <c r="C414" s="1371">
        <f>Cover!G$27-1</f>
        <v>2018</v>
      </c>
      <c r="D414" s="1371" t="s">
        <v>775</v>
      </c>
      <c r="E414" s="1365" t="s">
        <v>833</v>
      </c>
      <c r="F414" s="1371" t="s">
        <v>861</v>
      </c>
      <c r="G414" s="1369">
        <f>IF(ISNUMBER('JQ2 TTrade'!H17),IF('JQ2 TTrade'!H17="","",'JQ2 TTrade'!H17),"")</f>
        <v>214</v>
      </c>
      <c r="H414" s="1367" t="str">
        <f>IF('JQ2 TTrade'!P17="","",'JQ2 TTrade'!P17)</f>
        <v/>
      </c>
    </row>
    <row r="415" spans="1:8" x14ac:dyDescent="0.25">
      <c r="A415" s="1369" t="str">
        <f>Cover!$G$25</f>
        <v>NL</v>
      </c>
      <c r="B415" s="1371" t="s">
        <v>843</v>
      </c>
      <c r="C415" s="1371">
        <f>Cover!G$27-1</f>
        <v>2018</v>
      </c>
      <c r="D415" s="1371" t="s">
        <v>775</v>
      </c>
      <c r="E415" s="1365" t="s">
        <v>842</v>
      </c>
      <c r="F415" s="1371" t="s">
        <v>861</v>
      </c>
      <c r="G415" s="1369">
        <f>IF(ISNUMBER('JQ2 TTrade'!H18),IF('JQ2 TTrade'!H18="","",'JQ2 TTrade'!H18),"")</f>
        <v>9.4</v>
      </c>
      <c r="H415" s="1367" t="str">
        <f>IF('JQ2 TTrade'!P18="","",'JQ2 TTrade'!P18)</f>
        <v/>
      </c>
    </row>
    <row r="416" spans="1:8" x14ac:dyDescent="0.25">
      <c r="A416" s="1369" t="str">
        <f>Cover!$G$25</f>
        <v>NL</v>
      </c>
      <c r="B416" s="1371" t="s">
        <v>843</v>
      </c>
      <c r="C416" s="1371">
        <f>Cover!G$27-1</f>
        <v>2018</v>
      </c>
      <c r="D416" s="1371" t="s">
        <v>786</v>
      </c>
      <c r="E416" s="1365" t="s">
        <v>785</v>
      </c>
      <c r="F416" s="1371" t="s">
        <v>863</v>
      </c>
      <c r="G416" s="1369">
        <f>IF(ISNUMBER('JQ2 TTrade'!H19),IF('JQ2 TTrade'!H19="","",'JQ2 TTrade'!H19),"")</f>
        <v>33.119999999999997</v>
      </c>
      <c r="H416" s="1367" t="str">
        <f>IF('JQ2 TTrade'!P19="","",'JQ2 TTrade'!P19)</f>
        <v/>
      </c>
    </row>
    <row r="417" spans="1:8" x14ac:dyDescent="0.25">
      <c r="A417" s="1369" t="str">
        <f>Cover!$G$25</f>
        <v>NL</v>
      </c>
      <c r="B417" s="1371" t="s">
        <v>843</v>
      </c>
      <c r="C417" s="1371">
        <f>Cover!G$27-1</f>
        <v>2018</v>
      </c>
      <c r="D417" s="1371" t="s">
        <v>787</v>
      </c>
      <c r="E417" s="1365" t="s">
        <v>785</v>
      </c>
      <c r="F417" s="1371" t="s">
        <v>861</v>
      </c>
      <c r="G417" s="1369">
        <f>IF(ISNUMBER('JQ2 TTrade'!H20),IF('JQ2 TTrade'!H20="","",'JQ2 TTrade'!H20),"")</f>
        <v>691.1</v>
      </c>
      <c r="H417" s="1367" t="str">
        <f>IF('JQ2 TTrade'!P20="","",'JQ2 TTrade'!P20)</f>
        <v/>
      </c>
    </row>
    <row r="418" spans="1:8" x14ac:dyDescent="0.25">
      <c r="A418" s="1369" t="str">
        <f>Cover!$G$25</f>
        <v>NL</v>
      </c>
      <c r="B418" s="1371" t="s">
        <v>843</v>
      </c>
      <c r="C418" s="1371">
        <f>Cover!G$27-1</f>
        <v>2018</v>
      </c>
      <c r="D418" s="1371" t="s">
        <v>788</v>
      </c>
      <c r="E418" s="1365" t="s">
        <v>785</v>
      </c>
      <c r="F418" s="1371" t="s">
        <v>861</v>
      </c>
      <c r="G418" s="1369">
        <f>IF(ISNUMBER('JQ2 TTrade'!H21),IF('JQ2 TTrade'!H21="","",'JQ2 TTrade'!H21),"")</f>
        <v>508.6</v>
      </c>
      <c r="H418" s="1367" t="str">
        <f>IF('JQ2 TTrade'!P21="","",'JQ2 TTrade'!P21)</f>
        <v/>
      </c>
    </row>
    <row r="419" spans="1:8" x14ac:dyDescent="0.25">
      <c r="A419" s="1369" t="str">
        <f>Cover!$G$25</f>
        <v>NL</v>
      </c>
      <c r="B419" s="1371" t="s">
        <v>843</v>
      </c>
      <c r="C419" s="1371">
        <f>Cover!G$27-1</f>
        <v>2018</v>
      </c>
      <c r="D419" s="1371" t="s">
        <v>789</v>
      </c>
      <c r="E419" s="1365" t="s">
        <v>785</v>
      </c>
      <c r="F419" s="1371" t="s">
        <v>861</v>
      </c>
      <c r="G419" s="1369">
        <f>IF(ISNUMBER('JQ2 TTrade'!H22),IF('JQ2 TTrade'!H22="","",'JQ2 TTrade'!H22),"")</f>
        <v>182.5</v>
      </c>
      <c r="H419" s="1367" t="str">
        <f>IF('JQ2 TTrade'!P22="","",'JQ2 TTrade'!P22)</f>
        <v/>
      </c>
    </row>
    <row r="420" spans="1:8" x14ac:dyDescent="0.25">
      <c r="A420" s="1369" t="str">
        <f>Cover!$G$25</f>
        <v>NL</v>
      </c>
      <c r="B420" s="1371" t="s">
        <v>843</v>
      </c>
      <c r="C420" s="1371">
        <f>Cover!G$27-1</f>
        <v>2018</v>
      </c>
      <c r="D420" s="1371" t="s">
        <v>790</v>
      </c>
      <c r="E420" s="1365" t="s">
        <v>785</v>
      </c>
      <c r="F420" s="1371" t="s">
        <v>863</v>
      </c>
      <c r="G420" s="1369">
        <f>IF(ISNUMBER('JQ2 TTrade'!H23),IF('JQ2 TTrade'!H23="","",'JQ2 TTrade'!H23),"")</f>
        <v>225</v>
      </c>
      <c r="H420" s="1367">
        <f>IF('JQ2 TTrade'!P23="","",'JQ2 TTrade'!P23)</f>
        <v>5</v>
      </c>
    </row>
    <row r="421" spans="1:8" x14ac:dyDescent="0.25">
      <c r="A421" s="1369" t="str">
        <f>Cover!$G$25</f>
        <v>NL</v>
      </c>
      <c r="B421" s="1371" t="s">
        <v>843</v>
      </c>
      <c r="C421" s="1371">
        <f>Cover!G$27-1</f>
        <v>2018</v>
      </c>
      <c r="D421" s="1371" t="s">
        <v>791</v>
      </c>
      <c r="E421" s="1365" t="s">
        <v>785</v>
      </c>
      <c r="F421" s="1371" t="s">
        <v>863</v>
      </c>
      <c r="G421" s="1369">
        <f>IF(ISNUMBER('JQ2 TTrade'!H24),IF('JQ2 TTrade'!H24="","",'JQ2 TTrade'!H24),"")</f>
        <v>195.79999999999998</v>
      </c>
      <c r="H421" s="1367" t="str">
        <f>IF('JQ2 TTrade'!P24="","",'JQ2 TTrade'!P24)</f>
        <v/>
      </c>
    </row>
    <row r="422" spans="1:8" x14ac:dyDescent="0.25">
      <c r="A422" s="1369" t="str">
        <f>Cover!$G$25</f>
        <v>NL</v>
      </c>
      <c r="B422" s="1371" t="s">
        <v>843</v>
      </c>
      <c r="C422" s="1371">
        <f>Cover!G$27-1</f>
        <v>2018</v>
      </c>
      <c r="D422" s="1371" t="s">
        <v>792</v>
      </c>
      <c r="E422" s="1365" t="s">
        <v>785</v>
      </c>
      <c r="F422" s="1371" t="s">
        <v>863</v>
      </c>
      <c r="G422" s="1369">
        <f>IF(ISNUMBER('JQ2 TTrade'!H25),IF('JQ2 TTrade'!H25="","",'JQ2 TTrade'!H25),"")</f>
        <v>183.1</v>
      </c>
      <c r="H422" s="1367" t="str">
        <f>IF('JQ2 TTrade'!P25="","",'JQ2 TTrade'!P25)</f>
        <v/>
      </c>
    </row>
    <row r="423" spans="1:8" x14ac:dyDescent="0.25">
      <c r="A423" s="1369" t="str">
        <f>Cover!$G$25</f>
        <v>NL</v>
      </c>
      <c r="B423" s="1371" t="s">
        <v>843</v>
      </c>
      <c r="C423" s="1371">
        <f>Cover!G$27-1</f>
        <v>2018</v>
      </c>
      <c r="D423" s="1371" t="s">
        <v>793</v>
      </c>
      <c r="E423" s="1365" t="s">
        <v>785</v>
      </c>
      <c r="F423" s="1371" t="s">
        <v>863</v>
      </c>
      <c r="G423" s="1369">
        <f>IF(ISNUMBER('JQ2 TTrade'!H26),IF('JQ2 TTrade'!H26="","",'JQ2 TTrade'!H26),"")</f>
        <v>12.7</v>
      </c>
      <c r="H423" s="1367" t="str">
        <f>IF('JQ2 TTrade'!P26="","",'JQ2 TTrade'!P26)</f>
        <v/>
      </c>
    </row>
    <row r="424" spans="1:8" x14ac:dyDescent="0.25">
      <c r="A424" s="1369" t="str">
        <f>Cover!$G$25</f>
        <v>NL</v>
      </c>
      <c r="B424" s="1371" t="s">
        <v>843</v>
      </c>
      <c r="C424" s="1371">
        <f>Cover!G$27-1</f>
        <v>2018</v>
      </c>
      <c r="D424" s="1371" t="s">
        <v>794</v>
      </c>
      <c r="E424" s="1365" t="s">
        <v>785</v>
      </c>
      <c r="F424" s="1371" t="s">
        <v>861</v>
      </c>
      <c r="G424" s="1369">
        <f>IF(ISNUMBER('JQ2 TTrade'!H27),IF('JQ2 TTrade'!H27="","",'JQ2 TTrade'!H27),"")</f>
        <v>688.8</v>
      </c>
      <c r="H424" s="1367" t="str">
        <f>IF('JQ2 TTrade'!P27="","",'JQ2 TTrade'!P27)</f>
        <v/>
      </c>
    </row>
    <row r="425" spans="1:8" x14ac:dyDescent="0.25">
      <c r="A425" s="1369" t="str">
        <f>Cover!$G$25</f>
        <v>NL</v>
      </c>
      <c r="B425" s="1371" t="s">
        <v>843</v>
      </c>
      <c r="C425" s="1371">
        <f>Cover!G$27-1</f>
        <v>2018</v>
      </c>
      <c r="D425" s="1371" t="s">
        <v>794</v>
      </c>
      <c r="E425" s="1365" t="s">
        <v>829</v>
      </c>
      <c r="F425" s="1371" t="s">
        <v>861</v>
      </c>
      <c r="G425" s="1369">
        <f>IF(ISNUMBER('JQ2 TTrade'!H28),IF('JQ2 TTrade'!H28="","",'JQ2 TTrade'!H28),"")</f>
        <v>610.4</v>
      </c>
      <c r="H425" s="1367" t="str">
        <f>IF('JQ2 TTrade'!P28="","",'JQ2 TTrade'!P28)</f>
        <v/>
      </c>
    </row>
    <row r="426" spans="1:8" x14ac:dyDescent="0.25">
      <c r="A426" s="1369" t="str">
        <f>Cover!$G$25</f>
        <v>NL</v>
      </c>
      <c r="B426" s="1371" t="s">
        <v>843</v>
      </c>
      <c r="C426" s="1371">
        <f>Cover!G$27-1</f>
        <v>2018</v>
      </c>
      <c r="D426" s="1371" t="s">
        <v>794</v>
      </c>
      <c r="E426" s="1365" t="s">
        <v>833</v>
      </c>
      <c r="F426" s="1371" t="s">
        <v>861</v>
      </c>
      <c r="G426" s="1369">
        <f>IF(ISNUMBER('JQ2 TTrade'!H29),IF('JQ2 TTrade'!H29="","",'JQ2 TTrade'!H29),"")</f>
        <v>78.400000000000006</v>
      </c>
      <c r="H426" s="1367" t="str">
        <f>IF('JQ2 TTrade'!P29="","",'JQ2 TTrade'!P29)</f>
        <v/>
      </c>
    </row>
    <row r="427" spans="1:8" x14ac:dyDescent="0.25">
      <c r="A427" s="1369" t="str">
        <f>Cover!$G$25</f>
        <v>NL</v>
      </c>
      <c r="B427" s="1371" t="s">
        <v>843</v>
      </c>
      <c r="C427" s="1371">
        <f>Cover!G$27-1</f>
        <v>2018</v>
      </c>
      <c r="D427" s="1371" t="s">
        <v>794</v>
      </c>
      <c r="E427" s="1365" t="s">
        <v>842</v>
      </c>
      <c r="F427" s="1371" t="s">
        <v>861</v>
      </c>
      <c r="G427" s="1369">
        <f>IF(ISNUMBER('JQ2 TTrade'!H30),IF('JQ2 TTrade'!H30="","",'JQ2 TTrade'!H30),"")</f>
        <v>31.1</v>
      </c>
      <c r="H427" s="1367" t="str">
        <f>IF('JQ2 TTrade'!P30="","",'JQ2 TTrade'!P30)</f>
        <v/>
      </c>
    </row>
    <row r="428" spans="1:8" x14ac:dyDescent="0.25">
      <c r="A428" s="1369" t="str">
        <f>Cover!$G$25</f>
        <v>NL</v>
      </c>
      <c r="B428" s="1371" t="s">
        <v>843</v>
      </c>
      <c r="C428" s="1371">
        <f>Cover!G$27-1</f>
        <v>2018</v>
      </c>
      <c r="D428" s="1371" t="s">
        <v>795</v>
      </c>
      <c r="E428" s="1365" t="s">
        <v>785</v>
      </c>
      <c r="F428" s="1371" t="s">
        <v>861</v>
      </c>
      <c r="G428" s="1369">
        <f>IF(ISNUMBER('JQ2 TTrade'!H31),IF('JQ2 TTrade'!H31="","",'JQ2 TTrade'!H31),"")</f>
        <v>10.199999999999999</v>
      </c>
      <c r="H428" s="1367" t="str">
        <f>IF('JQ2 TTrade'!P31="","",'JQ2 TTrade'!P31)</f>
        <v/>
      </c>
    </row>
    <row r="429" spans="1:8" x14ac:dyDescent="0.25">
      <c r="A429" s="1369" t="str">
        <f>Cover!$G$25</f>
        <v>NL</v>
      </c>
      <c r="B429" s="1371" t="s">
        <v>843</v>
      </c>
      <c r="C429" s="1371">
        <f>Cover!G$27-1</f>
        <v>2018</v>
      </c>
      <c r="D429" s="1371" t="s">
        <v>795</v>
      </c>
      <c r="E429" s="1365" t="s">
        <v>829</v>
      </c>
      <c r="F429" s="1371" t="s">
        <v>861</v>
      </c>
      <c r="G429" s="1369">
        <f>IF(ISNUMBER('JQ2 TTrade'!H32),IF('JQ2 TTrade'!H32="","",'JQ2 TTrade'!H32),"")</f>
        <v>1.2</v>
      </c>
      <c r="H429" s="1367" t="str">
        <f>IF('JQ2 TTrade'!P32="","",'JQ2 TTrade'!P32)</f>
        <v/>
      </c>
    </row>
    <row r="430" spans="1:8" x14ac:dyDescent="0.25">
      <c r="A430" s="1369" t="str">
        <f>Cover!$G$25</f>
        <v>NL</v>
      </c>
      <c r="B430" s="1371" t="s">
        <v>843</v>
      </c>
      <c r="C430" s="1371">
        <f>Cover!G$27-1</f>
        <v>2018</v>
      </c>
      <c r="D430" s="1371" t="s">
        <v>795</v>
      </c>
      <c r="E430" s="1365" t="s">
        <v>833</v>
      </c>
      <c r="F430" s="1371" t="s">
        <v>861</v>
      </c>
      <c r="G430" s="1369">
        <f>IF(ISNUMBER('JQ2 TTrade'!H33),IF('JQ2 TTrade'!H33="","",'JQ2 TTrade'!H33),"")</f>
        <v>9</v>
      </c>
      <c r="H430" s="1367" t="str">
        <f>IF('JQ2 TTrade'!P33="","",'JQ2 TTrade'!P33)</f>
        <v/>
      </c>
    </row>
    <row r="431" spans="1:8" x14ac:dyDescent="0.25">
      <c r="A431" s="1369" t="str">
        <f>Cover!$G$25</f>
        <v>NL</v>
      </c>
      <c r="B431" s="1371" t="s">
        <v>843</v>
      </c>
      <c r="C431" s="1371">
        <f>Cover!G$27-1</f>
        <v>2018</v>
      </c>
      <c r="D431" s="1371" t="s">
        <v>795</v>
      </c>
      <c r="E431" s="1365" t="s">
        <v>842</v>
      </c>
      <c r="F431" s="1371" t="s">
        <v>861</v>
      </c>
      <c r="G431" s="1369">
        <f>IF(ISNUMBER('JQ2 TTrade'!H34),IF('JQ2 TTrade'!H34="","",'JQ2 TTrade'!H34),"")</f>
        <v>0.4</v>
      </c>
      <c r="H431" s="1367" t="str">
        <f>IF('JQ2 TTrade'!P34="","",'JQ2 TTrade'!P34)</f>
        <v/>
      </c>
    </row>
    <row r="432" spans="1:8" x14ac:dyDescent="0.25">
      <c r="A432" s="1369" t="str">
        <f>Cover!$G$25</f>
        <v>NL</v>
      </c>
      <c r="B432" s="1371" t="s">
        <v>843</v>
      </c>
      <c r="C432" s="1371">
        <f>Cover!G$27-1</f>
        <v>2018</v>
      </c>
      <c r="D432" s="1371" t="s">
        <v>796</v>
      </c>
      <c r="E432" s="1365" t="s">
        <v>785</v>
      </c>
      <c r="F432" s="1371" t="s">
        <v>861</v>
      </c>
      <c r="G432" s="1369">
        <f>IF(ISNUMBER('JQ2 TTrade'!H35),IF('JQ2 TTrade'!H35="","",'JQ2 TTrade'!H35),"")</f>
        <v>387.9</v>
      </c>
      <c r="H432" s="1367" t="str">
        <f>IF('JQ2 TTrade'!P35="","",'JQ2 TTrade'!P35)</f>
        <v/>
      </c>
    </row>
    <row r="433" spans="1:8" x14ac:dyDescent="0.25">
      <c r="A433" s="1369" t="str">
        <f>Cover!$G$25</f>
        <v>NL</v>
      </c>
      <c r="B433" s="1371" t="s">
        <v>843</v>
      </c>
      <c r="C433" s="1371">
        <f>Cover!G$27-1</f>
        <v>2018</v>
      </c>
      <c r="D433" s="1371" t="s">
        <v>797</v>
      </c>
      <c r="E433" s="1365" t="s">
        <v>785</v>
      </c>
      <c r="F433" s="1371" t="s">
        <v>861</v>
      </c>
      <c r="G433" s="1369">
        <f>IF(ISNUMBER('JQ2 TTrade'!H36),IF('JQ2 TTrade'!H36="","",'JQ2 TTrade'!H36),"")</f>
        <v>101.6</v>
      </c>
      <c r="H433" s="1367" t="str">
        <f>IF('JQ2 TTrade'!P36="","",'JQ2 TTrade'!P36)</f>
        <v/>
      </c>
    </row>
    <row r="434" spans="1:8" x14ac:dyDescent="0.25">
      <c r="A434" s="1369" t="str">
        <f>Cover!$G$25</f>
        <v>NL</v>
      </c>
      <c r="B434" s="1371" t="s">
        <v>843</v>
      </c>
      <c r="C434" s="1371">
        <f>Cover!G$27-1</f>
        <v>2018</v>
      </c>
      <c r="D434" s="1371" t="s">
        <v>797</v>
      </c>
      <c r="E434" s="1365" t="s">
        <v>829</v>
      </c>
      <c r="F434" s="1371" t="s">
        <v>861</v>
      </c>
      <c r="G434" s="1369">
        <f>IF(ISNUMBER('JQ2 TTrade'!H37),IF('JQ2 TTrade'!H37="","",'JQ2 TTrade'!H37),"")</f>
        <v>9.6</v>
      </c>
      <c r="H434" s="1367" t="str">
        <f>IF('JQ2 TTrade'!P37="","",'JQ2 TTrade'!P37)</f>
        <v/>
      </c>
    </row>
    <row r="435" spans="1:8" x14ac:dyDescent="0.25">
      <c r="A435" s="1369" t="str">
        <f>Cover!$G$25</f>
        <v>NL</v>
      </c>
      <c r="B435" s="1371" t="s">
        <v>843</v>
      </c>
      <c r="C435" s="1371">
        <f>Cover!G$27-1</f>
        <v>2018</v>
      </c>
      <c r="D435" s="1371" t="s">
        <v>797</v>
      </c>
      <c r="E435" s="1365" t="s">
        <v>833</v>
      </c>
      <c r="F435" s="1371" t="s">
        <v>861</v>
      </c>
      <c r="G435" s="1369">
        <f>IF(ISNUMBER('JQ2 TTrade'!H38),IF('JQ2 TTrade'!H38="","",'JQ2 TTrade'!H38),"")</f>
        <v>92</v>
      </c>
      <c r="H435" s="1367" t="str">
        <f>IF('JQ2 TTrade'!P38="","",'JQ2 TTrade'!P38)</f>
        <v/>
      </c>
    </row>
    <row r="436" spans="1:8" x14ac:dyDescent="0.25">
      <c r="A436" s="1369" t="str">
        <f>Cover!$G$25</f>
        <v>NL</v>
      </c>
      <c r="B436" s="1371" t="s">
        <v>843</v>
      </c>
      <c r="C436" s="1371">
        <f>Cover!G$27-1</f>
        <v>2018</v>
      </c>
      <c r="D436" s="1371" t="s">
        <v>797</v>
      </c>
      <c r="E436" s="1365" t="s">
        <v>842</v>
      </c>
      <c r="F436" s="1371" t="s">
        <v>861</v>
      </c>
      <c r="G436" s="1369">
        <f>IF(ISNUMBER('JQ2 TTrade'!H39),IF('JQ2 TTrade'!H39="","",'JQ2 TTrade'!H39),"")</f>
        <v>43.1</v>
      </c>
      <c r="H436" s="1367" t="str">
        <f>IF('JQ2 TTrade'!P39="","",'JQ2 TTrade'!P39)</f>
        <v/>
      </c>
    </row>
    <row r="437" spans="1:8" x14ac:dyDescent="0.25">
      <c r="A437" s="1369" t="str">
        <f>Cover!$G$25</f>
        <v>NL</v>
      </c>
      <c r="B437" s="1371" t="s">
        <v>843</v>
      </c>
      <c r="C437" s="1371">
        <f>Cover!G$27-1</f>
        <v>2018</v>
      </c>
      <c r="D437" s="1371" t="s">
        <v>798</v>
      </c>
      <c r="E437" s="1365" t="s">
        <v>785</v>
      </c>
      <c r="F437" s="1371" t="s">
        <v>861</v>
      </c>
      <c r="G437" s="1369">
        <f>IF(ISNUMBER('JQ2 TTrade'!H40),IF('JQ2 TTrade'!H40="","",'JQ2 TTrade'!H40),"")</f>
        <v>128.30000000000001</v>
      </c>
      <c r="H437" s="1367" t="str">
        <f>IF('JQ2 TTrade'!P40="","",'JQ2 TTrade'!P40)</f>
        <v/>
      </c>
    </row>
    <row r="438" spans="1:8" x14ac:dyDescent="0.25">
      <c r="A438" s="1369" t="str">
        <f>Cover!$G$25</f>
        <v>NL</v>
      </c>
      <c r="B438" s="1371" t="s">
        <v>843</v>
      </c>
      <c r="C438" s="1371">
        <f>Cover!G$27-1</f>
        <v>2018</v>
      </c>
      <c r="D438" s="1371" t="s">
        <v>799</v>
      </c>
      <c r="E438" s="1365" t="s">
        <v>785</v>
      </c>
      <c r="F438" s="1371" t="s">
        <v>861</v>
      </c>
      <c r="G438" s="1369">
        <f>IF(ISNUMBER('JQ2 TTrade'!H41),IF('JQ2 TTrade'!H41="","",'JQ2 TTrade'!H41),"")</f>
        <v>14.8</v>
      </c>
      <c r="H438" s="1367" t="str">
        <f>IF('JQ2 TTrade'!P41="","",'JQ2 TTrade'!P41)</f>
        <v/>
      </c>
    </row>
    <row r="439" spans="1:8" x14ac:dyDescent="0.25">
      <c r="A439" s="1369" t="str">
        <f>Cover!$G$25</f>
        <v>NL</v>
      </c>
      <c r="B439" s="1371" t="s">
        <v>843</v>
      </c>
      <c r="C439" s="1371">
        <f>Cover!G$27-1</f>
        <v>2018</v>
      </c>
      <c r="D439" s="1371" t="s">
        <v>800</v>
      </c>
      <c r="E439" s="1365" t="s">
        <v>785</v>
      </c>
      <c r="F439" s="1371" t="s">
        <v>861</v>
      </c>
      <c r="G439" s="1369">
        <f>IF(ISNUMBER('JQ2 TTrade'!H42),IF('JQ2 TTrade'!H42="","",'JQ2 TTrade'!H42),"")</f>
        <v>157.99999999999997</v>
      </c>
      <c r="H439" s="1367" t="str">
        <f>IF('JQ2 TTrade'!P42="","",'JQ2 TTrade'!P42)</f>
        <v/>
      </c>
    </row>
    <row r="440" spans="1:8" x14ac:dyDescent="0.25">
      <c r="A440" s="1369" t="str">
        <f>Cover!$G$25</f>
        <v>NL</v>
      </c>
      <c r="B440" s="1371" t="s">
        <v>843</v>
      </c>
      <c r="C440" s="1371">
        <f>Cover!G$27-1</f>
        <v>2018</v>
      </c>
      <c r="D440" s="1371" t="s">
        <v>801</v>
      </c>
      <c r="E440" s="1365" t="s">
        <v>785</v>
      </c>
      <c r="F440" s="1371" t="s">
        <v>861</v>
      </c>
      <c r="G440" s="1369">
        <f>IF(ISNUMBER('JQ2 TTrade'!H43),IF('JQ2 TTrade'!H43="","",'JQ2 TTrade'!H43),"")</f>
        <v>7.7</v>
      </c>
      <c r="H440" s="1367" t="str">
        <f>IF('JQ2 TTrade'!P43="","",'JQ2 TTrade'!P43)</f>
        <v/>
      </c>
    </row>
    <row r="441" spans="1:8" x14ac:dyDescent="0.25">
      <c r="A441" s="1369" t="str">
        <f>Cover!$G$25</f>
        <v>NL</v>
      </c>
      <c r="B441" s="1371" t="s">
        <v>843</v>
      </c>
      <c r="C441" s="1371">
        <f>Cover!G$27-1</f>
        <v>2018</v>
      </c>
      <c r="D441" s="1371" t="s">
        <v>802</v>
      </c>
      <c r="E441" s="1365" t="s">
        <v>785</v>
      </c>
      <c r="F441" s="1371" t="s">
        <v>861</v>
      </c>
      <c r="G441" s="1369">
        <f>IF(ISNUMBER('JQ2 TTrade'!H44),IF('JQ2 TTrade'!H44="","",'JQ2 TTrade'!H44),"")</f>
        <v>143.1</v>
      </c>
      <c r="H441" s="1367" t="str">
        <f>IF('JQ2 TTrade'!P44="","",'JQ2 TTrade'!P44)</f>
        <v/>
      </c>
    </row>
    <row r="442" spans="1:8" x14ac:dyDescent="0.25">
      <c r="A442" s="1369" t="str">
        <f>Cover!$G$25</f>
        <v>NL</v>
      </c>
      <c r="B442" s="1371" t="s">
        <v>843</v>
      </c>
      <c r="C442" s="1371">
        <f>Cover!G$27-1</f>
        <v>2018</v>
      </c>
      <c r="D442" s="1371" t="s">
        <v>803</v>
      </c>
      <c r="E442" s="1365" t="s">
        <v>785</v>
      </c>
      <c r="F442" s="1371" t="s">
        <v>861</v>
      </c>
      <c r="G442" s="1369">
        <f>IF(ISNUMBER('JQ2 TTrade'!H45),IF('JQ2 TTrade'!H45="","",'JQ2 TTrade'!H45),"")</f>
        <v>7.2</v>
      </c>
      <c r="H442" s="1367" t="str">
        <f>IF('JQ2 TTrade'!P45="","",'JQ2 TTrade'!P45)</f>
        <v/>
      </c>
    </row>
    <row r="443" spans="1:8" x14ac:dyDescent="0.25">
      <c r="A443" s="1369" t="str">
        <f>Cover!$G$25</f>
        <v>NL</v>
      </c>
      <c r="B443" s="1371" t="s">
        <v>843</v>
      </c>
      <c r="C443" s="1371">
        <f>Cover!G$27-1</f>
        <v>2018</v>
      </c>
      <c r="D443" s="1371" t="s">
        <v>804</v>
      </c>
      <c r="E443" s="1365" t="s">
        <v>785</v>
      </c>
      <c r="F443" s="1371" t="s">
        <v>863</v>
      </c>
      <c r="G443" s="1369">
        <f>IF(ISNUMBER('JQ2 TTrade'!H46),IF('JQ2 TTrade'!H46="","",'JQ2 TTrade'!H46),"")</f>
        <v>1008.1000000000001</v>
      </c>
      <c r="H443" s="1367" t="str">
        <f>IF('JQ2 TTrade'!P46="","",'JQ2 TTrade'!P46)</f>
        <v/>
      </c>
    </row>
    <row r="444" spans="1:8" x14ac:dyDescent="0.25">
      <c r="A444" s="1369" t="str">
        <f>Cover!$G$25</f>
        <v>NL</v>
      </c>
      <c r="B444" s="1371" t="s">
        <v>843</v>
      </c>
      <c r="C444" s="1371">
        <f>Cover!G$27-1</f>
        <v>2018</v>
      </c>
      <c r="D444" s="1371" t="s">
        <v>805</v>
      </c>
      <c r="E444" s="1365" t="s">
        <v>785</v>
      </c>
      <c r="F444" s="1371" t="s">
        <v>863</v>
      </c>
      <c r="G444" s="1369">
        <f>IF(ISNUMBER('JQ2 TTrade'!H47),IF('JQ2 TTrade'!H47="","",'JQ2 TTrade'!H47),"")</f>
        <v>69.2</v>
      </c>
      <c r="H444" s="1367" t="str">
        <f>IF('JQ2 TTrade'!P47="","",'JQ2 TTrade'!P47)</f>
        <v/>
      </c>
    </row>
    <row r="445" spans="1:8" x14ac:dyDescent="0.25">
      <c r="A445" s="1369" t="str">
        <f>Cover!$G$25</f>
        <v>NL</v>
      </c>
      <c r="B445" s="1371" t="s">
        <v>843</v>
      </c>
      <c r="C445" s="1371">
        <f>Cover!G$27-1</f>
        <v>2018</v>
      </c>
      <c r="D445" s="1371" t="s">
        <v>806</v>
      </c>
      <c r="E445" s="1365" t="s">
        <v>785</v>
      </c>
      <c r="F445" s="1371" t="s">
        <v>863</v>
      </c>
      <c r="G445" s="1369">
        <f>IF(ISNUMBER('JQ2 TTrade'!H48),IF('JQ2 TTrade'!H48="","",'JQ2 TTrade'!H48),"")</f>
        <v>938.7</v>
      </c>
      <c r="H445" s="1367" t="str">
        <f>IF('JQ2 TTrade'!P48="","",'JQ2 TTrade'!P48)</f>
        <v/>
      </c>
    </row>
    <row r="446" spans="1:8" x14ac:dyDescent="0.25">
      <c r="A446" s="1369" t="str">
        <f>Cover!$G$25</f>
        <v>NL</v>
      </c>
      <c r="B446" s="1371" t="s">
        <v>843</v>
      </c>
      <c r="C446" s="1371">
        <f>Cover!G$27-1</f>
        <v>2018</v>
      </c>
      <c r="D446" s="1371" t="s">
        <v>807</v>
      </c>
      <c r="E446" s="1365" t="s">
        <v>785</v>
      </c>
      <c r="F446" s="1371" t="s">
        <v>863</v>
      </c>
      <c r="G446" s="1369">
        <f>IF(ISNUMBER('JQ2 TTrade'!H49),IF('JQ2 TTrade'!H49="","",'JQ2 TTrade'!H49),"")</f>
        <v>938.6</v>
      </c>
      <c r="H446" s="1367" t="str">
        <f>IF('JQ2 TTrade'!P49="","",'JQ2 TTrade'!P49)</f>
        <v/>
      </c>
    </row>
    <row r="447" spans="1:8" x14ac:dyDescent="0.25">
      <c r="A447" s="1369" t="str">
        <f>Cover!$G$25</f>
        <v>NL</v>
      </c>
      <c r="B447" s="1371" t="s">
        <v>843</v>
      </c>
      <c r="C447" s="1371">
        <f>Cover!G$27-1</f>
        <v>2018</v>
      </c>
      <c r="D447" s="1371" t="s">
        <v>808</v>
      </c>
      <c r="E447" s="1365" t="s">
        <v>785</v>
      </c>
      <c r="F447" s="1371" t="s">
        <v>863</v>
      </c>
      <c r="G447" s="1369">
        <f>IF(ISNUMBER('JQ2 TTrade'!H50),IF('JQ2 TTrade'!H50="","",'JQ2 TTrade'!H50),"")</f>
        <v>938.5</v>
      </c>
      <c r="H447" s="1367" t="str">
        <f>IF('JQ2 TTrade'!P50="","",'JQ2 TTrade'!P50)</f>
        <v/>
      </c>
    </row>
    <row r="448" spans="1:8" x14ac:dyDescent="0.25">
      <c r="A448" s="1369" t="str">
        <f>Cover!$G$25</f>
        <v>NL</v>
      </c>
      <c r="B448" s="1371" t="s">
        <v>843</v>
      </c>
      <c r="C448" s="1371">
        <f>Cover!G$27-1</f>
        <v>2018</v>
      </c>
      <c r="D448" s="1371" t="s">
        <v>809</v>
      </c>
      <c r="E448" s="1365" t="s">
        <v>785</v>
      </c>
      <c r="F448" s="1371" t="s">
        <v>863</v>
      </c>
      <c r="G448" s="1369">
        <f>IF(ISNUMBER('JQ2 TTrade'!H51),IF('JQ2 TTrade'!H51="","",'JQ2 TTrade'!H51),"")</f>
        <v>0.1</v>
      </c>
      <c r="H448" s="1367" t="str">
        <f>IF('JQ2 TTrade'!P51="","",'JQ2 TTrade'!P51)</f>
        <v/>
      </c>
    </row>
    <row r="449" spans="1:8" x14ac:dyDescent="0.25">
      <c r="A449" s="1369" t="str">
        <f>Cover!$G$25</f>
        <v>NL</v>
      </c>
      <c r="B449" s="1371" t="s">
        <v>843</v>
      </c>
      <c r="C449" s="1371">
        <f>Cover!G$27-1</f>
        <v>2018</v>
      </c>
      <c r="D449" s="1371" t="s">
        <v>810</v>
      </c>
      <c r="E449" s="1365" t="s">
        <v>785</v>
      </c>
      <c r="F449" s="1371" t="s">
        <v>863</v>
      </c>
      <c r="G449" s="1369">
        <f>IF(ISNUMBER('JQ2 TTrade'!H52),IF('JQ2 TTrade'!H52="","",'JQ2 TTrade'!H52),"")</f>
        <v>0.2</v>
      </c>
      <c r="H449" s="1367" t="str">
        <f>IF('JQ2 TTrade'!P52="","",'JQ2 TTrade'!P52)</f>
        <v/>
      </c>
    </row>
    <row r="450" spans="1:8" x14ac:dyDescent="0.25">
      <c r="A450" s="1369" t="str">
        <f>Cover!$G$25</f>
        <v>NL</v>
      </c>
      <c r="B450" s="1371" t="s">
        <v>843</v>
      </c>
      <c r="C450" s="1371">
        <f>Cover!G$27-1</f>
        <v>2018</v>
      </c>
      <c r="D450" s="1371" t="s">
        <v>811</v>
      </c>
      <c r="E450" s="1365" t="s">
        <v>785</v>
      </c>
      <c r="F450" s="1371" t="s">
        <v>863</v>
      </c>
      <c r="G450" s="1369">
        <f>IF(ISNUMBER('JQ2 TTrade'!H53),IF('JQ2 TTrade'!H53="","",'JQ2 TTrade'!H53),"")</f>
        <v>10.899999999999999</v>
      </c>
      <c r="H450" s="1367" t="str">
        <f>IF('JQ2 TTrade'!P53="","",'JQ2 TTrade'!P53)</f>
        <v/>
      </c>
    </row>
    <row r="451" spans="1:8" x14ac:dyDescent="0.25">
      <c r="A451" s="1369" t="str">
        <f>Cover!$G$25</f>
        <v>NL</v>
      </c>
      <c r="B451" s="1371" t="s">
        <v>843</v>
      </c>
      <c r="C451" s="1371">
        <f>Cover!G$27-1</f>
        <v>2018</v>
      </c>
      <c r="D451" s="1371" t="s">
        <v>812</v>
      </c>
      <c r="E451" s="1365" t="s">
        <v>785</v>
      </c>
      <c r="F451" s="1371" t="s">
        <v>863</v>
      </c>
      <c r="G451" s="1369">
        <f>IF(ISNUMBER('JQ2 TTrade'!H54),IF('JQ2 TTrade'!H54="","",'JQ2 TTrade'!H54),"")</f>
        <v>6.3</v>
      </c>
      <c r="H451" s="1367" t="str">
        <f>IF('JQ2 TTrade'!P54="","",'JQ2 TTrade'!P54)</f>
        <v/>
      </c>
    </row>
    <row r="452" spans="1:8" x14ac:dyDescent="0.25">
      <c r="A452" s="1369" t="str">
        <f>Cover!$G$25</f>
        <v>NL</v>
      </c>
      <c r="B452" s="1371" t="s">
        <v>843</v>
      </c>
      <c r="C452" s="1371">
        <f>Cover!G$27-1</f>
        <v>2018</v>
      </c>
      <c r="D452" s="1371" t="s">
        <v>813</v>
      </c>
      <c r="E452" s="1365" t="s">
        <v>785</v>
      </c>
      <c r="F452" s="1371" t="s">
        <v>863</v>
      </c>
      <c r="G452" s="1369">
        <f>IF(ISNUMBER('JQ2 TTrade'!H55),IF('JQ2 TTrade'!H55="","",'JQ2 TTrade'!H55),"")</f>
        <v>4.5999999999999996</v>
      </c>
      <c r="H452" s="1367" t="str">
        <f>IF('JQ2 TTrade'!P55="","",'JQ2 TTrade'!P55)</f>
        <v/>
      </c>
    </row>
    <row r="453" spans="1:8" x14ac:dyDescent="0.25">
      <c r="A453" s="1369" t="str">
        <f>Cover!$G$25</f>
        <v>NL</v>
      </c>
      <c r="B453" s="1371" t="s">
        <v>843</v>
      </c>
      <c r="C453" s="1371">
        <f>Cover!G$27-1</f>
        <v>2018</v>
      </c>
      <c r="D453" s="1371" t="s">
        <v>814</v>
      </c>
      <c r="E453" s="1365" t="s">
        <v>785</v>
      </c>
      <c r="F453" s="1371" t="s">
        <v>863</v>
      </c>
      <c r="G453" s="1369">
        <f>IF(ISNUMBER('JQ2 TTrade'!H56),IF('JQ2 TTrade'!H56="","",'JQ2 TTrade'!H56),"")</f>
        <v>2638.4</v>
      </c>
      <c r="H453" s="1367" t="str">
        <f>IF('JQ2 TTrade'!P56="","",'JQ2 TTrade'!P56)</f>
        <v/>
      </c>
    </row>
    <row r="454" spans="1:8" x14ac:dyDescent="0.25">
      <c r="A454" s="1369" t="str">
        <f>Cover!$G$25</f>
        <v>NL</v>
      </c>
      <c r="B454" s="1371" t="s">
        <v>843</v>
      </c>
      <c r="C454" s="1371">
        <f>Cover!G$27-1</f>
        <v>2018</v>
      </c>
      <c r="D454" s="1371" t="s">
        <v>815</v>
      </c>
      <c r="E454" s="1365" t="s">
        <v>785</v>
      </c>
      <c r="F454" s="1371" t="s">
        <v>863</v>
      </c>
      <c r="G454" s="1369">
        <f>IF(ISNUMBER('JQ2 TTrade'!H57),IF('JQ2 TTrade'!H57="","",'JQ2 TTrade'!H57),"")</f>
        <v>2529.1999999999998</v>
      </c>
      <c r="H454" s="1367" t="str">
        <f>IF('JQ2 TTrade'!P57="","",'JQ2 TTrade'!P57)</f>
        <v/>
      </c>
    </row>
    <row r="455" spans="1:8" x14ac:dyDescent="0.25">
      <c r="A455" s="1369" t="str">
        <f>Cover!$G$25</f>
        <v>NL</v>
      </c>
      <c r="B455" s="1371" t="s">
        <v>843</v>
      </c>
      <c r="C455" s="1371">
        <f>Cover!G$27-1</f>
        <v>2018</v>
      </c>
      <c r="D455" s="1371" t="s">
        <v>816</v>
      </c>
      <c r="E455" s="1365" t="s">
        <v>785</v>
      </c>
      <c r="F455" s="1371" t="s">
        <v>863</v>
      </c>
      <c r="G455" s="1369">
        <f>IF(ISNUMBER('JQ2 TTrade'!H58),IF('JQ2 TTrade'!H58="","",'JQ2 TTrade'!H58),"")</f>
        <v>891.3</v>
      </c>
      <c r="H455" s="1367" t="str">
        <f>IF('JQ2 TTrade'!P58="","",'JQ2 TTrade'!P58)</f>
        <v/>
      </c>
    </row>
    <row r="456" spans="1:8" x14ac:dyDescent="0.25">
      <c r="A456" s="1369" t="str">
        <f>Cover!$G$25</f>
        <v>NL</v>
      </c>
      <c r="B456" s="1371" t="s">
        <v>843</v>
      </c>
      <c r="C456" s="1371">
        <f>Cover!G$27-1</f>
        <v>2018</v>
      </c>
      <c r="D456" s="1371" t="s">
        <v>817</v>
      </c>
      <c r="E456" s="1365" t="s">
        <v>785</v>
      </c>
      <c r="F456" s="1371" t="s">
        <v>863</v>
      </c>
      <c r="G456" s="1369">
        <f>IF(ISNUMBER('JQ2 TTrade'!H59),IF('JQ2 TTrade'!H59="","",'JQ2 TTrade'!H59),"")</f>
        <v>29.2</v>
      </c>
      <c r="H456" s="1367" t="str">
        <f>IF('JQ2 TTrade'!P59="","",'JQ2 TTrade'!P59)</f>
        <v/>
      </c>
    </row>
    <row r="457" spans="1:8" x14ac:dyDescent="0.25">
      <c r="A457" s="1369" t="str">
        <f>Cover!$G$25</f>
        <v>NL</v>
      </c>
      <c r="B457" s="1371" t="s">
        <v>843</v>
      </c>
      <c r="C457" s="1371">
        <f>Cover!G$27-1</f>
        <v>2018</v>
      </c>
      <c r="D457" s="1371" t="s">
        <v>818</v>
      </c>
      <c r="E457" s="1365" t="s">
        <v>785</v>
      </c>
      <c r="F457" s="1371" t="s">
        <v>863</v>
      </c>
      <c r="G457" s="1369">
        <f>IF(ISNUMBER('JQ2 TTrade'!H60),IF('JQ2 TTrade'!H60="","",'JQ2 TTrade'!H60),"")</f>
        <v>227.7</v>
      </c>
      <c r="H457" s="1367" t="str">
        <f>IF('JQ2 TTrade'!P60="","",'JQ2 TTrade'!P60)</f>
        <v/>
      </c>
    </row>
    <row r="458" spans="1:8" x14ac:dyDescent="0.25">
      <c r="A458" s="1369" t="str">
        <f>Cover!$G$25</f>
        <v>NL</v>
      </c>
      <c r="B458" s="1371" t="s">
        <v>843</v>
      </c>
      <c r="C458" s="1371">
        <f>Cover!G$27-1</f>
        <v>2018</v>
      </c>
      <c r="D458" s="1371" t="s">
        <v>819</v>
      </c>
      <c r="E458" s="1365" t="s">
        <v>785</v>
      </c>
      <c r="F458" s="1371" t="s">
        <v>863</v>
      </c>
      <c r="G458" s="1369">
        <f>IF(ISNUMBER('JQ2 TTrade'!H61),IF('JQ2 TTrade'!H61="","",'JQ2 TTrade'!H61),"")</f>
        <v>261.89999999999998</v>
      </c>
      <c r="H458" s="1367" t="str">
        <f>IF('JQ2 TTrade'!P61="","",'JQ2 TTrade'!P61)</f>
        <v/>
      </c>
    </row>
    <row r="459" spans="1:8" x14ac:dyDescent="0.25">
      <c r="A459" s="1369" t="str">
        <f>Cover!$G$25</f>
        <v>NL</v>
      </c>
      <c r="B459" s="1371" t="s">
        <v>843</v>
      </c>
      <c r="C459" s="1371">
        <f>Cover!G$27-1</f>
        <v>2018</v>
      </c>
      <c r="D459" s="1371" t="s">
        <v>820</v>
      </c>
      <c r="E459" s="1365" t="s">
        <v>785</v>
      </c>
      <c r="F459" s="1371" t="s">
        <v>863</v>
      </c>
      <c r="G459" s="1369">
        <f>IF(ISNUMBER('JQ2 TTrade'!H62),IF('JQ2 TTrade'!H62="","",'JQ2 TTrade'!H62),"")</f>
        <v>372.5</v>
      </c>
      <c r="H459" s="1367" t="str">
        <f>IF('JQ2 TTrade'!P62="","",'JQ2 TTrade'!P62)</f>
        <v/>
      </c>
    </row>
    <row r="460" spans="1:8" x14ac:dyDescent="0.25">
      <c r="A460" s="1369" t="str">
        <f>Cover!$G$25</f>
        <v>NL</v>
      </c>
      <c r="B460" s="1371" t="s">
        <v>843</v>
      </c>
      <c r="C460" s="1371">
        <f>Cover!G$27-1</f>
        <v>2018</v>
      </c>
      <c r="D460" s="1371" t="s">
        <v>821</v>
      </c>
      <c r="E460" s="1365" t="s">
        <v>785</v>
      </c>
      <c r="F460" s="1371" t="s">
        <v>863</v>
      </c>
      <c r="G460" s="1369">
        <f>IF(ISNUMBER('JQ2 TTrade'!H63),IF('JQ2 TTrade'!H63="","",'JQ2 TTrade'!H63),"")</f>
        <v>23.9</v>
      </c>
      <c r="H460" s="1367" t="str">
        <f>IF('JQ2 TTrade'!P63="","",'JQ2 TTrade'!P63)</f>
        <v/>
      </c>
    </row>
    <row r="461" spans="1:8" x14ac:dyDescent="0.25">
      <c r="A461" s="1369" t="str">
        <f>Cover!$G$25</f>
        <v>NL</v>
      </c>
      <c r="B461" s="1371" t="s">
        <v>843</v>
      </c>
      <c r="C461" s="1371">
        <f>Cover!G$27-1</f>
        <v>2018</v>
      </c>
      <c r="D461" s="1371" t="s">
        <v>822</v>
      </c>
      <c r="E461" s="1365" t="s">
        <v>785</v>
      </c>
      <c r="F461" s="1371" t="s">
        <v>863</v>
      </c>
      <c r="G461" s="1369">
        <f>IF(ISNUMBER('JQ2 TTrade'!H64),IF('JQ2 TTrade'!H64="","",'JQ2 TTrade'!H64),"")</f>
        <v>1609.8999999999999</v>
      </c>
      <c r="H461" s="1367" t="str">
        <f>IF('JQ2 TTrade'!P64="","",'JQ2 TTrade'!P64)</f>
        <v/>
      </c>
    </row>
    <row r="462" spans="1:8" x14ac:dyDescent="0.25">
      <c r="A462" s="1369" t="str">
        <f>Cover!$G$25</f>
        <v>NL</v>
      </c>
      <c r="B462" s="1371" t="s">
        <v>843</v>
      </c>
      <c r="C462" s="1371">
        <f>Cover!G$27-1</f>
        <v>2018</v>
      </c>
      <c r="D462" s="1371" t="s">
        <v>823</v>
      </c>
      <c r="E462" s="1365" t="s">
        <v>785</v>
      </c>
      <c r="F462" s="1371" t="s">
        <v>863</v>
      </c>
      <c r="G462" s="1369">
        <f>IF(ISNUMBER('JQ2 TTrade'!H65),IF('JQ2 TTrade'!H65="","",'JQ2 TTrade'!H65),"")</f>
        <v>1169.3</v>
      </c>
      <c r="H462" s="1367" t="str">
        <f>IF('JQ2 TTrade'!P65="","",'JQ2 TTrade'!P65)</f>
        <v/>
      </c>
    </row>
    <row r="463" spans="1:8" x14ac:dyDescent="0.25">
      <c r="A463" s="1369" t="str">
        <f>Cover!$G$25</f>
        <v>NL</v>
      </c>
      <c r="B463" s="1371" t="s">
        <v>843</v>
      </c>
      <c r="C463" s="1371">
        <f>Cover!G$27-1</f>
        <v>2018</v>
      </c>
      <c r="D463" s="1371" t="s">
        <v>824</v>
      </c>
      <c r="E463" s="1365" t="s">
        <v>785</v>
      </c>
      <c r="F463" s="1371" t="s">
        <v>863</v>
      </c>
      <c r="G463" s="1369">
        <f>IF(ISNUMBER('JQ2 TTrade'!H66),IF('JQ2 TTrade'!H66="","",'JQ2 TTrade'!H66),"")</f>
        <v>292.89999999999998</v>
      </c>
      <c r="H463" s="1367" t="str">
        <f>IF('JQ2 TTrade'!P66="","",'JQ2 TTrade'!P66)</f>
        <v/>
      </c>
    </row>
    <row r="464" spans="1:8" x14ac:dyDescent="0.25">
      <c r="A464" s="1369" t="str">
        <f>Cover!$G$25</f>
        <v>NL</v>
      </c>
      <c r="B464" s="1371" t="s">
        <v>843</v>
      </c>
      <c r="C464" s="1371">
        <f>Cover!G$27-1</f>
        <v>2018</v>
      </c>
      <c r="D464" s="1371" t="s">
        <v>825</v>
      </c>
      <c r="E464" s="1365" t="s">
        <v>785</v>
      </c>
      <c r="F464" s="1371" t="s">
        <v>863</v>
      </c>
      <c r="G464" s="1369">
        <f>IF(ISNUMBER('JQ2 TTrade'!H67),IF('JQ2 TTrade'!H67="","",'JQ2 TTrade'!H67),"")</f>
        <v>122.8</v>
      </c>
      <c r="H464" s="1367" t="str">
        <f>IF('JQ2 TTrade'!P67="","",'JQ2 TTrade'!P67)</f>
        <v/>
      </c>
    </row>
    <row r="465" spans="1:8" x14ac:dyDescent="0.25">
      <c r="A465" s="1369" t="str">
        <f>Cover!$G$25</f>
        <v>NL</v>
      </c>
      <c r="B465" s="1371" t="s">
        <v>843</v>
      </c>
      <c r="C465" s="1371">
        <f>Cover!G$27-1</f>
        <v>2018</v>
      </c>
      <c r="D465" s="1371" t="s">
        <v>826</v>
      </c>
      <c r="E465" s="1365" t="s">
        <v>785</v>
      </c>
      <c r="F465" s="1371" t="s">
        <v>863</v>
      </c>
      <c r="G465" s="1369">
        <f>IF(ISNUMBER('JQ2 TTrade'!H68),IF('JQ2 TTrade'!H68="","",'JQ2 TTrade'!H68),"")</f>
        <v>24.9</v>
      </c>
      <c r="H465" s="1367" t="str">
        <f>IF('JQ2 TTrade'!P68="","",'JQ2 TTrade'!P68)</f>
        <v/>
      </c>
    </row>
    <row r="466" spans="1:8" x14ac:dyDescent="0.25">
      <c r="A466" s="1369" t="str">
        <f>Cover!$G$25</f>
        <v>NL</v>
      </c>
      <c r="B466" s="1371" t="s">
        <v>843</v>
      </c>
      <c r="C466" s="1371">
        <f>Cover!G$27-1</f>
        <v>2018</v>
      </c>
      <c r="D466" s="1371" t="s">
        <v>827</v>
      </c>
      <c r="E466" s="1365" t="s">
        <v>785</v>
      </c>
      <c r="F466" s="1371" t="s">
        <v>863</v>
      </c>
      <c r="G466" s="1369">
        <f>IF(ISNUMBER('JQ2 TTrade'!H69),IF('JQ2 TTrade'!H69="","",'JQ2 TTrade'!H69),"")</f>
        <v>4.0999999999999996</v>
      </c>
      <c r="H466" s="1367" t="str">
        <f>IF('JQ2 TTrade'!P69="","",'JQ2 TTrade'!P69)</f>
        <v/>
      </c>
    </row>
    <row r="467" spans="1:8" x14ac:dyDescent="0.25">
      <c r="A467" s="1369" t="str">
        <f>Cover!$G$25</f>
        <v>NL</v>
      </c>
      <c r="B467" s="1371" t="s">
        <v>843</v>
      </c>
      <c r="C467" s="1371">
        <f>Cover!G$27-1</f>
        <v>2018</v>
      </c>
      <c r="D467" s="1371" t="s">
        <v>773</v>
      </c>
      <c r="E467" s="1365" t="s">
        <v>785</v>
      </c>
      <c r="F467" s="1371" t="s">
        <v>862</v>
      </c>
      <c r="G467" s="1369">
        <f>IF(ISNUMBER('JQ2 TTrade'!I11),IF('JQ2 TTrade'!I11="","",'JQ2 TTrade'!I11),"")</f>
        <v>61351.941237852385</v>
      </c>
      <c r="H467" s="1367" t="str">
        <f>IF('JQ2 TTrade'!Q11="","",'JQ2 TTrade'!Q11)</f>
        <v/>
      </c>
    </row>
    <row r="468" spans="1:8" x14ac:dyDescent="0.25">
      <c r="A468" s="1369" t="str">
        <f>Cover!$G$25</f>
        <v>NL</v>
      </c>
      <c r="B468" s="1371" t="s">
        <v>843</v>
      </c>
      <c r="C468" s="1371">
        <f>Cover!G$27-1</f>
        <v>2018</v>
      </c>
      <c r="D468" s="1371" t="s">
        <v>774</v>
      </c>
      <c r="E468" s="1365" t="s">
        <v>785</v>
      </c>
      <c r="F468" s="1371" t="s">
        <v>862</v>
      </c>
      <c r="G468" s="1369">
        <f>IF(ISNUMBER('JQ2 TTrade'!I12),IF('JQ2 TTrade'!I12="","",'JQ2 TTrade'!I12),"")</f>
        <v>30770.941237852388</v>
      </c>
      <c r="H468" s="1367" t="str">
        <f>IF('JQ2 TTrade'!Q12="","",'JQ2 TTrade'!Q12)</f>
        <v/>
      </c>
    </row>
    <row r="469" spans="1:8" x14ac:dyDescent="0.25">
      <c r="A469" s="1369" t="str">
        <f>Cover!$G$25</f>
        <v>NL</v>
      </c>
      <c r="B469" s="1371" t="s">
        <v>843</v>
      </c>
      <c r="C469" s="1371">
        <f>Cover!G$27-1</f>
        <v>2018</v>
      </c>
      <c r="D469" s="1371" t="s">
        <v>774</v>
      </c>
      <c r="E469" s="1365" t="s">
        <v>829</v>
      </c>
      <c r="F469" s="1371" t="s">
        <v>862</v>
      </c>
      <c r="G469" s="1369">
        <f>IF(ISNUMBER('JQ2 TTrade'!I13),IF('JQ2 TTrade'!I13="","",'JQ2 TTrade'!I13),"")</f>
        <v>3208.0555235666693</v>
      </c>
      <c r="H469" s="1367" t="str">
        <f>IF('JQ2 TTrade'!Q13="","",'JQ2 TTrade'!Q13)</f>
        <v/>
      </c>
    </row>
    <row r="470" spans="1:8" x14ac:dyDescent="0.25">
      <c r="A470" s="1369" t="str">
        <f>Cover!$G$25</f>
        <v>NL</v>
      </c>
      <c r="B470" s="1371" t="s">
        <v>843</v>
      </c>
      <c r="C470" s="1371">
        <f>Cover!G$27-1</f>
        <v>2018</v>
      </c>
      <c r="D470" s="1371" t="s">
        <v>774</v>
      </c>
      <c r="E470" s="1365" t="s">
        <v>833</v>
      </c>
      <c r="F470" s="1371" t="s">
        <v>862</v>
      </c>
      <c r="G470" s="1369">
        <f>IF(ISNUMBER('JQ2 TTrade'!I14),IF('JQ2 TTrade'!I14="","",'JQ2 TTrade'!I14),"")</f>
        <v>27562.88571428572</v>
      </c>
      <c r="H470" s="1367" t="str">
        <f>IF('JQ2 TTrade'!Q14="","",'JQ2 TTrade'!Q14)</f>
        <v/>
      </c>
    </row>
    <row r="471" spans="1:8" x14ac:dyDescent="0.25">
      <c r="A471" s="1369" t="str">
        <f>Cover!$G$25</f>
        <v>NL</v>
      </c>
      <c r="B471" s="1371" t="s">
        <v>843</v>
      </c>
      <c r="C471" s="1371">
        <f>Cover!G$27-1</f>
        <v>2018</v>
      </c>
      <c r="D471" s="1371" t="s">
        <v>775</v>
      </c>
      <c r="E471" s="1365" t="s">
        <v>785</v>
      </c>
      <c r="F471" s="1371" t="s">
        <v>862</v>
      </c>
      <c r="G471" s="1369">
        <f>IF(ISNUMBER('JQ2 TTrade'!I15),IF('JQ2 TTrade'!I15="","",'JQ2 TTrade'!I15),"")</f>
        <v>30581</v>
      </c>
      <c r="H471" s="1367" t="str">
        <f>IF('JQ2 TTrade'!Q15="","",'JQ2 TTrade'!Q15)</f>
        <v/>
      </c>
    </row>
    <row r="472" spans="1:8" x14ac:dyDescent="0.25">
      <c r="A472" s="1369" t="str">
        <f>Cover!$G$25</f>
        <v>NL</v>
      </c>
      <c r="B472" s="1371" t="s">
        <v>843</v>
      </c>
      <c r="C472" s="1371">
        <f>Cover!G$27-1</f>
        <v>2018</v>
      </c>
      <c r="D472" s="1371" t="s">
        <v>775</v>
      </c>
      <c r="E472" s="1365" t="s">
        <v>829</v>
      </c>
      <c r="F472" s="1371" t="s">
        <v>862</v>
      </c>
      <c r="G472" s="1369">
        <f>IF(ISNUMBER('JQ2 TTrade'!I16),IF('JQ2 TTrade'!I16="","",'JQ2 TTrade'!I16),"")</f>
        <v>13773</v>
      </c>
      <c r="H472" s="1367" t="str">
        <f>IF('JQ2 TTrade'!Q16="","",'JQ2 TTrade'!Q16)</f>
        <v/>
      </c>
    </row>
    <row r="473" spans="1:8" x14ac:dyDescent="0.25">
      <c r="A473" s="1369" t="str">
        <f>Cover!$G$25</f>
        <v>NL</v>
      </c>
      <c r="B473" s="1371" t="s">
        <v>843</v>
      </c>
      <c r="C473" s="1371">
        <f>Cover!G$27-1</f>
        <v>2018</v>
      </c>
      <c r="D473" s="1371" t="s">
        <v>775</v>
      </c>
      <c r="E473" s="1365" t="s">
        <v>833</v>
      </c>
      <c r="F473" s="1371" t="s">
        <v>862</v>
      </c>
      <c r="G473" s="1369">
        <f>IF(ISNUMBER('JQ2 TTrade'!I17),IF('JQ2 TTrade'!I17="","",'JQ2 TTrade'!I17),"")</f>
        <v>16808</v>
      </c>
      <c r="H473" s="1367" t="str">
        <f>IF('JQ2 TTrade'!Q17="","",'JQ2 TTrade'!Q17)</f>
        <v/>
      </c>
    </row>
    <row r="474" spans="1:8" x14ac:dyDescent="0.25">
      <c r="A474" s="1369" t="str">
        <f>Cover!$G$25</f>
        <v>NL</v>
      </c>
      <c r="B474" s="1371" t="s">
        <v>843</v>
      </c>
      <c r="C474" s="1371">
        <f>Cover!G$27-1</f>
        <v>2018</v>
      </c>
      <c r="D474" s="1371" t="s">
        <v>775</v>
      </c>
      <c r="E474" s="1365" t="s">
        <v>842</v>
      </c>
      <c r="F474" s="1371" t="s">
        <v>862</v>
      </c>
      <c r="G474" s="1369">
        <f>IF(ISNUMBER('JQ2 TTrade'!I18),IF('JQ2 TTrade'!I18="","",'JQ2 TTrade'!I18),"")</f>
        <v>5304</v>
      </c>
      <c r="H474" s="1367" t="str">
        <f>IF('JQ2 TTrade'!Q18="","",'JQ2 TTrade'!Q18)</f>
        <v/>
      </c>
    </row>
    <row r="475" spans="1:8" x14ac:dyDescent="0.25">
      <c r="A475" s="1369" t="str">
        <f>Cover!$G$25</f>
        <v>NL</v>
      </c>
      <c r="B475" s="1371" t="s">
        <v>843</v>
      </c>
      <c r="C475" s="1371">
        <f>Cover!G$27-1</f>
        <v>2018</v>
      </c>
      <c r="D475" s="1371" t="s">
        <v>786</v>
      </c>
      <c r="E475" s="1365" t="s">
        <v>785</v>
      </c>
      <c r="F475" s="1371" t="s">
        <v>862</v>
      </c>
      <c r="G475" s="1369">
        <f>IF(ISNUMBER('JQ2 TTrade'!I19),IF('JQ2 TTrade'!I19="","",'JQ2 TTrade'!I19),"")</f>
        <v>23193</v>
      </c>
      <c r="H475" s="1367" t="str">
        <f>IF('JQ2 TTrade'!Q19="","",'JQ2 TTrade'!Q19)</f>
        <v/>
      </c>
    </row>
    <row r="476" spans="1:8" x14ac:dyDescent="0.25">
      <c r="A476" s="1369" t="str">
        <f>Cover!$G$25</f>
        <v>NL</v>
      </c>
      <c r="B476" s="1371" t="s">
        <v>843</v>
      </c>
      <c r="C476" s="1371">
        <f>Cover!G$27-1</f>
        <v>2018</v>
      </c>
      <c r="D476" s="1371" t="s">
        <v>787</v>
      </c>
      <c r="E476" s="1365" t="s">
        <v>785</v>
      </c>
      <c r="F476" s="1371" t="s">
        <v>862</v>
      </c>
      <c r="G476" s="1369">
        <f>IF(ISNUMBER('JQ2 TTrade'!I20),IF('JQ2 TTrade'!I20="","",'JQ2 TTrade'!I20),"")</f>
        <v>34253</v>
      </c>
      <c r="H476" s="1367" t="str">
        <f>IF('JQ2 TTrade'!Q20="","",'JQ2 TTrade'!Q20)</f>
        <v/>
      </c>
    </row>
    <row r="477" spans="1:8" x14ac:dyDescent="0.25">
      <c r="A477" s="1369" t="str">
        <f>Cover!$G$25</f>
        <v>NL</v>
      </c>
      <c r="B477" s="1371" t="s">
        <v>843</v>
      </c>
      <c r="C477" s="1371">
        <f>Cover!G$27-1</f>
        <v>2018</v>
      </c>
      <c r="D477" s="1371" t="s">
        <v>788</v>
      </c>
      <c r="E477" s="1365" t="s">
        <v>785</v>
      </c>
      <c r="F477" s="1371" t="s">
        <v>862</v>
      </c>
      <c r="G477" s="1369">
        <f>IF(ISNUMBER('JQ2 TTrade'!I21),IF('JQ2 TTrade'!I21="","",'JQ2 TTrade'!I21),"")</f>
        <v>11020</v>
      </c>
      <c r="H477" s="1367" t="str">
        <f>IF('JQ2 TTrade'!Q21="","",'JQ2 TTrade'!Q21)</f>
        <v/>
      </c>
    </row>
    <row r="478" spans="1:8" x14ac:dyDescent="0.25">
      <c r="A478" s="1369" t="str">
        <f>Cover!$G$25</f>
        <v>NL</v>
      </c>
      <c r="B478" s="1371" t="s">
        <v>843</v>
      </c>
      <c r="C478" s="1371">
        <f>Cover!G$27-1</f>
        <v>2018</v>
      </c>
      <c r="D478" s="1371" t="s">
        <v>789</v>
      </c>
      <c r="E478" s="1365" t="s">
        <v>785</v>
      </c>
      <c r="F478" s="1371" t="s">
        <v>862</v>
      </c>
      <c r="G478" s="1369">
        <f>IF(ISNUMBER('JQ2 TTrade'!I22),IF('JQ2 TTrade'!I22="","",'JQ2 TTrade'!I22),"")</f>
        <v>23233</v>
      </c>
      <c r="H478" s="1367" t="str">
        <f>IF('JQ2 TTrade'!Q22="","",'JQ2 TTrade'!Q22)</f>
        <v/>
      </c>
    </row>
    <row r="479" spans="1:8" x14ac:dyDescent="0.25">
      <c r="A479" s="1369" t="str">
        <f>Cover!$G$25</f>
        <v>NL</v>
      </c>
      <c r="B479" s="1371" t="s">
        <v>843</v>
      </c>
      <c r="C479" s="1371">
        <f>Cover!G$27-1</f>
        <v>2018</v>
      </c>
      <c r="D479" s="1371" t="s">
        <v>790</v>
      </c>
      <c r="E479" s="1365" t="s">
        <v>785</v>
      </c>
      <c r="F479" s="1371" t="s">
        <v>862</v>
      </c>
      <c r="G479" s="1369" t="str">
        <f>IF(ISNUMBER('JQ2 TTrade'!I23),IF('JQ2 TTrade'!I23="","",'JQ2 TTrade'!I23),"")</f>
        <v/>
      </c>
      <c r="H479" s="1367" t="str">
        <f>IF('JQ2 TTrade'!Q23="","",'JQ2 TTrade'!Q23)</f>
        <v/>
      </c>
    </row>
    <row r="480" spans="1:8" x14ac:dyDescent="0.25">
      <c r="A480" s="1369" t="str">
        <f>Cover!$G$25</f>
        <v>NL</v>
      </c>
      <c r="B480" s="1371" t="s">
        <v>843</v>
      </c>
      <c r="C480" s="1371">
        <f>Cover!G$27-1</f>
        <v>2018</v>
      </c>
      <c r="D480" s="1371" t="s">
        <v>791</v>
      </c>
      <c r="E480" s="1365" t="s">
        <v>785</v>
      </c>
      <c r="F480" s="1371" t="s">
        <v>862</v>
      </c>
      <c r="G480" s="1369">
        <f>IF(ISNUMBER('JQ2 TTrade'!I24),IF('JQ2 TTrade'!I24="","",'JQ2 TTrade'!I24),"")</f>
        <v>51935</v>
      </c>
      <c r="H480" s="1367" t="str">
        <f>IF('JQ2 TTrade'!Q24="","",'JQ2 TTrade'!Q24)</f>
        <v/>
      </c>
    </row>
    <row r="481" spans="1:8" x14ac:dyDescent="0.25">
      <c r="A481" s="1369" t="str">
        <f>Cover!$G$25</f>
        <v>NL</v>
      </c>
      <c r="B481" s="1371" t="s">
        <v>843</v>
      </c>
      <c r="C481" s="1371">
        <f>Cover!G$27-1</f>
        <v>2018</v>
      </c>
      <c r="D481" s="1371" t="s">
        <v>792</v>
      </c>
      <c r="E481" s="1365" t="s">
        <v>785</v>
      </c>
      <c r="F481" s="1371" t="s">
        <v>862</v>
      </c>
      <c r="G481" s="1369">
        <f>IF(ISNUMBER('JQ2 TTrade'!I25),IF('JQ2 TTrade'!I25="","",'JQ2 TTrade'!I25),"")</f>
        <v>46536</v>
      </c>
      <c r="H481" s="1367" t="str">
        <f>IF('JQ2 TTrade'!Q25="","",'JQ2 TTrade'!Q25)</f>
        <v/>
      </c>
    </row>
    <row r="482" spans="1:8" x14ac:dyDescent="0.25">
      <c r="A482" s="1369" t="str">
        <f>Cover!$G$25</f>
        <v>NL</v>
      </c>
      <c r="B482" s="1371" t="s">
        <v>843</v>
      </c>
      <c r="C482" s="1371">
        <f>Cover!G$27-1</f>
        <v>2018</v>
      </c>
      <c r="D482" s="1371" t="s">
        <v>793</v>
      </c>
      <c r="E482" s="1365" t="s">
        <v>785</v>
      </c>
      <c r="F482" s="1371" t="s">
        <v>862</v>
      </c>
      <c r="G482" s="1369">
        <f>IF(ISNUMBER('JQ2 TTrade'!I26),IF('JQ2 TTrade'!I26="","",'JQ2 TTrade'!I26),"")</f>
        <v>5399</v>
      </c>
      <c r="H482" s="1367" t="str">
        <f>IF('JQ2 TTrade'!Q26="","",'JQ2 TTrade'!Q26)</f>
        <v/>
      </c>
    </row>
    <row r="483" spans="1:8" x14ac:dyDescent="0.25">
      <c r="A483" s="1369" t="str">
        <f>Cover!$G$25</f>
        <v>NL</v>
      </c>
      <c r="B483" s="1371" t="s">
        <v>843</v>
      </c>
      <c r="C483" s="1371">
        <f>Cover!G$27-1</f>
        <v>2018</v>
      </c>
      <c r="D483" s="1371" t="s">
        <v>794</v>
      </c>
      <c r="E483" s="1365" t="s">
        <v>785</v>
      </c>
      <c r="F483" s="1371" t="s">
        <v>862</v>
      </c>
      <c r="G483" s="1369">
        <f>IF(ISNUMBER('JQ2 TTrade'!I27),IF('JQ2 TTrade'!I27="","",'JQ2 TTrade'!I27),"")</f>
        <v>194628</v>
      </c>
      <c r="H483" s="1367" t="str">
        <f>IF('JQ2 TTrade'!Q27="","",'JQ2 TTrade'!Q27)</f>
        <v/>
      </c>
    </row>
    <row r="484" spans="1:8" x14ac:dyDescent="0.25">
      <c r="A484" s="1369" t="str">
        <f>Cover!$G$25</f>
        <v>NL</v>
      </c>
      <c r="B484" s="1371" t="s">
        <v>843</v>
      </c>
      <c r="C484" s="1371">
        <f>Cover!G$27-1</f>
        <v>2018</v>
      </c>
      <c r="D484" s="1371" t="s">
        <v>794</v>
      </c>
      <c r="E484" s="1365" t="s">
        <v>829</v>
      </c>
      <c r="F484" s="1371" t="s">
        <v>862</v>
      </c>
      <c r="G484" s="1369">
        <f>IF(ISNUMBER('JQ2 TTrade'!I28),IF('JQ2 TTrade'!I28="","",'JQ2 TTrade'!I28),"")</f>
        <v>130223</v>
      </c>
      <c r="H484" s="1367" t="str">
        <f>IF('JQ2 TTrade'!Q28="","",'JQ2 TTrade'!Q28)</f>
        <v/>
      </c>
    </row>
    <row r="485" spans="1:8" x14ac:dyDescent="0.25">
      <c r="A485" s="1369" t="str">
        <f>Cover!$G$25</f>
        <v>NL</v>
      </c>
      <c r="B485" s="1371" t="s">
        <v>843</v>
      </c>
      <c r="C485" s="1371">
        <f>Cover!G$27-1</f>
        <v>2018</v>
      </c>
      <c r="D485" s="1371" t="s">
        <v>794</v>
      </c>
      <c r="E485" s="1365" t="s">
        <v>833</v>
      </c>
      <c r="F485" s="1371" t="s">
        <v>862</v>
      </c>
      <c r="G485" s="1369">
        <f>IF(ISNUMBER('JQ2 TTrade'!I29),IF('JQ2 TTrade'!I29="","",'JQ2 TTrade'!I29),"")</f>
        <v>64405</v>
      </c>
      <c r="H485" s="1367" t="str">
        <f>IF('JQ2 TTrade'!Q29="","",'JQ2 TTrade'!Q29)</f>
        <v/>
      </c>
    </row>
    <row r="486" spans="1:8" x14ac:dyDescent="0.25">
      <c r="A486" s="1369" t="str">
        <f>Cover!$G$25</f>
        <v>NL</v>
      </c>
      <c r="B486" s="1371" t="s">
        <v>843</v>
      </c>
      <c r="C486" s="1371">
        <f>Cover!G$27-1</f>
        <v>2018</v>
      </c>
      <c r="D486" s="1371" t="s">
        <v>794</v>
      </c>
      <c r="E486" s="1365" t="s">
        <v>842</v>
      </c>
      <c r="F486" s="1371" t="s">
        <v>862</v>
      </c>
      <c r="G486" s="1369">
        <f>IF(ISNUMBER('JQ2 TTrade'!I30),IF('JQ2 TTrade'!I30="","",'JQ2 TTrade'!I30),"")</f>
        <v>32082</v>
      </c>
      <c r="H486" s="1367" t="str">
        <f>IF('JQ2 TTrade'!Q30="","",'JQ2 TTrade'!Q30)</f>
        <v/>
      </c>
    </row>
    <row r="487" spans="1:8" x14ac:dyDescent="0.25">
      <c r="A487" s="1369" t="str">
        <f>Cover!$G$25</f>
        <v>NL</v>
      </c>
      <c r="B487" s="1371" t="s">
        <v>843</v>
      </c>
      <c r="C487" s="1371">
        <f>Cover!G$27-1</f>
        <v>2018</v>
      </c>
      <c r="D487" s="1371" t="s">
        <v>795</v>
      </c>
      <c r="E487" s="1365" t="s">
        <v>785</v>
      </c>
      <c r="F487" s="1371" t="s">
        <v>862</v>
      </c>
      <c r="G487" s="1369">
        <f>IF(ISNUMBER('JQ2 TTrade'!I31),IF('JQ2 TTrade'!I31="","",'JQ2 TTrade'!I31),"")</f>
        <v>7035</v>
      </c>
      <c r="H487" s="1367" t="str">
        <f>IF('JQ2 TTrade'!Q31="","",'JQ2 TTrade'!Q31)</f>
        <v/>
      </c>
    </row>
    <row r="488" spans="1:8" x14ac:dyDescent="0.25">
      <c r="A488" s="1369" t="str">
        <f>Cover!$G$25</f>
        <v>NL</v>
      </c>
      <c r="B488" s="1371" t="s">
        <v>843</v>
      </c>
      <c r="C488" s="1371">
        <f>Cover!G$27-1</f>
        <v>2018</v>
      </c>
      <c r="D488" s="1371" t="s">
        <v>795</v>
      </c>
      <c r="E488" s="1365" t="s">
        <v>829</v>
      </c>
      <c r="F488" s="1371" t="s">
        <v>862</v>
      </c>
      <c r="G488" s="1369">
        <f>IF(ISNUMBER('JQ2 TTrade'!I32),IF('JQ2 TTrade'!I32="","",'JQ2 TTrade'!I32),"")</f>
        <v>827</v>
      </c>
      <c r="H488" s="1367" t="str">
        <f>IF('JQ2 TTrade'!Q32="","",'JQ2 TTrade'!Q32)</f>
        <v/>
      </c>
    </row>
    <row r="489" spans="1:8" x14ac:dyDescent="0.25">
      <c r="A489" s="1369" t="str">
        <f>Cover!$G$25</f>
        <v>NL</v>
      </c>
      <c r="B489" s="1371" t="s">
        <v>843</v>
      </c>
      <c r="C489" s="1371">
        <f>Cover!G$27-1</f>
        <v>2018</v>
      </c>
      <c r="D489" s="1371" t="s">
        <v>795</v>
      </c>
      <c r="E489" s="1365" t="s">
        <v>833</v>
      </c>
      <c r="F489" s="1371" t="s">
        <v>862</v>
      </c>
      <c r="G489" s="1369">
        <f>IF(ISNUMBER('JQ2 TTrade'!I33),IF('JQ2 TTrade'!I33="","",'JQ2 TTrade'!I33),"")</f>
        <v>6208</v>
      </c>
      <c r="H489" s="1367" t="str">
        <f>IF('JQ2 TTrade'!Q33="","",'JQ2 TTrade'!Q33)</f>
        <v/>
      </c>
    </row>
    <row r="490" spans="1:8" x14ac:dyDescent="0.25">
      <c r="A490" s="1369" t="str">
        <f>Cover!$G$25</f>
        <v>NL</v>
      </c>
      <c r="B490" s="1371" t="s">
        <v>843</v>
      </c>
      <c r="C490" s="1371">
        <f>Cover!G$27-1</f>
        <v>2018</v>
      </c>
      <c r="D490" s="1371" t="s">
        <v>795</v>
      </c>
      <c r="E490" s="1365" t="s">
        <v>842</v>
      </c>
      <c r="F490" s="1371" t="s">
        <v>862</v>
      </c>
      <c r="G490" s="1369">
        <f>IF(ISNUMBER('JQ2 TTrade'!I34),IF('JQ2 TTrade'!I34="","",'JQ2 TTrade'!I34),"")</f>
        <v>352</v>
      </c>
      <c r="H490" s="1367" t="str">
        <f>IF('JQ2 TTrade'!Q34="","",'JQ2 TTrade'!Q34)</f>
        <v/>
      </c>
    </row>
    <row r="491" spans="1:8" x14ac:dyDescent="0.25">
      <c r="A491" s="1369" t="str">
        <f>Cover!$G$25</f>
        <v>NL</v>
      </c>
      <c r="B491" s="1371" t="s">
        <v>843</v>
      </c>
      <c r="C491" s="1371">
        <f>Cover!G$27-1</f>
        <v>2018</v>
      </c>
      <c r="D491" s="1371" t="s">
        <v>796</v>
      </c>
      <c r="E491" s="1365" t="s">
        <v>785</v>
      </c>
      <c r="F491" s="1371" t="s">
        <v>862</v>
      </c>
      <c r="G491" s="1369">
        <f>IF(ISNUMBER('JQ2 TTrade'!I35),IF('JQ2 TTrade'!I35="","",'JQ2 TTrade'!I35),"")</f>
        <v>149863</v>
      </c>
      <c r="H491" s="1367" t="str">
        <f>IF('JQ2 TTrade'!Q35="","",'JQ2 TTrade'!Q35)</f>
        <v/>
      </c>
    </row>
    <row r="492" spans="1:8" x14ac:dyDescent="0.25">
      <c r="A492" s="1369" t="str">
        <f>Cover!$G$25</f>
        <v>NL</v>
      </c>
      <c r="B492" s="1371" t="s">
        <v>843</v>
      </c>
      <c r="C492" s="1371">
        <f>Cover!G$27-1</f>
        <v>2018</v>
      </c>
      <c r="D492" s="1371" t="s">
        <v>797</v>
      </c>
      <c r="E492" s="1365" t="s">
        <v>785</v>
      </c>
      <c r="F492" s="1371" t="s">
        <v>862</v>
      </c>
      <c r="G492" s="1369">
        <f>IF(ISNUMBER('JQ2 TTrade'!I36),IF('JQ2 TTrade'!I36="","",'JQ2 TTrade'!I36),"")</f>
        <v>53454</v>
      </c>
      <c r="H492" s="1367" t="str">
        <f>IF('JQ2 TTrade'!Q36="","",'JQ2 TTrade'!Q36)</f>
        <v/>
      </c>
    </row>
    <row r="493" spans="1:8" x14ac:dyDescent="0.25">
      <c r="A493" s="1369" t="str">
        <f>Cover!$G$25</f>
        <v>NL</v>
      </c>
      <c r="B493" s="1371" t="s">
        <v>843</v>
      </c>
      <c r="C493" s="1371">
        <f>Cover!G$27-1</f>
        <v>2018</v>
      </c>
      <c r="D493" s="1371" t="s">
        <v>797</v>
      </c>
      <c r="E493" s="1365" t="s">
        <v>829</v>
      </c>
      <c r="F493" s="1371" t="s">
        <v>862</v>
      </c>
      <c r="G493" s="1369">
        <f>IF(ISNUMBER('JQ2 TTrade'!I37),IF('JQ2 TTrade'!I37="","",'JQ2 TTrade'!I37),"")</f>
        <v>4718</v>
      </c>
      <c r="H493" s="1367" t="str">
        <f>IF('JQ2 TTrade'!Q37="","",'JQ2 TTrade'!Q37)</f>
        <v/>
      </c>
    </row>
    <row r="494" spans="1:8" x14ac:dyDescent="0.25">
      <c r="A494" s="1369" t="str">
        <f>Cover!$G$25</f>
        <v>NL</v>
      </c>
      <c r="B494" s="1371" t="s">
        <v>843</v>
      </c>
      <c r="C494" s="1371">
        <f>Cover!G$27-1</f>
        <v>2018</v>
      </c>
      <c r="D494" s="1371" t="s">
        <v>797</v>
      </c>
      <c r="E494" s="1365" t="s">
        <v>833</v>
      </c>
      <c r="F494" s="1371" t="s">
        <v>862</v>
      </c>
      <c r="G494" s="1369">
        <f>IF(ISNUMBER('JQ2 TTrade'!I38),IF('JQ2 TTrade'!I38="","",'JQ2 TTrade'!I38),"")</f>
        <v>48736</v>
      </c>
      <c r="H494" s="1367" t="str">
        <f>IF('JQ2 TTrade'!Q38="","",'JQ2 TTrade'!Q38)</f>
        <v/>
      </c>
    </row>
    <row r="495" spans="1:8" x14ac:dyDescent="0.25">
      <c r="A495" s="1369" t="str">
        <f>Cover!$G$25</f>
        <v>NL</v>
      </c>
      <c r="B495" s="1371" t="s">
        <v>843</v>
      </c>
      <c r="C495" s="1371">
        <f>Cover!G$27-1</f>
        <v>2018</v>
      </c>
      <c r="D495" s="1371" t="s">
        <v>797</v>
      </c>
      <c r="E495" s="1365" t="s">
        <v>842</v>
      </c>
      <c r="F495" s="1371" t="s">
        <v>862</v>
      </c>
      <c r="G495" s="1369">
        <f>IF(ISNUMBER('JQ2 TTrade'!I39),IF('JQ2 TTrade'!I39="","",'JQ2 TTrade'!I39),"")</f>
        <v>25533</v>
      </c>
      <c r="H495" s="1367" t="str">
        <f>IF('JQ2 TTrade'!Q39="","",'JQ2 TTrade'!Q39)</f>
        <v/>
      </c>
    </row>
    <row r="496" spans="1:8" x14ac:dyDescent="0.25">
      <c r="A496" s="1369" t="str">
        <f>Cover!$G$25</f>
        <v>NL</v>
      </c>
      <c r="B496" s="1371" t="s">
        <v>843</v>
      </c>
      <c r="C496" s="1371">
        <f>Cover!G$27-1</f>
        <v>2018</v>
      </c>
      <c r="D496" s="1371" t="s">
        <v>798</v>
      </c>
      <c r="E496" s="1365" t="s">
        <v>785</v>
      </c>
      <c r="F496" s="1371" t="s">
        <v>862</v>
      </c>
      <c r="G496" s="1369">
        <f>IF(ISNUMBER('JQ2 TTrade'!I40),IF('JQ2 TTrade'!I40="","",'JQ2 TTrade'!I40),"")</f>
        <v>29319</v>
      </c>
      <c r="H496" s="1367" t="str">
        <f>IF('JQ2 TTrade'!Q40="","",'JQ2 TTrade'!Q40)</f>
        <v/>
      </c>
    </row>
    <row r="497" spans="1:8" x14ac:dyDescent="0.25">
      <c r="A497" s="1369" t="str">
        <f>Cover!$G$25</f>
        <v>NL</v>
      </c>
      <c r="B497" s="1371" t="s">
        <v>843</v>
      </c>
      <c r="C497" s="1371">
        <f>Cover!G$27-1</f>
        <v>2018</v>
      </c>
      <c r="D497" s="1371" t="s">
        <v>799</v>
      </c>
      <c r="E497" s="1365" t="s">
        <v>785</v>
      </c>
      <c r="F497" s="1371" t="s">
        <v>862</v>
      </c>
      <c r="G497" s="1369">
        <f>IF(ISNUMBER('JQ2 TTrade'!I41),IF('JQ2 TTrade'!I41="","",'JQ2 TTrade'!I41),"")</f>
        <v>3863</v>
      </c>
      <c r="H497" s="1367" t="str">
        <f>IF('JQ2 TTrade'!Q41="","",'JQ2 TTrade'!Q41)</f>
        <v/>
      </c>
    </row>
    <row r="498" spans="1:8" x14ac:dyDescent="0.25">
      <c r="A498" s="1369" t="str">
        <f>Cover!$G$25</f>
        <v>NL</v>
      </c>
      <c r="B498" s="1371" t="s">
        <v>843</v>
      </c>
      <c r="C498" s="1371">
        <f>Cover!G$27-1</f>
        <v>2018</v>
      </c>
      <c r="D498" s="1371" t="s">
        <v>800</v>
      </c>
      <c r="E498" s="1365" t="s">
        <v>785</v>
      </c>
      <c r="F498" s="1371" t="s">
        <v>862</v>
      </c>
      <c r="G498" s="1369">
        <f>IF(ISNUMBER('JQ2 TTrade'!I42),IF('JQ2 TTrade'!I42="","",'JQ2 TTrade'!I42),"")</f>
        <v>67090</v>
      </c>
      <c r="H498" s="1367" t="str">
        <f>IF('JQ2 TTrade'!Q42="","",'JQ2 TTrade'!Q42)</f>
        <v/>
      </c>
    </row>
    <row r="499" spans="1:8" x14ac:dyDescent="0.25">
      <c r="A499" s="1369" t="str">
        <f>Cover!$G$25</f>
        <v>NL</v>
      </c>
      <c r="B499" s="1371" t="s">
        <v>843</v>
      </c>
      <c r="C499" s="1371">
        <f>Cover!G$27-1</f>
        <v>2018</v>
      </c>
      <c r="D499" s="1371" t="s">
        <v>801</v>
      </c>
      <c r="E499" s="1365" t="s">
        <v>785</v>
      </c>
      <c r="F499" s="1371" t="s">
        <v>862</v>
      </c>
      <c r="G499" s="1369">
        <f>IF(ISNUMBER('JQ2 TTrade'!I43),IF('JQ2 TTrade'!I43="","",'JQ2 TTrade'!I43),"")</f>
        <v>8960</v>
      </c>
      <c r="H499" s="1367" t="str">
        <f>IF('JQ2 TTrade'!Q43="","",'JQ2 TTrade'!Q43)</f>
        <v/>
      </c>
    </row>
    <row r="500" spans="1:8" x14ac:dyDescent="0.25">
      <c r="A500" s="1369" t="str">
        <f>Cover!$G$25</f>
        <v>NL</v>
      </c>
      <c r="B500" s="1371" t="s">
        <v>843</v>
      </c>
      <c r="C500" s="1371">
        <f>Cover!G$27-1</f>
        <v>2018</v>
      </c>
      <c r="D500" s="1371" t="s">
        <v>802</v>
      </c>
      <c r="E500" s="1365" t="s">
        <v>785</v>
      </c>
      <c r="F500" s="1371" t="s">
        <v>862</v>
      </c>
      <c r="G500" s="1369">
        <f>IF(ISNUMBER('JQ2 TTrade'!I44),IF('JQ2 TTrade'!I44="","",'JQ2 TTrade'!I44),"")</f>
        <v>55236</v>
      </c>
      <c r="H500" s="1367" t="str">
        <f>IF('JQ2 TTrade'!Q44="","",'JQ2 TTrade'!Q44)</f>
        <v/>
      </c>
    </row>
    <row r="501" spans="1:8" x14ac:dyDescent="0.25">
      <c r="A501" s="1369" t="str">
        <f>Cover!$G$25</f>
        <v>NL</v>
      </c>
      <c r="B501" s="1371" t="s">
        <v>843</v>
      </c>
      <c r="C501" s="1371">
        <f>Cover!G$27-1</f>
        <v>2018</v>
      </c>
      <c r="D501" s="1371" t="s">
        <v>803</v>
      </c>
      <c r="E501" s="1365" t="s">
        <v>785</v>
      </c>
      <c r="F501" s="1371" t="s">
        <v>862</v>
      </c>
      <c r="G501" s="1369">
        <f>IF(ISNUMBER('JQ2 TTrade'!I45),IF('JQ2 TTrade'!I45="","",'JQ2 TTrade'!I45),"")</f>
        <v>2894</v>
      </c>
      <c r="H501" s="1367" t="str">
        <f>IF('JQ2 TTrade'!Q45="","",'JQ2 TTrade'!Q45)</f>
        <v/>
      </c>
    </row>
    <row r="502" spans="1:8" x14ac:dyDescent="0.25">
      <c r="A502" s="1369" t="str">
        <f>Cover!$G$25</f>
        <v>NL</v>
      </c>
      <c r="B502" s="1371" t="s">
        <v>843</v>
      </c>
      <c r="C502" s="1371">
        <f>Cover!G$27-1</f>
        <v>2018</v>
      </c>
      <c r="D502" s="1371" t="s">
        <v>804</v>
      </c>
      <c r="E502" s="1365" t="s">
        <v>785</v>
      </c>
      <c r="F502" s="1371" t="s">
        <v>862</v>
      </c>
      <c r="G502" s="1369">
        <f>IF(ISNUMBER('JQ2 TTrade'!I46),IF('JQ2 TTrade'!I46="","",'JQ2 TTrade'!I46),"")</f>
        <v>673625</v>
      </c>
      <c r="H502" s="1367" t="str">
        <f>IF('JQ2 TTrade'!Q46="","",'JQ2 TTrade'!Q46)</f>
        <v/>
      </c>
    </row>
    <row r="503" spans="1:8" x14ac:dyDescent="0.25">
      <c r="A503" s="1369" t="str">
        <f>Cover!$G$25</f>
        <v>NL</v>
      </c>
      <c r="B503" s="1371" t="s">
        <v>843</v>
      </c>
      <c r="C503" s="1371">
        <f>Cover!G$27-1</f>
        <v>2018</v>
      </c>
      <c r="D503" s="1371" t="s">
        <v>805</v>
      </c>
      <c r="E503" s="1365" t="s">
        <v>785</v>
      </c>
      <c r="F503" s="1371" t="s">
        <v>862</v>
      </c>
      <c r="G503" s="1369">
        <f>IF(ISNUMBER('JQ2 TTrade'!I47),IF('JQ2 TTrade'!I47="","",'JQ2 TTrade'!I47),"")</f>
        <v>32656</v>
      </c>
      <c r="H503" s="1367" t="str">
        <f>IF('JQ2 TTrade'!Q47="","",'JQ2 TTrade'!Q47)</f>
        <v/>
      </c>
    </row>
    <row r="504" spans="1:8" x14ac:dyDescent="0.25">
      <c r="A504" s="1369" t="str">
        <f>Cover!$G$25</f>
        <v>NL</v>
      </c>
      <c r="B504" s="1371" t="s">
        <v>843</v>
      </c>
      <c r="C504" s="1371">
        <f>Cover!G$27-1</f>
        <v>2018</v>
      </c>
      <c r="D504" s="1371" t="s">
        <v>806</v>
      </c>
      <c r="E504" s="1365" t="s">
        <v>785</v>
      </c>
      <c r="F504" s="1371" t="s">
        <v>862</v>
      </c>
      <c r="G504" s="1369">
        <f>IF(ISNUMBER('JQ2 TTrade'!I48),IF('JQ2 TTrade'!I48="","",'JQ2 TTrade'!I48),"")</f>
        <v>640645</v>
      </c>
      <c r="H504" s="1367" t="str">
        <f>IF('JQ2 TTrade'!Q48="","",'JQ2 TTrade'!Q48)</f>
        <v/>
      </c>
    </row>
    <row r="505" spans="1:8" x14ac:dyDescent="0.25">
      <c r="A505" s="1369" t="str">
        <f>Cover!$G$25</f>
        <v>NL</v>
      </c>
      <c r="B505" s="1371" t="s">
        <v>843</v>
      </c>
      <c r="C505" s="1371">
        <f>Cover!G$27-1</f>
        <v>2018</v>
      </c>
      <c r="D505" s="1371" t="s">
        <v>807</v>
      </c>
      <c r="E505" s="1365" t="s">
        <v>785</v>
      </c>
      <c r="F505" s="1371" t="s">
        <v>862</v>
      </c>
      <c r="G505" s="1369">
        <f>IF(ISNUMBER('JQ2 TTrade'!I49),IF('JQ2 TTrade'!I49="","",'JQ2 TTrade'!I49),"")</f>
        <v>640364</v>
      </c>
      <c r="H505" s="1367" t="str">
        <f>IF('JQ2 TTrade'!Q49="","",'JQ2 TTrade'!Q49)</f>
        <v/>
      </c>
    </row>
    <row r="506" spans="1:8" x14ac:dyDescent="0.25">
      <c r="A506" s="1369" t="str">
        <f>Cover!$G$25</f>
        <v>NL</v>
      </c>
      <c r="B506" s="1371" t="s">
        <v>843</v>
      </c>
      <c r="C506" s="1371">
        <f>Cover!G$27-1</f>
        <v>2018</v>
      </c>
      <c r="D506" s="1371" t="s">
        <v>808</v>
      </c>
      <c r="E506" s="1365" t="s">
        <v>785</v>
      </c>
      <c r="F506" s="1371" t="s">
        <v>862</v>
      </c>
      <c r="G506" s="1369">
        <f>IF(ISNUMBER('JQ2 TTrade'!I50),IF('JQ2 TTrade'!I50="","",'JQ2 TTrade'!I50),"")</f>
        <v>639743</v>
      </c>
      <c r="H506" s="1367" t="str">
        <f>IF('JQ2 TTrade'!Q50="","",'JQ2 TTrade'!Q50)</f>
        <v/>
      </c>
    </row>
    <row r="507" spans="1:8" x14ac:dyDescent="0.25">
      <c r="A507" s="1369" t="str">
        <f>Cover!$G$25</f>
        <v>NL</v>
      </c>
      <c r="B507" s="1371" t="s">
        <v>843</v>
      </c>
      <c r="C507" s="1371">
        <f>Cover!G$27-1</f>
        <v>2018</v>
      </c>
      <c r="D507" s="1371" t="s">
        <v>809</v>
      </c>
      <c r="E507" s="1365" t="s">
        <v>785</v>
      </c>
      <c r="F507" s="1371" t="s">
        <v>862</v>
      </c>
      <c r="G507" s="1369">
        <f>IF(ISNUMBER('JQ2 TTrade'!I51),IF('JQ2 TTrade'!I51="","",'JQ2 TTrade'!I51),"")</f>
        <v>281</v>
      </c>
      <c r="H507" s="1367" t="str">
        <f>IF('JQ2 TTrade'!Q51="","",'JQ2 TTrade'!Q51)</f>
        <v/>
      </c>
    </row>
    <row r="508" spans="1:8" x14ac:dyDescent="0.25">
      <c r="A508" s="1369" t="str">
        <f>Cover!$G$25</f>
        <v>NL</v>
      </c>
      <c r="B508" s="1371" t="s">
        <v>843</v>
      </c>
      <c r="C508" s="1371">
        <f>Cover!G$27-1</f>
        <v>2018</v>
      </c>
      <c r="D508" s="1371" t="s">
        <v>810</v>
      </c>
      <c r="E508" s="1365" t="s">
        <v>785</v>
      </c>
      <c r="F508" s="1371" t="s">
        <v>862</v>
      </c>
      <c r="G508" s="1369">
        <f>IF(ISNUMBER('JQ2 TTrade'!I52),IF('JQ2 TTrade'!I52="","",'JQ2 TTrade'!I52),"")</f>
        <v>324</v>
      </c>
      <c r="H508" s="1367" t="str">
        <f>IF('JQ2 TTrade'!Q52="","",'JQ2 TTrade'!Q52)</f>
        <v/>
      </c>
    </row>
    <row r="509" spans="1:8" x14ac:dyDescent="0.25">
      <c r="A509" s="1369" t="str">
        <f>Cover!$G$25</f>
        <v>NL</v>
      </c>
      <c r="B509" s="1371" t="s">
        <v>843</v>
      </c>
      <c r="C509" s="1371">
        <f>Cover!G$27-1</f>
        <v>2018</v>
      </c>
      <c r="D509" s="1371" t="s">
        <v>811</v>
      </c>
      <c r="E509" s="1365" t="s">
        <v>785</v>
      </c>
      <c r="F509" s="1371" t="s">
        <v>862</v>
      </c>
      <c r="G509" s="1369">
        <f>IF(ISNUMBER('JQ2 TTrade'!I53),IF('JQ2 TTrade'!I53="","",'JQ2 TTrade'!I53),"")</f>
        <v>9470</v>
      </c>
      <c r="H509" s="1367" t="str">
        <f>IF('JQ2 TTrade'!Q53="","",'JQ2 TTrade'!Q53)</f>
        <v/>
      </c>
    </row>
    <row r="510" spans="1:8" x14ac:dyDescent="0.25">
      <c r="A510" s="1369" t="str">
        <f>Cover!$G$25</f>
        <v>NL</v>
      </c>
      <c r="B510" s="1371" t="s">
        <v>843</v>
      </c>
      <c r="C510" s="1371">
        <f>Cover!G$27-1</f>
        <v>2018</v>
      </c>
      <c r="D510" s="1371" t="s">
        <v>812</v>
      </c>
      <c r="E510" s="1365" t="s">
        <v>785</v>
      </c>
      <c r="F510" s="1371" t="s">
        <v>862</v>
      </c>
      <c r="G510" s="1369">
        <f>IF(ISNUMBER('JQ2 TTrade'!I54),IF('JQ2 TTrade'!I54="","",'JQ2 TTrade'!I54),"")</f>
        <v>8533</v>
      </c>
      <c r="H510" s="1367" t="str">
        <f>IF('JQ2 TTrade'!Q54="","",'JQ2 TTrade'!Q54)</f>
        <v/>
      </c>
    </row>
    <row r="511" spans="1:8" x14ac:dyDescent="0.25">
      <c r="A511" s="1369" t="str">
        <f>Cover!$G$25</f>
        <v>NL</v>
      </c>
      <c r="B511" s="1371" t="s">
        <v>843</v>
      </c>
      <c r="C511" s="1371">
        <f>Cover!G$27-1</f>
        <v>2018</v>
      </c>
      <c r="D511" s="1371" t="s">
        <v>813</v>
      </c>
      <c r="E511" s="1365" t="s">
        <v>785</v>
      </c>
      <c r="F511" s="1371" t="s">
        <v>862</v>
      </c>
      <c r="G511" s="1369">
        <f>IF(ISNUMBER('JQ2 TTrade'!I55),IF('JQ2 TTrade'!I55="","",'JQ2 TTrade'!I55),"")</f>
        <v>937</v>
      </c>
      <c r="H511" s="1367" t="str">
        <f>IF('JQ2 TTrade'!Q55="","",'JQ2 TTrade'!Q55)</f>
        <v/>
      </c>
    </row>
    <row r="512" spans="1:8" x14ac:dyDescent="0.25">
      <c r="A512" s="1369" t="str">
        <f>Cover!$G$25</f>
        <v>NL</v>
      </c>
      <c r="B512" s="1371" t="s">
        <v>843</v>
      </c>
      <c r="C512" s="1371">
        <f>Cover!G$27-1</f>
        <v>2018</v>
      </c>
      <c r="D512" s="1371" t="s">
        <v>814</v>
      </c>
      <c r="E512" s="1365" t="s">
        <v>785</v>
      </c>
      <c r="F512" s="1371" t="s">
        <v>862</v>
      </c>
      <c r="G512" s="1369">
        <f>IF(ISNUMBER('JQ2 TTrade'!I56),IF('JQ2 TTrade'!I56="","",'JQ2 TTrade'!I56),"")</f>
        <v>428493</v>
      </c>
      <c r="H512" s="1367" t="str">
        <f>IF('JQ2 TTrade'!Q56="","",'JQ2 TTrade'!Q56)</f>
        <v/>
      </c>
    </row>
    <row r="513" spans="1:8" x14ac:dyDescent="0.25">
      <c r="A513" s="1369" t="str">
        <f>Cover!$G$25</f>
        <v>NL</v>
      </c>
      <c r="B513" s="1371" t="s">
        <v>843</v>
      </c>
      <c r="C513" s="1371">
        <f>Cover!G$27-1</f>
        <v>2018</v>
      </c>
      <c r="D513" s="1371" t="s">
        <v>815</v>
      </c>
      <c r="E513" s="1365" t="s">
        <v>785</v>
      </c>
      <c r="F513" s="1371" t="s">
        <v>862</v>
      </c>
      <c r="G513" s="1369">
        <f>IF(ISNUMBER('JQ2 TTrade'!I57),IF('JQ2 TTrade'!I57="","",'JQ2 TTrade'!I57),"")</f>
        <v>2039465</v>
      </c>
      <c r="H513" s="1367" t="str">
        <f>IF('JQ2 TTrade'!Q57="","",'JQ2 TTrade'!Q57)</f>
        <v/>
      </c>
    </row>
    <row r="514" spans="1:8" x14ac:dyDescent="0.25">
      <c r="A514" s="1369" t="str">
        <f>Cover!$G$25</f>
        <v>NL</v>
      </c>
      <c r="B514" s="1371" t="s">
        <v>843</v>
      </c>
      <c r="C514" s="1371">
        <f>Cover!G$27-1</f>
        <v>2018</v>
      </c>
      <c r="D514" s="1371" t="s">
        <v>816</v>
      </c>
      <c r="E514" s="1365" t="s">
        <v>785</v>
      </c>
      <c r="F514" s="1371" t="s">
        <v>862</v>
      </c>
      <c r="G514" s="1369">
        <f>IF(ISNUMBER('JQ2 TTrade'!I58),IF('JQ2 TTrade'!I58="","",'JQ2 TTrade'!I58),"")</f>
        <v>735727</v>
      </c>
      <c r="H514" s="1367" t="str">
        <f>IF('JQ2 TTrade'!Q58="","",'JQ2 TTrade'!Q58)</f>
        <v/>
      </c>
    </row>
    <row r="515" spans="1:8" x14ac:dyDescent="0.25">
      <c r="A515" s="1369" t="str">
        <f>Cover!$G$25</f>
        <v>NL</v>
      </c>
      <c r="B515" s="1371" t="s">
        <v>843</v>
      </c>
      <c r="C515" s="1371">
        <f>Cover!G$27-1</f>
        <v>2018</v>
      </c>
      <c r="D515" s="1371" t="s">
        <v>817</v>
      </c>
      <c r="E515" s="1365" t="s">
        <v>785</v>
      </c>
      <c r="F515" s="1371" t="s">
        <v>862</v>
      </c>
      <c r="G515" s="1369">
        <f>IF(ISNUMBER('JQ2 TTrade'!I59),IF('JQ2 TTrade'!I59="","",'JQ2 TTrade'!I59),"")</f>
        <v>13820</v>
      </c>
      <c r="H515" s="1367" t="str">
        <f>IF('JQ2 TTrade'!Q59="","",'JQ2 TTrade'!Q59)</f>
        <v/>
      </c>
    </row>
    <row r="516" spans="1:8" x14ac:dyDescent="0.25">
      <c r="A516" s="1369" t="str">
        <f>Cover!$G$25</f>
        <v>NL</v>
      </c>
      <c r="B516" s="1371" t="s">
        <v>843</v>
      </c>
      <c r="C516" s="1371">
        <f>Cover!G$27-1</f>
        <v>2018</v>
      </c>
      <c r="D516" s="1371" t="s">
        <v>818</v>
      </c>
      <c r="E516" s="1365" t="s">
        <v>785</v>
      </c>
      <c r="F516" s="1371" t="s">
        <v>862</v>
      </c>
      <c r="G516" s="1369">
        <f>IF(ISNUMBER('JQ2 TTrade'!I60),IF('JQ2 TTrade'!I60="","",'JQ2 TTrade'!I60),"")</f>
        <v>116065</v>
      </c>
      <c r="H516" s="1367" t="str">
        <f>IF('JQ2 TTrade'!Q60="","",'JQ2 TTrade'!Q60)</f>
        <v/>
      </c>
    </row>
    <row r="517" spans="1:8" x14ac:dyDescent="0.25">
      <c r="A517" s="1369" t="str">
        <f>Cover!$G$25</f>
        <v>NL</v>
      </c>
      <c r="B517" s="1371" t="s">
        <v>843</v>
      </c>
      <c r="C517" s="1371">
        <f>Cover!G$27-1</f>
        <v>2018</v>
      </c>
      <c r="D517" s="1371" t="s">
        <v>819</v>
      </c>
      <c r="E517" s="1365" t="s">
        <v>785</v>
      </c>
      <c r="F517" s="1371" t="s">
        <v>862</v>
      </c>
      <c r="G517" s="1369">
        <f>IF(ISNUMBER('JQ2 TTrade'!I61),IF('JQ2 TTrade'!I61="","",'JQ2 TTrade'!I61),"")</f>
        <v>239551</v>
      </c>
      <c r="H517" s="1367" t="str">
        <f>IF('JQ2 TTrade'!Q61="","",'JQ2 TTrade'!Q61)</f>
        <v/>
      </c>
    </row>
    <row r="518" spans="1:8" x14ac:dyDescent="0.25">
      <c r="A518" s="1369" t="str">
        <f>Cover!$G$25</f>
        <v>NL</v>
      </c>
      <c r="B518" s="1371" t="s">
        <v>843</v>
      </c>
      <c r="C518" s="1371">
        <f>Cover!G$27-1</f>
        <v>2018</v>
      </c>
      <c r="D518" s="1371" t="s">
        <v>820</v>
      </c>
      <c r="E518" s="1365" t="s">
        <v>785</v>
      </c>
      <c r="F518" s="1371" t="s">
        <v>862</v>
      </c>
      <c r="G518" s="1369">
        <f>IF(ISNUMBER('JQ2 TTrade'!I62),IF('JQ2 TTrade'!I62="","",'JQ2 TTrade'!I62),"")</f>
        <v>366291</v>
      </c>
      <c r="H518" s="1367" t="str">
        <f>IF('JQ2 TTrade'!Q62="","",'JQ2 TTrade'!Q62)</f>
        <v/>
      </c>
    </row>
    <row r="519" spans="1:8" x14ac:dyDescent="0.25">
      <c r="A519" s="1369" t="str">
        <f>Cover!$G$25</f>
        <v>NL</v>
      </c>
      <c r="B519" s="1371" t="s">
        <v>843</v>
      </c>
      <c r="C519" s="1371">
        <f>Cover!G$27-1</f>
        <v>2018</v>
      </c>
      <c r="D519" s="1371" t="s">
        <v>821</v>
      </c>
      <c r="E519" s="1365" t="s">
        <v>785</v>
      </c>
      <c r="F519" s="1371" t="s">
        <v>862</v>
      </c>
      <c r="G519" s="1369">
        <f>IF(ISNUMBER('JQ2 TTrade'!I63),IF('JQ2 TTrade'!I63="","",'JQ2 TTrade'!I63),"")</f>
        <v>38707</v>
      </c>
      <c r="H519" s="1367" t="str">
        <f>IF('JQ2 TTrade'!Q63="","",'JQ2 TTrade'!Q63)</f>
        <v/>
      </c>
    </row>
    <row r="520" spans="1:8" x14ac:dyDescent="0.25">
      <c r="A520" s="1369" t="str">
        <f>Cover!$G$25</f>
        <v>NL</v>
      </c>
      <c r="B520" s="1371" t="s">
        <v>843</v>
      </c>
      <c r="C520" s="1371">
        <f>Cover!G$27-1</f>
        <v>2018</v>
      </c>
      <c r="D520" s="1371" t="s">
        <v>822</v>
      </c>
      <c r="E520" s="1365" t="s">
        <v>785</v>
      </c>
      <c r="F520" s="1371" t="s">
        <v>862</v>
      </c>
      <c r="G520" s="1369">
        <f>IF(ISNUMBER('JQ2 TTrade'!I64),IF('JQ2 TTrade'!I64="","",'JQ2 TTrade'!I64),"")</f>
        <v>1179652</v>
      </c>
      <c r="H520" s="1367" t="str">
        <f>IF('JQ2 TTrade'!Q64="","",'JQ2 TTrade'!Q64)</f>
        <v/>
      </c>
    </row>
    <row r="521" spans="1:8" x14ac:dyDescent="0.25">
      <c r="A521" s="1369" t="str">
        <f>Cover!$G$25</f>
        <v>NL</v>
      </c>
      <c r="B521" s="1371" t="s">
        <v>843</v>
      </c>
      <c r="C521" s="1371">
        <f>Cover!G$27-1</f>
        <v>2018</v>
      </c>
      <c r="D521" s="1371" t="s">
        <v>823</v>
      </c>
      <c r="E521" s="1365" t="s">
        <v>785</v>
      </c>
      <c r="F521" s="1371" t="s">
        <v>862</v>
      </c>
      <c r="G521" s="1369">
        <f>IF(ISNUMBER('JQ2 TTrade'!I65),IF('JQ2 TTrade'!I65="","",'JQ2 TTrade'!I65),"")</f>
        <v>597386</v>
      </c>
      <c r="H521" s="1367" t="str">
        <f>IF('JQ2 TTrade'!Q65="","",'JQ2 TTrade'!Q65)</f>
        <v/>
      </c>
    </row>
    <row r="522" spans="1:8" x14ac:dyDescent="0.25">
      <c r="A522" s="1369" t="str">
        <f>Cover!$G$25</f>
        <v>NL</v>
      </c>
      <c r="B522" s="1371" t="s">
        <v>843</v>
      </c>
      <c r="C522" s="1371">
        <f>Cover!G$27-1</f>
        <v>2018</v>
      </c>
      <c r="D522" s="1371" t="s">
        <v>824</v>
      </c>
      <c r="E522" s="1365" t="s">
        <v>785</v>
      </c>
      <c r="F522" s="1371" t="s">
        <v>862</v>
      </c>
      <c r="G522" s="1369">
        <f>IF(ISNUMBER('JQ2 TTrade'!I66),IF('JQ2 TTrade'!I66="","",'JQ2 TTrade'!I66),"")</f>
        <v>407322</v>
      </c>
      <c r="H522" s="1367" t="str">
        <f>IF('JQ2 TTrade'!Q66="","",'JQ2 TTrade'!Q66)</f>
        <v/>
      </c>
    </row>
    <row r="523" spans="1:8" x14ac:dyDescent="0.25">
      <c r="A523" s="1369" t="str">
        <f>Cover!$G$25</f>
        <v>NL</v>
      </c>
      <c r="B523" s="1371" t="s">
        <v>843</v>
      </c>
      <c r="C523" s="1371">
        <f>Cover!G$27-1</f>
        <v>2018</v>
      </c>
      <c r="D523" s="1371" t="s">
        <v>825</v>
      </c>
      <c r="E523" s="1365" t="s">
        <v>785</v>
      </c>
      <c r="F523" s="1371" t="s">
        <v>862</v>
      </c>
      <c r="G523" s="1369">
        <f>IF(ISNUMBER('JQ2 TTrade'!I67),IF('JQ2 TTrade'!I67="","",'JQ2 TTrade'!I67),"")</f>
        <v>163600</v>
      </c>
      <c r="H523" s="1367" t="str">
        <f>IF('JQ2 TTrade'!Q67="","",'JQ2 TTrade'!Q67)</f>
        <v/>
      </c>
    </row>
    <row r="524" spans="1:8" x14ac:dyDescent="0.25">
      <c r="A524" s="1369" t="str">
        <f>Cover!$G$25</f>
        <v>NL</v>
      </c>
      <c r="B524" s="1371" t="s">
        <v>843</v>
      </c>
      <c r="C524" s="1371">
        <f>Cover!G$27-1</f>
        <v>2018</v>
      </c>
      <c r="D524" s="1371" t="s">
        <v>826</v>
      </c>
      <c r="E524" s="1365" t="s">
        <v>785</v>
      </c>
      <c r="F524" s="1371" t="s">
        <v>862</v>
      </c>
      <c r="G524" s="1369">
        <f>IF(ISNUMBER('JQ2 TTrade'!I68),IF('JQ2 TTrade'!I68="","",'JQ2 TTrade'!I68),"")</f>
        <v>11344</v>
      </c>
      <c r="H524" s="1367" t="str">
        <f>IF('JQ2 TTrade'!Q68="","",'JQ2 TTrade'!Q68)</f>
        <v/>
      </c>
    </row>
    <row r="525" spans="1:8" x14ac:dyDescent="0.25">
      <c r="A525" s="1369" t="str">
        <f>Cover!$G$25</f>
        <v>NL</v>
      </c>
      <c r="B525" s="1371" t="s">
        <v>843</v>
      </c>
      <c r="C525" s="1371">
        <f>Cover!G$27-1</f>
        <v>2018</v>
      </c>
      <c r="D525" s="1371" t="s">
        <v>827</v>
      </c>
      <c r="E525" s="1365" t="s">
        <v>785</v>
      </c>
      <c r="F525" s="1371" t="s">
        <v>862</v>
      </c>
      <c r="G525" s="1369">
        <f>IF(ISNUMBER('JQ2 TTrade'!I69),IF('JQ2 TTrade'!I69="","",'JQ2 TTrade'!I69),"")</f>
        <v>85379</v>
      </c>
      <c r="H525" s="1367" t="str">
        <f>IF('JQ2 TTrade'!Q69="","",'JQ2 TTrade'!Q69)</f>
        <v/>
      </c>
    </row>
    <row r="526" spans="1:8" x14ac:dyDescent="0.25">
      <c r="A526" s="1369" t="str">
        <f>Cover!$G$25</f>
        <v>NL</v>
      </c>
      <c r="B526" s="1371" t="s">
        <v>843</v>
      </c>
      <c r="C526" s="1371">
        <f>Cover!G$27</f>
        <v>2019</v>
      </c>
      <c r="D526" s="1371" t="s">
        <v>773</v>
      </c>
      <c r="E526" s="1365" t="s">
        <v>785</v>
      </c>
      <c r="F526" s="1371" t="s">
        <v>861</v>
      </c>
      <c r="G526" s="1369">
        <f>IF(ISNUMBER('JQ2 TTrade'!J11),IF('JQ2 TTrade'!J11="","",'JQ2 TTrade'!J11),"")</f>
        <v>838.56299999999999</v>
      </c>
      <c r="H526" s="1367" t="str">
        <f>IF('JQ2 TTrade'!R11="","",'JQ2 TTrade'!R11)</f>
        <v/>
      </c>
    </row>
    <row r="527" spans="1:8" x14ac:dyDescent="0.25">
      <c r="A527" s="1369" t="str">
        <f>Cover!$G$25</f>
        <v>NL</v>
      </c>
      <c r="B527" s="1371" t="s">
        <v>843</v>
      </c>
      <c r="C527" s="1371">
        <f>Cover!G$27</f>
        <v>2019</v>
      </c>
      <c r="D527" s="1371" t="s">
        <v>774</v>
      </c>
      <c r="E527" s="1365" t="s">
        <v>785</v>
      </c>
      <c r="F527" s="1371" t="s">
        <v>861</v>
      </c>
      <c r="G527" s="1369">
        <f>IF(ISNUMBER('JQ2 TTrade'!J12),IF('JQ2 TTrade'!J12="","",'JQ2 TTrade'!J12),"")</f>
        <v>340.26299999999998</v>
      </c>
      <c r="H527" s="1367" t="str">
        <f>IF('JQ2 TTrade'!R12="","",'JQ2 TTrade'!R12)</f>
        <v/>
      </c>
    </row>
    <row r="528" spans="1:8" x14ac:dyDescent="0.25">
      <c r="A528" s="1369" t="str">
        <f>Cover!$G$25</f>
        <v>NL</v>
      </c>
      <c r="B528" s="1371" t="s">
        <v>843</v>
      </c>
      <c r="C528" s="1371">
        <f>Cover!G$27</f>
        <v>2019</v>
      </c>
      <c r="D528" s="1371" t="s">
        <v>774</v>
      </c>
      <c r="E528" s="1365" t="s">
        <v>829</v>
      </c>
      <c r="F528" s="1371" t="s">
        <v>861</v>
      </c>
      <c r="G528" s="1369">
        <f>IF(ISNUMBER('JQ2 TTrade'!J13),IF('JQ2 TTrade'!J13="","",'JQ2 TTrade'!J13),"")</f>
        <v>102.389</v>
      </c>
      <c r="H528" s="1367" t="str">
        <f>IF('JQ2 TTrade'!R13="","",'JQ2 TTrade'!R13)</f>
        <v/>
      </c>
    </row>
    <row r="529" spans="1:8" x14ac:dyDescent="0.25">
      <c r="A529" s="1369" t="str">
        <f>Cover!$G$25</f>
        <v>NL</v>
      </c>
      <c r="B529" s="1371" t="s">
        <v>843</v>
      </c>
      <c r="C529" s="1371">
        <f>Cover!G$27</f>
        <v>2019</v>
      </c>
      <c r="D529" s="1371" t="s">
        <v>774</v>
      </c>
      <c r="E529" s="1365" t="s">
        <v>833</v>
      </c>
      <c r="F529" s="1371" t="s">
        <v>861</v>
      </c>
      <c r="G529" s="1369">
        <f>IF(ISNUMBER('JQ2 TTrade'!J14),IF('JQ2 TTrade'!J14="","",'JQ2 TTrade'!J14),"")</f>
        <v>237.874</v>
      </c>
      <c r="H529" s="1367" t="str">
        <f>IF('JQ2 TTrade'!R14="","",'JQ2 TTrade'!R14)</f>
        <v/>
      </c>
    </row>
    <row r="530" spans="1:8" x14ac:dyDescent="0.25">
      <c r="A530" s="1369" t="str">
        <f>Cover!$G$25</f>
        <v>NL</v>
      </c>
      <c r="B530" s="1371" t="s">
        <v>843</v>
      </c>
      <c r="C530" s="1371">
        <f>Cover!G$27</f>
        <v>2019</v>
      </c>
      <c r="D530" s="1371" t="s">
        <v>775</v>
      </c>
      <c r="E530" s="1365" t="s">
        <v>785</v>
      </c>
      <c r="F530" s="1371" t="s">
        <v>861</v>
      </c>
      <c r="G530" s="1369">
        <f>IF(ISNUMBER('JQ2 TTrade'!J15),IF('JQ2 TTrade'!J15="","",'JQ2 TTrade'!J15),"")</f>
        <v>498.3</v>
      </c>
      <c r="H530" s="1367" t="str">
        <f>IF('JQ2 TTrade'!R15="","",'JQ2 TTrade'!R15)</f>
        <v/>
      </c>
    </row>
    <row r="531" spans="1:8" x14ac:dyDescent="0.25">
      <c r="A531" s="1369" t="str">
        <f>Cover!$G$25</f>
        <v>NL</v>
      </c>
      <c r="B531" s="1371" t="s">
        <v>843</v>
      </c>
      <c r="C531" s="1371">
        <f>Cover!G$27</f>
        <v>2019</v>
      </c>
      <c r="D531" s="1371" t="s">
        <v>775</v>
      </c>
      <c r="E531" s="1365" t="s">
        <v>829</v>
      </c>
      <c r="F531" s="1371" t="s">
        <v>861</v>
      </c>
      <c r="G531" s="1369">
        <f>IF(ISNUMBER('JQ2 TTrade'!J16),IF('JQ2 TTrade'!J16="","",'JQ2 TTrade'!J16),"")</f>
        <v>295</v>
      </c>
      <c r="H531" s="1367" t="str">
        <f>IF('JQ2 TTrade'!R16="","",'JQ2 TTrade'!R16)</f>
        <v/>
      </c>
    </row>
    <row r="532" spans="1:8" x14ac:dyDescent="0.25">
      <c r="A532" s="1369" t="str">
        <f>Cover!$G$25</f>
        <v>NL</v>
      </c>
      <c r="B532" s="1371" t="s">
        <v>843</v>
      </c>
      <c r="C532" s="1371">
        <f>Cover!G$27</f>
        <v>2019</v>
      </c>
      <c r="D532" s="1371" t="s">
        <v>775</v>
      </c>
      <c r="E532" s="1365" t="s">
        <v>833</v>
      </c>
      <c r="F532" s="1371" t="s">
        <v>861</v>
      </c>
      <c r="G532" s="1369">
        <f>IF(ISNUMBER('JQ2 TTrade'!J17),IF('JQ2 TTrade'!J17="","",'JQ2 TTrade'!J17),"")</f>
        <v>203.3</v>
      </c>
      <c r="H532" s="1367" t="str">
        <f>IF('JQ2 TTrade'!R17="","",'JQ2 TTrade'!R17)</f>
        <v/>
      </c>
    </row>
    <row r="533" spans="1:8" x14ac:dyDescent="0.25">
      <c r="A533" s="1369" t="str">
        <f>Cover!$G$25</f>
        <v>NL</v>
      </c>
      <c r="B533" s="1371" t="s">
        <v>843</v>
      </c>
      <c r="C533" s="1371">
        <f>Cover!G$27</f>
        <v>2019</v>
      </c>
      <c r="D533" s="1371" t="s">
        <v>775</v>
      </c>
      <c r="E533" s="1365" t="s">
        <v>842</v>
      </c>
      <c r="F533" s="1371" t="s">
        <v>861</v>
      </c>
      <c r="G533" s="1369">
        <f>IF(ISNUMBER('JQ2 TTrade'!J18),IF('JQ2 TTrade'!J18="","",'JQ2 TTrade'!J18),"")</f>
        <v>6.2</v>
      </c>
      <c r="H533" s="1367" t="str">
        <f>IF('JQ2 TTrade'!R18="","",'JQ2 TTrade'!R18)</f>
        <v/>
      </c>
    </row>
    <row r="534" spans="1:8" x14ac:dyDescent="0.25">
      <c r="A534" s="1369" t="str">
        <f>Cover!$G$25</f>
        <v>NL</v>
      </c>
      <c r="B534" s="1371" t="s">
        <v>843</v>
      </c>
      <c r="C534" s="1371">
        <f>Cover!G$27</f>
        <v>2019</v>
      </c>
      <c r="D534" s="1371" t="s">
        <v>786</v>
      </c>
      <c r="E534" s="1365" t="s">
        <v>785</v>
      </c>
      <c r="F534" s="1371" t="s">
        <v>863</v>
      </c>
      <c r="G534" s="1369">
        <f>IF(ISNUMBER('JQ2 TTrade'!J19),IF('JQ2 TTrade'!J19="","",'JQ2 TTrade'!J19),"")</f>
        <v>20.5</v>
      </c>
      <c r="H534" s="1367" t="str">
        <f>IF('JQ2 TTrade'!R19="","",'JQ2 TTrade'!R19)</f>
        <v/>
      </c>
    </row>
    <row r="535" spans="1:8" x14ac:dyDescent="0.25">
      <c r="A535" s="1369" t="str">
        <f>Cover!$G$25</f>
        <v>NL</v>
      </c>
      <c r="B535" s="1371" t="s">
        <v>843</v>
      </c>
      <c r="C535" s="1371">
        <f>Cover!G$27</f>
        <v>2019</v>
      </c>
      <c r="D535" s="1371" t="s">
        <v>787</v>
      </c>
      <c r="E535" s="1365" t="s">
        <v>785</v>
      </c>
      <c r="F535" s="1371" t="s">
        <v>861</v>
      </c>
      <c r="G535" s="1369">
        <f>IF(ISNUMBER('JQ2 TTrade'!J20),IF('JQ2 TTrade'!J20="","",'JQ2 TTrade'!J20),"")</f>
        <v>712.7</v>
      </c>
      <c r="H535" s="1367" t="str">
        <f>IF('JQ2 TTrade'!R20="","",'JQ2 TTrade'!R20)</f>
        <v/>
      </c>
    </row>
    <row r="536" spans="1:8" x14ac:dyDescent="0.25">
      <c r="A536" s="1369" t="str">
        <f>Cover!$G$25</f>
        <v>NL</v>
      </c>
      <c r="B536" s="1371" t="s">
        <v>843</v>
      </c>
      <c r="C536" s="1371">
        <f>Cover!G$27</f>
        <v>2019</v>
      </c>
      <c r="D536" s="1371" t="s">
        <v>788</v>
      </c>
      <c r="E536" s="1365" t="s">
        <v>785</v>
      </c>
      <c r="F536" s="1371" t="s">
        <v>861</v>
      </c>
      <c r="G536" s="1369">
        <f>IF(ISNUMBER('JQ2 TTrade'!J21),IF('JQ2 TTrade'!J21="","",'JQ2 TTrade'!J21),"")</f>
        <v>522</v>
      </c>
      <c r="H536" s="1367" t="str">
        <f>IF('JQ2 TTrade'!R21="","",'JQ2 TTrade'!R21)</f>
        <v/>
      </c>
    </row>
    <row r="537" spans="1:8" x14ac:dyDescent="0.25">
      <c r="A537" s="1369" t="str">
        <f>Cover!$G$25</f>
        <v>NL</v>
      </c>
      <c r="B537" s="1371" t="s">
        <v>843</v>
      </c>
      <c r="C537" s="1371">
        <f>Cover!G$27</f>
        <v>2019</v>
      </c>
      <c r="D537" s="1371" t="s">
        <v>789</v>
      </c>
      <c r="E537" s="1365" t="s">
        <v>785</v>
      </c>
      <c r="F537" s="1371" t="s">
        <v>861</v>
      </c>
      <c r="G537" s="1369">
        <f>IF(ISNUMBER('JQ2 TTrade'!J22),IF('JQ2 TTrade'!J22="","",'JQ2 TTrade'!J22),"")</f>
        <v>190.7</v>
      </c>
      <c r="H537" s="1367" t="str">
        <f>IF('JQ2 TTrade'!R22="","",'JQ2 TTrade'!R22)</f>
        <v/>
      </c>
    </row>
    <row r="538" spans="1:8" x14ac:dyDescent="0.25">
      <c r="A538" s="1369" t="str">
        <f>Cover!$G$25</f>
        <v>NL</v>
      </c>
      <c r="B538" s="1371" t="s">
        <v>843</v>
      </c>
      <c r="C538" s="1371">
        <f>Cover!G$27</f>
        <v>2019</v>
      </c>
      <c r="D538" s="1371" t="s">
        <v>790</v>
      </c>
      <c r="E538" s="1365" t="s">
        <v>785</v>
      </c>
      <c r="F538" s="1371" t="s">
        <v>863</v>
      </c>
      <c r="G538" s="1369">
        <f>IF(ISNUMBER('JQ2 TTrade'!J23),IF('JQ2 TTrade'!J23="","",'JQ2 TTrade'!J23),"")</f>
        <v>225</v>
      </c>
      <c r="H538" s="1367">
        <f>IF('JQ2 TTrade'!R23="","",'JQ2 TTrade'!R23)</f>
        <v>5</v>
      </c>
    </row>
    <row r="539" spans="1:8" x14ac:dyDescent="0.25">
      <c r="A539" s="1369" t="str">
        <f>Cover!$G$25</f>
        <v>NL</v>
      </c>
      <c r="B539" s="1371" t="s">
        <v>843</v>
      </c>
      <c r="C539" s="1371">
        <f>Cover!G$27</f>
        <v>2019</v>
      </c>
      <c r="D539" s="1371" t="s">
        <v>791</v>
      </c>
      <c r="E539" s="1365" t="s">
        <v>785</v>
      </c>
      <c r="F539" s="1371" t="s">
        <v>863</v>
      </c>
      <c r="G539" s="1369">
        <f>IF(ISNUMBER('JQ2 TTrade'!J24),IF('JQ2 TTrade'!J24="","",'JQ2 TTrade'!J24),"")</f>
        <v>226.1</v>
      </c>
      <c r="H539" s="1367" t="str">
        <f>IF('JQ2 TTrade'!R24="","",'JQ2 TTrade'!R24)</f>
        <v/>
      </c>
    </row>
    <row r="540" spans="1:8" x14ac:dyDescent="0.25">
      <c r="A540" s="1369" t="str">
        <f>Cover!$G$25</f>
        <v>NL</v>
      </c>
      <c r="B540" s="1371" t="s">
        <v>843</v>
      </c>
      <c r="C540" s="1371">
        <f>Cover!G$27</f>
        <v>2019</v>
      </c>
      <c r="D540" s="1371" t="s">
        <v>792</v>
      </c>
      <c r="E540" s="1365" t="s">
        <v>785</v>
      </c>
      <c r="F540" s="1371" t="s">
        <v>863</v>
      </c>
      <c r="G540" s="1369">
        <f>IF(ISNUMBER('JQ2 TTrade'!J25),IF('JQ2 TTrade'!J25="","",'JQ2 TTrade'!J25),"")</f>
        <v>199.1</v>
      </c>
      <c r="H540" s="1367" t="str">
        <f>IF('JQ2 TTrade'!R25="","",'JQ2 TTrade'!R25)</f>
        <v/>
      </c>
    </row>
    <row r="541" spans="1:8" x14ac:dyDescent="0.25">
      <c r="A541" s="1369" t="str">
        <f>Cover!$G$25</f>
        <v>NL</v>
      </c>
      <c r="B541" s="1371" t="s">
        <v>843</v>
      </c>
      <c r="C541" s="1371">
        <f>Cover!G$27</f>
        <v>2019</v>
      </c>
      <c r="D541" s="1371" t="s">
        <v>793</v>
      </c>
      <c r="E541" s="1365" t="s">
        <v>785</v>
      </c>
      <c r="F541" s="1371" t="s">
        <v>863</v>
      </c>
      <c r="G541" s="1369">
        <f>IF(ISNUMBER('JQ2 TTrade'!J26),IF('JQ2 TTrade'!J26="","",'JQ2 TTrade'!J26),"")</f>
        <v>27</v>
      </c>
      <c r="H541" s="1367" t="str">
        <f>IF('JQ2 TTrade'!R26="","",'JQ2 TTrade'!R26)</f>
        <v/>
      </c>
    </row>
    <row r="542" spans="1:8" x14ac:dyDescent="0.25">
      <c r="A542" s="1369" t="str">
        <f>Cover!$G$25</f>
        <v>NL</v>
      </c>
      <c r="B542" s="1371" t="s">
        <v>843</v>
      </c>
      <c r="C542" s="1371">
        <f>Cover!G$27</f>
        <v>2019</v>
      </c>
      <c r="D542" s="1371" t="s">
        <v>794</v>
      </c>
      <c r="E542" s="1365" t="s">
        <v>785</v>
      </c>
      <c r="F542" s="1371" t="s">
        <v>861</v>
      </c>
      <c r="G542" s="1369">
        <f>IF(ISNUMBER('JQ2 TTrade'!J27),IF('JQ2 TTrade'!J27="","",'JQ2 TTrade'!J27),"")</f>
        <v>767.4</v>
      </c>
      <c r="H542" s="1367" t="str">
        <f>IF('JQ2 TTrade'!R27="","",'JQ2 TTrade'!R27)</f>
        <v/>
      </c>
    </row>
    <row r="543" spans="1:8" x14ac:dyDescent="0.25">
      <c r="A543" s="1369" t="str">
        <f>Cover!$G$25</f>
        <v>NL</v>
      </c>
      <c r="B543" s="1371" t="s">
        <v>843</v>
      </c>
      <c r="C543" s="1371">
        <f>Cover!G$27</f>
        <v>2019</v>
      </c>
      <c r="D543" s="1371" t="s">
        <v>794</v>
      </c>
      <c r="E543" s="1365" t="s">
        <v>829</v>
      </c>
      <c r="F543" s="1371" t="s">
        <v>861</v>
      </c>
      <c r="G543" s="1369">
        <f>IF(ISNUMBER('JQ2 TTrade'!J28),IF('JQ2 TTrade'!J28="","",'JQ2 TTrade'!J28),"")</f>
        <v>690.8</v>
      </c>
      <c r="H543" s="1367" t="str">
        <f>IF('JQ2 TTrade'!R28="","",'JQ2 TTrade'!R28)</f>
        <v/>
      </c>
    </row>
    <row r="544" spans="1:8" x14ac:dyDescent="0.25">
      <c r="A544" s="1369" t="str">
        <f>Cover!$G$25</f>
        <v>NL</v>
      </c>
      <c r="B544" s="1371" t="s">
        <v>843</v>
      </c>
      <c r="C544" s="1371">
        <f>Cover!G$27</f>
        <v>2019</v>
      </c>
      <c r="D544" s="1371" t="s">
        <v>794</v>
      </c>
      <c r="E544" s="1365" t="s">
        <v>833</v>
      </c>
      <c r="F544" s="1371" t="s">
        <v>861</v>
      </c>
      <c r="G544" s="1369">
        <f>IF(ISNUMBER('JQ2 TTrade'!J29),IF('JQ2 TTrade'!J29="","",'JQ2 TTrade'!J29),"")</f>
        <v>76.599999999999994</v>
      </c>
      <c r="H544" s="1367" t="str">
        <f>IF('JQ2 TTrade'!R29="","",'JQ2 TTrade'!R29)</f>
        <v/>
      </c>
    </row>
    <row r="545" spans="1:8" x14ac:dyDescent="0.25">
      <c r="A545" s="1369" t="str">
        <f>Cover!$G$25</f>
        <v>NL</v>
      </c>
      <c r="B545" s="1371" t="s">
        <v>843</v>
      </c>
      <c r="C545" s="1371">
        <f>Cover!G$27</f>
        <v>2019</v>
      </c>
      <c r="D545" s="1371" t="s">
        <v>794</v>
      </c>
      <c r="E545" s="1365" t="s">
        <v>842</v>
      </c>
      <c r="F545" s="1371" t="s">
        <v>861</v>
      </c>
      <c r="G545" s="1369">
        <f>IF(ISNUMBER('JQ2 TTrade'!J30),IF('JQ2 TTrade'!J30="","",'JQ2 TTrade'!J30),"")</f>
        <v>29</v>
      </c>
      <c r="H545" s="1367" t="str">
        <f>IF('JQ2 TTrade'!R30="","",'JQ2 TTrade'!R30)</f>
        <v/>
      </c>
    </row>
    <row r="546" spans="1:8" x14ac:dyDescent="0.25">
      <c r="A546" s="1369" t="str">
        <f>Cover!$G$25</f>
        <v>NL</v>
      </c>
      <c r="B546" s="1371" t="s">
        <v>843</v>
      </c>
      <c r="C546" s="1371">
        <f>Cover!G$27</f>
        <v>2019</v>
      </c>
      <c r="D546" s="1371" t="s">
        <v>795</v>
      </c>
      <c r="E546" s="1365" t="s">
        <v>785</v>
      </c>
      <c r="F546" s="1371" t="s">
        <v>861</v>
      </c>
      <c r="G546" s="1369">
        <f>IF(ISNUMBER('JQ2 TTrade'!J31),IF('JQ2 TTrade'!J31="","",'JQ2 TTrade'!J31),"")</f>
        <v>11.7</v>
      </c>
      <c r="H546" s="1367" t="str">
        <f>IF('JQ2 TTrade'!R31="","",'JQ2 TTrade'!R31)</f>
        <v/>
      </c>
    </row>
    <row r="547" spans="1:8" x14ac:dyDescent="0.25">
      <c r="A547" s="1369" t="str">
        <f>Cover!$G$25</f>
        <v>NL</v>
      </c>
      <c r="B547" s="1371" t="s">
        <v>843</v>
      </c>
      <c r="C547" s="1371">
        <f>Cover!G$27</f>
        <v>2019</v>
      </c>
      <c r="D547" s="1371" t="s">
        <v>795</v>
      </c>
      <c r="E547" s="1365" t="s">
        <v>829</v>
      </c>
      <c r="F547" s="1371" t="s">
        <v>861</v>
      </c>
      <c r="G547" s="1369">
        <f>IF(ISNUMBER('JQ2 TTrade'!J32),IF('JQ2 TTrade'!J32="","",'JQ2 TTrade'!J32),"")</f>
        <v>0.5</v>
      </c>
      <c r="H547" s="1367" t="str">
        <f>IF('JQ2 TTrade'!R32="","",'JQ2 TTrade'!R32)</f>
        <v/>
      </c>
    </row>
    <row r="548" spans="1:8" x14ac:dyDescent="0.25">
      <c r="A548" s="1369" t="str">
        <f>Cover!$G$25</f>
        <v>NL</v>
      </c>
      <c r="B548" s="1371" t="s">
        <v>843</v>
      </c>
      <c r="C548" s="1371">
        <f>Cover!G$27</f>
        <v>2019</v>
      </c>
      <c r="D548" s="1371" t="s">
        <v>795</v>
      </c>
      <c r="E548" s="1365" t="s">
        <v>833</v>
      </c>
      <c r="F548" s="1371" t="s">
        <v>861</v>
      </c>
      <c r="G548" s="1369">
        <f>IF(ISNUMBER('JQ2 TTrade'!J33),IF('JQ2 TTrade'!J33="","",'JQ2 TTrade'!J33),"")</f>
        <v>11.2</v>
      </c>
      <c r="H548" s="1367" t="str">
        <f>IF('JQ2 TTrade'!R33="","",'JQ2 TTrade'!R33)</f>
        <v/>
      </c>
    </row>
    <row r="549" spans="1:8" x14ac:dyDescent="0.25">
      <c r="A549" s="1369" t="str">
        <f>Cover!$G$25</f>
        <v>NL</v>
      </c>
      <c r="B549" s="1371" t="s">
        <v>843</v>
      </c>
      <c r="C549" s="1371">
        <f>Cover!G$27</f>
        <v>2019</v>
      </c>
      <c r="D549" s="1371" t="s">
        <v>795</v>
      </c>
      <c r="E549" s="1365" t="s">
        <v>842</v>
      </c>
      <c r="F549" s="1371" t="s">
        <v>861</v>
      </c>
      <c r="G549" s="1369">
        <f>IF(ISNUMBER('JQ2 TTrade'!J34),IF('JQ2 TTrade'!J34="","",'JQ2 TTrade'!J34),"")</f>
        <v>0.2</v>
      </c>
      <c r="H549" s="1367" t="str">
        <f>IF('JQ2 TTrade'!R34="","",'JQ2 TTrade'!R34)</f>
        <v/>
      </c>
    </row>
    <row r="550" spans="1:8" x14ac:dyDescent="0.25">
      <c r="A550" s="1369" t="str">
        <f>Cover!$G$25</f>
        <v>NL</v>
      </c>
      <c r="B550" s="1371" t="s">
        <v>843</v>
      </c>
      <c r="C550" s="1371">
        <f>Cover!G$27</f>
        <v>2019</v>
      </c>
      <c r="D550" s="1371" t="s">
        <v>796</v>
      </c>
      <c r="E550" s="1365" t="s">
        <v>785</v>
      </c>
      <c r="F550" s="1371" t="s">
        <v>861</v>
      </c>
      <c r="G550" s="1369">
        <f>IF(ISNUMBER('JQ2 TTrade'!J35),IF('JQ2 TTrade'!J35="","",'JQ2 TTrade'!J35),"")</f>
        <v>356.9</v>
      </c>
      <c r="H550" s="1367" t="str">
        <f>IF('JQ2 TTrade'!R35="","",'JQ2 TTrade'!R35)</f>
        <v/>
      </c>
    </row>
    <row r="551" spans="1:8" x14ac:dyDescent="0.25">
      <c r="A551" s="1369" t="str">
        <f>Cover!$G$25</f>
        <v>NL</v>
      </c>
      <c r="B551" s="1371" t="s">
        <v>843</v>
      </c>
      <c r="C551" s="1371">
        <f>Cover!G$27</f>
        <v>2019</v>
      </c>
      <c r="D551" s="1371" t="s">
        <v>797</v>
      </c>
      <c r="E551" s="1365" t="s">
        <v>785</v>
      </c>
      <c r="F551" s="1371" t="s">
        <v>861</v>
      </c>
      <c r="G551" s="1369">
        <f>IF(ISNUMBER('JQ2 TTrade'!J36),IF('JQ2 TTrade'!J36="","",'JQ2 TTrade'!J36),"")</f>
        <v>83.8</v>
      </c>
      <c r="H551" s="1367" t="str">
        <f>IF('JQ2 TTrade'!R36="","",'JQ2 TTrade'!R36)</f>
        <v/>
      </c>
    </row>
    <row r="552" spans="1:8" x14ac:dyDescent="0.25">
      <c r="A552" s="1369" t="str">
        <f>Cover!$G$25</f>
        <v>NL</v>
      </c>
      <c r="B552" s="1371" t="s">
        <v>843</v>
      </c>
      <c r="C552" s="1371">
        <f>Cover!G$27</f>
        <v>2019</v>
      </c>
      <c r="D552" s="1371" t="s">
        <v>797</v>
      </c>
      <c r="E552" s="1365" t="s">
        <v>829</v>
      </c>
      <c r="F552" s="1371" t="s">
        <v>861</v>
      </c>
      <c r="G552" s="1369">
        <f>IF(ISNUMBER('JQ2 TTrade'!J37),IF('JQ2 TTrade'!J37="","",'JQ2 TTrade'!J37),"")</f>
        <v>14.1</v>
      </c>
      <c r="H552" s="1367" t="str">
        <f>IF('JQ2 TTrade'!R37="","",'JQ2 TTrade'!R37)</f>
        <v/>
      </c>
    </row>
    <row r="553" spans="1:8" x14ac:dyDescent="0.25">
      <c r="A553" s="1369" t="str">
        <f>Cover!$G$25</f>
        <v>NL</v>
      </c>
      <c r="B553" s="1371" t="s">
        <v>843</v>
      </c>
      <c r="C553" s="1371">
        <f>Cover!G$27</f>
        <v>2019</v>
      </c>
      <c r="D553" s="1371" t="s">
        <v>797</v>
      </c>
      <c r="E553" s="1365" t="s">
        <v>833</v>
      </c>
      <c r="F553" s="1371" t="s">
        <v>861</v>
      </c>
      <c r="G553" s="1369">
        <f>IF(ISNUMBER('JQ2 TTrade'!J38),IF('JQ2 TTrade'!J38="","",'JQ2 TTrade'!J38),"")</f>
        <v>69.7</v>
      </c>
      <c r="H553" s="1367" t="str">
        <f>IF('JQ2 TTrade'!R38="","",'JQ2 TTrade'!R38)</f>
        <v/>
      </c>
    </row>
    <row r="554" spans="1:8" x14ac:dyDescent="0.25">
      <c r="A554" s="1369" t="str">
        <f>Cover!$G$25</f>
        <v>NL</v>
      </c>
      <c r="B554" s="1371" t="s">
        <v>843</v>
      </c>
      <c r="C554" s="1371">
        <f>Cover!G$27</f>
        <v>2019</v>
      </c>
      <c r="D554" s="1371" t="s">
        <v>797</v>
      </c>
      <c r="E554" s="1365" t="s">
        <v>842</v>
      </c>
      <c r="F554" s="1371" t="s">
        <v>861</v>
      </c>
      <c r="G554" s="1369">
        <f>IF(ISNUMBER('JQ2 TTrade'!J39),IF('JQ2 TTrade'!J39="","",'JQ2 TTrade'!J39),"")</f>
        <v>36.200000000000003</v>
      </c>
      <c r="H554" s="1367" t="str">
        <f>IF('JQ2 TTrade'!R39="","",'JQ2 TTrade'!R39)</f>
        <v/>
      </c>
    </row>
    <row r="555" spans="1:8" x14ac:dyDescent="0.25">
      <c r="A555" s="1369" t="str">
        <f>Cover!$G$25</f>
        <v>NL</v>
      </c>
      <c r="B555" s="1371" t="s">
        <v>843</v>
      </c>
      <c r="C555" s="1371">
        <f>Cover!G$27</f>
        <v>2019</v>
      </c>
      <c r="D555" s="1371" t="s">
        <v>798</v>
      </c>
      <c r="E555" s="1365" t="s">
        <v>785</v>
      </c>
      <c r="F555" s="1371" t="s">
        <v>861</v>
      </c>
      <c r="G555" s="1369">
        <f>IF(ISNUMBER('JQ2 TTrade'!J40),IF('JQ2 TTrade'!J40="","",'JQ2 TTrade'!J40),"")</f>
        <v>113.7</v>
      </c>
      <c r="H555" s="1367" t="str">
        <f>IF('JQ2 TTrade'!R40="","",'JQ2 TTrade'!R40)</f>
        <v/>
      </c>
    </row>
    <row r="556" spans="1:8" x14ac:dyDescent="0.25">
      <c r="A556" s="1369" t="str">
        <f>Cover!$G$25</f>
        <v>NL</v>
      </c>
      <c r="B556" s="1371" t="s">
        <v>843</v>
      </c>
      <c r="C556" s="1371">
        <f>Cover!G$27</f>
        <v>2019</v>
      </c>
      <c r="D556" s="1371" t="s">
        <v>799</v>
      </c>
      <c r="E556" s="1365" t="s">
        <v>785</v>
      </c>
      <c r="F556" s="1371" t="s">
        <v>861</v>
      </c>
      <c r="G556" s="1369">
        <f>IF(ISNUMBER('JQ2 TTrade'!J41),IF('JQ2 TTrade'!J41="","",'JQ2 TTrade'!J41),"")</f>
        <v>11.8</v>
      </c>
      <c r="H556" s="1367" t="str">
        <f>IF('JQ2 TTrade'!R41="","",'JQ2 TTrade'!R41)</f>
        <v/>
      </c>
    </row>
    <row r="557" spans="1:8" x14ac:dyDescent="0.25">
      <c r="A557" s="1369" t="str">
        <f>Cover!$G$25</f>
        <v>NL</v>
      </c>
      <c r="B557" s="1371" t="s">
        <v>843</v>
      </c>
      <c r="C557" s="1371">
        <f>Cover!G$27</f>
        <v>2019</v>
      </c>
      <c r="D557" s="1371" t="s">
        <v>800</v>
      </c>
      <c r="E557" s="1365" t="s">
        <v>785</v>
      </c>
      <c r="F557" s="1371" t="s">
        <v>861</v>
      </c>
      <c r="G557" s="1369">
        <f>IF(ISNUMBER('JQ2 TTrade'!J42),IF('JQ2 TTrade'!J42="","",'JQ2 TTrade'!J42),"")</f>
        <v>159.4</v>
      </c>
      <c r="H557" s="1367" t="str">
        <f>IF('JQ2 TTrade'!R42="","",'JQ2 TTrade'!R42)</f>
        <v/>
      </c>
    </row>
    <row r="558" spans="1:8" x14ac:dyDescent="0.25">
      <c r="A558" s="1369" t="str">
        <f>Cover!$G$25</f>
        <v>NL</v>
      </c>
      <c r="B558" s="1371" t="s">
        <v>843</v>
      </c>
      <c r="C558" s="1371">
        <f>Cover!G$27</f>
        <v>2019</v>
      </c>
      <c r="D558" s="1371" t="s">
        <v>801</v>
      </c>
      <c r="E558" s="1365" t="s">
        <v>785</v>
      </c>
      <c r="F558" s="1371" t="s">
        <v>861</v>
      </c>
      <c r="G558" s="1369">
        <f>IF(ISNUMBER('JQ2 TTrade'!J43),IF('JQ2 TTrade'!J43="","",'JQ2 TTrade'!J43),"")</f>
        <v>10.3</v>
      </c>
      <c r="H558" s="1367" t="str">
        <f>IF('JQ2 TTrade'!R43="","",'JQ2 TTrade'!R43)</f>
        <v/>
      </c>
    </row>
    <row r="559" spans="1:8" x14ac:dyDescent="0.25">
      <c r="A559" s="1369" t="str">
        <f>Cover!$G$25</f>
        <v>NL</v>
      </c>
      <c r="B559" s="1371" t="s">
        <v>843</v>
      </c>
      <c r="C559" s="1371">
        <f>Cover!G$27</f>
        <v>2019</v>
      </c>
      <c r="D559" s="1371" t="s">
        <v>802</v>
      </c>
      <c r="E559" s="1365" t="s">
        <v>785</v>
      </c>
      <c r="F559" s="1371" t="s">
        <v>861</v>
      </c>
      <c r="G559" s="1369">
        <f>IF(ISNUMBER('JQ2 TTrade'!J44),IF('JQ2 TTrade'!J44="","",'JQ2 TTrade'!J44),"")</f>
        <v>142.9</v>
      </c>
      <c r="H559" s="1367" t="str">
        <f>IF('JQ2 TTrade'!R44="","",'JQ2 TTrade'!R44)</f>
        <v/>
      </c>
    </row>
    <row r="560" spans="1:8" x14ac:dyDescent="0.25">
      <c r="A560" s="1369" t="str">
        <f>Cover!$G$25</f>
        <v>NL</v>
      </c>
      <c r="B560" s="1371" t="s">
        <v>843</v>
      </c>
      <c r="C560" s="1371">
        <f>Cover!G$27</f>
        <v>2019</v>
      </c>
      <c r="D560" s="1371" t="s">
        <v>803</v>
      </c>
      <c r="E560" s="1365" t="s">
        <v>785</v>
      </c>
      <c r="F560" s="1371" t="s">
        <v>861</v>
      </c>
      <c r="G560" s="1369">
        <f>IF(ISNUMBER('JQ2 TTrade'!J45),IF('JQ2 TTrade'!J45="","",'JQ2 TTrade'!J45),"")</f>
        <v>6.2</v>
      </c>
      <c r="H560" s="1367" t="str">
        <f>IF('JQ2 TTrade'!R45="","",'JQ2 TTrade'!R45)</f>
        <v/>
      </c>
    </row>
    <row r="561" spans="1:8" x14ac:dyDescent="0.25">
      <c r="A561" s="1369" t="str">
        <f>Cover!$G$25</f>
        <v>NL</v>
      </c>
      <c r="B561" s="1371" t="s">
        <v>843</v>
      </c>
      <c r="C561" s="1371">
        <f>Cover!G$27</f>
        <v>2019</v>
      </c>
      <c r="D561" s="1371" t="s">
        <v>804</v>
      </c>
      <c r="E561" s="1365" t="s">
        <v>785</v>
      </c>
      <c r="F561" s="1371" t="s">
        <v>863</v>
      </c>
      <c r="G561" s="1369">
        <f>IF(ISNUMBER('JQ2 TTrade'!J46),IF('JQ2 TTrade'!J46="","",'JQ2 TTrade'!J46),"")</f>
        <v>803.7</v>
      </c>
      <c r="H561" s="1367" t="str">
        <f>IF('JQ2 TTrade'!R46="","",'JQ2 TTrade'!R46)</f>
        <v/>
      </c>
    </row>
    <row r="562" spans="1:8" x14ac:dyDescent="0.25">
      <c r="A562" s="1369" t="str">
        <f>Cover!$G$25</f>
        <v>NL</v>
      </c>
      <c r="B562" s="1371" t="s">
        <v>843</v>
      </c>
      <c r="C562" s="1371">
        <f>Cover!G$27</f>
        <v>2019</v>
      </c>
      <c r="D562" s="1371" t="s">
        <v>805</v>
      </c>
      <c r="E562" s="1365" t="s">
        <v>785</v>
      </c>
      <c r="F562" s="1371" t="s">
        <v>863</v>
      </c>
      <c r="G562" s="1369">
        <f>IF(ISNUMBER('JQ2 TTrade'!J47),IF('JQ2 TTrade'!J47="","",'JQ2 TTrade'!J47),"")</f>
        <v>77.7</v>
      </c>
      <c r="H562" s="1367" t="str">
        <f>IF('JQ2 TTrade'!R47="","",'JQ2 TTrade'!R47)</f>
        <v/>
      </c>
    </row>
    <row r="563" spans="1:8" x14ac:dyDescent="0.25">
      <c r="A563" s="1369" t="str">
        <f>Cover!$G$25</f>
        <v>NL</v>
      </c>
      <c r="B563" s="1371" t="s">
        <v>843</v>
      </c>
      <c r="C563" s="1371">
        <f>Cover!G$27</f>
        <v>2019</v>
      </c>
      <c r="D563" s="1371" t="s">
        <v>806</v>
      </c>
      <c r="E563" s="1365" t="s">
        <v>785</v>
      </c>
      <c r="F563" s="1371" t="s">
        <v>863</v>
      </c>
      <c r="G563" s="1369">
        <f>IF(ISNUMBER('JQ2 TTrade'!J48),IF('JQ2 TTrade'!J48="","",'JQ2 TTrade'!J48),"")</f>
        <v>725.7</v>
      </c>
      <c r="H563" s="1367" t="str">
        <f>IF('JQ2 TTrade'!R48="","",'JQ2 TTrade'!R48)</f>
        <v/>
      </c>
    </row>
    <row r="564" spans="1:8" x14ac:dyDescent="0.25">
      <c r="A564" s="1369" t="str">
        <f>Cover!$G$25</f>
        <v>NL</v>
      </c>
      <c r="B564" s="1371" t="s">
        <v>843</v>
      </c>
      <c r="C564" s="1371">
        <f>Cover!G$27</f>
        <v>2019</v>
      </c>
      <c r="D564" s="1371" t="s">
        <v>807</v>
      </c>
      <c r="E564" s="1365" t="s">
        <v>785</v>
      </c>
      <c r="F564" s="1371" t="s">
        <v>863</v>
      </c>
      <c r="G564" s="1369">
        <f>IF(ISNUMBER('JQ2 TTrade'!J49),IF('JQ2 TTrade'!J49="","",'JQ2 TTrade'!J49),"")</f>
        <v>725.2</v>
      </c>
      <c r="H564" s="1367" t="str">
        <f>IF('JQ2 TTrade'!R49="","",'JQ2 TTrade'!R49)</f>
        <v/>
      </c>
    </row>
    <row r="565" spans="1:8" x14ac:dyDescent="0.25">
      <c r="A565" s="1369" t="str">
        <f>Cover!$G$25</f>
        <v>NL</v>
      </c>
      <c r="B565" s="1371" t="s">
        <v>843</v>
      </c>
      <c r="C565" s="1371">
        <f>Cover!G$27</f>
        <v>2019</v>
      </c>
      <c r="D565" s="1371" t="s">
        <v>808</v>
      </c>
      <c r="E565" s="1365" t="s">
        <v>785</v>
      </c>
      <c r="F565" s="1371" t="s">
        <v>863</v>
      </c>
      <c r="G565" s="1369">
        <f>IF(ISNUMBER('JQ2 TTrade'!J50),IF('JQ2 TTrade'!J50="","",'JQ2 TTrade'!J50),"")</f>
        <v>725.1</v>
      </c>
      <c r="H565" s="1367" t="str">
        <f>IF('JQ2 TTrade'!R50="","",'JQ2 TTrade'!R50)</f>
        <v/>
      </c>
    </row>
    <row r="566" spans="1:8" x14ac:dyDescent="0.25">
      <c r="A566" s="1369" t="str">
        <f>Cover!$G$25</f>
        <v>NL</v>
      </c>
      <c r="B566" s="1371" t="s">
        <v>843</v>
      </c>
      <c r="C566" s="1371">
        <f>Cover!G$27</f>
        <v>2019</v>
      </c>
      <c r="D566" s="1371" t="s">
        <v>809</v>
      </c>
      <c r="E566" s="1365" t="s">
        <v>785</v>
      </c>
      <c r="F566" s="1371" t="s">
        <v>863</v>
      </c>
      <c r="G566" s="1369">
        <f>IF(ISNUMBER('JQ2 TTrade'!J51),IF('JQ2 TTrade'!J51="","",'JQ2 TTrade'!J51),"")</f>
        <v>0.5</v>
      </c>
      <c r="H566" s="1367" t="str">
        <f>IF('JQ2 TTrade'!R51="","",'JQ2 TTrade'!R51)</f>
        <v/>
      </c>
    </row>
    <row r="567" spans="1:8" x14ac:dyDescent="0.25">
      <c r="A567" s="1369" t="str">
        <f>Cover!$G$25</f>
        <v>NL</v>
      </c>
      <c r="B567" s="1371" t="s">
        <v>843</v>
      </c>
      <c r="C567" s="1371">
        <f>Cover!G$27</f>
        <v>2019</v>
      </c>
      <c r="D567" s="1371" t="s">
        <v>810</v>
      </c>
      <c r="E567" s="1365" t="s">
        <v>785</v>
      </c>
      <c r="F567" s="1371" t="s">
        <v>863</v>
      </c>
      <c r="G567" s="1369">
        <f>IF(ISNUMBER('JQ2 TTrade'!J52),IF('JQ2 TTrade'!J52="","",'JQ2 TTrade'!J52),"")</f>
        <v>0.3</v>
      </c>
      <c r="H567" s="1367" t="str">
        <f>IF('JQ2 TTrade'!R52="","",'JQ2 TTrade'!R52)</f>
        <v/>
      </c>
    </row>
    <row r="568" spans="1:8" x14ac:dyDescent="0.25">
      <c r="A568" s="1369" t="str">
        <f>Cover!$G$25</f>
        <v>NL</v>
      </c>
      <c r="B568" s="1371" t="s">
        <v>843</v>
      </c>
      <c r="C568" s="1371">
        <f>Cover!G$27</f>
        <v>2019</v>
      </c>
      <c r="D568" s="1371" t="s">
        <v>811</v>
      </c>
      <c r="E568" s="1365" t="s">
        <v>785</v>
      </c>
      <c r="F568" s="1371" t="s">
        <v>863</v>
      </c>
      <c r="G568" s="1369">
        <f>IF(ISNUMBER('JQ2 TTrade'!J53),IF('JQ2 TTrade'!J53="","",'JQ2 TTrade'!J53),"")</f>
        <v>5</v>
      </c>
      <c r="H568" s="1367" t="str">
        <f>IF('JQ2 TTrade'!R53="","",'JQ2 TTrade'!R53)</f>
        <v/>
      </c>
    </row>
    <row r="569" spans="1:8" x14ac:dyDescent="0.25">
      <c r="A569" s="1369" t="str">
        <f>Cover!$G$25</f>
        <v>NL</v>
      </c>
      <c r="B569" s="1371" t="s">
        <v>843</v>
      </c>
      <c r="C569" s="1371">
        <f>Cover!G$27</f>
        <v>2019</v>
      </c>
      <c r="D569" s="1371" t="s">
        <v>812</v>
      </c>
      <c r="E569" s="1365" t="s">
        <v>785</v>
      </c>
      <c r="F569" s="1371" t="s">
        <v>863</v>
      </c>
      <c r="G569" s="1369">
        <f>IF(ISNUMBER('JQ2 TTrade'!J54),IF('JQ2 TTrade'!J54="","",'JQ2 TTrade'!J54),"")</f>
        <v>4.2</v>
      </c>
      <c r="H569" s="1367" t="str">
        <f>IF('JQ2 TTrade'!R54="","",'JQ2 TTrade'!R54)</f>
        <v/>
      </c>
    </row>
    <row r="570" spans="1:8" x14ac:dyDescent="0.25">
      <c r="A570" s="1369" t="str">
        <f>Cover!$G$25</f>
        <v>NL</v>
      </c>
      <c r="B570" s="1371" t="s">
        <v>843</v>
      </c>
      <c r="C570" s="1371">
        <f>Cover!G$27</f>
        <v>2019</v>
      </c>
      <c r="D570" s="1371" t="s">
        <v>813</v>
      </c>
      <c r="E570" s="1365" t="s">
        <v>785</v>
      </c>
      <c r="F570" s="1371" t="s">
        <v>863</v>
      </c>
      <c r="G570" s="1369">
        <f>IF(ISNUMBER('JQ2 TTrade'!J55),IF('JQ2 TTrade'!J55="","",'JQ2 TTrade'!J55),"")</f>
        <v>0.8</v>
      </c>
      <c r="H570" s="1367" t="str">
        <f>IF('JQ2 TTrade'!R55="","",'JQ2 TTrade'!R55)</f>
        <v/>
      </c>
    </row>
    <row r="571" spans="1:8" x14ac:dyDescent="0.25">
      <c r="A571" s="1369" t="str">
        <f>Cover!$G$25</f>
        <v>NL</v>
      </c>
      <c r="B571" s="1371" t="s">
        <v>843</v>
      </c>
      <c r="C571" s="1371">
        <f>Cover!G$27</f>
        <v>2019</v>
      </c>
      <c r="D571" s="1371" t="s">
        <v>814</v>
      </c>
      <c r="E571" s="1365" t="s">
        <v>785</v>
      </c>
      <c r="F571" s="1371" t="s">
        <v>863</v>
      </c>
      <c r="G571" s="1369">
        <f>IF(ISNUMBER('JQ2 TTrade'!J56),IF('JQ2 TTrade'!J56="","",'JQ2 TTrade'!J56),"")</f>
        <v>2367.6999999999998</v>
      </c>
      <c r="H571" s="1367" t="str">
        <f>IF('JQ2 TTrade'!R56="","",'JQ2 TTrade'!R56)</f>
        <v/>
      </c>
    </row>
    <row r="572" spans="1:8" x14ac:dyDescent="0.25">
      <c r="A572" s="1369" t="str">
        <f>Cover!$G$25</f>
        <v>NL</v>
      </c>
      <c r="B572" s="1371" t="s">
        <v>843</v>
      </c>
      <c r="C572" s="1371">
        <f>Cover!G$27</f>
        <v>2019</v>
      </c>
      <c r="D572" s="1371" t="s">
        <v>815</v>
      </c>
      <c r="E572" s="1365" t="s">
        <v>785</v>
      </c>
      <c r="F572" s="1371" t="s">
        <v>863</v>
      </c>
      <c r="G572" s="1369">
        <f>IF(ISNUMBER('JQ2 TTrade'!J57),IF('JQ2 TTrade'!J57="","",'JQ2 TTrade'!J57),"")</f>
        <v>2555.5999999999995</v>
      </c>
      <c r="H572" s="1367" t="str">
        <f>IF('JQ2 TTrade'!R57="","",'JQ2 TTrade'!R57)</f>
        <v/>
      </c>
    </row>
    <row r="573" spans="1:8" x14ac:dyDescent="0.25">
      <c r="A573" s="1369" t="str">
        <f>Cover!$G$25</f>
        <v>NL</v>
      </c>
      <c r="B573" s="1371" t="s">
        <v>843</v>
      </c>
      <c r="C573" s="1371">
        <f>Cover!G$27</f>
        <v>2019</v>
      </c>
      <c r="D573" s="1371" t="s">
        <v>816</v>
      </c>
      <c r="E573" s="1365" t="s">
        <v>785</v>
      </c>
      <c r="F573" s="1371" t="s">
        <v>863</v>
      </c>
      <c r="G573" s="1369">
        <f>IF(ISNUMBER('JQ2 TTrade'!J58),IF('JQ2 TTrade'!J58="","",'JQ2 TTrade'!J58),"")</f>
        <v>854.5</v>
      </c>
      <c r="H573" s="1367" t="str">
        <f>IF('JQ2 TTrade'!R58="","",'JQ2 TTrade'!R58)</f>
        <v/>
      </c>
    </row>
    <row r="574" spans="1:8" x14ac:dyDescent="0.25">
      <c r="A574" s="1369" t="str">
        <f>Cover!$G$25</f>
        <v>NL</v>
      </c>
      <c r="B574" s="1371" t="s">
        <v>843</v>
      </c>
      <c r="C574" s="1371">
        <f>Cover!G$27</f>
        <v>2019</v>
      </c>
      <c r="D574" s="1371" t="s">
        <v>817</v>
      </c>
      <c r="E574" s="1365" t="s">
        <v>785</v>
      </c>
      <c r="F574" s="1371" t="s">
        <v>863</v>
      </c>
      <c r="G574" s="1369">
        <f>IF(ISNUMBER('JQ2 TTrade'!J59),IF('JQ2 TTrade'!J59="","",'JQ2 TTrade'!J59),"")</f>
        <v>24.6</v>
      </c>
      <c r="H574" s="1367" t="str">
        <f>IF('JQ2 TTrade'!R59="","",'JQ2 TTrade'!R59)</f>
        <v/>
      </c>
    </row>
    <row r="575" spans="1:8" x14ac:dyDescent="0.25">
      <c r="A575" s="1369" t="str">
        <f>Cover!$G$25</f>
        <v>NL</v>
      </c>
      <c r="B575" s="1371" t="s">
        <v>843</v>
      </c>
      <c r="C575" s="1371">
        <f>Cover!G$27</f>
        <v>2019</v>
      </c>
      <c r="D575" s="1371" t="s">
        <v>818</v>
      </c>
      <c r="E575" s="1365" t="s">
        <v>785</v>
      </c>
      <c r="F575" s="1371" t="s">
        <v>863</v>
      </c>
      <c r="G575" s="1369">
        <f>IF(ISNUMBER('JQ2 TTrade'!J60),IF('JQ2 TTrade'!J60="","",'JQ2 TTrade'!J60),"")</f>
        <v>228.7</v>
      </c>
      <c r="H575" s="1367" t="str">
        <f>IF('JQ2 TTrade'!R60="","",'JQ2 TTrade'!R60)</f>
        <v/>
      </c>
    </row>
    <row r="576" spans="1:8" x14ac:dyDescent="0.25">
      <c r="A576" s="1369" t="str">
        <f>Cover!$G$25</f>
        <v>NL</v>
      </c>
      <c r="B576" s="1371" t="s">
        <v>843</v>
      </c>
      <c r="C576" s="1371">
        <f>Cover!G$27</f>
        <v>2019</v>
      </c>
      <c r="D576" s="1371" t="s">
        <v>819</v>
      </c>
      <c r="E576" s="1365" t="s">
        <v>785</v>
      </c>
      <c r="F576" s="1371" t="s">
        <v>863</v>
      </c>
      <c r="G576" s="1369">
        <f>IF(ISNUMBER('JQ2 TTrade'!J61),IF('JQ2 TTrade'!J61="","",'JQ2 TTrade'!J61),"")</f>
        <v>234.8</v>
      </c>
      <c r="H576" s="1367" t="str">
        <f>IF('JQ2 TTrade'!R61="","",'JQ2 TTrade'!R61)</f>
        <v/>
      </c>
    </row>
    <row r="577" spans="1:8" x14ac:dyDescent="0.25">
      <c r="A577" s="1369" t="str">
        <f>Cover!$G$25</f>
        <v>NL</v>
      </c>
      <c r="B577" s="1371" t="s">
        <v>843</v>
      </c>
      <c r="C577" s="1371">
        <f>Cover!G$27</f>
        <v>2019</v>
      </c>
      <c r="D577" s="1371" t="s">
        <v>820</v>
      </c>
      <c r="E577" s="1365" t="s">
        <v>785</v>
      </c>
      <c r="F577" s="1371" t="s">
        <v>863</v>
      </c>
      <c r="G577" s="1369">
        <f>IF(ISNUMBER('JQ2 TTrade'!J62),IF('JQ2 TTrade'!J62="","",'JQ2 TTrade'!J62),"")</f>
        <v>366.4</v>
      </c>
      <c r="H577" s="1367" t="str">
        <f>IF('JQ2 TTrade'!R62="","",'JQ2 TTrade'!R62)</f>
        <v/>
      </c>
    </row>
    <row r="578" spans="1:8" x14ac:dyDescent="0.25">
      <c r="A578" s="1369" t="str">
        <f>Cover!$G$25</f>
        <v>NL</v>
      </c>
      <c r="B578" s="1371" t="s">
        <v>843</v>
      </c>
      <c r="C578" s="1371">
        <f>Cover!G$27</f>
        <v>2019</v>
      </c>
      <c r="D578" s="1371" t="s">
        <v>821</v>
      </c>
      <c r="E578" s="1365" t="s">
        <v>785</v>
      </c>
      <c r="F578" s="1371" t="s">
        <v>863</v>
      </c>
      <c r="G578" s="1369">
        <f>IF(ISNUMBER('JQ2 TTrade'!J63),IF('JQ2 TTrade'!J63="","",'JQ2 TTrade'!J63),"")</f>
        <v>14.8</v>
      </c>
      <c r="H578" s="1367" t="str">
        <f>IF('JQ2 TTrade'!R63="","",'JQ2 TTrade'!R63)</f>
        <v/>
      </c>
    </row>
    <row r="579" spans="1:8" x14ac:dyDescent="0.25">
      <c r="A579" s="1369" t="str">
        <f>Cover!$G$25</f>
        <v>NL</v>
      </c>
      <c r="B579" s="1371" t="s">
        <v>843</v>
      </c>
      <c r="C579" s="1371">
        <f>Cover!G$27</f>
        <v>2019</v>
      </c>
      <c r="D579" s="1371" t="s">
        <v>822</v>
      </c>
      <c r="E579" s="1365" t="s">
        <v>785</v>
      </c>
      <c r="F579" s="1371" t="s">
        <v>863</v>
      </c>
      <c r="G579" s="1369">
        <f>IF(ISNUMBER('JQ2 TTrade'!J64),IF('JQ2 TTrade'!J64="","",'JQ2 TTrade'!J64),"")</f>
        <v>1682.6</v>
      </c>
      <c r="H579" s="1367" t="str">
        <f>IF('JQ2 TTrade'!R64="","",'JQ2 TTrade'!R64)</f>
        <v/>
      </c>
    </row>
    <row r="580" spans="1:8" x14ac:dyDescent="0.25">
      <c r="A580" s="1369" t="str">
        <f>Cover!$G$25</f>
        <v>NL</v>
      </c>
      <c r="B580" s="1371" t="s">
        <v>843</v>
      </c>
      <c r="C580" s="1371">
        <f>Cover!G$27</f>
        <v>2019</v>
      </c>
      <c r="D580" s="1371" t="s">
        <v>823</v>
      </c>
      <c r="E580" s="1365" t="s">
        <v>785</v>
      </c>
      <c r="F580" s="1371" t="s">
        <v>863</v>
      </c>
      <c r="G580" s="1369">
        <f>IF(ISNUMBER('JQ2 TTrade'!J65),IF('JQ2 TTrade'!J65="","",'JQ2 TTrade'!J65),"")</f>
        <v>1242.5999999999999</v>
      </c>
      <c r="H580" s="1367" t="str">
        <f>IF('JQ2 TTrade'!R65="","",'JQ2 TTrade'!R65)</f>
        <v/>
      </c>
    </row>
    <row r="581" spans="1:8" x14ac:dyDescent="0.25">
      <c r="A581" s="1369" t="str">
        <f>Cover!$G$25</f>
        <v>NL</v>
      </c>
      <c r="B581" s="1371" t="s">
        <v>843</v>
      </c>
      <c r="C581" s="1371">
        <f>Cover!G$27</f>
        <v>2019</v>
      </c>
      <c r="D581" s="1371" t="s">
        <v>824</v>
      </c>
      <c r="E581" s="1365" t="s">
        <v>785</v>
      </c>
      <c r="F581" s="1371" t="s">
        <v>863</v>
      </c>
      <c r="G581" s="1369">
        <f>IF(ISNUMBER('JQ2 TTrade'!J66),IF('JQ2 TTrade'!J66="","",'JQ2 TTrade'!J66),"")</f>
        <v>292.7</v>
      </c>
      <c r="H581" s="1367" t="str">
        <f>IF('JQ2 TTrade'!R66="","",'JQ2 TTrade'!R66)</f>
        <v/>
      </c>
    </row>
    <row r="582" spans="1:8" x14ac:dyDescent="0.25">
      <c r="A582" s="1369" t="str">
        <f>Cover!$G$25</f>
        <v>NL</v>
      </c>
      <c r="B582" s="1371" t="s">
        <v>843</v>
      </c>
      <c r="C582" s="1371">
        <f>Cover!G$27</f>
        <v>2019</v>
      </c>
      <c r="D582" s="1371" t="s">
        <v>825</v>
      </c>
      <c r="E582" s="1365" t="s">
        <v>785</v>
      </c>
      <c r="F582" s="1371" t="s">
        <v>863</v>
      </c>
      <c r="G582" s="1369">
        <f>IF(ISNUMBER('JQ2 TTrade'!J67),IF('JQ2 TTrade'!J67="","",'JQ2 TTrade'!J67),"")</f>
        <v>118.7</v>
      </c>
      <c r="H582" s="1367" t="str">
        <f>IF('JQ2 TTrade'!R67="","",'JQ2 TTrade'!R67)</f>
        <v/>
      </c>
    </row>
    <row r="583" spans="1:8" x14ac:dyDescent="0.25">
      <c r="A583" s="1369" t="str">
        <f>Cover!$G$25</f>
        <v>NL</v>
      </c>
      <c r="B583" s="1371" t="s">
        <v>843</v>
      </c>
      <c r="C583" s="1371">
        <f>Cover!G$27</f>
        <v>2019</v>
      </c>
      <c r="D583" s="1371" t="s">
        <v>826</v>
      </c>
      <c r="E583" s="1365" t="s">
        <v>785</v>
      </c>
      <c r="F583" s="1371" t="s">
        <v>863</v>
      </c>
      <c r="G583" s="1369">
        <f>IF(ISNUMBER('JQ2 TTrade'!J68),IF('JQ2 TTrade'!J68="","",'JQ2 TTrade'!J68),"")</f>
        <v>28.6</v>
      </c>
      <c r="H583" s="1367" t="str">
        <f>IF('JQ2 TTrade'!R68="","",'JQ2 TTrade'!R68)</f>
        <v/>
      </c>
    </row>
    <row r="584" spans="1:8" x14ac:dyDescent="0.25">
      <c r="A584" s="1369" t="str">
        <f>Cover!$G$25</f>
        <v>NL</v>
      </c>
      <c r="B584" s="1371" t="s">
        <v>843</v>
      </c>
      <c r="C584" s="1371">
        <f>Cover!G$27</f>
        <v>2019</v>
      </c>
      <c r="D584" s="1371" t="s">
        <v>827</v>
      </c>
      <c r="E584" s="1365" t="s">
        <v>785</v>
      </c>
      <c r="F584" s="1371" t="s">
        <v>863</v>
      </c>
      <c r="G584" s="1369">
        <f>IF(ISNUMBER('JQ2 TTrade'!J69),IF('JQ2 TTrade'!J69="","",'JQ2 TTrade'!J69),"")</f>
        <v>3.7</v>
      </c>
      <c r="H584" s="1367" t="str">
        <f>IF('JQ2 TTrade'!R69="","",'JQ2 TTrade'!R69)</f>
        <v/>
      </c>
    </row>
    <row r="585" spans="1:8" x14ac:dyDescent="0.25">
      <c r="A585" s="1369" t="str">
        <f>Cover!$G$25</f>
        <v>NL</v>
      </c>
      <c r="B585" s="1371" t="s">
        <v>843</v>
      </c>
      <c r="C585" s="1371">
        <f>Cover!G$27</f>
        <v>2019</v>
      </c>
      <c r="D585" s="1371" t="s">
        <v>773</v>
      </c>
      <c r="E585" s="1365" t="s">
        <v>785</v>
      </c>
      <c r="F585" s="1371" t="s">
        <v>862</v>
      </c>
      <c r="G585" s="1369">
        <f>IF(ISNUMBER('JQ2 TTrade'!K11),IF('JQ2 TTrade'!K11="","",'JQ2 TTrade'!K11),"")</f>
        <v>35204.34945573195</v>
      </c>
      <c r="H585" s="1367" t="str">
        <f>IF('JQ2 TTrade'!S11="","",'JQ2 TTrade'!S11)</f>
        <v/>
      </c>
    </row>
    <row r="586" spans="1:8" x14ac:dyDescent="0.25">
      <c r="A586" s="1369" t="str">
        <f>Cover!$G$25</f>
        <v>NL</v>
      </c>
      <c r="B586" s="1371" t="s">
        <v>843</v>
      </c>
      <c r="C586" s="1371">
        <f>Cover!G$27</f>
        <v>2019</v>
      </c>
      <c r="D586" s="1371" t="s">
        <v>774</v>
      </c>
      <c r="E586" s="1365" t="s">
        <v>785</v>
      </c>
      <c r="F586" s="1371" t="s">
        <v>862</v>
      </c>
      <c r="G586" s="1369">
        <f>IF(ISNUMBER('JQ2 TTrade'!K12),IF('JQ2 TTrade'!K12="","",'JQ2 TTrade'!K12),"")</f>
        <v>5676.3494557319518</v>
      </c>
      <c r="H586" s="1367" t="str">
        <f>IF('JQ2 TTrade'!S12="","",'JQ2 TTrade'!S12)</f>
        <v/>
      </c>
    </row>
    <row r="587" spans="1:8" x14ac:dyDescent="0.25">
      <c r="A587" s="1369" t="str">
        <f>Cover!$G$25</f>
        <v>NL</v>
      </c>
      <c r="B587" s="1371" t="s">
        <v>843</v>
      </c>
      <c r="C587" s="1371">
        <f>Cover!G$27</f>
        <v>2019</v>
      </c>
      <c r="D587" s="1371" t="s">
        <v>774</v>
      </c>
      <c r="E587" s="1365" t="s">
        <v>829</v>
      </c>
      <c r="F587" s="1371" t="s">
        <v>862</v>
      </c>
      <c r="G587" s="1369">
        <f>IF(ISNUMBER('JQ2 TTrade'!K13),IF('JQ2 TTrade'!K13="","",'JQ2 TTrade'!K13),"")</f>
        <v>3012.3494557319514</v>
      </c>
      <c r="H587" s="1367" t="str">
        <f>IF('JQ2 TTrade'!S13="","",'JQ2 TTrade'!S13)</f>
        <v/>
      </c>
    </row>
    <row r="588" spans="1:8" x14ac:dyDescent="0.25">
      <c r="A588" s="1369" t="str">
        <f>Cover!$G$25</f>
        <v>NL</v>
      </c>
      <c r="B588" s="1371" t="s">
        <v>843</v>
      </c>
      <c r="C588" s="1371">
        <f>Cover!G$27</f>
        <v>2019</v>
      </c>
      <c r="D588" s="1371" t="s">
        <v>774</v>
      </c>
      <c r="E588" s="1365" t="s">
        <v>833</v>
      </c>
      <c r="F588" s="1371" t="s">
        <v>862</v>
      </c>
      <c r="G588" s="1369">
        <f>IF(ISNUMBER('JQ2 TTrade'!K14),IF('JQ2 TTrade'!K14="","",'JQ2 TTrade'!K14),"")</f>
        <v>2664</v>
      </c>
      <c r="H588" s="1367" t="str">
        <f>IF('JQ2 TTrade'!S14="","",'JQ2 TTrade'!S14)</f>
        <v/>
      </c>
    </row>
    <row r="589" spans="1:8" x14ac:dyDescent="0.25">
      <c r="A589" s="1369" t="str">
        <f>Cover!$G$25</f>
        <v>NL</v>
      </c>
      <c r="B589" s="1371" t="s">
        <v>843</v>
      </c>
      <c r="C589" s="1371">
        <f>Cover!G$27</f>
        <v>2019</v>
      </c>
      <c r="D589" s="1371" t="s">
        <v>775</v>
      </c>
      <c r="E589" s="1365" t="s">
        <v>785</v>
      </c>
      <c r="F589" s="1371" t="s">
        <v>862</v>
      </c>
      <c r="G589" s="1369">
        <f>IF(ISNUMBER('JQ2 TTrade'!K15),IF('JQ2 TTrade'!K15="","",'JQ2 TTrade'!K15),"")</f>
        <v>29528</v>
      </c>
      <c r="H589" s="1367" t="str">
        <f>IF('JQ2 TTrade'!S15="","",'JQ2 TTrade'!S15)</f>
        <v/>
      </c>
    </row>
    <row r="590" spans="1:8" x14ac:dyDescent="0.25">
      <c r="A590" s="1369" t="str">
        <f>Cover!$G$25</f>
        <v>NL</v>
      </c>
      <c r="B590" s="1371" t="s">
        <v>843</v>
      </c>
      <c r="C590" s="1371">
        <f>Cover!G$27</f>
        <v>2019</v>
      </c>
      <c r="D590" s="1371" t="s">
        <v>775</v>
      </c>
      <c r="E590" s="1365" t="s">
        <v>829</v>
      </c>
      <c r="F590" s="1371" t="s">
        <v>862</v>
      </c>
      <c r="G590" s="1369">
        <f>IF(ISNUMBER('JQ2 TTrade'!K16),IF('JQ2 TTrade'!K16="","",'JQ2 TTrade'!K16),"")</f>
        <v>13444</v>
      </c>
      <c r="H590" s="1367" t="str">
        <f>IF('JQ2 TTrade'!S16="","",'JQ2 TTrade'!S16)</f>
        <v/>
      </c>
    </row>
    <row r="591" spans="1:8" x14ac:dyDescent="0.25">
      <c r="A591" s="1369" t="str">
        <f>Cover!$G$25</f>
        <v>NL</v>
      </c>
      <c r="B591" s="1371" t="s">
        <v>843</v>
      </c>
      <c r="C591" s="1371">
        <f>Cover!G$27</f>
        <v>2019</v>
      </c>
      <c r="D591" s="1371" t="s">
        <v>775</v>
      </c>
      <c r="E591" s="1365" t="s">
        <v>833</v>
      </c>
      <c r="F591" s="1371" t="s">
        <v>862</v>
      </c>
      <c r="G591" s="1369">
        <f>IF(ISNUMBER('JQ2 TTrade'!K17),IF('JQ2 TTrade'!K17="","",'JQ2 TTrade'!K17),"")</f>
        <v>16084</v>
      </c>
      <c r="H591" s="1367" t="str">
        <f>IF('JQ2 TTrade'!S17="","",'JQ2 TTrade'!S17)</f>
        <v/>
      </c>
    </row>
    <row r="592" spans="1:8" x14ac:dyDescent="0.25">
      <c r="A592" s="1369" t="str">
        <f>Cover!$G$25</f>
        <v>NL</v>
      </c>
      <c r="B592" s="1371" t="s">
        <v>843</v>
      </c>
      <c r="C592" s="1371">
        <f>Cover!G$27</f>
        <v>2019</v>
      </c>
      <c r="D592" s="1371" t="s">
        <v>775</v>
      </c>
      <c r="E592" s="1365" t="s">
        <v>842</v>
      </c>
      <c r="F592" s="1371" t="s">
        <v>862</v>
      </c>
      <c r="G592" s="1369">
        <f>IF(ISNUMBER('JQ2 TTrade'!K18),IF('JQ2 TTrade'!K18="","",'JQ2 TTrade'!K18),"")</f>
        <v>4580</v>
      </c>
      <c r="H592" s="1367" t="str">
        <f>IF('JQ2 TTrade'!S18="","",'JQ2 TTrade'!S18)</f>
        <v/>
      </c>
    </row>
    <row r="593" spans="1:8" x14ac:dyDescent="0.25">
      <c r="A593" s="1369" t="str">
        <f>Cover!$G$25</f>
        <v>NL</v>
      </c>
      <c r="B593" s="1371" t="s">
        <v>843</v>
      </c>
      <c r="C593" s="1371">
        <f>Cover!G$27</f>
        <v>2019</v>
      </c>
      <c r="D593" s="1371" t="s">
        <v>786</v>
      </c>
      <c r="E593" s="1365" t="s">
        <v>785</v>
      </c>
      <c r="F593" s="1371" t="s">
        <v>862</v>
      </c>
      <c r="G593" s="1369">
        <f>IF(ISNUMBER('JQ2 TTrade'!K19),IF('JQ2 TTrade'!K19="","",'JQ2 TTrade'!K19),"")</f>
        <v>23024</v>
      </c>
      <c r="H593" s="1367" t="str">
        <f>IF('JQ2 TTrade'!S19="","",'JQ2 TTrade'!S19)</f>
        <v/>
      </c>
    </row>
    <row r="594" spans="1:8" x14ac:dyDescent="0.25">
      <c r="A594" s="1369" t="str">
        <f>Cover!$G$25</f>
        <v>NL</v>
      </c>
      <c r="B594" s="1371" t="s">
        <v>843</v>
      </c>
      <c r="C594" s="1371">
        <f>Cover!G$27</f>
        <v>2019</v>
      </c>
      <c r="D594" s="1371" t="s">
        <v>787</v>
      </c>
      <c r="E594" s="1365" t="s">
        <v>785</v>
      </c>
      <c r="F594" s="1371" t="s">
        <v>862</v>
      </c>
      <c r="G594" s="1369">
        <f>IF(ISNUMBER('JQ2 TTrade'!K20),IF('JQ2 TTrade'!K20="","",'JQ2 TTrade'!K20),"")</f>
        <v>35993</v>
      </c>
      <c r="H594" s="1367" t="str">
        <f>IF('JQ2 TTrade'!S20="","",'JQ2 TTrade'!S20)</f>
        <v/>
      </c>
    </row>
    <row r="595" spans="1:8" x14ac:dyDescent="0.25">
      <c r="A595" s="1369" t="str">
        <f>Cover!$G$25</f>
        <v>NL</v>
      </c>
      <c r="B595" s="1371" t="s">
        <v>843</v>
      </c>
      <c r="C595" s="1371">
        <f>Cover!G$27</f>
        <v>2019</v>
      </c>
      <c r="D595" s="1371" t="s">
        <v>788</v>
      </c>
      <c r="E595" s="1365" t="s">
        <v>785</v>
      </c>
      <c r="F595" s="1371" t="s">
        <v>862</v>
      </c>
      <c r="G595" s="1369">
        <f>IF(ISNUMBER('JQ2 TTrade'!K21),IF('JQ2 TTrade'!K21="","",'JQ2 TTrade'!K21),"")</f>
        <v>9669</v>
      </c>
      <c r="H595" s="1367" t="str">
        <f>IF('JQ2 TTrade'!S21="","",'JQ2 TTrade'!S21)</f>
        <v/>
      </c>
    </row>
    <row r="596" spans="1:8" x14ac:dyDescent="0.25">
      <c r="A596" s="1369" t="str">
        <f>Cover!$G$25</f>
        <v>NL</v>
      </c>
      <c r="B596" s="1371" t="s">
        <v>843</v>
      </c>
      <c r="C596" s="1371">
        <f>Cover!G$27</f>
        <v>2019</v>
      </c>
      <c r="D596" s="1371" t="s">
        <v>789</v>
      </c>
      <c r="E596" s="1365" t="s">
        <v>785</v>
      </c>
      <c r="F596" s="1371" t="s">
        <v>862</v>
      </c>
      <c r="G596" s="1369">
        <f>IF(ISNUMBER('JQ2 TTrade'!K22),IF('JQ2 TTrade'!K22="","",'JQ2 TTrade'!K22),"")</f>
        <v>26324</v>
      </c>
      <c r="H596" s="1367" t="str">
        <f>IF('JQ2 TTrade'!S22="","",'JQ2 TTrade'!S22)</f>
        <v/>
      </c>
    </row>
    <row r="597" spans="1:8" x14ac:dyDescent="0.25">
      <c r="A597" s="1369" t="str">
        <f>Cover!$G$25</f>
        <v>NL</v>
      </c>
      <c r="B597" s="1371" t="s">
        <v>843</v>
      </c>
      <c r="C597" s="1371">
        <f>Cover!G$27</f>
        <v>2019</v>
      </c>
      <c r="D597" s="1371" t="s">
        <v>790</v>
      </c>
      <c r="E597" s="1365" t="s">
        <v>785</v>
      </c>
      <c r="F597" s="1371" t="s">
        <v>862</v>
      </c>
      <c r="G597" s="1369" t="str">
        <f>IF(ISNUMBER('JQ2 TTrade'!K23),IF('JQ2 TTrade'!K23="","",'JQ2 TTrade'!K23),"")</f>
        <v/>
      </c>
      <c r="H597" s="1367" t="str">
        <f>IF('JQ2 TTrade'!S23="","",'JQ2 TTrade'!S23)</f>
        <v/>
      </c>
    </row>
    <row r="598" spans="1:8" x14ac:dyDescent="0.25">
      <c r="A598" s="1369" t="str">
        <f>Cover!$G$25</f>
        <v>NL</v>
      </c>
      <c r="B598" s="1371" t="s">
        <v>843</v>
      </c>
      <c r="C598" s="1371">
        <f>Cover!G$27</f>
        <v>2019</v>
      </c>
      <c r="D598" s="1371" t="s">
        <v>791</v>
      </c>
      <c r="E598" s="1365" t="s">
        <v>785</v>
      </c>
      <c r="F598" s="1371" t="s">
        <v>862</v>
      </c>
      <c r="G598" s="1369">
        <f>IF(ISNUMBER('JQ2 TTrade'!K24),IF('JQ2 TTrade'!K24="","",'JQ2 TTrade'!K24),"")</f>
        <v>64227</v>
      </c>
      <c r="H598" s="1367" t="str">
        <f>IF('JQ2 TTrade'!S24="","",'JQ2 TTrade'!S24)</f>
        <v/>
      </c>
    </row>
    <row r="599" spans="1:8" x14ac:dyDescent="0.25">
      <c r="A599" s="1369" t="str">
        <f>Cover!$G$25</f>
        <v>NL</v>
      </c>
      <c r="B599" s="1371" t="s">
        <v>843</v>
      </c>
      <c r="C599" s="1371">
        <f>Cover!G$27</f>
        <v>2019</v>
      </c>
      <c r="D599" s="1371" t="s">
        <v>792</v>
      </c>
      <c r="E599" s="1365" t="s">
        <v>785</v>
      </c>
      <c r="F599" s="1371" t="s">
        <v>862</v>
      </c>
      <c r="G599" s="1369">
        <f>IF(ISNUMBER('JQ2 TTrade'!K25),IF('JQ2 TTrade'!K25="","",'JQ2 TTrade'!K25),"")</f>
        <v>51323</v>
      </c>
      <c r="H599" s="1367" t="str">
        <f>IF('JQ2 TTrade'!S25="","",'JQ2 TTrade'!S25)</f>
        <v/>
      </c>
    </row>
    <row r="600" spans="1:8" x14ac:dyDescent="0.25">
      <c r="A600" s="1369" t="str">
        <f>Cover!$G$25</f>
        <v>NL</v>
      </c>
      <c r="B600" s="1371" t="s">
        <v>843</v>
      </c>
      <c r="C600" s="1371">
        <f>Cover!G$27</f>
        <v>2019</v>
      </c>
      <c r="D600" s="1371" t="s">
        <v>793</v>
      </c>
      <c r="E600" s="1365" t="s">
        <v>785</v>
      </c>
      <c r="F600" s="1371" t="s">
        <v>862</v>
      </c>
      <c r="G600" s="1369">
        <f>IF(ISNUMBER('JQ2 TTrade'!K26),IF('JQ2 TTrade'!K26="","",'JQ2 TTrade'!K26),"")</f>
        <v>12904</v>
      </c>
      <c r="H600" s="1367" t="str">
        <f>IF('JQ2 TTrade'!S26="","",'JQ2 TTrade'!S26)</f>
        <v/>
      </c>
    </row>
    <row r="601" spans="1:8" x14ac:dyDescent="0.25">
      <c r="A601" s="1369" t="str">
        <f>Cover!$G$25</f>
        <v>NL</v>
      </c>
      <c r="B601" s="1371" t="s">
        <v>843</v>
      </c>
      <c r="C601" s="1371">
        <f>Cover!G$27</f>
        <v>2019</v>
      </c>
      <c r="D601" s="1371" t="s">
        <v>794</v>
      </c>
      <c r="E601" s="1365" t="s">
        <v>785</v>
      </c>
      <c r="F601" s="1371" t="s">
        <v>862</v>
      </c>
      <c r="G601" s="1369">
        <f>IF(ISNUMBER('JQ2 TTrade'!K27),IF('JQ2 TTrade'!K27="","",'JQ2 TTrade'!K27),"")</f>
        <v>208414</v>
      </c>
      <c r="H601" s="1367" t="str">
        <f>IF('JQ2 TTrade'!S27="","",'JQ2 TTrade'!S27)</f>
        <v/>
      </c>
    </row>
    <row r="602" spans="1:8" x14ac:dyDescent="0.25">
      <c r="A602" s="1369" t="str">
        <f>Cover!$G$25</f>
        <v>NL</v>
      </c>
      <c r="B602" s="1371" t="s">
        <v>843</v>
      </c>
      <c r="C602" s="1371">
        <f>Cover!G$27</f>
        <v>2019</v>
      </c>
      <c r="D602" s="1371" t="s">
        <v>794</v>
      </c>
      <c r="E602" s="1365" t="s">
        <v>829</v>
      </c>
      <c r="F602" s="1371" t="s">
        <v>862</v>
      </c>
      <c r="G602" s="1369">
        <f>IF(ISNUMBER('JQ2 TTrade'!K28),IF('JQ2 TTrade'!K28="","",'JQ2 TTrade'!K28),"")</f>
        <v>141812</v>
      </c>
      <c r="H602" s="1367" t="str">
        <f>IF('JQ2 TTrade'!S28="","",'JQ2 TTrade'!S28)</f>
        <v/>
      </c>
    </row>
    <row r="603" spans="1:8" x14ac:dyDescent="0.25">
      <c r="A603" s="1369" t="str">
        <f>Cover!$G$25</f>
        <v>NL</v>
      </c>
      <c r="B603" s="1371" t="s">
        <v>843</v>
      </c>
      <c r="C603" s="1371">
        <f>Cover!G$27</f>
        <v>2019</v>
      </c>
      <c r="D603" s="1371" t="s">
        <v>794</v>
      </c>
      <c r="E603" s="1365" t="s">
        <v>833</v>
      </c>
      <c r="F603" s="1371" t="s">
        <v>862</v>
      </c>
      <c r="G603" s="1369">
        <f>IF(ISNUMBER('JQ2 TTrade'!K29),IF('JQ2 TTrade'!K29="","",'JQ2 TTrade'!K29),"")</f>
        <v>66602</v>
      </c>
      <c r="H603" s="1367" t="str">
        <f>IF('JQ2 TTrade'!S29="","",'JQ2 TTrade'!S29)</f>
        <v/>
      </c>
    </row>
    <row r="604" spans="1:8" x14ac:dyDescent="0.25">
      <c r="A604" s="1369" t="str">
        <f>Cover!$G$25</f>
        <v>NL</v>
      </c>
      <c r="B604" s="1371" t="s">
        <v>843</v>
      </c>
      <c r="C604" s="1371">
        <f>Cover!G$27</f>
        <v>2019</v>
      </c>
      <c r="D604" s="1371" t="s">
        <v>794</v>
      </c>
      <c r="E604" s="1365" t="s">
        <v>842</v>
      </c>
      <c r="F604" s="1371" t="s">
        <v>862</v>
      </c>
      <c r="G604" s="1369">
        <f>IF(ISNUMBER('JQ2 TTrade'!K30),IF('JQ2 TTrade'!K30="","",'JQ2 TTrade'!K30),"")</f>
        <v>29914</v>
      </c>
      <c r="H604" s="1367" t="str">
        <f>IF('JQ2 TTrade'!S30="","",'JQ2 TTrade'!S30)</f>
        <v/>
      </c>
    </row>
    <row r="605" spans="1:8" x14ac:dyDescent="0.25">
      <c r="A605" s="1369" t="str">
        <f>Cover!$G$25</f>
        <v>NL</v>
      </c>
      <c r="B605" s="1371" t="s">
        <v>843</v>
      </c>
      <c r="C605" s="1371">
        <f>Cover!G$27</f>
        <v>2019</v>
      </c>
      <c r="D605" s="1371" t="s">
        <v>795</v>
      </c>
      <c r="E605" s="1365" t="s">
        <v>785</v>
      </c>
      <c r="F605" s="1371" t="s">
        <v>862</v>
      </c>
      <c r="G605" s="1369">
        <f>IF(ISNUMBER('JQ2 TTrade'!K31),IF('JQ2 TTrade'!K31="","",'JQ2 TTrade'!K31),"")</f>
        <v>10249</v>
      </c>
      <c r="H605" s="1367" t="str">
        <f>IF('JQ2 TTrade'!S31="","",'JQ2 TTrade'!S31)</f>
        <v/>
      </c>
    </row>
    <row r="606" spans="1:8" x14ac:dyDescent="0.25">
      <c r="A606" s="1369" t="str">
        <f>Cover!$G$25</f>
        <v>NL</v>
      </c>
      <c r="B606" s="1371" t="s">
        <v>843</v>
      </c>
      <c r="C606" s="1371">
        <f>Cover!G$27</f>
        <v>2019</v>
      </c>
      <c r="D606" s="1371" t="s">
        <v>795</v>
      </c>
      <c r="E606" s="1365" t="s">
        <v>829</v>
      </c>
      <c r="F606" s="1371" t="s">
        <v>862</v>
      </c>
      <c r="G606" s="1369">
        <f>IF(ISNUMBER('JQ2 TTrade'!K32),IF('JQ2 TTrade'!K32="","",'JQ2 TTrade'!K32),"")</f>
        <v>416</v>
      </c>
      <c r="H606" s="1367" t="str">
        <f>IF('JQ2 TTrade'!S32="","",'JQ2 TTrade'!S32)</f>
        <v/>
      </c>
    </row>
    <row r="607" spans="1:8" x14ac:dyDescent="0.25">
      <c r="A607" s="1369" t="str">
        <f>Cover!$G$25</f>
        <v>NL</v>
      </c>
      <c r="B607" s="1371" t="s">
        <v>843</v>
      </c>
      <c r="C607" s="1371">
        <f>Cover!G$27</f>
        <v>2019</v>
      </c>
      <c r="D607" s="1371" t="s">
        <v>795</v>
      </c>
      <c r="E607" s="1365" t="s">
        <v>833</v>
      </c>
      <c r="F607" s="1371" t="s">
        <v>862</v>
      </c>
      <c r="G607" s="1369">
        <f>IF(ISNUMBER('JQ2 TTrade'!K33),IF('JQ2 TTrade'!K33="","",'JQ2 TTrade'!K33),"")</f>
        <v>9833</v>
      </c>
      <c r="H607" s="1367" t="str">
        <f>IF('JQ2 TTrade'!S33="","",'JQ2 TTrade'!S33)</f>
        <v/>
      </c>
    </row>
    <row r="608" spans="1:8" x14ac:dyDescent="0.25">
      <c r="A608" s="1369" t="str">
        <f>Cover!$G$25</f>
        <v>NL</v>
      </c>
      <c r="B608" s="1371" t="s">
        <v>843</v>
      </c>
      <c r="C608" s="1371">
        <f>Cover!G$27</f>
        <v>2019</v>
      </c>
      <c r="D608" s="1371" t="s">
        <v>795</v>
      </c>
      <c r="E608" s="1365" t="s">
        <v>842</v>
      </c>
      <c r="F608" s="1371" t="s">
        <v>862</v>
      </c>
      <c r="G608" s="1369">
        <f>IF(ISNUMBER('JQ2 TTrade'!K34),IF('JQ2 TTrade'!K34="","",'JQ2 TTrade'!K34),"")</f>
        <v>197</v>
      </c>
      <c r="H608" s="1367" t="str">
        <f>IF('JQ2 TTrade'!S34="","",'JQ2 TTrade'!S34)</f>
        <v/>
      </c>
    </row>
    <row r="609" spans="1:8" x14ac:dyDescent="0.25">
      <c r="A609" s="1369" t="str">
        <f>Cover!$G$25</f>
        <v>NL</v>
      </c>
      <c r="B609" s="1371" t="s">
        <v>843</v>
      </c>
      <c r="C609" s="1371">
        <f>Cover!G$27</f>
        <v>2019</v>
      </c>
      <c r="D609" s="1371" t="s">
        <v>796</v>
      </c>
      <c r="E609" s="1365" t="s">
        <v>785</v>
      </c>
      <c r="F609" s="1371" t="s">
        <v>862</v>
      </c>
      <c r="G609" s="1369">
        <f>IF(ISNUMBER('JQ2 TTrade'!K35),IF('JQ2 TTrade'!K35="","",'JQ2 TTrade'!K35),"")</f>
        <v>166987</v>
      </c>
      <c r="H609" s="1367" t="str">
        <f>IF('JQ2 TTrade'!S35="","",'JQ2 TTrade'!S35)</f>
        <v/>
      </c>
    </row>
    <row r="610" spans="1:8" x14ac:dyDescent="0.25">
      <c r="A610" s="1369" t="str">
        <f>Cover!$G$25</f>
        <v>NL</v>
      </c>
      <c r="B610" s="1371" t="s">
        <v>843</v>
      </c>
      <c r="C610" s="1371">
        <f>Cover!G$27</f>
        <v>2019</v>
      </c>
      <c r="D610" s="1371" t="s">
        <v>797</v>
      </c>
      <c r="E610" s="1365" t="s">
        <v>785</v>
      </c>
      <c r="F610" s="1371" t="s">
        <v>862</v>
      </c>
      <c r="G610" s="1369">
        <f>IF(ISNUMBER('JQ2 TTrade'!K36),IF('JQ2 TTrade'!K36="","",'JQ2 TTrade'!K36),"")</f>
        <v>64910</v>
      </c>
      <c r="H610" s="1367" t="str">
        <f>IF('JQ2 TTrade'!S36="","",'JQ2 TTrade'!S36)</f>
        <v/>
      </c>
    </row>
    <row r="611" spans="1:8" x14ac:dyDescent="0.25">
      <c r="A611" s="1369" t="str">
        <f>Cover!$G$25</f>
        <v>NL</v>
      </c>
      <c r="B611" s="1371" t="s">
        <v>843</v>
      </c>
      <c r="C611" s="1371">
        <f>Cover!G$27</f>
        <v>2019</v>
      </c>
      <c r="D611" s="1371" t="s">
        <v>797</v>
      </c>
      <c r="E611" s="1365" t="s">
        <v>829</v>
      </c>
      <c r="F611" s="1371" t="s">
        <v>862</v>
      </c>
      <c r="G611" s="1369">
        <f>IF(ISNUMBER('JQ2 TTrade'!K37),IF('JQ2 TTrade'!K37="","",'JQ2 TTrade'!K37),"")</f>
        <v>8515</v>
      </c>
      <c r="H611" s="1367" t="str">
        <f>IF('JQ2 TTrade'!S37="","",'JQ2 TTrade'!S37)</f>
        <v/>
      </c>
    </row>
    <row r="612" spans="1:8" x14ac:dyDescent="0.25">
      <c r="A612" s="1369" t="str">
        <f>Cover!$G$25</f>
        <v>NL</v>
      </c>
      <c r="B612" s="1371" t="s">
        <v>843</v>
      </c>
      <c r="C612" s="1371">
        <f>Cover!G$27</f>
        <v>2019</v>
      </c>
      <c r="D612" s="1371" t="s">
        <v>797</v>
      </c>
      <c r="E612" s="1365" t="s">
        <v>833</v>
      </c>
      <c r="F612" s="1371" t="s">
        <v>862</v>
      </c>
      <c r="G612" s="1369">
        <f>IF(ISNUMBER('JQ2 TTrade'!K38),IF('JQ2 TTrade'!K38="","",'JQ2 TTrade'!K38),"")</f>
        <v>56395</v>
      </c>
      <c r="H612" s="1367" t="str">
        <f>IF('JQ2 TTrade'!S38="","",'JQ2 TTrade'!S38)</f>
        <v/>
      </c>
    </row>
    <row r="613" spans="1:8" x14ac:dyDescent="0.25">
      <c r="A613" s="1369" t="str">
        <f>Cover!$G$25</f>
        <v>NL</v>
      </c>
      <c r="B613" s="1371" t="s">
        <v>843</v>
      </c>
      <c r="C613" s="1371">
        <f>Cover!G$27</f>
        <v>2019</v>
      </c>
      <c r="D613" s="1371" t="s">
        <v>797</v>
      </c>
      <c r="E613" s="1365" t="s">
        <v>842</v>
      </c>
      <c r="F613" s="1371" t="s">
        <v>862</v>
      </c>
      <c r="G613" s="1369">
        <f>IF(ISNUMBER('JQ2 TTrade'!K39),IF('JQ2 TTrade'!K39="","",'JQ2 TTrade'!K39),"")</f>
        <v>30314</v>
      </c>
      <c r="H613" s="1367" t="str">
        <f>IF('JQ2 TTrade'!S39="","",'JQ2 TTrade'!S39)</f>
        <v/>
      </c>
    </row>
    <row r="614" spans="1:8" x14ac:dyDescent="0.25">
      <c r="A614" s="1369" t="str">
        <f>Cover!$G$25</f>
        <v>NL</v>
      </c>
      <c r="B614" s="1371" t="s">
        <v>843</v>
      </c>
      <c r="C614" s="1371">
        <f>Cover!G$27</f>
        <v>2019</v>
      </c>
      <c r="D614" s="1371" t="s">
        <v>798</v>
      </c>
      <c r="E614" s="1365" t="s">
        <v>785</v>
      </c>
      <c r="F614" s="1371" t="s">
        <v>862</v>
      </c>
      <c r="G614" s="1369">
        <f>IF(ISNUMBER('JQ2 TTrade'!K40),IF('JQ2 TTrade'!K40="","",'JQ2 TTrade'!K40),"")</f>
        <v>29630</v>
      </c>
      <c r="H614" s="1367" t="str">
        <f>IF('JQ2 TTrade'!S40="","",'JQ2 TTrade'!S40)</f>
        <v/>
      </c>
    </row>
    <row r="615" spans="1:8" x14ac:dyDescent="0.25">
      <c r="A615" s="1369" t="str">
        <f>Cover!$G$25</f>
        <v>NL</v>
      </c>
      <c r="B615" s="1371" t="s">
        <v>843</v>
      </c>
      <c r="C615" s="1371">
        <f>Cover!G$27</f>
        <v>2019</v>
      </c>
      <c r="D615" s="1371" t="s">
        <v>799</v>
      </c>
      <c r="E615" s="1365" t="s">
        <v>785</v>
      </c>
      <c r="F615" s="1371" t="s">
        <v>862</v>
      </c>
      <c r="G615" s="1369">
        <f>IF(ISNUMBER('JQ2 TTrade'!K41),IF('JQ2 TTrade'!K41="","",'JQ2 TTrade'!K41),"")</f>
        <v>3143</v>
      </c>
      <c r="H615" s="1367" t="str">
        <f>IF('JQ2 TTrade'!S41="","",'JQ2 TTrade'!S41)</f>
        <v/>
      </c>
    </row>
    <row r="616" spans="1:8" x14ac:dyDescent="0.25">
      <c r="A616" s="1369" t="str">
        <f>Cover!$G$25</f>
        <v>NL</v>
      </c>
      <c r="B616" s="1371" t="s">
        <v>843</v>
      </c>
      <c r="C616" s="1371">
        <f>Cover!G$27</f>
        <v>2019</v>
      </c>
      <c r="D616" s="1371" t="s">
        <v>800</v>
      </c>
      <c r="E616" s="1365" t="s">
        <v>785</v>
      </c>
      <c r="F616" s="1371" t="s">
        <v>862</v>
      </c>
      <c r="G616" s="1369">
        <f>IF(ISNUMBER('JQ2 TTrade'!K42),IF('JQ2 TTrade'!K42="","",'JQ2 TTrade'!K42),"")</f>
        <v>72447</v>
      </c>
      <c r="H616" s="1367" t="str">
        <f>IF('JQ2 TTrade'!S42="","",'JQ2 TTrade'!S42)</f>
        <v/>
      </c>
    </row>
    <row r="617" spans="1:8" x14ac:dyDescent="0.25">
      <c r="A617" s="1369" t="str">
        <f>Cover!$G$25</f>
        <v>NL</v>
      </c>
      <c r="B617" s="1371" t="s">
        <v>843</v>
      </c>
      <c r="C617" s="1371">
        <f>Cover!G$27</f>
        <v>2019</v>
      </c>
      <c r="D617" s="1371" t="s">
        <v>801</v>
      </c>
      <c r="E617" s="1365" t="s">
        <v>785</v>
      </c>
      <c r="F617" s="1371" t="s">
        <v>862</v>
      </c>
      <c r="G617" s="1369">
        <f>IF(ISNUMBER('JQ2 TTrade'!K43),IF('JQ2 TTrade'!K43="","",'JQ2 TTrade'!K43),"")</f>
        <v>11649</v>
      </c>
      <c r="H617" s="1367" t="str">
        <f>IF('JQ2 TTrade'!S43="","",'JQ2 TTrade'!S43)</f>
        <v/>
      </c>
    </row>
    <row r="618" spans="1:8" x14ac:dyDescent="0.25">
      <c r="A618" s="1369" t="str">
        <f>Cover!$G$25</f>
        <v>NL</v>
      </c>
      <c r="B618" s="1371" t="s">
        <v>843</v>
      </c>
      <c r="C618" s="1371">
        <f>Cover!G$27</f>
        <v>2019</v>
      </c>
      <c r="D618" s="1371" t="s">
        <v>802</v>
      </c>
      <c r="E618" s="1365" t="s">
        <v>785</v>
      </c>
      <c r="F618" s="1371" t="s">
        <v>862</v>
      </c>
      <c r="G618" s="1369">
        <f>IF(ISNUMBER('JQ2 TTrade'!K44),IF('JQ2 TTrade'!K44="","",'JQ2 TTrade'!K44),"")</f>
        <v>56951</v>
      </c>
      <c r="H618" s="1367" t="str">
        <f>IF('JQ2 TTrade'!S44="","",'JQ2 TTrade'!S44)</f>
        <v/>
      </c>
    </row>
    <row r="619" spans="1:8" x14ac:dyDescent="0.25">
      <c r="A619" s="1369" t="str">
        <f>Cover!$G$25</f>
        <v>NL</v>
      </c>
      <c r="B619" s="1371" t="s">
        <v>843</v>
      </c>
      <c r="C619" s="1371">
        <f>Cover!G$27</f>
        <v>2019</v>
      </c>
      <c r="D619" s="1371" t="s">
        <v>803</v>
      </c>
      <c r="E619" s="1365" t="s">
        <v>785</v>
      </c>
      <c r="F619" s="1371" t="s">
        <v>862</v>
      </c>
      <c r="G619" s="1369">
        <f>IF(ISNUMBER('JQ2 TTrade'!K45),IF('JQ2 TTrade'!K45="","",'JQ2 TTrade'!K45),"")</f>
        <v>3847</v>
      </c>
      <c r="H619" s="1367" t="str">
        <f>IF('JQ2 TTrade'!S45="","",'JQ2 TTrade'!S45)</f>
        <v/>
      </c>
    </row>
    <row r="620" spans="1:8" x14ac:dyDescent="0.25">
      <c r="A620" s="1369" t="str">
        <f>Cover!$G$25</f>
        <v>NL</v>
      </c>
      <c r="B620" s="1371" t="s">
        <v>843</v>
      </c>
      <c r="C620" s="1371">
        <f>Cover!G$27</f>
        <v>2019</v>
      </c>
      <c r="D620" s="1371" t="s">
        <v>804</v>
      </c>
      <c r="E620" s="1365" t="s">
        <v>785</v>
      </c>
      <c r="F620" s="1371" t="s">
        <v>862</v>
      </c>
      <c r="G620" s="1369">
        <f>IF(ISNUMBER('JQ2 TTrade'!K46),IF('JQ2 TTrade'!K46="","",'JQ2 TTrade'!K46),"")</f>
        <v>456266</v>
      </c>
      <c r="H620" s="1367" t="str">
        <f>IF('JQ2 TTrade'!S46="","",'JQ2 TTrade'!S46)</f>
        <v/>
      </c>
    </row>
    <row r="621" spans="1:8" x14ac:dyDescent="0.25">
      <c r="A621" s="1369" t="str">
        <f>Cover!$G$25</f>
        <v>NL</v>
      </c>
      <c r="B621" s="1371" t="s">
        <v>843</v>
      </c>
      <c r="C621" s="1371">
        <f>Cover!G$27</f>
        <v>2019</v>
      </c>
      <c r="D621" s="1371" t="s">
        <v>805</v>
      </c>
      <c r="E621" s="1365" t="s">
        <v>785</v>
      </c>
      <c r="F621" s="1371" t="s">
        <v>862</v>
      </c>
      <c r="G621" s="1369">
        <f>IF(ISNUMBER('JQ2 TTrade'!K47),IF('JQ2 TTrade'!K47="","",'JQ2 TTrade'!K47),"")</f>
        <v>38294</v>
      </c>
      <c r="H621" s="1367" t="str">
        <f>IF('JQ2 TTrade'!S47="","",'JQ2 TTrade'!S47)</f>
        <v/>
      </c>
    </row>
    <row r="622" spans="1:8" x14ac:dyDescent="0.25">
      <c r="A622" s="1369" t="str">
        <f>Cover!$G$25</f>
        <v>NL</v>
      </c>
      <c r="B622" s="1371" t="s">
        <v>843</v>
      </c>
      <c r="C622" s="1371">
        <f>Cover!G$27</f>
        <v>2019</v>
      </c>
      <c r="D622" s="1371" t="s">
        <v>806</v>
      </c>
      <c r="E622" s="1365" t="s">
        <v>785</v>
      </c>
      <c r="F622" s="1371" t="s">
        <v>862</v>
      </c>
      <c r="G622" s="1369">
        <f>IF(ISNUMBER('JQ2 TTrade'!K48),IF('JQ2 TTrade'!K48="","",'JQ2 TTrade'!K48),"")</f>
        <v>417794</v>
      </c>
      <c r="H622" s="1367" t="str">
        <f>IF('JQ2 TTrade'!S48="","",'JQ2 TTrade'!S48)</f>
        <v/>
      </c>
    </row>
    <row r="623" spans="1:8" x14ac:dyDescent="0.25">
      <c r="A623" s="1369" t="str">
        <f>Cover!$G$25</f>
        <v>NL</v>
      </c>
      <c r="B623" s="1371" t="s">
        <v>843</v>
      </c>
      <c r="C623" s="1371">
        <f>Cover!G$27</f>
        <v>2019</v>
      </c>
      <c r="D623" s="1371" t="s">
        <v>807</v>
      </c>
      <c r="E623" s="1365" t="s">
        <v>785</v>
      </c>
      <c r="F623" s="1371" t="s">
        <v>862</v>
      </c>
      <c r="G623" s="1369">
        <f>IF(ISNUMBER('JQ2 TTrade'!K49),IF('JQ2 TTrade'!K49="","",'JQ2 TTrade'!K49),"")</f>
        <v>416821</v>
      </c>
      <c r="H623" s="1367" t="str">
        <f>IF('JQ2 TTrade'!S49="","",'JQ2 TTrade'!S49)</f>
        <v/>
      </c>
    </row>
    <row r="624" spans="1:8" x14ac:dyDescent="0.25">
      <c r="A624" s="1369" t="str">
        <f>Cover!$G$25</f>
        <v>NL</v>
      </c>
      <c r="B624" s="1371" t="s">
        <v>843</v>
      </c>
      <c r="C624" s="1371">
        <f>Cover!G$27</f>
        <v>2019</v>
      </c>
      <c r="D624" s="1371" t="s">
        <v>808</v>
      </c>
      <c r="E624" s="1365" t="s">
        <v>785</v>
      </c>
      <c r="F624" s="1371" t="s">
        <v>862</v>
      </c>
      <c r="G624" s="1369">
        <f>IF(ISNUMBER('JQ2 TTrade'!K50),IF('JQ2 TTrade'!K50="","",'JQ2 TTrade'!K50),"")</f>
        <v>416768</v>
      </c>
      <c r="H624" s="1367" t="str">
        <f>IF('JQ2 TTrade'!S50="","",'JQ2 TTrade'!S50)</f>
        <v/>
      </c>
    </row>
    <row r="625" spans="1:8" x14ac:dyDescent="0.25">
      <c r="A625" s="1369" t="str">
        <f>Cover!$G$25</f>
        <v>NL</v>
      </c>
      <c r="B625" s="1371" t="s">
        <v>843</v>
      </c>
      <c r="C625" s="1371">
        <f>Cover!G$27</f>
        <v>2019</v>
      </c>
      <c r="D625" s="1371" t="s">
        <v>809</v>
      </c>
      <c r="E625" s="1365" t="s">
        <v>785</v>
      </c>
      <c r="F625" s="1371" t="s">
        <v>862</v>
      </c>
      <c r="G625" s="1369">
        <f>IF(ISNUMBER('JQ2 TTrade'!K51),IF('JQ2 TTrade'!K51="","",'JQ2 TTrade'!K51),"")</f>
        <v>973</v>
      </c>
      <c r="H625" s="1367" t="str">
        <f>IF('JQ2 TTrade'!S51="","",'JQ2 TTrade'!S51)</f>
        <v/>
      </c>
    </row>
    <row r="626" spans="1:8" x14ac:dyDescent="0.25">
      <c r="A626" s="1369" t="str">
        <f>Cover!$G$25</f>
        <v>NL</v>
      </c>
      <c r="B626" s="1371" t="s">
        <v>843</v>
      </c>
      <c r="C626" s="1371">
        <f>Cover!G$27</f>
        <v>2019</v>
      </c>
      <c r="D626" s="1371" t="s">
        <v>810</v>
      </c>
      <c r="E626" s="1365" t="s">
        <v>785</v>
      </c>
      <c r="F626" s="1371" t="s">
        <v>862</v>
      </c>
      <c r="G626" s="1369">
        <f>IF(ISNUMBER('JQ2 TTrade'!K52),IF('JQ2 TTrade'!K52="","",'JQ2 TTrade'!K52),"")</f>
        <v>178</v>
      </c>
      <c r="H626" s="1367" t="str">
        <f>IF('JQ2 TTrade'!S52="","",'JQ2 TTrade'!S52)</f>
        <v/>
      </c>
    </row>
    <row r="627" spans="1:8" x14ac:dyDescent="0.25">
      <c r="A627" s="1369" t="str">
        <f>Cover!$G$25</f>
        <v>NL</v>
      </c>
      <c r="B627" s="1371" t="s">
        <v>843</v>
      </c>
      <c r="C627" s="1371">
        <f>Cover!G$27</f>
        <v>2019</v>
      </c>
      <c r="D627" s="1371" t="s">
        <v>811</v>
      </c>
      <c r="E627" s="1365" t="s">
        <v>785</v>
      </c>
      <c r="F627" s="1371" t="s">
        <v>862</v>
      </c>
      <c r="G627" s="1369">
        <f>IF(ISNUMBER('JQ2 TTrade'!K53),IF('JQ2 TTrade'!K53="","",'JQ2 TTrade'!K53),"")</f>
        <v>8966</v>
      </c>
      <c r="H627" s="1367" t="str">
        <f>IF('JQ2 TTrade'!S53="","",'JQ2 TTrade'!S53)</f>
        <v/>
      </c>
    </row>
    <row r="628" spans="1:8" x14ac:dyDescent="0.25">
      <c r="A628" s="1369" t="str">
        <f>Cover!$G$25</f>
        <v>NL</v>
      </c>
      <c r="B628" s="1371" t="s">
        <v>843</v>
      </c>
      <c r="C628" s="1371">
        <f>Cover!G$27</f>
        <v>2019</v>
      </c>
      <c r="D628" s="1371" t="s">
        <v>812</v>
      </c>
      <c r="E628" s="1365" t="s">
        <v>785</v>
      </c>
      <c r="F628" s="1371" t="s">
        <v>862</v>
      </c>
      <c r="G628" s="1369">
        <f>IF(ISNUMBER('JQ2 TTrade'!K54),IF('JQ2 TTrade'!K54="","",'JQ2 TTrade'!K54),"")</f>
        <v>8491</v>
      </c>
      <c r="H628" s="1367" t="str">
        <f>IF('JQ2 TTrade'!S54="","",'JQ2 TTrade'!S54)</f>
        <v/>
      </c>
    </row>
    <row r="629" spans="1:8" x14ac:dyDescent="0.25">
      <c r="A629" s="1369" t="str">
        <f>Cover!$G$25</f>
        <v>NL</v>
      </c>
      <c r="B629" s="1371" t="s">
        <v>843</v>
      </c>
      <c r="C629" s="1371">
        <f>Cover!G$27</f>
        <v>2019</v>
      </c>
      <c r="D629" s="1371" t="s">
        <v>813</v>
      </c>
      <c r="E629" s="1365" t="s">
        <v>785</v>
      </c>
      <c r="F629" s="1371" t="s">
        <v>862</v>
      </c>
      <c r="G629" s="1369">
        <f>IF(ISNUMBER('JQ2 TTrade'!K55),IF('JQ2 TTrade'!K55="","",'JQ2 TTrade'!K55),"")</f>
        <v>475</v>
      </c>
      <c r="H629" s="1367" t="str">
        <f>IF('JQ2 TTrade'!S55="","",'JQ2 TTrade'!S55)</f>
        <v/>
      </c>
    </row>
    <row r="630" spans="1:8" x14ac:dyDescent="0.25">
      <c r="A630" s="1369" t="str">
        <f>Cover!$G$25</f>
        <v>NL</v>
      </c>
      <c r="B630" s="1371" t="s">
        <v>843</v>
      </c>
      <c r="C630" s="1371">
        <f>Cover!G$27</f>
        <v>2019</v>
      </c>
      <c r="D630" s="1371" t="s">
        <v>814</v>
      </c>
      <c r="E630" s="1365" t="s">
        <v>785</v>
      </c>
      <c r="F630" s="1371" t="s">
        <v>862</v>
      </c>
      <c r="G630" s="1369">
        <f>IF(ISNUMBER('JQ2 TTrade'!K56),IF('JQ2 TTrade'!K56="","",'JQ2 TTrade'!K56),"")</f>
        <v>319840</v>
      </c>
      <c r="H630" s="1367" t="str">
        <f>IF('JQ2 TTrade'!S56="","",'JQ2 TTrade'!S56)</f>
        <v/>
      </c>
    </row>
    <row r="631" spans="1:8" x14ac:dyDescent="0.25">
      <c r="A631" s="1369" t="str">
        <f>Cover!$G$25</f>
        <v>NL</v>
      </c>
      <c r="B631" s="1371" t="s">
        <v>843</v>
      </c>
      <c r="C631" s="1371">
        <f>Cover!G$27</f>
        <v>2019</v>
      </c>
      <c r="D631" s="1371" t="s">
        <v>815</v>
      </c>
      <c r="E631" s="1365" t="s">
        <v>785</v>
      </c>
      <c r="F631" s="1371" t="s">
        <v>862</v>
      </c>
      <c r="G631" s="1369">
        <f>IF(ISNUMBER('JQ2 TTrade'!K57),IF('JQ2 TTrade'!K57="","",'JQ2 TTrade'!K57),"")</f>
        <v>1960702</v>
      </c>
      <c r="H631" s="1367" t="str">
        <f>IF('JQ2 TTrade'!S57="","",'JQ2 TTrade'!S57)</f>
        <v/>
      </c>
    </row>
    <row r="632" spans="1:8" x14ac:dyDescent="0.25">
      <c r="A632" s="1369" t="str">
        <f>Cover!$G$25</f>
        <v>NL</v>
      </c>
      <c r="B632" s="1371" t="s">
        <v>843</v>
      </c>
      <c r="C632" s="1371">
        <f>Cover!G$27</f>
        <v>2019</v>
      </c>
      <c r="D632" s="1371" t="s">
        <v>816</v>
      </c>
      <c r="E632" s="1365" t="s">
        <v>785</v>
      </c>
      <c r="F632" s="1371" t="s">
        <v>862</v>
      </c>
      <c r="G632" s="1369">
        <f>IF(ISNUMBER('JQ2 TTrade'!K58),IF('JQ2 TTrade'!K58="","",'JQ2 TTrade'!K58),"")</f>
        <v>717715</v>
      </c>
      <c r="H632" s="1367" t="str">
        <f>IF('JQ2 TTrade'!S58="","",'JQ2 TTrade'!S58)</f>
        <v/>
      </c>
    </row>
    <row r="633" spans="1:8" x14ac:dyDescent="0.25">
      <c r="A633" s="1369" t="str">
        <f>Cover!$G$25</f>
        <v>NL</v>
      </c>
      <c r="B633" s="1371" t="s">
        <v>843</v>
      </c>
      <c r="C633" s="1371">
        <f>Cover!G$27</f>
        <v>2019</v>
      </c>
      <c r="D633" s="1371" t="s">
        <v>817</v>
      </c>
      <c r="E633" s="1365" t="s">
        <v>785</v>
      </c>
      <c r="F633" s="1371" t="s">
        <v>862</v>
      </c>
      <c r="G633" s="1369">
        <f>IF(ISNUMBER('JQ2 TTrade'!K59),IF('JQ2 TTrade'!K59="","",'JQ2 TTrade'!K59),"")</f>
        <v>11830</v>
      </c>
      <c r="H633" s="1367" t="str">
        <f>IF('JQ2 TTrade'!S59="","",'JQ2 TTrade'!S59)</f>
        <v/>
      </c>
    </row>
    <row r="634" spans="1:8" x14ac:dyDescent="0.25">
      <c r="A634" s="1369" t="str">
        <f>Cover!$G$25</f>
        <v>NL</v>
      </c>
      <c r="B634" s="1371" t="s">
        <v>843</v>
      </c>
      <c r="C634" s="1371">
        <f>Cover!G$27</f>
        <v>2019</v>
      </c>
      <c r="D634" s="1371" t="s">
        <v>818</v>
      </c>
      <c r="E634" s="1365" t="s">
        <v>785</v>
      </c>
      <c r="F634" s="1371" t="s">
        <v>862</v>
      </c>
      <c r="G634" s="1369">
        <f>IF(ISNUMBER('JQ2 TTrade'!K60),IF('JQ2 TTrade'!K60="","",'JQ2 TTrade'!K60),"")</f>
        <v>119240</v>
      </c>
      <c r="H634" s="1367" t="str">
        <f>IF('JQ2 TTrade'!S60="","",'JQ2 TTrade'!S60)</f>
        <v/>
      </c>
    </row>
    <row r="635" spans="1:8" x14ac:dyDescent="0.25">
      <c r="A635" s="1369" t="str">
        <f>Cover!$G$25</f>
        <v>NL</v>
      </c>
      <c r="B635" s="1371" t="s">
        <v>843</v>
      </c>
      <c r="C635" s="1371">
        <f>Cover!G$27</f>
        <v>2019</v>
      </c>
      <c r="D635" s="1371" t="s">
        <v>819</v>
      </c>
      <c r="E635" s="1365" t="s">
        <v>785</v>
      </c>
      <c r="F635" s="1371" t="s">
        <v>862</v>
      </c>
      <c r="G635" s="1369">
        <f>IF(ISNUMBER('JQ2 TTrade'!K61),IF('JQ2 TTrade'!K61="","",'JQ2 TTrade'!K61),"")</f>
        <v>217891</v>
      </c>
      <c r="H635" s="1367" t="str">
        <f>IF('JQ2 TTrade'!S61="","",'JQ2 TTrade'!S61)</f>
        <v/>
      </c>
    </row>
    <row r="636" spans="1:8" x14ac:dyDescent="0.25">
      <c r="A636" s="1369" t="str">
        <f>Cover!$G$25</f>
        <v>NL</v>
      </c>
      <c r="B636" s="1371" t="s">
        <v>843</v>
      </c>
      <c r="C636" s="1371">
        <f>Cover!G$27</f>
        <v>2019</v>
      </c>
      <c r="D636" s="1371" t="s">
        <v>820</v>
      </c>
      <c r="E636" s="1365" t="s">
        <v>785</v>
      </c>
      <c r="F636" s="1371" t="s">
        <v>862</v>
      </c>
      <c r="G636" s="1369">
        <f>IF(ISNUMBER('JQ2 TTrade'!K62),IF('JQ2 TTrade'!K62="","",'JQ2 TTrade'!K62),"")</f>
        <v>368754</v>
      </c>
      <c r="H636" s="1367" t="str">
        <f>IF('JQ2 TTrade'!S62="","",'JQ2 TTrade'!S62)</f>
        <v/>
      </c>
    </row>
    <row r="637" spans="1:8" x14ac:dyDescent="0.25">
      <c r="A637" s="1369" t="str">
        <f>Cover!$G$25</f>
        <v>NL</v>
      </c>
      <c r="B637" s="1371" t="s">
        <v>843</v>
      </c>
      <c r="C637" s="1371">
        <f>Cover!G$27</f>
        <v>2019</v>
      </c>
      <c r="D637" s="1371" t="s">
        <v>821</v>
      </c>
      <c r="E637" s="1365" t="s">
        <v>785</v>
      </c>
      <c r="F637" s="1371" t="s">
        <v>862</v>
      </c>
      <c r="G637" s="1369">
        <f>IF(ISNUMBER('JQ2 TTrade'!K63),IF('JQ2 TTrade'!K63="","",'JQ2 TTrade'!K63),"")</f>
        <v>30792</v>
      </c>
      <c r="H637" s="1367" t="str">
        <f>IF('JQ2 TTrade'!S63="","",'JQ2 TTrade'!S63)</f>
        <v/>
      </c>
    </row>
    <row r="638" spans="1:8" x14ac:dyDescent="0.25">
      <c r="A638" s="1369" t="str">
        <f>Cover!$G$25</f>
        <v>NL</v>
      </c>
      <c r="B638" s="1371" t="s">
        <v>843</v>
      </c>
      <c r="C638" s="1371">
        <f>Cover!G$27</f>
        <v>2019</v>
      </c>
      <c r="D638" s="1371" t="s">
        <v>822</v>
      </c>
      <c r="E638" s="1365" t="s">
        <v>785</v>
      </c>
      <c r="F638" s="1371" t="s">
        <v>862</v>
      </c>
      <c r="G638" s="1369">
        <f>IF(ISNUMBER('JQ2 TTrade'!K64),IF('JQ2 TTrade'!K64="","",'JQ2 TTrade'!K64),"")</f>
        <v>1119291</v>
      </c>
      <c r="H638" s="1367" t="str">
        <f>IF('JQ2 TTrade'!S64="","",'JQ2 TTrade'!S64)</f>
        <v/>
      </c>
    </row>
    <row r="639" spans="1:8" x14ac:dyDescent="0.25">
      <c r="A639" s="1369" t="str">
        <f>Cover!$G$25</f>
        <v>NL</v>
      </c>
      <c r="B639" s="1371" t="s">
        <v>843</v>
      </c>
      <c r="C639" s="1371">
        <f>Cover!G$27</f>
        <v>2019</v>
      </c>
      <c r="D639" s="1371" t="s">
        <v>823</v>
      </c>
      <c r="E639" s="1365" t="s">
        <v>785</v>
      </c>
      <c r="F639" s="1371" t="s">
        <v>862</v>
      </c>
      <c r="G639" s="1369">
        <f>IF(ISNUMBER('JQ2 TTrade'!K65),IF('JQ2 TTrade'!K65="","",'JQ2 TTrade'!K65),"")</f>
        <v>523567</v>
      </c>
      <c r="H639" s="1367" t="str">
        <f>IF('JQ2 TTrade'!S65="","",'JQ2 TTrade'!S65)</f>
        <v/>
      </c>
    </row>
    <row r="640" spans="1:8" x14ac:dyDescent="0.25">
      <c r="A640" s="1369" t="str">
        <f>Cover!$G$25</f>
        <v>NL</v>
      </c>
      <c r="B640" s="1371" t="s">
        <v>843</v>
      </c>
      <c r="C640" s="1371">
        <f>Cover!G$27</f>
        <v>2019</v>
      </c>
      <c r="D640" s="1371" t="s">
        <v>824</v>
      </c>
      <c r="E640" s="1365" t="s">
        <v>785</v>
      </c>
      <c r="F640" s="1371" t="s">
        <v>862</v>
      </c>
      <c r="G640" s="1369">
        <f>IF(ISNUMBER('JQ2 TTrade'!K66),IF('JQ2 TTrade'!K66="","",'JQ2 TTrade'!K66),"")</f>
        <v>414347</v>
      </c>
      <c r="H640" s="1367" t="str">
        <f>IF('JQ2 TTrade'!S66="","",'JQ2 TTrade'!S66)</f>
        <v/>
      </c>
    </row>
    <row r="641" spans="1:8" x14ac:dyDescent="0.25">
      <c r="A641" s="1369" t="str">
        <f>Cover!$G$25</f>
        <v>NL</v>
      </c>
      <c r="B641" s="1371" t="s">
        <v>843</v>
      </c>
      <c r="C641" s="1371">
        <f>Cover!G$27</f>
        <v>2019</v>
      </c>
      <c r="D641" s="1371" t="s">
        <v>825</v>
      </c>
      <c r="E641" s="1365" t="s">
        <v>785</v>
      </c>
      <c r="F641" s="1371" t="s">
        <v>862</v>
      </c>
      <c r="G641" s="1369">
        <f>IF(ISNUMBER('JQ2 TTrade'!K67),IF('JQ2 TTrade'!K67="","",'JQ2 TTrade'!K67),"")</f>
        <v>168707</v>
      </c>
      <c r="H641" s="1367" t="str">
        <f>IF('JQ2 TTrade'!S67="","",'JQ2 TTrade'!S67)</f>
        <v/>
      </c>
    </row>
    <row r="642" spans="1:8" x14ac:dyDescent="0.25">
      <c r="A642" s="1369" t="str">
        <f>Cover!$G$25</f>
        <v>NL</v>
      </c>
      <c r="B642" s="1371" t="s">
        <v>843</v>
      </c>
      <c r="C642" s="1371">
        <f>Cover!G$27</f>
        <v>2019</v>
      </c>
      <c r="D642" s="1371" t="s">
        <v>826</v>
      </c>
      <c r="E642" s="1365" t="s">
        <v>785</v>
      </c>
      <c r="F642" s="1371" t="s">
        <v>862</v>
      </c>
      <c r="G642" s="1369">
        <f>IF(ISNUMBER('JQ2 TTrade'!K68),IF('JQ2 TTrade'!K68="","",'JQ2 TTrade'!K68),"")</f>
        <v>12670</v>
      </c>
      <c r="H642" s="1367" t="str">
        <f>IF('JQ2 TTrade'!S68="","",'JQ2 TTrade'!S68)</f>
        <v/>
      </c>
    </row>
    <row r="643" spans="1:8" x14ac:dyDescent="0.25">
      <c r="A643" s="1369" t="str">
        <f>Cover!$G$25</f>
        <v>NL</v>
      </c>
      <c r="B643" s="1371" t="s">
        <v>843</v>
      </c>
      <c r="C643" s="1371">
        <f>Cover!G$27</f>
        <v>2019</v>
      </c>
      <c r="D643" s="1371" t="s">
        <v>827</v>
      </c>
      <c r="E643" s="1365" t="s">
        <v>785</v>
      </c>
      <c r="F643" s="1371" t="s">
        <v>862</v>
      </c>
      <c r="G643" s="1369">
        <f>IF(ISNUMBER('JQ2 TTrade'!K69),IF('JQ2 TTrade'!K69="","",'JQ2 TTrade'!K69),"")</f>
        <v>92904</v>
      </c>
      <c r="H643" s="1367" t="str">
        <f>IF('JQ2 TTrade'!S69="","",'JQ2 TTrade'!S69)</f>
        <v/>
      </c>
    </row>
    <row r="644" spans="1:8" x14ac:dyDescent="0.25">
      <c r="A644" s="1369" t="str">
        <f>Cover!$G$25</f>
        <v>NL</v>
      </c>
      <c r="B644" s="1371" t="s">
        <v>865</v>
      </c>
      <c r="C644" s="1371">
        <f>Cover!G$27-1</f>
        <v>2018</v>
      </c>
      <c r="D644" s="1371" t="s">
        <v>773</v>
      </c>
      <c r="E644" s="1365" t="s">
        <v>785</v>
      </c>
      <c r="F644" s="1371" t="s">
        <v>861</v>
      </c>
      <c r="G644" s="1369">
        <f>IF(ISNUMBER('EU1 ExtraEU Trade'!D11),IF('EU1 ExtraEU Trade'!D11="","",'EU1 ExtraEU Trade'!D11),"")</f>
        <v>38.113</v>
      </c>
      <c r="H644" s="1367" t="str">
        <f>IF('EU1 ExtraEU Trade'!L11="","",'EU1 ExtraEU Trade'!L11)</f>
        <v/>
      </c>
    </row>
    <row r="645" spans="1:8" x14ac:dyDescent="0.25">
      <c r="A645" s="1369" t="str">
        <f>Cover!$G$25</f>
        <v>NL</v>
      </c>
      <c r="B645" s="1371" t="s">
        <v>865</v>
      </c>
      <c r="C645" s="1371">
        <f>Cover!G$27-1</f>
        <v>2018</v>
      </c>
      <c r="D645" s="1371" t="s">
        <v>774</v>
      </c>
      <c r="E645" s="1365" t="s">
        <v>785</v>
      </c>
      <c r="F645" s="1371" t="s">
        <v>861</v>
      </c>
      <c r="G645" s="1369">
        <f>IF(ISNUMBER('EU1 ExtraEU Trade'!D12),IF('EU1 ExtraEU Trade'!D12="","",'EU1 ExtraEU Trade'!D12),"")</f>
        <v>15.061999999999999</v>
      </c>
      <c r="H645" s="1367" t="str">
        <f>IF('EU1 ExtraEU Trade'!L12="","",'EU1 ExtraEU Trade'!L12)</f>
        <v/>
      </c>
    </row>
    <row r="646" spans="1:8" x14ac:dyDescent="0.25">
      <c r="A646" s="1369" t="str">
        <f>Cover!$G$25</f>
        <v>NL</v>
      </c>
      <c r="B646" s="1371" t="s">
        <v>865</v>
      </c>
      <c r="C646" s="1371">
        <f>Cover!G$27-1</f>
        <v>2018</v>
      </c>
      <c r="D646" s="1371" t="s">
        <v>774</v>
      </c>
      <c r="E646" s="1365" t="s">
        <v>829</v>
      </c>
      <c r="F646" s="1371" t="s">
        <v>861</v>
      </c>
      <c r="G646" s="1369">
        <f>IF(ISNUMBER('EU1 ExtraEU Trade'!D13),IF('EU1 ExtraEU Trade'!D13="","",'EU1 ExtraEU Trade'!D13),"")</f>
        <v>0.52300000000000002</v>
      </c>
      <c r="H646" s="1367" t="str">
        <f>IF('EU1 ExtraEU Trade'!L13="","",'EU1 ExtraEU Trade'!L13)</f>
        <v/>
      </c>
    </row>
    <row r="647" spans="1:8" x14ac:dyDescent="0.25">
      <c r="A647" s="1369" t="str">
        <f>Cover!$G$25</f>
        <v>NL</v>
      </c>
      <c r="B647" s="1371" t="s">
        <v>865</v>
      </c>
      <c r="C647" s="1371">
        <f>Cover!G$27-1</f>
        <v>2018</v>
      </c>
      <c r="D647" s="1371" t="s">
        <v>774</v>
      </c>
      <c r="E647" s="1365" t="s">
        <v>833</v>
      </c>
      <c r="F647" s="1371" t="s">
        <v>861</v>
      </c>
      <c r="G647" s="1369">
        <f>IF(ISNUMBER('EU1 ExtraEU Trade'!D14),IF('EU1 ExtraEU Trade'!D14="","",'EU1 ExtraEU Trade'!D14),"")</f>
        <v>14.539</v>
      </c>
      <c r="H647" s="1367" t="str">
        <f>IF('EU1 ExtraEU Trade'!L14="","",'EU1 ExtraEU Trade'!L14)</f>
        <v/>
      </c>
    </row>
    <row r="648" spans="1:8" x14ac:dyDescent="0.25">
      <c r="A648" s="1369" t="str">
        <f>Cover!$G$25</f>
        <v>NL</v>
      </c>
      <c r="B648" s="1371" t="s">
        <v>865</v>
      </c>
      <c r="C648" s="1371">
        <f>Cover!G$27-1</f>
        <v>2018</v>
      </c>
      <c r="D648" s="1371" t="s">
        <v>775</v>
      </c>
      <c r="E648" s="1365" t="s">
        <v>785</v>
      </c>
      <c r="F648" s="1371" t="s">
        <v>861</v>
      </c>
      <c r="G648" s="1369">
        <f>IF(ISNUMBER('EU1 ExtraEU Trade'!D15),IF('EU1 ExtraEU Trade'!D15="","",'EU1 ExtraEU Trade'!D15),"")</f>
        <v>23.050999999999998</v>
      </c>
      <c r="H648" s="1367" t="str">
        <f>IF('EU1 ExtraEU Trade'!L15="","",'EU1 ExtraEU Trade'!L15)</f>
        <v/>
      </c>
    </row>
    <row r="649" spans="1:8" x14ac:dyDescent="0.25">
      <c r="A649" s="1369" t="str">
        <f>Cover!$G$25</f>
        <v>NL</v>
      </c>
      <c r="B649" s="1371" t="s">
        <v>865</v>
      </c>
      <c r="C649" s="1371">
        <f>Cover!G$27-1</f>
        <v>2018</v>
      </c>
      <c r="D649" s="1371" t="s">
        <v>775</v>
      </c>
      <c r="E649" s="1365" t="s">
        <v>829</v>
      </c>
      <c r="F649" s="1371" t="s">
        <v>861</v>
      </c>
      <c r="G649" s="1369">
        <f>IF(ISNUMBER('EU1 ExtraEU Trade'!D16),IF('EU1 ExtraEU Trade'!D16="","",'EU1 ExtraEU Trade'!D16),"")</f>
        <v>5.1999999999999998E-2</v>
      </c>
      <c r="H649" s="1367" t="str">
        <f>IF('EU1 ExtraEU Trade'!L16="","",'EU1 ExtraEU Trade'!L16)</f>
        <v/>
      </c>
    </row>
    <row r="650" spans="1:8" x14ac:dyDescent="0.25">
      <c r="A650" s="1369" t="str">
        <f>Cover!$G$25</f>
        <v>NL</v>
      </c>
      <c r="B650" s="1371" t="s">
        <v>865</v>
      </c>
      <c r="C650" s="1371">
        <f>Cover!G$27-1</f>
        <v>2018</v>
      </c>
      <c r="D650" s="1371" t="s">
        <v>775</v>
      </c>
      <c r="E650" s="1365" t="s">
        <v>833</v>
      </c>
      <c r="F650" s="1371" t="s">
        <v>861</v>
      </c>
      <c r="G650" s="1369">
        <f>IF(ISNUMBER('EU1 ExtraEU Trade'!D17),IF('EU1 ExtraEU Trade'!D17="","",'EU1 ExtraEU Trade'!D17),"")</f>
        <v>22.998999999999999</v>
      </c>
      <c r="H650" s="1367" t="str">
        <f>IF('EU1 ExtraEU Trade'!L17="","",'EU1 ExtraEU Trade'!L17)</f>
        <v/>
      </c>
    </row>
    <row r="651" spans="1:8" x14ac:dyDescent="0.25">
      <c r="A651" s="1369" t="str">
        <f>Cover!$G$25</f>
        <v>NL</v>
      </c>
      <c r="B651" s="1371" t="s">
        <v>865</v>
      </c>
      <c r="C651" s="1371">
        <f>Cover!G$27-1</f>
        <v>2018</v>
      </c>
      <c r="D651" s="1371" t="s">
        <v>775</v>
      </c>
      <c r="E651" s="1365" t="s">
        <v>842</v>
      </c>
      <c r="F651" s="1371" t="s">
        <v>861</v>
      </c>
      <c r="G651" s="1369">
        <f>IF(ISNUMBER('EU1 ExtraEU Trade'!D18),IF('EU1 ExtraEU Trade'!D18="","",'EU1 ExtraEU Trade'!D18),"")</f>
        <v>2.0190000000000001</v>
      </c>
      <c r="H651" s="1367" t="str">
        <f>IF('EU1 ExtraEU Trade'!L18="","",'EU1 ExtraEU Trade'!L18)</f>
        <v/>
      </c>
    </row>
    <row r="652" spans="1:8" x14ac:dyDescent="0.25">
      <c r="A652" s="1369" t="str">
        <f>Cover!$G$25</f>
        <v>NL</v>
      </c>
      <c r="B652" s="1371" t="s">
        <v>865</v>
      </c>
      <c r="C652" s="1371">
        <f>Cover!G$27-1</f>
        <v>2018</v>
      </c>
      <c r="D652" s="1371" t="s">
        <v>786</v>
      </c>
      <c r="E652" s="1365" t="s">
        <v>785</v>
      </c>
      <c r="F652" s="1371" t="s">
        <v>863</v>
      </c>
      <c r="G652" s="1369">
        <f>IF(ISNUMBER('EU1 ExtraEU Trade'!D19),IF('EU1 ExtraEU Trade'!D19="","",'EU1 ExtraEU Trade'!D19),"")</f>
        <v>44.590400000000002</v>
      </c>
      <c r="H652" s="1367" t="str">
        <f>IF('EU1 ExtraEU Trade'!L19="","",'EU1 ExtraEU Trade'!L19)</f>
        <v/>
      </c>
    </row>
    <row r="653" spans="1:8" x14ac:dyDescent="0.25">
      <c r="A653" s="1369" t="str">
        <f>Cover!$G$25</f>
        <v>NL</v>
      </c>
      <c r="B653" s="1371" t="s">
        <v>865</v>
      </c>
      <c r="C653" s="1371">
        <f>Cover!G$27-1</f>
        <v>2018</v>
      </c>
      <c r="D653" s="1371" t="s">
        <v>787</v>
      </c>
      <c r="E653" s="1365" t="s">
        <v>785</v>
      </c>
      <c r="F653" s="1371" t="s">
        <v>861</v>
      </c>
      <c r="G653" s="1369">
        <f>IF(ISNUMBER('EU1 ExtraEU Trade'!D20),IF('EU1 ExtraEU Trade'!D20="","",'EU1 ExtraEU Trade'!D20),"")</f>
        <v>13.636000000000001</v>
      </c>
      <c r="H653" s="1367" t="str">
        <f>IF('EU1 ExtraEU Trade'!L20="","",'EU1 ExtraEU Trade'!L20)</f>
        <v/>
      </c>
    </row>
    <row r="654" spans="1:8" x14ac:dyDescent="0.25">
      <c r="A654" s="1369" t="str">
        <f>Cover!$G$25</f>
        <v>NL</v>
      </c>
      <c r="B654" s="1371" t="s">
        <v>865</v>
      </c>
      <c r="C654" s="1371">
        <f>Cover!G$27-1</f>
        <v>2018</v>
      </c>
      <c r="D654" s="1371" t="s">
        <v>788</v>
      </c>
      <c r="E654" s="1365" t="s">
        <v>785</v>
      </c>
      <c r="F654" s="1371" t="s">
        <v>861</v>
      </c>
      <c r="G654" s="1369">
        <f>IF(ISNUMBER('EU1 ExtraEU Trade'!D21),IF('EU1 ExtraEU Trade'!D21="","",'EU1 ExtraEU Trade'!D21),"")</f>
        <v>10.992000000000001</v>
      </c>
      <c r="H654" s="1367" t="str">
        <f>IF('EU1 ExtraEU Trade'!L21="","",'EU1 ExtraEU Trade'!L21)</f>
        <v/>
      </c>
    </row>
    <row r="655" spans="1:8" x14ac:dyDescent="0.25">
      <c r="A655" s="1369" t="str">
        <f>Cover!$G$25</f>
        <v>NL</v>
      </c>
      <c r="B655" s="1371" t="s">
        <v>865</v>
      </c>
      <c r="C655" s="1371">
        <f>Cover!G$27-1</f>
        <v>2018</v>
      </c>
      <c r="D655" s="1371" t="s">
        <v>789</v>
      </c>
      <c r="E655" s="1365" t="s">
        <v>785</v>
      </c>
      <c r="F655" s="1371" t="s">
        <v>861</v>
      </c>
      <c r="G655" s="1369">
        <f>IF(ISNUMBER('EU1 ExtraEU Trade'!D22),IF('EU1 ExtraEU Trade'!D22="","",'EU1 ExtraEU Trade'!D22),"")</f>
        <v>2.6440000000000001</v>
      </c>
      <c r="H655" s="1367" t="str">
        <f>IF('EU1 ExtraEU Trade'!L22="","",'EU1 ExtraEU Trade'!L22)</f>
        <v/>
      </c>
    </row>
    <row r="656" spans="1:8" x14ac:dyDescent="0.25">
      <c r="A656" s="1369" t="str">
        <f>Cover!$G$25</f>
        <v>NL</v>
      </c>
      <c r="B656" s="1371" t="s">
        <v>865</v>
      </c>
      <c r="C656" s="1371">
        <f>Cover!G$27-1</f>
        <v>2018</v>
      </c>
      <c r="D656" s="1371" t="s">
        <v>790</v>
      </c>
      <c r="E656" s="1365" t="s">
        <v>785</v>
      </c>
      <c r="F656" s="1371" t="s">
        <v>863</v>
      </c>
      <c r="G656" s="1369">
        <f>IF(ISNUMBER('EU1 ExtraEU Trade'!D23),IF('EU1 ExtraEU Trade'!D23="","",'EU1 ExtraEU Trade'!D23),"")</f>
        <v>0</v>
      </c>
      <c r="H656" s="1367" t="str">
        <f>IF('EU1 ExtraEU Trade'!L23="","",'EU1 ExtraEU Trade'!L23)</f>
        <v/>
      </c>
    </row>
    <row r="657" spans="1:8" x14ac:dyDescent="0.25">
      <c r="A657" s="1369" t="str">
        <f>Cover!$G$25</f>
        <v>NL</v>
      </c>
      <c r="B657" s="1371" t="s">
        <v>865</v>
      </c>
      <c r="C657" s="1371">
        <f>Cover!G$27-1</f>
        <v>2018</v>
      </c>
      <c r="D657" s="1371" t="s">
        <v>791</v>
      </c>
      <c r="E657" s="1365" t="s">
        <v>785</v>
      </c>
      <c r="F657" s="1371" t="s">
        <v>863</v>
      </c>
      <c r="G657" s="1369">
        <f>IF(ISNUMBER('EU1 ExtraEU Trade'!D24),IF('EU1 ExtraEU Trade'!D24="","",'EU1 ExtraEU Trade'!D24),"")</f>
        <v>25.338000000000001</v>
      </c>
      <c r="H657" s="1367" t="str">
        <f>IF('EU1 ExtraEU Trade'!L24="","",'EU1 ExtraEU Trade'!L24)</f>
        <v/>
      </c>
    </row>
    <row r="658" spans="1:8" x14ac:dyDescent="0.25">
      <c r="A658" s="1369" t="str">
        <f>Cover!$G$25</f>
        <v>NL</v>
      </c>
      <c r="B658" s="1371" t="s">
        <v>865</v>
      </c>
      <c r="C658" s="1371">
        <f>Cover!G$27-1</f>
        <v>2018</v>
      </c>
      <c r="D658" s="1371" t="s">
        <v>792</v>
      </c>
      <c r="E658" s="1365" t="s">
        <v>785</v>
      </c>
      <c r="F658" s="1371" t="s">
        <v>863</v>
      </c>
      <c r="G658" s="1369">
        <f>IF(ISNUMBER('EU1 ExtraEU Trade'!D25),IF('EU1 ExtraEU Trade'!D25="","",'EU1 ExtraEU Trade'!D25),"")</f>
        <v>24.265000000000001</v>
      </c>
      <c r="H658" s="1367" t="str">
        <f>IF('EU1 ExtraEU Trade'!L25="","",'EU1 ExtraEU Trade'!L25)</f>
        <v/>
      </c>
    </row>
    <row r="659" spans="1:8" x14ac:dyDescent="0.25">
      <c r="A659" s="1369" t="str">
        <f>Cover!$G$25</f>
        <v>NL</v>
      </c>
      <c r="B659" s="1371" t="s">
        <v>865</v>
      </c>
      <c r="C659" s="1371">
        <f>Cover!G$27-1</f>
        <v>2018</v>
      </c>
      <c r="D659" s="1371" t="s">
        <v>793</v>
      </c>
      <c r="E659" s="1365" t="s">
        <v>785</v>
      </c>
      <c r="F659" s="1371" t="s">
        <v>863</v>
      </c>
      <c r="G659" s="1369">
        <f>IF(ISNUMBER('EU1 ExtraEU Trade'!D26),IF('EU1 ExtraEU Trade'!D26="","",'EU1 ExtraEU Trade'!D26),"")</f>
        <v>1.073</v>
      </c>
      <c r="H659" s="1367" t="str">
        <f>IF('EU1 ExtraEU Trade'!L26="","",'EU1 ExtraEU Trade'!L26)</f>
        <v/>
      </c>
    </row>
    <row r="660" spans="1:8" x14ac:dyDescent="0.25">
      <c r="A660" s="1369" t="str">
        <f>Cover!$G$25</f>
        <v>NL</v>
      </c>
      <c r="B660" s="1371" t="s">
        <v>865</v>
      </c>
      <c r="C660" s="1371">
        <f>Cover!G$27-1</f>
        <v>2018</v>
      </c>
      <c r="D660" s="1371" t="s">
        <v>794</v>
      </c>
      <c r="E660" s="1365" t="s">
        <v>785</v>
      </c>
      <c r="F660" s="1371" t="s">
        <v>861</v>
      </c>
      <c r="G660" s="1369">
        <f>IF(ISNUMBER('EU1 ExtraEU Trade'!D27),IF('EU1 ExtraEU Trade'!D27="","",'EU1 ExtraEU Trade'!D27),"")</f>
        <v>949.58</v>
      </c>
      <c r="H660" s="1367" t="str">
        <f>IF('EU1 ExtraEU Trade'!L27="","",'EU1 ExtraEU Trade'!L27)</f>
        <v/>
      </c>
    </row>
    <row r="661" spans="1:8" x14ac:dyDescent="0.25">
      <c r="A661" s="1369" t="str">
        <f>Cover!$G$25</f>
        <v>NL</v>
      </c>
      <c r="B661" s="1371" t="s">
        <v>865</v>
      </c>
      <c r="C661" s="1371">
        <f>Cover!G$27-1</f>
        <v>2018</v>
      </c>
      <c r="D661" s="1371" t="s">
        <v>794</v>
      </c>
      <c r="E661" s="1365" t="s">
        <v>829</v>
      </c>
      <c r="F661" s="1371" t="s">
        <v>861</v>
      </c>
      <c r="G661" s="1369">
        <f>IF(ISNUMBER('EU1 ExtraEU Trade'!D28),IF('EU1 ExtraEU Trade'!D28="","",'EU1 ExtraEU Trade'!D28),"")</f>
        <v>706.32500000000005</v>
      </c>
      <c r="H661" s="1367" t="str">
        <f>IF('EU1 ExtraEU Trade'!L28="","",'EU1 ExtraEU Trade'!L28)</f>
        <v/>
      </c>
    </row>
    <row r="662" spans="1:8" x14ac:dyDescent="0.25">
      <c r="A662" s="1369" t="str">
        <f>Cover!$G$25</f>
        <v>NL</v>
      </c>
      <c r="B662" s="1371" t="s">
        <v>865</v>
      </c>
      <c r="C662" s="1371">
        <f>Cover!G$27-1</f>
        <v>2018</v>
      </c>
      <c r="D662" s="1371" t="s">
        <v>794</v>
      </c>
      <c r="E662" s="1365" t="s">
        <v>833</v>
      </c>
      <c r="F662" s="1371" t="s">
        <v>861</v>
      </c>
      <c r="G662" s="1369">
        <f>IF(ISNUMBER('EU1 ExtraEU Trade'!D29),IF('EU1 ExtraEU Trade'!D29="","",'EU1 ExtraEU Trade'!D29),"")</f>
        <v>243.255</v>
      </c>
      <c r="H662" s="1367" t="str">
        <f>IF('EU1 ExtraEU Trade'!L29="","",'EU1 ExtraEU Trade'!L29)</f>
        <v/>
      </c>
    </row>
    <row r="663" spans="1:8" x14ac:dyDescent="0.25">
      <c r="A663" s="1369" t="str">
        <f>Cover!$G$25</f>
        <v>NL</v>
      </c>
      <c r="B663" s="1371" t="s">
        <v>865</v>
      </c>
      <c r="C663" s="1371">
        <f>Cover!G$27-1</f>
        <v>2018</v>
      </c>
      <c r="D663" s="1371" t="s">
        <v>794</v>
      </c>
      <c r="E663" s="1365" t="s">
        <v>842</v>
      </c>
      <c r="F663" s="1371" t="s">
        <v>861</v>
      </c>
      <c r="G663" s="1369">
        <f>IF(ISNUMBER('EU1 ExtraEU Trade'!D30),IF('EU1 ExtraEU Trade'!D30="","",'EU1 ExtraEU Trade'!D30),"")</f>
        <v>188.29599999999999</v>
      </c>
      <c r="H663" s="1367" t="str">
        <f>IF('EU1 ExtraEU Trade'!L30="","",'EU1 ExtraEU Trade'!L30)</f>
        <v/>
      </c>
    </row>
    <row r="664" spans="1:8" x14ac:dyDescent="0.25">
      <c r="A664" s="1369" t="str">
        <f>Cover!$G$25</f>
        <v>NL</v>
      </c>
      <c r="B664" s="1371" t="s">
        <v>865</v>
      </c>
      <c r="C664" s="1371">
        <f>Cover!G$27-1</f>
        <v>2018</v>
      </c>
      <c r="D664" s="1371" t="s">
        <v>795</v>
      </c>
      <c r="E664" s="1365" t="s">
        <v>785</v>
      </c>
      <c r="F664" s="1371" t="s">
        <v>861</v>
      </c>
      <c r="G664" s="1369">
        <f>IF(ISNUMBER('EU1 ExtraEU Trade'!D31),IF('EU1 ExtraEU Trade'!D31="","",'EU1 ExtraEU Trade'!D31),"")</f>
        <v>7.4399999999999995</v>
      </c>
      <c r="H664" s="1367" t="str">
        <f>IF('EU1 ExtraEU Trade'!L31="","",'EU1 ExtraEU Trade'!L31)</f>
        <v/>
      </c>
    </row>
    <row r="665" spans="1:8" x14ac:dyDescent="0.25">
      <c r="A665" s="1369" t="str">
        <f>Cover!$G$25</f>
        <v>NL</v>
      </c>
      <c r="B665" s="1371" t="s">
        <v>865</v>
      </c>
      <c r="C665" s="1371">
        <f>Cover!G$27-1</f>
        <v>2018</v>
      </c>
      <c r="D665" s="1371" t="s">
        <v>795</v>
      </c>
      <c r="E665" s="1365" t="s">
        <v>829</v>
      </c>
      <c r="F665" s="1371" t="s">
        <v>861</v>
      </c>
      <c r="G665" s="1369">
        <f>IF(ISNUMBER('EU1 ExtraEU Trade'!D32),IF('EU1 ExtraEU Trade'!D32="","",'EU1 ExtraEU Trade'!D32),"")</f>
        <v>0.17799999999999999</v>
      </c>
      <c r="H665" s="1367" t="str">
        <f>IF('EU1 ExtraEU Trade'!L32="","",'EU1 ExtraEU Trade'!L32)</f>
        <v/>
      </c>
    </row>
    <row r="666" spans="1:8" x14ac:dyDescent="0.25">
      <c r="A666" s="1369" t="str">
        <f>Cover!$G$25</f>
        <v>NL</v>
      </c>
      <c r="B666" s="1371" t="s">
        <v>865</v>
      </c>
      <c r="C666" s="1371">
        <f>Cover!G$27-1</f>
        <v>2018</v>
      </c>
      <c r="D666" s="1371" t="s">
        <v>795</v>
      </c>
      <c r="E666" s="1365" t="s">
        <v>833</v>
      </c>
      <c r="F666" s="1371" t="s">
        <v>861</v>
      </c>
      <c r="G666" s="1369">
        <f>IF(ISNUMBER('EU1 ExtraEU Trade'!D33),IF('EU1 ExtraEU Trade'!D33="","",'EU1 ExtraEU Trade'!D33),"")</f>
        <v>7.2619999999999996</v>
      </c>
      <c r="H666" s="1367" t="str">
        <f>IF('EU1 ExtraEU Trade'!L33="","",'EU1 ExtraEU Trade'!L33)</f>
        <v/>
      </c>
    </row>
    <row r="667" spans="1:8" x14ac:dyDescent="0.25">
      <c r="A667" s="1369" t="str">
        <f>Cover!$G$25</f>
        <v>NL</v>
      </c>
      <c r="B667" s="1371" t="s">
        <v>865</v>
      </c>
      <c r="C667" s="1371">
        <f>Cover!G$27-1</f>
        <v>2018</v>
      </c>
      <c r="D667" s="1371" t="s">
        <v>795</v>
      </c>
      <c r="E667" s="1365" t="s">
        <v>842</v>
      </c>
      <c r="F667" s="1371" t="s">
        <v>861</v>
      </c>
      <c r="G667" s="1369">
        <f>IF(ISNUMBER('EU1 ExtraEU Trade'!D34),IF('EU1 ExtraEU Trade'!D34="","",'EU1 ExtraEU Trade'!D34),"")</f>
        <v>5.9269999999999996</v>
      </c>
      <c r="H667" s="1367" t="str">
        <f>IF('EU1 ExtraEU Trade'!L34="","",'EU1 ExtraEU Trade'!L34)</f>
        <v/>
      </c>
    </row>
    <row r="668" spans="1:8" x14ac:dyDescent="0.25">
      <c r="A668" s="1369" t="str">
        <f>Cover!$G$25</f>
        <v>NL</v>
      </c>
      <c r="B668" s="1371" t="s">
        <v>865</v>
      </c>
      <c r="C668" s="1371">
        <f>Cover!G$27-1</f>
        <v>2018</v>
      </c>
      <c r="D668" s="1371" t="s">
        <v>796</v>
      </c>
      <c r="E668" s="1365" t="s">
        <v>785</v>
      </c>
      <c r="F668" s="1371" t="s">
        <v>861</v>
      </c>
      <c r="G668" s="1369">
        <f>IF(ISNUMBER('EU1 ExtraEU Trade'!D35),IF('EU1 ExtraEU Trade'!D35="","",'EU1 ExtraEU Trade'!D35),"")</f>
        <v>308.53799999999995</v>
      </c>
      <c r="H668" s="1367" t="str">
        <f>IF('EU1 ExtraEU Trade'!L35="","",'EU1 ExtraEU Trade'!L35)</f>
        <v/>
      </c>
    </row>
    <row r="669" spans="1:8" x14ac:dyDescent="0.25">
      <c r="A669" s="1369" t="str">
        <f>Cover!$G$25</f>
        <v>NL</v>
      </c>
      <c r="B669" s="1371" t="s">
        <v>865</v>
      </c>
      <c r="C669" s="1371">
        <f>Cover!G$27-1</f>
        <v>2018</v>
      </c>
      <c r="D669" s="1371" t="s">
        <v>797</v>
      </c>
      <c r="E669" s="1365" t="s">
        <v>785</v>
      </c>
      <c r="F669" s="1371" t="s">
        <v>861</v>
      </c>
      <c r="G669" s="1369">
        <f>IF(ISNUMBER('EU1 ExtraEU Trade'!D36),IF('EU1 ExtraEU Trade'!D36="","",'EU1 ExtraEU Trade'!D36),"")</f>
        <v>294.97799999999995</v>
      </c>
      <c r="H669" s="1367" t="str">
        <f>IF('EU1 ExtraEU Trade'!L36="","",'EU1 ExtraEU Trade'!L36)</f>
        <v/>
      </c>
    </row>
    <row r="670" spans="1:8" x14ac:dyDescent="0.25">
      <c r="A670" s="1369" t="str">
        <f>Cover!$G$25</f>
        <v>NL</v>
      </c>
      <c r="B670" s="1371" t="s">
        <v>865</v>
      </c>
      <c r="C670" s="1371">
        <f>Cover!G$27-1</f>
        <v>2018</v>
      </c>
      <c r="D670" s="1371" t="s">
        <v>797</v>
      </c>
      <c r="E670" s="1365" t="s">
        <v>829</v>
      </c>
      <c r="F670" s="1371" t="s">
        <v>861</v>
      </c>
      <c r="G670" s="1369">
        <f>IF(ISNUMBER('EU1 ExtraEU Trade'!D37),IF('EU1 ExtraEU Trade'!D37="","",'EU1 ExtraEU Trade'!D37),"")</f>
        <v>148.00299999999999</v>
      </c>
      <c r="H670" s="1367" t="str">
        <f>IF('EU1 ExtraEU Trade'!L37="","",'EU1 ExtraEU Trade'!L37)</f>
        <v/>
      </c>
    </row>
    <row r="671" spans="1:8" x14ac:dyDescent="0.25">
      <c r="A671" s="1369" t="str">
        <f>Cover!$G$25</f>
        <v>NL</v>
      </c>
      <c r="B671" s="1371" t="s">
        <v>865</v>
      </c>
      <c r="C671" s="1371">
        <f>Cover!G$27-1</f>
        <v>2018</v>
      </c>
      <c r="D671" s="1371" t="s">
        <v>797</v>
      </c>
      <c r="E671" s="1365" t="s">
        <v>833</v>
      </c>
      <c r="F671" s="1371" t="s">
        <v>861</v>
      </c>
      <c r="G671" s="1369">
        <f>IF(ISNUMBER('EU1 ExtraEU Trade'!D38),IF('EU1 ExtraEU Trade'!D38="","",'EU1 ExtraEU Trade'!D38),"")</f>
        <v>146.97499999999999</v>
      </c>
      <c r="H671" s="1367" t="str">
        <f>IF('EU1 ExtraEU Trade'!L38="","",'EU1 ExtraEU Trade'!L38)</f>
        <v/>
      </c>
    </row>
    <row r="672" spans="1:8" x14ac:dyDescent="0.25">
      <c r="A672" s="1369" t="str">
        <f>Cover!$G$25</f>
        <v>NL</v>
      </c>
      <c r="B672" s="1371" t="s">
        <v>865</v>
      </c>
      <c r="C672" s="1371">
        <f>Cover!G$27-1</f>
        <v>2018</v>
      </c>
      <c r="D672" s="1371" t="s">
        <v>797</v>
      </c>
      <c r="E672" s="1365" t="s">
        <v>842</v>
      </c>
      <c r="F672" s="1371" t="s">
        <v>861</v>
      </c>
      <c r="G672" s="1369">
        <f>IF(ISNUMBER('EU1 ExtraEU Trade'!D39),IF('EU1 ExtraEU Trade'!D39="","",'EU1 ExtraEU Trade'!D39),"")</f>
        <v>45.793999999999997</v>
      </c>
      <c r="H672" s="1367" t="str">
        <f>IF('EU1 ExtraEU Trade'!L39="","",'EU1 ExtraEU Trade'!L39)</f>
        <v/>
      </c>
    </row>
    <row r="673" spans="1:8" x14ac:dyDescent="0.25">
      <c r="A673" s="1369" t="str">
        <f>Cover!$G$25</f>
        <v>NL</v>
      </c>
      <c r="B673" s="1371" t="s">
        <v>865</v>
      </c>
      <c r="C673" s="1371">
        <f>Cover!G$27-1</f>
        <v>2018</v>
      </c>
      <c r="D673" s="1371" t="s">
        <v>798</v>
      </c>
      <c r="E673" s="1365" t="s">
        <v>785</v>
      </c>
      <c r="F673" s="1371" t="s">
        <v>861</v>
      </c>
      <c r="G673" s="1369">
        <f>IF(ISNUMBER('EU1 ExtraEU Trade'!D40),IF('EU1 ExtraEU Trade'!D40="","",'EU1 ExtraEU Trade'!D40),"")</f>
        <v>3.4329999999999998</v>
      </c>
      <c r="H673" s="1367" t="str">
        <f>IF('EU1 ExtraEU Trade'!L40="","",'EU1 ExtraEU Trade'!L40)</f>
        <v/>
      </c>
    </row>
    <row r="674" spans="1:8" x14ac:dyDescent="0.25">
      <c r="A674" s="1369" t="str">
        <f>Cover!$G$25</f>
        <v>NL</v>
      </c>
      <c r="B674" s="1371" t="s">
        <v>865</v>
      </c>
      <c r="C674" s="1371">
        <f>Cover!G$27-1</f>
        <v>2018</v>
      </c>
      <c r="D674" s="1371" t="s">
        <v>799</v>
      </c>
      <c r="E674" s="1365" t="s">
        <v>785</v>
      </c>
      <c r="F674" s="1371" t="s">
        <v>861</v>
      </c>
      <c r="G674" s="1369">
        <f>IF(ISNUMBER('EU1 ExtraEU Trade'!D41),IF('EU1 ExtraEU Trade'!D41="","",'EU1 ExtraEU Trade'!D41),"")</f>
        <v>2.044</v>
      </c>
      <c r="H674" s="1367" t="str">
        <f>IF('EU1 ExtraEU Trade'!L41="","",'EU1 ExtraEU Trade'!L41)</f>
        <v/>
      </c>
    </row>
    <row r="675" spans="1:8" x14ac:dyDescent="0.25">
      <c r="A675" s="1369" t="str">
        <f>Cover!$G$25</f>
        <v>NL</v>
      </c>
      <c r="B675" s="1371" t="s">
        <v>865</v>
      </c>
      <c r="C675" s="1371">
        <f>Cover!G$27-1</f>
        <v>2018</v>
      </c>
      <c r="D675" s="1371" t="s">
        <v>800</v>
      </c>
      <c r="E675" s="1365" t="s">
        <v>785</v>
      </c>
      <c r="F675" s="1371" t="s">
        <v>861</v>
      </c>
      <c r="G675" s="1369">
        <f>IF(ISNUMBER('EU1 ExtraEU Trade'!D42),IF('EU1 ExtraEU Trade'!D42="","",'EU1 ExtraEU Trade'!D42),"")</f>
        <v>10.127000000000001</v>
      </c>
      <c r="H675" s="1367" t="str">
        <f>IF('EU1 ExtraEU Trade'!L42="","",'EU1 ExtraEU Trade'!L42)</f>
        <v/>
      </c>
    </row>
    <row r="676" spans="1:8" x14ac:dyDescent="0.25">
      <c r="A676" s="1369" t="str">
        <f>Cover!$G$25</f>
        <v>NL</v>
      </c>
      <c r="B676" s="1371" t="s">
        <v>865</v>
      </c>
      <c r="C676" s="1371">
        <f>Cover!G$27-1</f>
        <v>2018</v>
      </c>
      <c r="D676" s="1371" t="s">
        <v>801</v>
      </c>
      <c r="E676" s="1365" t="s">
        <v>785</v>
      </c>
      <c r="F676" s="1371" t="s">
        <v>861</v>
      </c>
      <c r="G676" s="1369">
        <f>IF(ISNUMBER('EU1 ExtraEU Trade'!D43),IF('EU1 ExtraEU Trade'!D43="","",'EU1 ExtraEU Trade'!D43),"")</f>
        <v>3.6930000000000001</v>
      </c>
      <c r="H676" s="1367" t="str">
        <f>IF('EU1 ExtraEU Trade'!L43="","",'EU1 ExtraEU Trade'!L43)</f>
        <v/>
      </c>
    </row>
    <row r="677" spans="1:8" x14ac:dyDescent="0.25">
      <c r="A677" s="1369" t="str">
        <f>Cover!$G$25</f>
        <v>NL</v>
      </c>
      <c r="B677" s="1371" t="s">
        <v>865</v>
      </c>
      <c r="C677" s="1371">
        <f>Cover!G$27-1</f>
        <v>2018</v>
      </c>
      <c r="D677" s="1371" t="s">
        <v>802</v>
      </c>
      <c r="E677" s="1365" t="s">
        <v>785</v>
      </c>
      <c r="F677" s="1371" t="s">
        <v>861</v>
      </c>
      <c r="G677" s="1369">
        <f>IF(ISNUMBER('EU1 ExtraEU Trade'!D44),IF('EU1 ExtraEU Trade'!D44="","",'EU1 ExtraEU Trade'!D44),"")</f>
        <v>5.8410000000000002</v>
      </c>
      <c r="H677" s="1367" t="str">
        <f>IF('EU1 ExtraEU Trade'!L44="","",'EU1 ExtraEU Trade'!L44)</f>
        <v/>
      </c>
    </row>
    <row r="678" spans="1:8" x14ac:dyDescent="0.25">
      <c r="A678" s="1369" t="str">
        <f>Cover!$G$25</f>
        <v>NL</v>
      </c>
      <c r="B678" s="1371" t="s">
        <v>865</v>
      </c>
      <c r="C678" s="1371">
        <f>Cover!G$27-1</f>
        <v>2018</v>
      </c>
      <c r="D678" s="1371" t="s">
        <v>803</v>
      </c>
      <c r="E678" s="1365" t="s">
        <v>785</v>
      </c>
      <c r="F678" s="1371" t="s">
        <v>861</v>
      </c>
      <c r="G678" s="1369">
        <f>IF(ISNUMBER('EU1 ExtraEU Trade'!D45),IF('EU1 ExtraEU Trade'!D45="","",'EU1 ExtraEU Trade'!D45),"")</f>
        <v>0.59299999999999997</v>
      </c>
      <c r="H678" s="1367" t="str">
        <f>IF('EU1 ExtraEU Trade'!L45="","",'EU1 ExtraEU Trade'!L45)</f>
        <v/>
      </c>
    </row>
    <row r="679" spans="1:8" x14ac:dyDescent="0.25">
      <c r="A679" s="1369" t="str">
        <f>Cover!$G$25</f>
        <v>NL</v>
      </c>
      <c r="B679" s="1371" t="s">
        <v>865</v>
      </c>
      <c r="C679" s="1371">
        <f>Cover!G$27-1</f>
        <v>2018</v>
      </c>
      <c r="D679" s="1371" t="s">
        <v>804</v>
      </c>
      <c r="E679" s="1365" t="s">
        <v>785</v>
      </c>
      <c r="F679" s="1371" t="s">
        <v>863</v>
      </c>
      <c r="G679" s="1369">
        <f>IF(ISNUMBER('EU1 ExtraEU Trade'!D46),IF('EU1 ExtraEU Trade'!D46="","",'EU1 ExtraEU Trade'!D46),"")</f>
        <v>1101.6220000000001</v>
      </c>
      <c r="H679" s="1367" t="str">
        <f>IF('EU1 ExtraEU Trade'!L46="","",'EU1 ExtraEU Trade'!L46)</f>
        <v/>
      </c>
    </row>
    <row r="680" spans="1:8" x14ac:dyDescent="0.25">
      <c r="A680" s="1369" t="str">
        <f>Cover!$G$25</f>
        <v>NL</v>
      </c>
      <c r="B680" s="1371" t="s">
        <v>865</v>
      </c>
      <c r="C680" s="1371">
        <f>Cover!G$27-1</f>
        <v>2018</v>
      </c>
      <c r="D680" s="1371" t="s">
        <v>805</v>
      </c>
      <c r="E680" s="1365" t="s">
        <v>785</v>
      </c>
      <c r="F680" s="1371" t="s">
        <v>863</v>
      </c>
      <c r="G680" s="1369">
        <f>IF(ISNUMBER('EU1 ExtraEU Trade'!D47),IF('EU1 ExtraEU Trade'!D47="","",'EU1 ExtraEU Trade'!D47),"")</f>
        <v>94.921999999999997</v>
      </c>
      <c r="H680" s="1367" t="str">
        <f>IF('EU1 ExtraEU Trade'!L47="","",'EU1 ExtraEU Trade'!L47)</f>
        <v/>
      </c>
    </row>
    <row r="681" spans="1:8" x14ac:dyDescent="0.25">
      <c r="A681" s="1369" t="str">
        <f>Cover!$G$25</f>
        <v>NL</v>
      </c>
      <c r="B681" s="1371" t="s">
        <v>865</v>
      </c>
      <c r="C681" s="1371">
        <f>Cover!G$27-1</f>
        <v>2018</v>
      </c>
      <c r="D681" s="1371" t="s">
        <v>806</v>
      </c>
      <c r="E681" s="1365" t="s">
        <v>785</v>
      </c>
      <c r="F681" s="1371" t="s">
        <v>863</v>
      </c>
      <c r="G681" s="1369">
        <f>IF(ISNUMBER('EU1 ExtraEU Trade'!D48),IF('EU1 ExtraEU Trade'!D48="","",'EU1 ExtraEU Trade'!D48),"")</f>
        <v>991.86599999999999</v>
      </c>
      <c r="H681" s="1367" t="str">
        <f>IF('EU1 ExtraEU Trade'!L48="","",'EU1 ExtraEU Trade'!L48)</f>
        <v/>
      </c>
    </row>
    <row r="682" spans="1:8" x14ac:dyDescent="0.25">
      <c r="A682" s="1369" t="str">
        <f>Cover!$G$25</f>
        <v>NL</v>
      </c>
      <c r="B682" s="1371" t="s">
        <v>865</v>
      </c>
      <c r="C682" s="1371">
        <f>Cover!G$27-1</f>
        <v>2018</v>
      </c>
      <c r="D682" s="1371" t="s">
        <v>807</v>
      </c>
      <c r="E682" s="1365" t="s">
        <v>785</v>
      </c>
      <c r="F682" s="1371" t="s">
        <v>863</v>
      </c>
      <c r="G682" s="1369">
        <f>IF(ISNUMBER('EU1 ExtraEU Trade'!D49),IF('EU1 ExtraEU Trade'!D49="","",'EU1 ExtraEU Trade'!D49),"")</f>
        <v>991.86</v>
      </c>
      <c r="H682" s="1367" t="str">
        <f>IF('EU1 ExtraEU Trade'!L49="","",'EU1 ExtraEU Trade'!L49)</f>
        <v/>
      </c>
    </row>
    <row r="683" spans="1:8" x14ac:dyDescent="0.25">
      <c r="A683" s="1369" t="str">
        <f>Cover!$G$25</f>
        <v>NL</v>
      </c>
      <c r="B683" s="1371" t="s">
        <v>865</v>
      </c>
      <c r="C683" s="1371">
        <f>Cover!G$27-1</f>
        <v>2018</v>
      </c>
      <c r="D683" s="1371" t="s">
        <v>808</v>
      </c>
      <c r="E683" s="1365" t="s">
        <v>785</v>
      </c>
      <c r="F683" s="1371" t="s">
        <v>863</v>
      </c>
      <c r="G683" s="1369">
        <f>IF(ISNUMBER('EU1 ExtraEU Trade'!D50),IF('EU1 ExtraEU Trade'!D50="","",'EU1 ExtraEU Trade'!D50),"")</f>
        <v>989.46299999999997</v>
      </c>
      <c r="H683" s="1367" t="str">
        <f>IF('EU1 ExtraEU Trade'!L50="","",'EU1 ExtraEU Trade'!L50)</f>
        <v/>
      </c>
    </row>
    <row r="684" spans="1:8" x14ac:dyDescent="0.25">
      <c r="A684" s="1369" t="str">
        <f>Cover!$G$25</f>
        <v>NL</v>
      </c>
      <c r="B684" s="1371" t="s">
        <v>865</v>
      </c>
      <c r="C684" s="1371">
        <f>Cover!G$27-1</f>
        <v>2018</v>
      </c>
      <c r="D684" s="1371" t="s">
        <v>809</v>
      </c>
      <c r="E684" s="1365" t="s">
        <v>785</v>
      </c>
      <c r="F684" s="1371" t="s">
        <v>863</v>
      </c>
      <c r="G684" s="1369">
        <f>IF(ISNUMBER('EU1 ExtraEU Trade'!D51),IF('EU1 ExtraEU Trade'!D51="","",'EU1 ExtraEU Trade'!D51),"")</f>
        <v>6.0000000000000001E-3</v>
      </c>
      <c r="H684" s="1367" t="str">
        <f>IF('EU1 ExtraEU Trade'!L51="","",'EU1 ExtraEU Trade'!L51)</f>
        <v/>
      </c>
    </row>
    <row r="685" spans="1:8" x14ac:dyDescent="0.25">
      <c r="A685" s="1369" t="str">
        <f>Cover!$G$25</f>
        <v>NL</v>
      </c>
      <c r="B685" s="1371" t="s">
        <v>865</v>
      </c>
      <c r="C685" s="1371">
        <f>Cover!G$27-1</f>
        <v>2018</v>
      </c>
      <c r="D685" s="1371" t="s">
        <v>810</v>
      </c>
      <c r="E685" s="1365" t="s">
        <v>785</v>
      </c>
      <c r="F685" s="1371" t="s">
        <v>863</v>
      </c>
      <c r="G685" s="1369">
        <f>IF(ISNUMBER('EU1 ExtraEU Trade'!D52),IF('EU1 ExtraEU Trade'!D52="","",'EU1 ExtraEU Trade'!D52),"")</f>
        <v>14.834</v>
      </c>
      <c r="H685" s="1367" t="str">
        <f>IF('EU1 ExtraEU Trade'!L52="","",'EU1 ExtraEU Trade'!L52)</f>
        <v/>
      </c>
    </row>
    <row r="686" spans="1:8" x14ac:dyDescent="0.25">
      <c r="A686" s="1369" t="str">
        <f>Cover!$G$25</f>
        <v>NL</v>
      </c>
      <c r="B686" s="1371" t="s">
        <v>865</v>
      </c>
      <c r="C686" s="1371">
        <f>Cover!G$27-1</f>
        <v>2018</v>
      </c>
      <c r="D686" s="1371" t="s">
        <v>811</v>
      </c>
      <c r="E686" s="1365" t="s">
        <v>785</v>
      </c>
      <c r="F686" s="1371" t="s">
        <v>863</v>
      </c>
      <c r="G686" s="1369">
        <f>IF(ISNUMBER('EU1 ExtraEU Trade'!D53),IF('EU1 ExtraEU Trade'!D53="","",'EU1 ExtraEU Trade'!D53),"")</f>
        <v>22.629000000000001</v>
      </c>
      <c r="H686" s="1367" t="str">
        <f>IF('EU1 ExtraEU Trade'!L53="","",'EU1 ExtraEU Trade'!L53)</f>
        <v/>
      </c>
    </row>
    <row r="687" spans="1:8" x14ac:dyDescent="0.25">
      <c r="A687" s="1369" t="str">
        <f>Cover!$G$25</f>
        <v>NL</v>
      </c>
      <c r="B687" s="1371" t="s">
        <v>865</v>
      </c>
      <c r="C687" s="1371">
        <f>Cover!G$27-1</f>
        <v>2018</v>
      </c>
      <c r="D687" s="1371" t="s">
        <v>812</v>
      </c>
      <c r="E687" s="1365" t="s">
        <v>785</v>
      </c>
      <c r="F687" s="1371" t="s">
        <v>863</v>
      </c>
      <c r="G687" s="1369">
        <f>IF(ISNUMBER('EU1 ExtraEU Trade'!D54),IF('EU1 ExtraEU Trade'!D54="","",'EU1 ExtraEU Trade'!D54),"")</f>
        <v>22.629000000000001</v>
      </c>
      <c r="H687" s="1367" t="str">
        <f>IF('EU1 ExtraEU Trade'!L54="","",'EU1 ExtraEU Trade'!L54)</f>
        <v/>
      </c>
    </row>
    <row r="688" spans="1:8" x14ac:dyDescent="0.25">
      <c r="A688" s="1369" t="str">
        <f>Cover!$G$25</f>
        <v>NL</v>
      </c>
      <c r="B688" s="1371" t="s">
        <v>865</v>
      </c>
      <c r="C688" s="1371">
        <f>Cover!G$27-1</f>
        <v>2018</v>
      </c>
      <c r="D688" s="1371" t="s">
        <v>813</v>
      </c>
      <c r="E688" s="1365" t="s">
        <v>785</v>
      </c>
      <c r="F688" s="1371" t="s">
        <v>863</v>
      </c>
      <c r="G688" s="1369">
        <f>IF(ISNUMBER('EU1 ExtraEU Trade'!D55),IF('EU1 ExtraEU Trade'!D55="","",'EU1 ExtraEU Trade'!D55),"")</f>
        <v>0</v>
      </c>
      <c r="H688" s="1367" t="str">
        <f>IF('EU1 ExtraEU Trade'!L55="","",'EU1 ExtraEU Trade'!L55)</f>
        <v/>
      </c>
    </row>
    <row r="689" spans="1:8" x14ac:dyDescent="0.25">
      <c r="A689" s="1369" t="str">
        <f>Cover!$G$25</f>
        <v>NL</v>
      </c>
      <c r="B689" s="1371" t="s">
        <v>865</v>
      </c>
      <c r="C689" s="1371">
        <f>Cover!G$27-1</f>
        <v>2018</v>
      </c>
      <c r="D689" s="1371" t="s">
        <v>814</v>
      </c>
      <c r="E689" s="1365" t="s">
        <v>785</v>
      </c>
      <c r="F689" s="1371" t="s">
        <v>863</v>
      </c>
      <c r="G689" s="1369">
        <f>IF(ISNUMBER('EU1 ExtraEU Trade'!D56),IF('EU1 ExtraEU Trade'!D56="","",'EU1 ExtraEU Trade'!D56),"")</f>
        <v>295.8</v>
      </c>
      <c r="H689" s="1367" t="str">
        <f>IF('EU1 ExtraEU Trade'!L56="","",'EU1 ExtraEU Trade'!L56)</f>
        <v/>
      </c>
    </row>
    <row r="690" spans="1:8" x14ac:dyDescent="0.25">
      <c r="A690" s="1369" t="str">
        <f>Cover!$G$25</f>
        <v>NL</v>
      </c>
      <c r="B690" s="1371" t="s">
        <v>865</v>
      </c>
      <c r="C690" s="1371">
        <f>Cover!G$27-1</f>
        <v>2018</v>
      </c>
      <c r="D690" s="1371" t="s">
        <v>815</v>
      </c>
      <c r="E690" s="1365" t="s">
        <v>785</v>
      </c>
      <c r="F690" s="1371" t="s">
        <v>863</v>
      </c>
      <c r="G690" s="1369">
        <f>IF(ISNUMBER('EU1 ExtraEU Trade'!D57),IF('EU1 ExtraEU Trade'!D57="","",'EU1 ExtraEU Trade'!D57),"")</f>
        <v>224.59199999999998</v>
      </c>
      <c r="H690" s="1367" t="str">
        <f>IF('EU1 ExtraEU Trade'!L57="","",'EU1 ExtraEU Trade'!L57)</f>
        <v/>
      </c>
    </row>
    <row r="691" spans="1:8" x14ac:dyDescent="0.25">
      <c r="A691" s="1369" t="str">
        <f>Cover!$G$25</f>
        <v>NL</v>
      </c>
      <c r="B691" s="1371" t="s">
        <v>865</v>
      </c>
      <c r="C691" s="1371">
        <f>Cover!G$27-1</f>
        <v>2018</v>
      </c>
      <c r="D691" s="1371" t="s">
        <v>816</v>
      </c>
      <c r="E691" s="1365" t="s">
        <v>785</v>
      </c>
      <c r="F691" s="1371" t="s">
        <v>863</v>
      </c>
      <c r="G691" s="1369">
        <f>IF(ISNUMBER('EU1 ExtraEU Trade'!D58),IF('EU1 ExtraEU Trade'!D58="","",'EU1 ExtraEU Trade'!D58),"")</f>
        <v>39.107999999999997</v>
      </c>
      <c r="H691" s="1367" t="str">
        <f>IF('EU1 ExtraEU Trade'!L58="","",'EU1 ExtraEU Trade'!L58)</f>
        <v/>
      </c>
    </row>
    <row r="692" spans="1:8" x14ac:dyDescent="0.25">
      <c r="A692" s="1369" t="str">
        <f>Cover!$G$25</f>
        <v>NL</v>
      </c>
      <c r="B692" s="1371" t="s">
        <v>865</v>
      </c>
      <c r="C692" s="1371">
        <f>Cover!G$27-1</f>
        <v>2018</v>
      </c>
      <c r="D692" s="1371" t="s">
        <v>817</v>
      </c>
      <c r="E692" s="1365" t="s">
        <v>785</v>
      </c>
      <c r="F692" s="1371" t="s">
        <v>863</v>
      </c>
      <c r="G692" s="1369">
        <f>IF(ISNUMBER('EU1 ExtraEU Trade'!D59),IF('EU1 ExtraEU Trade'!D59="","",'EU1 ExtraEU Trade'!D59),"")</f>
        <v>35.604999999999997</v>
      </c>
      <c r="H692" s="1367" t="str">
        <f>IF('EU1 ExtraEU Trade'!L59="","",'EU1 ExtraEU Trade'!L59)</f>
        <v/>
      </c>
    </row>
    <row r="693" spans="1:8" x14ac:dyDescent="0.25">
      <c r="A693" s="1369" t="str">
        <f>Cover!$G$25</f>
        <v>NL</v>
      </c>
      <c r="B693" s="1371" t="s">
        <v>865</v>
      </c>
      <c r="C693" s="1371">
        <f>Cover!G$27-1</f>
        <v>2018</v>
      </c>
      <c r="D693" s="1371" t="s">
        <v>818</v>
      </c>
      <c r="E693" s="1365" t="s">
        <v>785</v>
      </c>
      <c r="F693" s="1371" t="s">
        <v>863</v>
      </c>
      <c r="G693" s="1369">
        <f>IF(ISNUMBER('EU1 ExtraEU Trade'!D60),IF('EU1 ExtraEU Trade'!D60="","",'EU1 ExtraEU Trade'!D60),"")</f>
        <v>0.38400000000000001</v>
      </c>
      <c r="H693" s="1367" t="str">
        <f>IF('EU1 ExtraEU Trade'!L60="","",'EU1 ExtraEU Trade'!L60)</f>
        <v/>
      </c>
    </row>
    <row r="694" spans="1:8" x14ac:dyDescent="0.25">
      <c r="A694" s="1369" t="str">
        <f>Cover!$G$25</f>
        <v>NL</v>
      </c>
      <c r="B694" s="1371" t="s">
        <v>865</v>
      </c>
      <c r="C694" s="1371">
        <f>Cover!G$27-1</f>
        <v>2018</v>
      </c>
      <c r="D694" s="1371" t="s">
        <v>819</v>
      </c>
      <c r="E694" s="1365" t="s">
        <v>785</v>
      </c>
      <c r="F694" s="1371" t="s">
        <v>863</v>
      </c>
      <c r="G694" s="1369">
        <f>IF(ISNUMBER('EU1 ExtraEU Trade'!D61),IF('EU1 ExtraEU Trade'!D61="","",'EU1 ExtraEU Trade'!D61),"")</f>
        <v>1.46</v>
      </c>
      <c r="H694" s="1367" t="str">
        <f>IF('EU1 ExtraEU Trade'!L61="","",'EU1 ExtraEU Trade'!L61)</f>
        <v/>
      </c>
    </row>
    <row r="695" spans="1:8" x14ac:dyDescent="0.25">
      <c r="A695" s="1369" t="str">
        <f>Cover!$G$25</f>
        <v>NL</v>
      </c>
      <c r="B695" s="1371" t="s">
        <v>865</v>
      </c>
      <c r="C695" s="1371">
        <f>Cover!G$27-1</f>
        <v>2018</v>
      </c>
      <c r="D695" s="1371" t="s">
        <v>820</v>
      </c>
      <c r="E695" s="1365" t="s">
        <v>785</v>
      </c>
      <c r="F695" s="1371" t="s">
        <v>863</v>
      </c>
      <c r="G695" s="1369">
        <f>IF(ISNUMBER('EU1 ExtraEU Trade'!D62),IF('EU1 ExtraEU Trade'!D62="","",'EU1 ExtraEU Trade'!D62),"")</f>
        <v>1.659</v>
      </c>
      <c r="H695" s="1367" t="str">
        <f>IF('EU1 ExtraEU Trade'!L62="","",'EU1 ExtraEU Trade'!L62)</f>
        <v/>
      </c>
    </row>
    <row r="696" spans="1:8" x14ac:dyDescent="0.25">
      <c r="A696" s="1369" t="str">
        <f>Cover!$G$25</f>
        <v>NL</v>
      </c>
      <c r="B696" s="1371" t="s">
        <v>865</v>
      </c>
      <c r="C696" s="1371">
        <f>Cover!G$27-1</f>
        <v>2018</v>
      </c>
      <c r="D696" s="1371" t="s">
        <v>821</v>
      </c>
      <c r="E696" s="1365" t="s">
        <v>785</v>
      </c>
      <c r="F696" s="1371" t="s">
        <v>863</v>
      </c>
      <c r="G696" s="1369">
        <f>IF(ISNUMBER('EU1 ExtraEU Trade'!D63),IF('EU1 ExtraEU Trade'!D63="","",'EU1 ExtraEU Trade'!D63),"")</f>
        <v>2.423</v>
      </c>
      <c r="H696" s="1367" t="str">
        <f>IF('EU1 ExtraEU Trade'!L63="","",'EU1 ExtraEU Trade'!L63)</f>
        <v/>
      </c>
    </row>
    <row r="697" spans="1:8" x14ac:dyDescent="0.25">
      <c r="A697" s="1369" t="str">
        <f>Cover!$G$25</f>
        <v>NL</v>
      </c>
      <c r="B697" s="1371" t="s">
        <v>865</v>
      </c>
      <c r="C697" s="1371">
        <f>Cover!G$27-1</f>
        <v>2018</v>
      </c>
      <c r="D697" s="1371" t="s">
        <v>822</v>
      </c>
      <c r="E697" s="1365" t="s">
        <v>785</v>
      </c>
      <c r="F697" s="1371" t="s">
        <v>863</v>
      </c>
      <c r="G697" s="1369">
        <f>IF(ISNUMBER('EU1 ExtraEU Trade'!D64),IF('EU1 ExtraEU Trade'!D64="","",'EU1 ExtraEU Trade'!D64),"")</f>
        <v>173.05199999999999</v>
      </c>
      <c r="H697" s="1367" t="str">
        <f>IF('EU1 ExtraEU Trade'!L64="","",'EU1 ExtraEU Trade'!L64)</f>
        <v/>
      </c>
    </row>
    <row r="698" spans="1:8" x14ac:dyDescent="0.25">
      <c r="A698" s="1369" t="str">
        <f>Cover!$G$25</f>
        <v>NL</v>
      </c>
      <c r="B698" s="1371" t="s">
        <v>865</v>
      </c>
      <c r="C698" s="1371">
        <f>Cover!G$27-1</f>
        <v>2018</v>
      </c>
      <c r="D698" s="1371" t="s">
        <v>823</v>
      </c>
      <c r="E698" s="1365" t="s">
        <v>785</v>
      </c>
      <c r="F698" s="1371" t="s">
        <v>863</v>
      </c>
      <c r="G698" s="1369">
        <f>IF(ISNUMBER('EU1 ExtraEU Trade'!D65),IF('EU1 ExtraEU Trade'!D65="","",'EU1 ExtraEU Trade'!D65),"")</f>
        <v>21.459</v>
      </c>
      <c r="H698" s="1367" t="str">
        <f>IF('EU1 ExtraEU Trade'!L65="","",'EU1 ExtraEU Trade'!L65)</f>
        <v/>
      </c>
    </row>
    <row r="699" spans="1:8" x14ac:dyDescent="0.25">
      <c r="A699" s="1369" t="str">
        <f>Cover!$G$25</f>
        <v>NL</v>
      </c>
      <c r="B699" s="1371" t="s">
        <v>865</v>
      </c>
      <c r="C699" s="1371">
        <f>Cover!G$27-1</f>
        <v>2018</v>
      </c>
      <c r="D699" s="1371" t="s">
        <v>824</v>
      </c>
      <c r="E699" s="1365" t="s">
        <v>785</v>
      </c>
      <c r="F699" s="1371" t="s">
        <v>863</v>
      </c>
      <c r="G699" s="1369">
        <f>IF(ISNUMBER('EU1 ExtraEU Trade'!D66),IF('EU1 ExtraEU Trade'!D66="","",'EU1 ExtraEU Trade'!D66),"")</f>
        <v>115.848</v>
      </c>
      <c r="H699" s="1367" t="str">
        <f>IF('EU1 ExtraEU Trade'!L66="","",'EU1 ExtraEU Trade'!L66)</f>
        <v/>
      </c>
    </row>
    <row r="700" spans="1:8" x14ac:dyDescent="0.25">
      <c r="A700" s="1369" t="str">
        <f>Cover!$G$25</f>
        <v>NL</v>
      </c>
      <c r="B700" s="1371" t="s">
        <v>865</v>
      </c>
      <c r="C700" s="1371">
        <f>Cover!G$27-1</f>
        <v>2018</v>
      </c>
      <c r="D700" s="1371" t="s">
        <v>825</v>
      </c>
      <c r="E700" s="1365" t="s">
        <v>785</v>
      </c>
      <c r="F700" s="1371" t="s">
        <v>863</v>
      </c>
      <c r="G700" s="1369">
        <f>IF(ISNUMBER('EU1 ExtraEU Trade'!D67),IF('EU1 ExtraEU Trade'!D67="","",'EU1 ExtraEU Trade'!D67),"")</f>
        <v>35.31</v>
      </c>
      <c r="H700" s="1367" t="str">
        <f>IF('EU1 ExtraEU Trade'!L67="","",'EU1 ExtraEU Trade'!L67)</f>
        <v/>
      </c>
    </row>
    <row r="701" spans="1:8" x14ac:dyDescent="0.25">
      <c r="A701" s="1369" t="str">
        <f>Cover!$G$25</f>
        <v>NL</v>
      </c>
      <c r="B701" s="1371" t="s">
        <v>865</v>
      </c>
      <c r="C701" s="1371">
        <f>Cover!G$27-1</f>
        <v>2018</v>
      </c>
      <c r="D701" s="1371" t="s">
        <v>826</v>
      </c>
      <c r="E701" s="1365" t="s">
        <v>785</v>
      </c>
      <c r="F701" s="1371" t="s">
        <v>863</v>
      </c>
      <c r="G701" s="1369">
        <f>IF(ISNUMBER('EU1 ExtraEU Trade'!D68),IF('EU1 ExtraEU Trade'!D68="","",'EU1 ExtraEU Trade'!D68),"")</f>
        <v>0.435</v>
      </c>
      <c r="H701" s="1367" t="str">
        <f>IF('EU1 ExtraEU Trade'!L68="","",'EU1 ExtraEU Trade'!L68)</f>
        <v/>
      </c>
    </row>
    <row r="702" spans="1:8" x14ac:dyDescent="0.25">
      <c r="A702" s="1369" t="str">
        <f>Cover!$G$25</f>
        <v>NL</v>
      </c>
      <c r="B702" s="1371" t="s">
        <v>865</v>
      </c>
      <c r="C702" s="1371">
        <f>Cover!G$27-1</f>
        <v>2018</v>
      </c>
      <c r="D702" s="1371" t="s">
        <v>827</v>
      </c>
      <c r="E702" s="1365" t="s">
        <v>785</v>
      </c>
      <c r="F702" s="1371" t="s">
        <v>863</v>
      </c>
      <c r="G702" s="1369">
        <f>IF(ISNUMBER('EU1 ExtraEU Trade'!D69),IF('EU1 ExtraEU Trade'!D69="","",'EU1 ExtraEU Trade'!D69),"")</f>
        <v>10.009</v>
      </c>
      <c r="H702" s="1367" t="str">
        <f>IF('EU1 ExtraEU Trade'!L69="","",'EU1 ExtraEU Trade'!L69)</f>
        <v/>
      </c>
    </row>
    <row r="703" spans="1:8" x14ac:dyDescent="0.25">
      <c r="A703" s="1369" t="str">
        <f>Cover!$G$25</f>
        <v>NL</v>
      </c>
      <c r="B703" s="1371" t="s">
        <v>865</v>
      </c>
      <c r="C703" s="1371">
        <f>Cover!G$27-1</f>
        <v>2018</v>
      </c>
      <c r="D703" s="1371" t="s">
        <v>773</v>
      </c>
      <c r="E703" s="1365" t="s">
        <v>785</v>
      </c>
      <c r="F703" s="1371" t="s">
        <v>862</v>
      </c>
      <c r="G703" s="1369">
        <f>IF(ISNUMBER('EU1 ExtraEU Trade'!E11),IF('EU1 ExtraEU Trade'!E11="","",'EU1 ExtraEU Trade'!E11),"")</f>
        <v>4196</v>
      </c>
      <c r="H703" s="1367" t="str">
        <f>IF('EU1 ExtraEU Trade'!M11="","",'EU1 ExtraEU Trade'!M11)</f>
        <v/>
      </c>
    </row>
    <row r="704" spans="1:8" x14ac:dyDescent="0.25">
      <c r="A704" s="1369" t="str">
        <f>Cover!$G$25</f>
        <v>NL</v>
      </c>
      <c r="B704" s="1371" t="s">
        <v>865</v>
      </c>
      <c r="C704" s="1371">
        <f>Cover!G$27-1</f>
        <v>2018</v>
      </c>
      <c r="D704" s="1371" t="s">
        <v>774</v>
      </c>
      <c r="E704" s="1365" t="s">
        <v>785</v>
      </c>
      <c r="F704" s="1371" t="s">
        <v>862</v>
      </c>
      <c r="G704" s="1369">
        <f>IF(ISNUMBER('EU1 ExtraEU Trade'!E12),IF('EU1 ExtraEU Trade'!E12="","",'EU1 ExtraEU Trade'!E12),"")</f>
        <v>1490</v>
      </c>
      <c r="H704" s="1367" t="str">
        <f>IF('EU1 ExtraEU Trade'!M12="","",'EU1 ExtraEU Trade'!M12)</f>
        <v/>
      </c>
    </row>
    <row r="705" spans="1:8" x14ac:dyDescent="0.25">
      <c r="A705" s="1369" t="str">
        <f>Cover!$G$25</f>
        <v>NL</v>
      </c>
      <c r="B705" s="1371" t="s">
        <v>865</v>
      </c>
      <c r="C705" s="1371">
        <f>Cover!G$27-1</f>
        <v>2018</v>
      </c>
      <c r="D705" s="1371" t="s">
        <v>774</v>
      </c>
      <c r="E705" s="1365" t="s">
        <v>829</v>
      </c>
      <c r="F705" s="1371" t="s">
        <v>862</v>
      </c>
      <c r="G705" s="1369">
        <f>IF(ISNUMBER('EU1 ExtraEU Trade'!E13),IF('EU1 ExtraEU Trade'!E13="","",'EU1 ExtraEU Trade'!E13),"")</f>
        <v>53</v>
      </c>
      <c r="H705" s="1367" t="str">
        <f>IF('EU1 ExtraEU Trade'!M13="","",'EU1 ExtraEU Trade'!M13)</f>
        <v/>
      </c>
    </row>
    <row r="706" spans="1:8" x14ac:dyDescent="0.25">
      <c r="A706" s="1369" t="str">
        <f>Cover!$G$25</f>
        <v>NL</v>
      </c>
      <c r="B706" s="1371" t="s">
        <v>865</v>
      </c>
      <c r="C706" s="1371">
        <f>Cover!G$27-1</f>
        <v>2018</v>
      </c>
      <c r="D706" s="1371" t="s">
        <v>774</v>
      </c>
      <c r="E706" s="1365" t="s">
        <v>833</v>
      </c>
      <c r="F706" s="1371" t="s">
        <v>862</v>
      </c>
      <c r="G706" s="1369">
        <f>IF(ISNUMBER('EU1 ExtraEU Trade'!E14),IF('EU1 ExtraEU Trade'!E14="","",'EU1 ExtraEU Trade'!E14),"")</f>
        <v>1437</v>
      </c>
      <c r="H706" s="1367" t="str">
        <f>IF('EU1 ExtraEU Trade'!M14="","",'EU1 ExtraEU Trade'!M14)</f>
        <v/>
      </c>
    </row>
    <row r="707" spans="1:8" x14ac:dyDescent="0.25">
      <c r="A707" s="1369" t="str">
        <f>Cover!$G$25</f>
        <v>NL</v>
      </c>
      <c r="B707" s="1371" t="s">
        <v>865</v>
      </c>
      <c r="C707" s="1371">
        <f>Cover!G$27-1</f>
        <v>2018</v>
      </c>
      <c r="D707" s="1371" t="s">
        <v>775</v>
      </c>
      <c r="E707" s="1365" t="s">
        <v>785</v>
      </c>
      <c r="F707" s="1371" t="s">
        <v>862</v>
      </c>
      <c r="G707" s="1369">
        <f>IF(ISNUMBER('EU1 ExtraEU Trade'!E15),IF('EU1 ExtraEU Trade'!E15="","",'EU1 ExtraEU Trade'!E15),"")</f>
        <v>2706</v>
      </c>
      <c r="H707" s="1367" t="str">
        <f>IF('EU1 ExtraEU Trade'!M15="","",'EU1 ExtraEU Trade'!M15)</f>
        <v/>
      </c>
    </row>
    <row r="708" spans="1:8" x14ac:dyDescent="0.25">
      <c r="A708" s="1369" t="str">
        <f>Cover!$G$25</f>
        <v>NL</v>
      </c>
      <c r="B708" s="1371" t="s">
        <v>865</v>
      </c>
      <c r="C708" s="1371">
        <f>Cover!G$27-1</f>
        <v>2018</v>
      </c>
      <c r="D708" s="1371" t="s">
        <v>775</v>
      </c>
      <c r="E708" s="1365" t="s">
        <v>829</v>
      </c>
      <c r="F708" s="1371" t="s">
        <v>862</v>
      </c>
      <c r="G708" s="1369">
        <f>IF(ISNUMBER('EU1 ExtraEU Trade'!E16),IF('EU1 ExtraEU Trade'!E16="","",'EU1 ExtraEU Trade'!E16),"")</f>
        <v>5</v>
      </c>
      <c r="H708" s="1367" t="str">
        <f>IF('EU1 ExtraEU Trade'!M16="","",'EU1 ExtraEU Trade'!M16)</f>
        <v/>
      </c>
    </row>
    <row r="709" spans="1:8" x14ac:dyDescent="0.25">
      <c r="A709" s="1369" t="str">
        <f>Cover!$G$25</f>
        <v>NL</v>
      </c>
      <c r="B709" s="1371" t="s">
        <v>865</v>
      </c>
      <c r="C709" s="1371">
        <f>Cover!G$27-1</f>
        <v>2018</v>
      </c>
      <c r="D709" s="1371" t="s">
        <v>775</v>
      </c>
      <c r="E709" s="1365" t="s">
        <v>833</v>
      </c>
      <c r="F709" s="1371" t="s">
        <v>862</v>
      </c>
      <c r="G709" s="1369">
        <f>IF(ISNUMBER('EU1 ExtraEU Trade'!E17),IF('EU1 ExtraEU Trade'!E17="","",'EU1 ExtraEU Trade'!E17),"")</f>
        <v>2701</v>
      </c>
      <c r="H709" s="1367" t="str">
        <f>IF('EU1 ExtraEU Trade'!M17="","",'EU1 ExtraEU Trade'!M17)</f>
        <v/>
      </c>
    </row>
    <row r="710" spans="1:8" x14ac:dyDescent="0.25">
      <c r="A710" s="1369" t="str">
        <f>Cover!$G$25</f>
        <v>NL</v>
      </c>
      <c r="B710" s="1371" t="s">
        <v>865</v>
      </c>
      <c r="C710" s="1371">
        <f>Cover!G$27-1</f>
        <v>2018</v>
      </c>
      <c r="D710" s="1371" t="s">
        <v>775</v>
      </c>
      <c r="E710" s="1365" t="s">
        <v>842</v>
      </c>
      <c r="F710" s="1371" t="s">
        <v>862</v>
      </c>
      <c r="G710" s="1369">
        <f>IF(ISNUMBER('EU1 ExtraEU Trade'!E18),IF('EU1 ExtraEU Trade'!E18="","",'EU1 ExtraEU Trade'!E18),"")</f>
        <v>1204</v>
      </c>
      <c r="H710" s="1367" t="str">
        <f>IF('EU1 ExtraEU Trade'!M18="","",'EU1 ExtraEU Trade'!M18)</f>
        <v/>
      </c>
    </row>
    <row r="711" spans="1:8" x14ac:dyDescent="0.25">
      <c r="A711" s="1369" t="str">
        <f>Cover!$G$25</f>
        <v>NL</v>
      </c>
      <c r="B711" s="1371" t="s">
        <v>865</v>
      </c>
      <c r="C711" s="1371">
        <f>Cover!G$27-1</f>
        <v>2018</v>
      </c>
      <c r="D711" s="1371" t="s">
        <v>786</v>
      </c>
      <c r="E711" s="1365" t="s">
        <v>785</v>
      </c>
      <c r="F711" s="1371" t="s">
        <v>862</v>
      </c>
      <c r="G711" s="1369">
        <f>IF(ISNUMBER('EU1 ExtraEU Trade'!E19),IF('EU1 ExtraEU Trade'!E19="","",'EU1 ExtraEU Trade'!E19),"")</f>
        <v>18005</v>
      </c>
      <c r="H711" s="1367" t="str">
        <f>IF('EU1 ExtraEU Trade'!M19="","",'EU1 ExtraEU Trade'!M19)</f>
        <v/>
      </c>
    </row>
    <row r="712" spans="1:8" x14ac:dyDescent="0.25">
      <c r="A712" s="1369" t="str">
        <f>Cover!$G$25</f>
        <v>NL</v>
      </c>
      <c r="B712" s="1371" t="s">
        <v>865</v>
      </c>
      <c r="C712" s="1371">
        <f>Cover!G$27-1</f>
        <v>2018</v>
      </c>
      <c r="D712" s="1371" t="s">
        <v>787</v>
      </c>
      <c r="E712" s="1365" t="s">
        <v>785</v>
      </c>
      <c r="F712" s="1371" t="s">
        <v>862</v>
      </c>
      <c r="G712" s="1369">
        <f>IF(ISNUMBER('EU1 ExtraEU Trade'!E20),IF('EU1 ExtraEU Trade'!E20="","",'EU1 ExtraEU Trade'!E20),"")</f>
        <v>473</v>
      </c>
      <c r="H712" s="1367" t="str">
        <f>IF('EU1 ExtraEU Trade'!M20="","",'EU1 ExtraEU Trade'!M20)</f>
        <v/>
      </c>
    </row>
    <row r="713" spans="1:8" x14ac:dyDescent="0.25">
      <c r="A713" s="1369" t="str">
        <f>Cover!$G$25</f>
        <v>NL</v>
      </c>
      <c r="B713" s="1371" t="s">
        <v>865</v>
      </c>
      <c r="C713" s="1371">
        <f>Cover!G$27-1</f>
        <v>2018</v>
      </c>
      <c r="D713" s="1371" t="s">
        <v>788</v>
      </c>
      <c r="E713" s="1365" t="s">
        <v>785</v>
      </c>
      <c r="F713" s="1371" t="s">
        <v>862</v>
      </c>
      <c r="G713" s="1369">
        <f>IF(ISNUMBER('EU1 ExtraEU Trade'!E21),IF('EU1 ExtraEU Trade'!E21="","",'EU1 ExtraEU Trade'!E21),"")</f>
        <v>447</v>
      </c>
      <c r="H713" s="1367" t="str">
        <f>IF('EU1 ExtraEU Trade'!M21="","",'EU1 ExtraEU Trade'!M21)</f>
        <v/>
      </c>
    </row>
    <row r="714" spans="1:8" x14ac:dyDescent="0.25">
      <c r="A714" s="1369" t="str">
        <f>Cover!$G$25</f>
        <v>NL</v>
      </c>
      <c r="B714" s="1371" t="s">
        <v>865</v>
      </c>
      <c r="C714" s="1371">
        <f>Cover!G$27-1</f>
        <v>2018</v>
      </c>
      <c r="D714" s="1371" t="s">
        <v>789</v>
      </c>
      <c r="E714" s="1365" t="s">
        <v>785</v>
      </c>
      <c r="F714" s="1371" t="s">
        <v>862</v>
      </c>
      <c r="G714" s="1369">
        <f>IF(ISNUMBER('EU1 ExtraEU Trade'!E22),IF('EU1 ExtraEU Trade'!E22="","",'EU1 ExtraEU Trade'!E22),"")</f>
        <v>26</v>
      </c>
      <c r="H714" s="1367" t="str">
        <f>IF('EU1 ExtraEU Trade'!M22="","",'EU1 ExtraEU Trade'!M22)</f>
        <v/>
      </c>
    </row>
    <row r="715" spans="1:8" x14ac:dyDescent="0.25">
      <c r="A715" s="1369" t="str">
        <f>Cover!$G$25</f>
        <v>NL</v>
      </c>
      <c r="B715" s="1371" t="s">
        <v>865</v>
      </c>
      <c r="C715" s="1371">
        <f>Cover!G$27-1</f>
        <v>2018</v>
      </c>
      <c r="D715" s="1371" t="s">
        <v>790</v>
      </c>
      <c r="E715" s="1365" t="s">
        <v>785</v>
      </c>
      <c r="F715" s="1371" t="s">
        <v>862</v>
      </c>
      <c r="G715" s="1369">
        <f>IF(ISNUMBER('EU1 ExtraEU Trade'!E23),IF('EU1 ExtraEU Trade'!E23="","",'EU1 ExtraEU Trade'!E23),"")</f>
        <v>0</v>
      </c>
      <c r="H715" s="1367" t="str">
        <f>IF('EU1 ExtraEU Trade'!M23="","",'EU1 ExtraEU Trade'!M23)</f>
        <v/>
      </c>
    </row>
    <row r="716" spans="1:8" x14ac:dyDescent="0.25">
      <c r="A716" s="1369" t="str">
        <f>Cover!$G$25</f>
        <v>NL</v>
      </c>
      <c r="B716" s="1371" t="s">
        <v>865</v>
      </c>
      <c r="C716" s="1371">
        <f>Cover!G$27-1</f>
        <v>2018</v>
      </c>
      <c r="D716" s="1371" t="s">
        <v>791</v>
      </c>
      <c r="E716" s="1365" t="s">
        <v>785</v>
      </c>
      <c r="F716" s="1371" t="s">
        <v>862</v>
      </c>
      <c r="G716" s="1369">
        <f>IF(ISNUMBER('EU1 ExtraEU Trade'!E24),IF('EU1 ExtraEU Trade'!E24="","",'EU1 ExtraEU Trade'!E24),"")</f>
        <v>4229</v>
      </c>
      <c r="H716" s="1367" t="str">
        <f>IF('EU1 ExtraEU Trade'!M24="","",'EU1 ExtraEU Trade'!M24)</f>
        <v/>
      </c>
    </row>
    <row r="717" spans="1:8" x14ac:dyDescent="0.25">
      <c r="A717" s="1369" t="str">
        <f>Cover!$G$25</f>
        <v>NL</v>
      </c>
      <c r="B717" s="1371" t="s">
        <v>865</v>
      </c>
      <c r="C717" s="1371">
        <f>Cover!G$27-1</f>
        <v>2018</v>
      </c>
      <c r="D717" s="1371" t="s">
        <v>792</v>
      </c>
      <c r="E717" s="1365" t="s">
        <v>785</v>
      </c>
      <c r="F717" s="1371" t="s">
        <v>862</v>
      </c>
      <c r="G717" s="1369">
        <f>IF(ISNUMBER('EU1 ExtraEU Trade'!E25),IF('EU1 ExtraEU Trade'!E25="","",'EU1 ExtraEU Trade'!E25),"")</f>
        <v>3927</v>
      </c>
      <c r="H717" s="1367" t="str">
        <f>IF('EU1 ExtraEU Trade'!M25="","",'EU1 ExtraEU Trade'!M25)</f>
        <v/>
      </c>
    </row>
    <row r="718" spans="1:8" x14ac:dyDescent="0.25">
      <c r="A718" s="1369" t="str">
        <f>Cover!$G$25</f>
        <v>NL</v>
      </c>
      <c r="B718" s="1371" t="s">
        <v>865</v>
      </c>
      <c r="C718" s="1371">
        <f>Cover!G$27-1</f>
        <v>2018</v>
      </c>
      <c r="D718" s="1371" t="s">
        <v>793</v>
      </c>
      <c r="E718" s="1365" t="s">
        <v>785</v>
      </c>
      <c r="F718" s="1371" t="s">
        <v>862</v>
      </c>
      <c r="G718" s="1369">
        <f>IF(ISNUMBER('EU1 ExtraEU Trade'!E26),IF('EU1 ExtraEU Trade'!E26="","",'EU1 ExtraEU Trade'!E26),"")</f>
        <v>302</v>
      </c>
      <c r="H718" s="1367" t="str">
        <f>IF('EU1 ExtraEU Trade'!M26="","",'EU1 ExtraEU Trade'!M26)</f>
        <v/>
      </c>
    </row>
    <row r="719" spans="1:8" x14ac:dyDescent="0.25">
      <c r="A719" s="1369" t="str">
        <f>Cover!$G$25</f>
        <v>NL</v>
      </c>
      <c r="B719" s="1371" t="s">
        <v>865</v>
      </c>
      <c r="C719" s="1371">
        <f>Cover!G$27-1</f>
        <v>2018</v>
      </c>
      <c r="D719" s="1371" t="s">
        <v>794</v>
      </c>
      <c r="E719" s="1365" t="s">
        <v>785</v>
      </c>
      <c r="F719" s="1371" t="s">
        <v>862</v>
      </c>
      <c r="G719" s="1369">
        <f>IF(ISNUMBER('EU1 ExtraEU Trade'!E27),IF('EU1 ExtraEU Trade'!E27="","",'EU1 ExtraEU Trade'!E27),"")</f>
        <v>322846</v>
      </c>
      <c r="H719" s="1367" t="str">
        <f>IF('EU1 ExtraEU Trade'!M27="","",'EU1 ExtraEU Trade'!M27)</f>
        <v/>
      </c>
    </row>
    <row r="720" spans="1:8" x14ac:dyDescent="0.25">
      <c r="A720" s="1369" t="str">
        <f>Cover!$G$25</f>
        <v>NL</v>
      </c>
      <c r="B720" s="1371" t="s">
        <v>865</v>
      </c>
      <c r="C720" s="1371">
        <f>Cover!G$27-1</f>
        <v>2018</v>
      </c>
      <c r="D720" s="1371" t="s">
        <v>794</v>
      </c>
      <c r="E720" s="1365" t="s">
        <v>829</v>
      </c>
      <c r="F720" s="1371" t="s">
        <v>862</v>
      </c>
      <c r="G720" s="1369">
        <f>IF(ISNUMBER('EU1 ExtraEU Trade'!E28),IF('EU1 ExtraEU Trade'!E28="","",'EU1 ExtraEU Trade'!E28),"")</f>
        <v>149923</v>
      </c>
      <c r="H720" s="1367" t="str">
        <f>IF('EU1 ExtraEU Trade'!M28="","",'EU1 ExtraEU Trade'!M28)</f>
        <v/>
      </c>
    </row>
    <row r="721" spans="1:8" x14ac:dyDescent="0.25">
      <c r="A721" s="1369" t="str">
        <f>Cover!$G$25</f>
        <v>NL</v>
      </c>
      <c r="B721" s="1371" t="s">
        <v>865</v>
      </c>
      <c r="C721" s="1371">
        <f>Cover!G$27-1</f>
        <v>2018</v>
      </c>
      <c r="D721" s="1371" t="s">
        <v>794</v>
      </c>
      <c r="E721" s="1365" t="s">
        <v>833</v>
      </c>
      <c r="F721" s="1371" t="s">
        <v>862</v>
      </c>
      <c r="G721" s="1369">
        <f>IF(ISNUMBER('EU1 ExtraEU Trade'!E29),IF('EU1 ExtraEU Trade'!E29="","",'EU1 ExtraEU Trade'!E29),"")</f>
        <v>172923</v>
      </c>
      <c r="H721" s="1367" t="str">
        <f>IF('EU1 ExtraEU Trade'!M29="","",'EU1 ExtraEU Trade'!M29)</f>
        <v/>
      </c>
    </row>
    <row r="722" spans="1:8" x14ac:dyDescent="0.25">
      <c r="A722" s="1369" t="str">
        <f>Cover!$G$25</f>
        <v>NL</v>
      </c>
      <c r="B722" s="1371" t="s">
        <v>865</v>
      </c>
      <c r="C722" s="1371">
        <f>Cover!G$27-1</f>
        <v>2018</v>
      </c>
      <c r="D722" s="1371" t="s">
        <v>794</v>
      </c>
      <c r="E722" s="1365" t="s">
        <v>842</v>
      </c>
      <c r="F722" s="1371" t="s">
        <v>862</v>
      </c>
      <c r="G722" s="1369">
        <f>IF(ISNUMBER('EU1 ExtraEU Trade'!E30),IF('EU1 ExtraEU Trade'!E30="","",'EU1 ExtraEU Trade'!E30),"")</f>
        <v>151353</v>
      </c>
      <c r="H722" s="1367" t="str">
        <f>IF('EU1 ExtraEU Trade'!M30="","",'EU1 ExtraEU Trade'!M30)</f>
        <v/>
      </c>
    </row>
    <row r="723" spans="1:8" x14ac:dyDescent="0.25">
      <c r="A723" s="1369" t="str">
        <f>Cover!$G$25</f>
        <v>NL</v>
      </c>
      <c r="B723" s="1371" t="s">
        <v>865</v>
      </c>
      <c r="C723" s="1371">
        <f>Cover!G$27-1</f>
        <v>2018</v>
      </c>
      <c r="D723" s="1371" t="s">
        <v>795</v>
      </c>
      <c r="E723" s="1365" t="s">
        <v>785</v>
      </c>
      <c r="F723" s="1371" t="s">
        <v>862</v>
      </c>
      <c r="G723" s="1369">
        <f>IF(ISNUMBER('EU1 ExtraEU Trade'!E31),IF('EU1 ExtraEU Trade'!E31="","",'EU1 ExtraEU Trade'!E31),"")</f>
        <v>6246</v>
      </c>
      <c r="H723" s="1367" t="str">
        <f>IF('EU1 ExtraEU Trade'!M31="","",'EU1 ExtraEU Trade'!M31)</f>
        <v/>
      </c>
    </row>
    <row r="724" spans="1:8" x14ac:dyDescent="0.25">
      <c r="A724" s="1369" t="str">
        <f>Cover!$G$25</f>
        <v>NL</v>
      </c>
      <c r="B724" s="1371" t="s">
        <v>865</v>
      </c>
      <c r="C724" s="1371">
        <f>Cover!G$27-1</f>
        <v>2018</v>
      </c>
      <c r="D724" s="1371" t="s">
        <v>795</v>
      </c>
      <c r="E724" s="1365" t="s">
        <v>829</v>
      </c>
      <c r="F724" s="1371" t="s">
        <v>862</v>
      </c>
      <c r="G724" s="1369">
        <f>IF(ISNUMBER('EU1 ExtraEU Trade'!E32),IF('EU1 ExtraEU Trade'!E32="","",'EU1 ExtraEU Trade'!E32),"")</f>
        <v>103</v>
      </c>
      <c r="H724" s="1367" t="str">
        <f>IF('EU1 ExtraEU Trade'!M32="","",'EU1 ExtraEU Trade'!M32)</f>
        <v/>
      </c>
    </row>
    <row r="725" spans="1:8" x14ac:dyDescent="0.25">
      <c r="A725" s="1369" t="str">
        <f>Cover!$G$25</f>
        <v>NL</v>
      </c>
      <c r="B725" s="1371" t="s">
        <v>865</v>
      </c>
      <c r="C725" s="1371">
        <f>Cover!G$27-1</f>
        <v>2018</v>
      </c>
      <c r="D725" s="1371" t="s">
        <v>795</v>
      </c>
      <c r="E725" s="1365" t="s">
        <v>833</v>
      </c>
      <c r="F725" s="1371" t="s">
        <v>862</v>
      </c>
      <c r="G725" s="1369">
        <f>IF(ISNUMBER('EU1 ExtraEU Trade'!E33),IF('EU1 ExtraEU Trade'!E33="","",'EU1 ExtraEU Trade'!E33),"")</f>
        <v>6143</v>
      </c>
      <c r="H725" s="1367" t="str">
        <f>IF('EU1 ExtraEU Trade'!M33="","",'EU1 ExtraEU Trade'!M33)</f>
        <v/>
      </c>
    </row>
    <row r="726" spans="1:8" x14ac:dyDescent="0.25">
      <c r="A726" s="1369" t="str">
        <f>Cover!$G$25</f>
        <v>NL</v>
      </c>
      <c r="B726" s="1371" t="s">
        <v>865</v>
      </c>
      <c r="C726" s="1371">
        <f>Cover!G$27-1</f>
        <v>2018</v>
      </c>
      <c r="D726" s="1371" t="s">
        <v>795</v>
      </c>
      <c r="E726" s="1365" t="s">
        <v>842</v>
      </c>
      <c r="F726" s="1371" t="s">
        <v>862</v>
      </c>
      <c r="G726" s="1369">
        <f>IF(ISNUMBER('EU1 ExtraEU Trade'!E34),IF('EU1 ExtraEU Trade'!E34="","",'EU1 ExtraEU Trade'!E34),"")</f>
        <v>3464</v>
      </c>
      <c r="H726" s="1367" t="str">
        <f>IF('EU1 ExtraEU Trade'!M34="","",'EU1 ExtraEU Trade'!M34)</f>
        <v/>
      </c>
    </row>
    <row r="727" spans="1:8" x14ac:dyDescent="0.25">
      <c r="A727" s="1369" t="str">
        <f>Cover!$G$25</f>
        <v>NL</v>
      </c>
      <c r="B727" s="1371" t="s">
        <v>865</v>
      </c>
      <c r="C727" s="1371">
        <f>Cover!G$27-1</f>
        <v>2018</v>
      </c>
      <c r="D727" s="1371" t="s">
        <v>796</v>
      </c>
      <c r="E727" s="1365" t="s">
        <v>785</v>
      </c>
      <c r="F727" s="1371" t="s">
        <v>862</v>
      </c>
      <c r="G727" s="1369">
        <f>IF(ISNUMBER('EU1 ExtraEU Trade'!E35),IF('EU1 ExtraEU Trade'!E35="","",'EU1 ExtraEU Trade'!E35),"")</f>
        <v>132549</v>
      </c>
      <c r="H727" s="1367" t="str">
        <f>IF('EU1 ExtraEU Trade'!M35="","",'EU1 ExtraEU Trade'!M35)</f>
        <v/>
      </c>
    </row>
    <row r="728" spans="1:8" x14ac:dyDescent="0.25">
      <c r="A728" s="1369" t="str">
        <f>Cover!$G$25</f>
        <v>NL</v>
      </c>
      <c r="B728" s="1371" t="s">
        <v>865</v>
      </c>
      <c r="C728" s="1371">
        <f>Cover!G$27-1</f>
        <v>2018</v>
      </c>
      <c r="D728" s="1371" t="s">
        <v>797</v>
      </c>
      <c r="E728" s="1365" t="s">
        <v>785</v>
      </c>
      <c r="F728" s="1371" t="s">
        <v>862</v>
      </c>
      <c r="G728" s="1369">
        <f>IF(ISNUMBER('EU1 ExtraEU Trade'!E36),IF('EU1 ExtraEU Trade'!E36="","",'EU1 ExtraEU Trade'!E36),"")</f>
        <v>127353</v>
      </c>
      <c r="H728" s="1367" t="str">
        <f>IF('EU1 ExtraEU Trade'!M36="","",'EU1 ExtraEU Trade'!M36)</f>
        <v/>
      </c>
    </row>
    <row r="729" spans="1:8" x14ac:dyDescent="0.25">
      <c r="A729" s="1369" t="str">
        <f>Cover!$G$25</f>
        <v>NL</v>
      </c>
      <c r="B729" s="1371" t="s">
        <v>865</v>
      </c>
      <c r="C729" s="1371">
        <f>Cover!G$27-1</f>
        <v>2018</v>
      </c>
      <c r="D729" s="1371" t="s">
        <v>797</v>
      </c>
      <c r="E729" s="1365" t="s">
        <v>829</v>
      </c>
      <c r="F729" s="1371" t="s">
        <v>862</v>
      </c>
      <c r="G729" s="1369">
        <f>IF(ISNUMBER('EU1 ExtraEU Trade'!E37),IF('EU1 ExtraEU Trade'!E37="","",'EU1 ExtraEU Trade'!E37),"")</f>
        <v>50790</v>
      </c>
      <c r="H729" s="1367" t="str">
        <f>IF('EU1 ExtraEU Trade'!M37="","",'EU1 ExtraEU Trade'!M37)</f>
        <v/>
      </c>
    </row>
    <row r="730" spans="1:8" x14ac:dyDescent="0.25">
      <c r="A730" s="1369" t="str">
        <f>Cover!$G$25</f>
        <v>NL</v>
      </c>
      <c r="B730" s="1371" t="s">
        <v>865</v>
      </c>
      <c r="C730" s="1371">
        <f>Cover!G$27-1</f>
        <v>2018</v>
      </c>
      <c r="D730" s="1371" t="s">
        <v>797</v>
      </c>
      <c r="E730" s="1365" t="s">
        <v>833</v>
      </c>
      <c r="F730" s="1371" t="s">
        <v>862</v>
      </c>
      <c r="G730" s="1369">
        <f>IF(ISNUMBER('EU1 ExtraEU Trade'!E38),IF('EU1 ExtraEU Trade'!E38="","",'EU1 ExtraEU Trade'!E38),"")</f>
        <v>76563</v>
      </c>
      <c r="H730" s="1367" t="str">
        <f>IF('EU1 ExtraEU Trade'!M38="","",'EU1 ExtraEU Trade'!M38)</f>
        <v/>
      </c>
    </row>
    <row r="731" spans="1:8" x14ac:dyDescent="0.25">
      <c r="A731" s="1369" t="str">
        <f>Cover!$G$25</f>
        <v>NL</v>
      </c>
      <c r="B731" s="1371" t="s">
        <v>865</v>
      </c>
      <c r="C731" s="1371">
        <f>Cover!G$27-1</f>
        <v>2018</v>
      </c>
      <c r="D731" s="1371" t="s">
        <v>797</v>
      </c>
      <c r="E731" s="1365" t="s">
        <v>842</v>
      </c>
      <c r="F731" s="1371" t="s">
        <v>862</v>
      </c>
      <c r="G731" s="1369">
        <f>IF(ISNUMBER('EU1 ExtraEU Trade'!E39),IF('EU1 ExtraEU Trade'!E39="","",'EU1 ExtraEU Trade'!E39),"")</f>
        <v>28511</v>
      </c>
      <c r="H731" s="1367" t="str">
        <f>IF('EU1 ExtraEU Trade'!M39="","",'EU1 ExtraEU Trade'!M39)</f>
        <v/>
      </c>
    </row>
    <row r="732" spans="1:8" x14ac:dyDescent="0.25">
      <c r="A732" s="1369" t="str">
        <f>Cover!$G$25</f>
        <v>NL</v>
      </c>
      <c r="B732" s="1371" t="s">
        <v>865</v>
      </c>
      <c r="C732" s="1371">
        <f>Cover!G$27-1</f>
        <v>2018</v>
      </c>
      <c r="D732" s="1371" t="s">
        <v>798</v>
      </c>
      <c r="E732" s="1365" t="s">
        <v>785</v>
      </c>
      <c r="F732" s="1371" t="s">
        <v>862</v>
      </c>
      <c r="G732" s="1369">
        <f>IF(ISNUMBER('EU1 ExtraEU Trade'!E40),IF('EU1 ExtraEU Trade'!E40="","",'EU1 ExtraEU Trade'!E40),"")</f>
        <v>1211</v>
      </c>
      <c r="H732" s="1367" t="str">
        <f>IF('EU1 ExtraEU Trade'!M40="","",'EU1 ExtraEU Trade'!M40)</f>
        <v/>
      </c>
    </row>
    <row r="733" spans="1:8" x14ac:dyDescent="0.25">
      <c r="A733" s="1369" t="str">
        <f>Cover!$G$25</f>
        <v>NL</v>
      </c>
      <c r="B733" s="1371" t="s">
        <v>865</v>
      </c>
      <c r="C733" s="1371">
        <f>Cover!G$27-1</f>
        <v>2018</v>
      </c>
      <c r="D733" s="1371" t="s">
        <v>799</v>
      </c>
      <c r="E733" s="1365" t="s">
        <v>785</v>
      </c>
      <c r="F733" s="1371" t="s">
        <v>862</v>
      </c>
      <c r="G733" s="1369">
        <f>IF(ISNUMBER('EU1 ExtraEU Trade'!E41),IF('EU1 ExtraEU Trade'!E41="","",'EU1 ExtraEU Trade'!E41),"")</f>
        <v>843</v>
      </c>
      <c r="H733" s="1367" t="str">
        <f>IF('EU1 ExtraEU Trade'!M41="","",'EU1 ExtraEU Trade'!M41)</f>
        <v/>
      </c>
    </row>
    <row r="734" spans="1:8" x14ac:dyDescent="0.25">
      <c r="A734" s="1369" t="str">
        <f>Cover!$G$25</f>
        <v>NL</v>
      </c>
      <c r="B734" s="1371" t="s">
        <v>865</v>
      </c>
      <c r="C734" s="1371">
        <f>Cover!G$27-1</f>
        <v>2018</v>
      </c>
      <c r="D734" s="1371" t="s">
        <v>800</v>
      </c>
      <c r="E734" s="1365" t="s">
        <v>785</v>
      </c>
      <c r="F734" s="1371" t="s">
        <v>862</v>
      </c>
      <c r="G734" s="1369">
        <f>IF(ISNUMBER('EU1 ExtraEU Trade'!E42),IF('EU1 ExtraEU Trade'!E42="","",'EU1 ExtraEU Trade'!E42),"")</f>
        <v>3985</v>
      </c>
      <c r="H734" s="1367" t="str">
        <f>IF('EU1 ExtraEU Trade'!M42="","",'EU1 ExtraEU Trade'!M42)</f>
        <v/>
      </c>
    </row>
    <row r="735" spans="1:8" x14ac:dyDescent="0.25">
      <c r="A735" s="1369" t="str">
        <f>Cover!$G$25</f>
        <v>NL</v>
      </c>
      <c r="B735" s="1371" t="s">
        <v>865</v>
      </c>
      <c r="C735" s="1371">
        <f>Cover!G$27-1</f>
        <v>2018</v>
      </c>
      <c r="D735" s="1371" t="s">
        <v>801</v>
      </c>
      <c r="E735" s="1365" t="s">
        <v>785</v>
      </c>
      <c r="F735" s="1371" t="s">
        <v>862</v>
      </c>
      <c r="G735" s="1369">
        <f>IF(ISNUMBER('EU1 ExtraEU Trade'!E43),IF('EU1 ExtraEU Trade'!E43="","",'EU1 ExtraEU Trade'!E43),"")</f>
        <v>1886</v>
      </c>
      <c r="H735" s="1367" t="str">
        <f>IF('EU1 ExtraEU Trade'!M43="","",'EU1 ExtraEU Trade'!M43)</f>
        <v/>
      </c>
    </row>
    <row r="736" spans="1:8" x14ac:dyDescent="0.25">
      <c r="A736" s="1369" t="str">
        <f>Cover!$G$25</f>
        <v>NL</v>
      </c>
      <c r="B736" s="1371" t="s">
        <v>865</v>
      </c>
      <c r="C736" s="1371">
        <f>Cover!G$27-1</f>
        <v>2018</v>
      </c>
      <c r="D736" s="1371" t="s">
        <v>802</v>
      </c>
      <c r="E736" s="1365" t="s">
        <v>785</v>
      </c>
      <c r="F736" s="1371" t="s">
        <v>862</v>
      </c>
      <c r="G736" s="1369">
        <f>IF(ISNUMBER('EU1 ExtraEU Trade'!E44),IF('EU1 ExtraEU Trade'!E44="","",'EU1 ExtraEU Trade'!E44),"")</f>
        <v>2019</v>
      </c>
      <c r="H736" s="1367" t="str">
        <f>IF('EU1 ExtraEU Trade'!M44="","",'EU1 ExtraEU Trade'!M44)</f>
        <v/>
      </c>
    </row>
    <row r="737" spans="1:8" x14ac:dyDescent="0.25">
      <c r="A737" s="1369" t="str">
        <f>Cover!$G$25</f>
        <v>NL</v>
      </c>
      <c r="B737" s="1371" t="s">
        <v>865</v>
      </c>
      <c r="C737" s="1371">
        <f>Cover!G$27-1</f>
        <v>2018</v>
      </c>
      <c r="D737" s="1371" t="s">
        <v>803</v>
      </c>
      <c r="E737" s="1365" t="s">
        <v>785</v>
      </c>
      <c r="F737" s="1371" t="s">
        <v>862</v>
      </c>
      <c r="G737" s="1369">
        <f>IF(ISNUMBER('EU1 ExtraEU Trade'!E45),IF('EU1 ExtraEU Trade'!E45="","",'EU1 ExtraEU Trade'!E45),"")</f>
        <v>80</v>
      </c>
      <c r="H737" s="1367" t="str">
        <f>IF('EU1 ExtraEU Trade'!M45="","",'EU1 ExtraEU Trade'!M45)</f>
        <v/>
      </c>
    </row>
    <row r="738" spans="1:8" x14ac:dyDescent="0.25">
      <c r="A738" s="1369" t="str">
        <f>Cover!$G$25</f>
        <v>NL</v>
      </c>
      <c r="B738" s="1371" t="s">
        <v>865</v>
      </c>
      <c r="C738" s="1371">
        <f>Cover!G$27-1</f>
        <v>2018</v>
      </c>
      <c r="D738" s="1371" t="s">
        <v>804</v>
      </c>
      <c r="E738" s="1365" t="s">
        <v>785</v>
      </c>
      <c r="F738" s="1371" t="s">
        <v>862</v>
      </c>
      <c r="G738" s="1369">
        <f>IF(ISNUMBER('EU1 ExtraEU Trade'!E46),IF('EU1 ExtraEU Trade'!E46="","",'EU1 ExtraEU Trade'!E46),"")</f>
        <v>727156</v>
      </c>
      <c r="H738" s="1367" t="str">
        <f>IF('EU1 ExtraEU Trade'!M46="","",'EU1 ExtraEU Trade'!M46)</f>
        <v/>
      </c>
    </row>
    <row r="739" spans="1:8" x14ac:dyDescent="0.25">
      <c r="A739" s="1369" t="str">
        <f>Cover!$G$25</f>
        <v>NL</v>
      </c>
      <c r="B739" s="1371" t="s">
        <v>865</v>
      </c>
      <c r="C739" s="1371">
        <f>Cover!G$27-1</f>
        <v>2018</v>
      </c>
      <c r="D739" s="1371" t="s">
        <v>805</v>
      </c>
      <c r="E739" s="1365" t="s">
        <v>785</v>
      </c>
      <c r="F739" s="1371" t="s">
        <v>862</v>
      </c>
      <c r="G739" s="1369">
        <f>IF(ISNUMBER('EU1 ExtraEU Trade'!E47),IF('EU1 ExtraEU Trade'!E47="","",'EU1 ExtraEU Trade'!E47),"")</f>
        <v>40741</v>
      </c>
      <c r="H739" s="1367" t="str">
        <f>IF('EU1 ExtraEU Trade'!M47="","",'EU1 ExtraEU Trade'!M47)</f>
        <v/>
      </c>
    </row>
    <row r="740" spans="1:8" x14ac:dyDescent="0.25">
      <c r="A740" s="1369" t="str">
        <f>Cover!$G$25</f>
        <v>NL</v>
      </c>
      <c r="B740" s="1371" t="s">
        <v>865</v>
      </c>
      <c r="C740" s="1371">
        <f>Cover!G$27-1</f>
        <v>2018</v>
      </c>
      <c r="D740" s="1371" t="s">
        <v>806</v>
      </c>
      <c r="E740" s="1365" t="s">
        <v>785</v>
      </c>
      <c r="F740" s="1371" t="s">
        <v>862</v>
      </c>
      <c r="G740" s="1369">
        <f>IF(ISNUMBER('EU1 ExtraEU Trade'!E48),IF('EU1 ExtraEU Trade'!E48="","",'EU1 ExtraEU Trade'!E48),"")</f>
        <v>667635</v>
      </c>
      <c r="H740" s="1367" t="str">
        <f>IF('EU1 ExtraEU Trade'!M48="","",'EU1 ExtraEU Trade'!M48)</f>
        <v/>
      </c>
    </row>
    <row r="741" spans="1:8" x14ac:dyDescent="0.25">
      <c r="A741" s="1369" t="str">
        <f>Cover!$G$25</f>
        <v>NL</v>
      </c>
      <c r="B741" s="1371" t="s">
        <v>865</v>
      </c>
      <c r="C741" s="1371">
        <f>Cover!G$27-1</f>
        <v>2018</v>
      </c>
      <c r="D741" s="1371" t="s">
        <v>807</v>
      </c>
      <c r="E741" s="1365" t="s">
        <v>785</v>
      </c>
      <c r="F741" s="1371" t="s">
        <v>862</v>
      </c>
      <c r="G741" s="1369">
        <f>IF(ISNUMBER('EU1 ExtraEU Trade'!E49),IF('EU1 ExtraEU Trade'!E49="","",'EU1 ExtraEU Trade'!E49),"")</f>
        <v>667542</v>
      </c>
      <c r="H741" s="1367" t="str">
        <f>IF('EU1 ExtraEU Trade'!M49="","",'EU1 ExtraEU Trade'!M49)</f>
        <v/>
      </c>
    </row>
    <row r="742" spans="1:8" x14ac:dyDescent="0.25">
      <c r="A742" s="1369" t="str">
        <f>Cover!$G$25</f>
        <v>NL</v>
      </c>
      <c r="B742" s="1371" t="s">
        <v>865</v>
      </c>
      <c r="C742" s="1371">
        <f>Cover!G$27-1</f>
        <v>2018</v>
      </c>
      <c r="D742" s="1371" t="s">
        <v>808</v>
      </c>
      <c r="E742" s="1365" t="s">
        <v>785</v>
      </c>
      <c r="F742" s="1371" t="s">
        <v>862</v>
      </c>
      <c r="G742" s="1369">
        <f>IF(ISNUMBER('EU1 ExtraEU Trade'!E50),IF('EU1 ExtraEU Trade'!E50="","",'EU1 ExtraEU Trade'!E50),"")</f>
        <v>665533</v>
      </c>
      <c r="H742" s="1367" t="str">
        <f>IF('EU1 ExtraEU Trade'!M50="","",'EU1 ExtraEU Trade'!M50)</f>
        <v/>
      </c>
    </row>
    <row r="743" spans="1:8" x14ac:dyDescent="0.25">
      <c r="A743" s="1369" t="str">
        <f>Cover!$G$25</f>
        <v>NL</v>
      </c>
      <c r="B743" s="1371" t="s">
        <v>865</v>
      </c>
      <c r="C743" s="1371">
        <f>Cover!G$27-1</f>
        <v>2018</v>
      </c>
      <c r="D743" s="1371" t="s">
        <v>809</v>
      </c>
      <c r="E743" s="1365" t="s">
        <v>785</v>
      </c>
      <c r="F743" s="1371" t="s">
        <v>862</v>
      </c>
      <c r="G743" s="1369">
        <f>IF(ISNUMBER('EU1 ExtraEU Trade'!E51),IF('EU1 ExtraEU Trade'!E51="","",'EU1 ExtraEU Trade'!E51),"")</f>
        <v>93</v>
      </c>
      <c r="H743" s="1367" t="str">
        <f>IF('EU1 ExtraEU Trade'!M51="","",'EU1 ExtraEU Trade'!M51)</f>
        <v/>
      </c>
    </row>
    <row r="744" spans="1:8" x14ac:dyDescent="0.25">
      <c r="A744" s="1369" t="str">
        <f>Cover!$G$25</f>
        <v>NL</v>
      </c>
      <c r="B744" s="1371" t="s">
        <v>865</v>
      </c>
      <c r="C744" s="1371">
        <f>Cover!G$27-1</f>
        <v>2018</v>
      </c>
      <c r="D744" s="1371" t="s">
        <v>810</v>
      </c>
      <c r="E744" s="1365" t="s">
        <v>785</v>
      </c>
      <c r="F744" s="1371" t="s">
        <v>862</v>
      </c>
      <c r="G744" s="1369">
        <f>IF(ISNUMBER('EU1 ExtraEU Trade'!E52),IF('EU1 ExtraEU Trade'!E52="","",'EU1 ExtraEU Trade'!E52),"")</f>
        <v>18780</v>
      </c>
      <c r="H744" s="1367" t="str">
        <f>IF('EU1 ExtraEU Trade'!M52="","",'EU1 ExtraEU Trade'!M52)</f>
        <v/>
      </c>
    </row>
    <row r="745" spans="1:8" x14ac:dyDescent="0.25">
      <c r="A745" s="1369" t="str">
        <f>Cover!$G$25</f>
        <v>NL</v>
      </c>
      <c r="B745" s="1371" t="s">
        <v>865</v>
      </c>
      <c r="C745" s="1371">
        <f>Cover!G$27-1</f>
        <v>2018</v>
      </c>
      <c r="D745" s="1371" t="s">
        <v>811</v>
      </c>
      <c r="E745" s="1365" t="s">
        <v>785</v>
      </c>
      <c r="F745" s="1371" t="s">
        <v>862</v>
      </c>
      <c r="G745" s="1369">
        <f>IF(ISNUMBER('EU1 ExtraEU Trade'!E53),IF('EU1 ExtraEU Trade'!E53="","",'EU1 ExtraEU Trade'!E53),"")</f>
        <v>926</v>
      </c>
      <c r="H745" s="1367" t="str">
        <f>IF('EU1 ExtraEU Trade'!M53="","",'EU1 ExtraEU Trade'!M53)</f>
        <v/>
      </c>
    </row>
    <row r="746" spans="1:8" x14ac:dyDescent="0.25">
      <c r="A746" s="1369" t="str">
        <f>Cover!$G$25</f>
        <v>NL</v>
      </c>
      <c r="B746" s="1371" t="s">
        <v>865</v>
      </c>
      <c r="C746" s="1371">
        <f>Cover!G$27-1</f>
        <v>2018</v>
      </c>
      <c r="D746" s="1371" t="s">
        <v>812</v>
      </c>
      <c r="E746" s="1365" t="s">
        <v>785</v>
      </c>
      <c r="F746" s="1371" t="s">
        <v>862</v>
      </c>
      <c r="G746" s="1369">
        <f>IF(ISNUMBER('EU1 ExtraEU Trade'!E54),IF('EU1 ExtraEU Trade'!E54="","",'EU1 ExtraEU Trade'!E54),"")</f>
        <v>37</v>
      </c>
      <c r="H746" s="1367" t="str">
        <f>IF('EU1 ExtraEU Trade'!M54="","",'EU1 ExtraEU Trade'!M54)</f>
        <v/>
      </c>
    </row>
    <row r="747" spans="1:8" x14ac:dyDescent="0.25">
      <c r="A747" s="1369" t="str">
        <f>Cover!$G$25</f>
        <v>NL</v>
      </c>
      <c r="B747" s="1371" t="s">
        <v>865</v>
      </c>
      <c r="C747" s="1371">
        <f>Cover!G$27-1</f>
        <v>2018</v>
      </c>
      <c r="D747" s="1371" t="s">
        <v>813</v>
      </c>
      <c r="E747" s="1365" t="s">
        <v>785</v>
      </c>
      <c r="F747" s="1371" t="s">
        <v>862</v>
      </c>
      <c r="G747" s="1369">
        <f>IF(ISNUMBER('EU1 ExtraEU Trade'!E55),IF('EU1 ExtraEU Trade'!E55="","",'EU1 ExtraEU Trade'!E55),"")</f>
        <v>889</v>
      </c>
      <c r="H747" s="1367" t="str">
        <f>IF('EU1 ExtraEU Trade'!M55="","",'EU1 ExtraEU Trade'!M55)</f>
        <v/>
      </c>
    </row>
    <row r="748" spans="1:8" x14ac:dyDescent="0.25">
      <c r="A748" s="1369" t="str">
        <f>Cover!$G$25</f>
        <v>NL</v>
      </c>
      <c r="B748" s="1371" t="s">
        <v>865</v>
      </c>
      <c r="C748" s="1371">
        <f>Cover!G$27-1</f>
        <v>2018</v>
      </c>
      <c r="D748" s="1371" t="s">
        <v>814</v>
      </c>
      <c r="E748" s="1365" t="s">
        <v>785</v>
      </c>
      <c r="F748" s="1371" t="s">
        <v>862</v>
      </c>
      <c r="G748" s="1369">
        <f>IF(ISNUMBER('EU1 ExtraEU Trade'!E56),IF('EU1 ExtraEU Trade'!E56="","",'EU1 ExtraEU Trade'!E56),"")</f>
        <v>240835</v>
      </c>
      <c r="H748" s="1367" t="str">
        <f>IF('EU1 ExtraEU Trade'!M56="","",'EU1 ExtraEU Trade'!M56)</f>
        <v/>
      </c>
    </row>
    <row r="749" spans="1:8" x14ac:dyDescent="0.25">
      <c r="A749" s="1369" t="str">
        <f>Cover!$G$25</f>
        <v>NL</v>
      </c>
      <c r="B749" s="1371" t="s">
        <v>865</v>
      </c>
      <c r="C749" s="1371">
        <f>Cover!G$27-1</f>
        <v>2018</v>
      </c>
      <c r="D749" s="1371" t="s">
        <v>815</v>
      </c>
      <c r="E749" s="1365" t="s">
        <v>785</v>
      </c>
      <c r="F749" s="1371" t="s">
        <v>862</v>
      </c>
      <c r="G749" s="1369">
        <f>IF(ISNUMBER('EU1 ExtraEU Trade'!E57),IF('EU1 ExtraEU Trade'!E57="","",'EU1 ExtraEU Trade'!E57),"")</f>
        <v>178649</v>
      </c>
      <c r="H749" s="1367" t="str">
        <f>IF('EU1 ExtraEU Trade'!M57="","",'EU1 ExtraEU Trade'!M57)</f>
        <v/>
      </c>
    </row>
    <row r="750" spans="1:8" x14ac:dyDescent="0.25">
      <c r="A750" s="1369" t="str">
        <f>Cover!$G$25</f>
        <v>NL</v>
      </c>
      <c r="B750" s="1371" t="s">
        <v>865</v>
      </c>
      <c r="C750" s="1371">
        <f>Cover!G$27-1</f>
        <v>2018</v>
      </c>
      <c r="D750" s="1371" t="s">
        <v>816</v>
      </c>
      <c r="E750" s="1365" t="s">
        <v>785</v>
      </c>
      <c r="F750" s="1371" t="s">
        <v>862</v>
      </c>
      <c r="G750" s="1369">
        <f>IF(ISNUMBER('EU1 ExtraEU Trade'!E58),IF('EU1 ExtraEU Trade'!E58="","",'EU1 ExtraEU Trade'!E58),"")</f>
        <v>29445</v>
      </c>
      <c r="H750" s="1367" t="str">
        <f>IF('EU1 ExtraEU Trade'!M58="","",'EU1 ExtraEU Trade'!M58)</f>
        <v/>
      </c>
    </row>
    <row r="751" spans="1:8" x14ac:dyDescent="0.25">
      <c r="A751" s="1369" t="str">
        <f>Cover!$G$25</f>
        <v>NL</v>
      </c>
      <c r="B751" s="1371" t="s">
        <v>865</v>
      </c>
      <c r="C751" s="1371">
        <f>Cover!G$27-1</f>
        <v>2018</v>
      </c>
      <c r="D751" s="1371" t="s">
        <v>817</v>
      </c>
      <c r="E751" s="1365" t="s">
        <v>785</v>
      </c>
      <c r="F751" s="1371" t="s">
        <v>862</v>
      </c>
      <c r="G751" s="1369">
        <f>IF(ISNUMBER('EU1 ExtraEU Trade'!E59),IF('EU1 ExtraEU Trade'!E59="","",'EU1 ExtraEU Trade'!E59),"")</f>
        <v>17194</v>
      </c>
      <c r="H751" s="1367" t="str">
        <f>IF('EU1 ExtraEU Trade'!M59="","",'EU1 ExtraEU Trade'!M59)</f>
        <v/>
      </c>
    </row>
    <row r="752" spans="1:8" x14ac:dyDescent="0.25">
      <c r="A752" s="1369" t="str">
        <f>Cover!$G$25</f>
        <v>NL</v>
      </c>
      <c r="B752" s="1371" t="s">
        <v>865</v>
      </c>
      <c r="C752" s="1371">
        <f>Cover!G$27-1</f>
        <v>2018</v>
      </c>
      <c r="D752" s="1371" t="s">
        <v>818</v>
      </c>
      <c r="E752" s="1365" t="s">
        <v>785</v>
      </c>
      <c r="F752" s="1371" t="s">
        <v>862</v>
      </c>
      <c r="G752" s="1369">
        <f>IF(ISNUMBER('EU1 ExtraEU Trade'!E60),IF('EU1 ExtraEU Trade'!E60="","",'EU1 ExtraEU Trade'!E60),"")</f>
        <v>1317</v>
      </c>
      <c r="H752" s="1367" t="str">
        <f>IF('EU1 ExtraEU Trade'!M60="","",'EU1 ExtraEU Trade'!M60)</f>
        <v/>
      </c>
    </row>
    <row r="753" spans="1:8" x14ac:dyDescent="0.25">
      <c r="A753" s="1369" t="str">
        <f>Cover!$G$25</f>
        <v>NL</v>
      </c>
      <c r="B753" s="1371" t="s">
        <v>865</v>
      </c>
      <c r="C753" s="1371">
        <f>Cover!G$27-1</f>
        <v>2018</v>
      </c>
      <c r="D753" s="1371" t="s">
        <v>819</v>
      </c>
      <c r="E753" s="1365" t="s">
        <v>785</v>
      </c>
      <c r="F753" s="1371" t="s">
        <v>862</v>
      </c>
      <c r="G753" s="1369">
        <f>IF(ISNUMBER('EU1 ExtraEU Trade'!E61),IF('EU1 ExtraEU Trade'!E61="","",'EU1 ExtraEU Trade'!E61),"")</f>
        <v>2374</v>
      </c>
      <c r="H753" s="1367" t="str">
        <f>IF('EU1 ExtraEU Trade'!M61="","",'EU1 ExtraEU Trade'!M61)</f>
        <v/>
      </c>
    </row>
    <row r="754" spans="1:8" x14ac:dyDescent="0.25">
      <c r="A754" s="1369" t="str">
        <f>Cover!$G$25</f>
        <v>NL</v>
      </c>
      <c r="B754" s="1371" t="s">
        <v>865</v>
      </c>
      <c r="C754" s="1371">
        <f>Cover!G$27-1</f>
        <v>2018</v>
      </c>
      <c r="D754" s="1371" t="s">
        <v>820</v>
      </c>
      <c r="E754" s="1365" t="s">
        <v>785</v>
      </c>
      <c r="F754" s="1371" t="s">
        <v>862</v>
      </c>
      <c r="G754" s="1369">
        <f>IF(ISNUMBER('EU1 ExtraEU Trade'!E62),IF('EU1 ExtraEU Trade'!E62="","",'EU1 ExtraEU Trade'!E62),"")</f>
        <v>8560</v>
      </c>
      <c r="H754" s="1367" t="str">
        <f>IF('EU1 ExtraEU Trade'!M62="","",'EU1 ExtraEU Trade'!M62)</f>
        <v/>
      </c>
    </row>
    <row r="755" spans="1:8" x14ac:dyDescent="0.25">
      <c r="A755" s="1369" t="str">
        <f>Cover!$G$25</f>
        <v>NL</v>
      </c>
      <c r="B755" s="1371" t="s">
        <v>865</v>
      </c>
      <c r="C755" s="1371">
        <f>Cover!G$27-1</f>
        <v>2018</v>
      </c>
      <c r="D755" s="1371" t="s">
        <v>821</v>
      </c>
      <c r="E755" s="1365" t="s">
        <v>785</v>
      </c>
      <c r="F755" s="1371" t="s">
        <v>862</v>
      </c>
      <c r="G755" s="1369">
        <f>IF(ISNUMBER('EU1 ExtraEU Trade'!E63),IF('EU1 ExtraEU Trade'!E63="","",'EU1 ExtraEU Trade'!E63),"")</f>
        <v>7577</v>
      </c>
      <c r="H755" s="1367" t="str">
        <f>IF('EU1 ExtraEU Trade'!M63="","",'EU1 ExtraEU Trade'!M63)</f>
        <v/>
      </c>
    </row>
    <row r="756" spans="1:8" x14ac:dyDescent="0.25">
      <c r="A756" s="1369" t="str">
        <f>Cover!$G$25</f>
        <v>NL</v>
      </c>
      <c r="B756" s="1371" t="s">
        <v>865</v>
      </c>
      <c r="C756" s="1371">
        <f>Cover!G$27-1</f>
        <v>2018</v>
      </c>
      <c r="D756" s="1371" t="s">
        <v>822</v>
      </c>
      <c r="E756" s="1365" t="s">
        <v>785</v>
      </c>
      <c r="F756" s="1371" t="s">
        <v>862</v>
      </c>
      <c r="G756" s="1369">
        <f>IF(ISNUMBER('EU1 ExtraEU Trade'!E64),IF('EU1 ExtraEU Trade'!E64="","",'EU1 ExtraEU Trade'!E64),"")</f>
        <v>132121</v>
      </c>
      <c r="H756" s="1367" t="str">
        <f>IF('EU1 ExtraEU Trade'!M64="","",'EU1 ExtraEU Trade'!M64)</f>
        <v/>
      </c>
    </row>
    <row r="757" spans="1:8" x14ac:dyDescent="0.25">
      <c r="A757" s="1369" t="str">
        <f>Cover!$G$25</f>
        <v>NL</v>
      </c>
      <c r="B757" s="1371" t="s">
        <v>865</v>
      </c>
      <c r="C757" s="1371">
        <f>Cover!G$27-1</f>
        <v>2018</v>
      </c>
      <c r="D757" s="1371" t="s">
        <v>823</v>
      </c>
      <c r="E757" s="1365" t="s">
        <v>785</v>
      </c>
      <c r="F757" s="1371" t="s">
        <v>862</v>
      </c>
      <c r="G757" s="1369">
        <f>IF(ISNUMBER('EU1 ExtraEU Trade'!E65),IF('EU1 ExtraEU Trade'!E65="","",'EU1 ExtraEU Trade'!E65),"")</f>
        <v>13249</v>
      </c>
      <c r="H757" s="1367" t="str">
        <f>IF('EU1 ExtraEU Trade'!M65="","",'EU1 ExtraEU Trade'!M65)</f>
        <v/>
      </c>
    </row>
    <row r="758" spans="1:8" x14ac:dyDescent="0.25">
      <c r="A758" s="1369" t="str">
        <f>Cover!$G$25</f>
        <v>NL</v>
      </c>
      <c r="B758" s="1371" t="s">
        <v>865</v>
      </c>
      <c r="C758" s="1371">
        <f>Cover!G$27-1</f>
        <v>2018</v>
      </c>
      <c r="D758" s="1371" t="s">
        <v>824</v>
      </c>
      <c r="E758" s="1365" t="s">
        <v>785</v>
      </c>
      <c r="F758" s="1371" t="s">
        <v>862</v>
      </c>
      <c r="G758" s="1369">
        <f>IF(ISNUMBER('EU1 ExtraEU Trade'!E66),IF('EU1 ExtraEU Trade'!E66="","",'EU1 ExtraEU Trade'!E66),"")</f>
        <v>85398</v>
      </c>
      <c r="H758" s="1367" t="str">
        <f>IF('EU1 ExtraEU Trade'!M66="","",'EU1 ExtraEU Trade'!M66)</f>
        <v/>
      </c>
    </row>
    <row r="759" spans="1:8" x14ac:dyDescent="0.25">
      <c r="A759" s="1369" t="str">
        <f>Cover!$G$25</f>
        <v>NL</v>
      </c>
      <c r="B759" s="1371" t="s">
        <v>865</v>
      </c>
      <c r="C759" s="1371">
        <f>Cover!G$27-1</f>
        <v>2018</v>
      </c>
      <c r="D759" s="1371" t="s">
        <v>825</v>
      </c>
      <c r="E759" s="1365" t="s">
        <v>785</v>
      </c>
      <c r="F759" s="1371" t="s">
        <v>862</v>
      </c>
      <c r="G759" s="1369">
        <f>IF(ISNUMBER('EU1 ExtraEU Trade'!E67),IF('EU1 ExtraEU Trade'!E67="","",'EU1 ExtraEU Trade'!E67),"")</f>
        <v>32901</v>
      </c>
      <c r="H759" s="1367" t="str">
        <f>IF('EU1 ExtraEU Trade'!M67="","",'EU1 ExtraEU Trade'!M67)</f>
        <v/>
      </c>
    </row>
    <row r="760" spans="1:8" x14ac:dyDescent="0.25">
      <c r="A760" s="1369" t="str">
        <f>Cover!$G$25</f>
        <v>NL</v>
      </c>
      <c r="B760" s="1371" t="s">
        <v>865</v>
      </c>
      <c r="C760" s="1371">
        <f>Cover!G$27-1</f>
        <v>2018</v>
      </c>
      <c r="D760" s="1371" t="s">
        <v>826</v>
      </c>
      <c r="E760" s="1365" t="s">
        <v>785</v>
      </c>
      <c r="F760" s="1371" t="s">
        <v>862</v>
      </c>
      <c r="G760" s="1369">
        <f>IF(ISNUMBER('EU1 ExtraEU Trade'!E68),IF('EU1 ExtraEU Trade'!E68="","",'EU1 ExtraEU Trade'!E68),"")</f>
        <v>573</v>
      </c>
      <c r="H760" s="1367" t="str">
        <f>IF('EU1 ExtraEU Trade'!M68="","",'EU1 ExtraEU Trade'!M68)</f>
        <v/>
      </c>
    </row>
    <row r="761" spans="1:8" x14ac:dyDescent="0.25">
      <c r="A761" s="1369" t="str">
        <f>Cover!$G$25</f>
        <v>NL</v>
      </c>
      <c r="B761" s="1371" t="s">
        <v>865</v>
      </c>
      <c r="C761" s="1371">
        <f>Cover!G$27-1</f>
        <v>2018</v>
      </c>
      <c r="D761" s="1371" t="s">
        <v>827</v>
      </c>
      <c r="E761" s="1365" t="s">
        <v>785</v>
      </c>
      <c r="F761" s="1371" t="s">
        <v>862</v>
      </c>
      <c r="G761" s="1369">
        <f>IF(ISNUMBER('EU1 ExtraEU Trade'!E69),IF('EU1 ExtraEU Trade'!E69="","",'EU1 ExtraEU Trade'!E69),"")</f>
        <v>9506</v>
      </c>
      <c r="H761" s="1367" t="str">
        <f>IF('EU1 ExtraEU Trade'!M69="","",'EU1 ExtraEU Trade'!M69)</f>
        <v/>
      </c>
    </row>
    <row r="762" spans="1:8" x14ac:dyDescent="0.25">
      <c r="A762" s="1369" t="str">
        <f>Cover!$G$25</f>
        <v>NL</v>
      </c>
      <c r="B762" s="1371" t="s">
        <v>865</v>
      </c>
      <c r="C762" s="1371">
        <f>Cover!G$27</f>
        <v>2019</v>
      </c>
      <c r="D762" s="1371" t="s">
        <v>773</v>
      </c>
      <c r="E762" s="1365" t="s">
        <v>785</v>
      </c>
      <c r="F762" s="1371" t="s">
        <v>861</v>
      </c>
      <c r="G762" s="1369">
        <f>IF(ISNUMBER('EU1 ExtraEU Trade'!F11),IF('EU1 ExtraEU Trade'!F11="","",'EU1 ExtraEU Trade'!F11),"")</f>
        <v>27.772999999999996</v>
      </c>
      <c r="H762" s="1367" t="str">
        <f>IF('EU1 ExtraEU Trade'!N11="","",'EU1 ExtraEU Trade'!N11)</f>
        <v/>
      </c>
    </row>
    <row r="763" spans="1:8" x14ac:dyDescent="0.25">
      <c r="A763" s="1369" t="str">
        <f>Cover!$G$25</f>
        <v>NL</v>
      </c>
      <c r="B763" s="1371" t="s">
        <v>865</v>
      </c>
      <c r="C763" s="1371">
        <f>Cover!G$27</f>
        <v>2019</v>
      </c>
      <c r="D763" s="1371" t="s">
        <v>774</v>
      </c>
      <c r="E763" s="1365" t="s">
        <v>785</v>
      </c>
      <c r="F763" s="1371" t="s">
        <v>861</v>
      </c>
      <c r="G763" s="1369">
        <f>IF(ISNUMBER('EU1 ExtraEU Trade'!F12),IF('EU1 ExtraEU Trade'!F12="","",'EU1 ExtraEU Trade'!F12),"")</f>
        <v>21.547999999999998</v>
      </c>
      <c r="H763" s="1367" t="str">
        <f>IF('EU1 ExtraEU Trade'!N12="","",'EU1 ExtraEU Trade'!N12)</f>
        <v/>
      </c>
    </row>
    <row r="764" spans="1:8" x14ac:dyDescent="0.25">
      <c r="A764" s="1369" t="str">
        <f>Cover!$G$25</f>
        <v>NL</v>
      </c>
      <c r="B764" s="1371" t="s">
        <v>865</v>
      </c>
      <c r="C764" s="1371">
        <f>Cover!G$27</f>
        <v>2019</v>
      </c>
      <c r="D764" s="1371" t="s">
        <v>774</v>
      </c>
      <c r="E764" s="1365" t="s">
        <v>829</v>
      </c>
      <c r="F764" s="1371" t="s">
        <v>861</v>
      </c>
      <c r="G764" s="1369">
        <f>IF(ISNUMBER('EU1 ExtraEU Trade'!F13),IF('EU1 ExtraEU Trade'!F13="","",'EU1 ExtraEU Trade'!F13),"")</f>
        <v>0.97799999999999998</v>
      </c>
      <c r="H764" s="1367" t="str">
        <f>IF('EU1 ExtraEU Trade'!N13="","",'EU1 ExtraEU Trade'!N13)</f>
        <v/>
      </c>
    </row>
    <row r="765" spans="1:8" x14ac:dyDescent="0.25">
      <c r="A765" s="1369" t="str">
        <f>Cover!$G$25</f>
        <v>NL</v>
      </c>
      <c r="B765" s="1371" t="s">
        <v>865</v>
      </c>
      <c r="C765" s="1371">
        <f>Cover!G$27</f>
        <v>2019</v>
      </c>
      <c r="D765" s="1371" t="s">
        <v>774</v>
      </c>
      <c r="E765" s="1365" t="s">
        <v>833</v>
      </c>
      <c r="F765" s="1371" t="s">
        <v>861</v>
      </c>
      <c r="G765" s="1369">
        <f>IF(ISNUMBER('EU1 ExtraEU Trade'!F14),IF('EU1 ExtraEU Trade'!F14="","",'EU1 ExtraEU Trade'!F14),"")</f>
        <v>20.57</v>
      </c>
      <c r="H765" s="1367" t="str">
        <f>IF('EU1 ExtraEU Trade'!N14="","",'EU1 ExtraEU Trade'!N14)</f>
        <v/>
      </c>
    </row>
    <row r="766" spans="1:8" x14ac:dyDescent="0.25">
      <c r="A766" s="1369" t="str">
        <f>Cover!$G$25</f>
        <v>NL</v>
      </c>
      <c r="B766" s="1371" t="s">
        <v>865</v>
      </c>
      <c r="C766" s="1371">
        <f>Cover!G$27</f>
        <v>2019</v>
      </c>
      <c r="D766" s="1371" t="s">
        <v>775</v>
      </c>
      <c r="E766" s="1365" t="s">
        <v>785</v>
      </c>
      <c r="F766" s="1371" t="s">
        <v>861</v>
      </c>
      <c r="G766" s="1369">
        <f>IF(ISNUMBER('EU1 ExtraEU Trade'!F15),IF('EU1 ExtraEU Trade'!F15="","",'EU1 ExtraEU Trade'!F15),"")</f>
        <v>6.2249999999999996</v>
      </c>
      <c r="H766" s="1367" t="str">
        <f>IF('EU1 ExtraEU Trade'!N15="","",'EU1 ExtraEU Trade'!N15)</f>
        <v/>
      </c>
    </row>
    <row r="767" spans="1:8" x14ac:dyDescent="0.25">
      <c r="A767" s="1369" t="str">
        <f>Cover!$G$25</f>
        <v>NL</v>
      </c>
      <c r="B767" s="1371" t="s">
        <v>865</v>
      </c>
      <c r="C767" s="1371">
        <f>Cover!G$27</f>
        <v>2019</v>
      </c>
      <c r="D767" s="1371" t="s">
        <v>775</v>
      </c>
      <c r="E767" s="1365" t="s">
        <v>829</v>
      </c>
      <c r="F767" s="1371" t="s">
        <v>861</v>
      </c>
      <c r="G767" s="1369">
        <f>IF(ISNUMBER('EU1 ExtraEU Trade'!F16),IF('EU1 ExtraEU Trade'!F16="","",'EU1 ExtraEU Trade'!F16),"")</f>
        <v>0.21</v>
      </c>
      <c r="H767" s="1367" t="str">
        <f>IF('EU1 ExtraEU Trade'!N16="","",'EU1 ExtraEU Trade'!N16)</f>
        <v/>
      </c>
    </row>
    <row r="768" spans="1:8" x14ac:dyDescent="0.25">
      <c r="A768" s="1369" t="str">
        <f>Cover!$G$25</f>
        <v>NL</v>
      </c>
      <c r="B768" s="1371" t="s">
        <v>865</v>
      </c>
      <c r="C768" s="1371">
        <f>Cover!G$27</f>
        <v>2019</v>
      </c>
      <c r="D768" s="1371" t="s">
        <v>775</v>
      </c>
      <c r="E768" s="1365" t="s">
        <v>833</v>
      </c>
      <c r="F768" s="1371" t="s">
        <v>861</v>
      </c>
      <c r="G768" s="1369">
        <f>IF(ISNUMBER('EU1 ExtraEU Trade'!F17),IF('EU1 ExtraEU Trade'!F17="","",'EU1 ExtraEU Trade'!F17),"")</f>
        <v>6.0149999999999997</v>
      </c>
      <c r="H768" s="1367" t="str">
        <f>IF('EU1 ExtraEU Trade'!N17="","",'EU1 ExtraEU Trade'!N17)</f>
        <v/>
      </c>
    </row>
    <row r="769" spans="1:8" x14ac:dyDescent="0.25">
      <c r="A769" s="1369" t="str">
        <f>Cover!$G$25</f>
        <v>NL</v>
      </c>
      <c r="B769" s="1371" t="s">
        <v>865</v>
      </c>
      <c r="C769" s="1371">
        <f>Cover!G$27</f>
        <v>2019</v>
      </c>
      <c r="D769" s="1371" t="s">
        <v>775</v>
      </c>
      <c r="E769" s="1365" t="s">
        <v>842</v>
      </c>
      <c r="F769" s="1371" t="s">
        <v>861</v>
      </c>
      <c r="G769" s="1369">
        <f>IF(ISNUMBER('EU1 ExtraEU Trade'!F18),IF('EU1 ExtraEU Trade'!F18="","",'EU1 ExtraEU Trade'!F18),"")</f>
        <v>1.36</v>
      </c>
      <c r="H769" s="1367" t="str">
        <f>IF('EU1 ExtraEU Trade'!N18="","",'EU1 ExtraEU Trade'!N18)</f>
        <v/>
      </c>
    </row>
    <row r="770" spans="1:8" x14ac:dyDescent="0.25">
      <c r="A770" s="1369" t="str">
        <f>Cover!$G$25</f>
        <v>NL</v>
      </c>
      <c r="B770" s="1371" t="s">
        <v>865</v>
      </c>
      <c r="C770" s="1371">
        <f>Cover!G$27</f>
        <v>2019</v>
      </c>
      <c r="D770" s="1371" t="s">
        <v>786</v>
      </c>
      <c r="E770" s="1365" t="s">
        <v>785</v>
      </c>
      <c r="F770" s="1371" t="s">
        <v>863</v>
      </c>
      <c r="G770" s="1369">
        <f>IF(ISNUMBER('EU1 ExtraEU Trade'!F19),IF('EU1 ExtraEU Trade'!F19="","",'EU1 ExtraEU Trade'!F19),"")</f>
        <v>75.593999999999994</v>
      </c>
      <c r="H770" s="1367" t="str">
        <f>IF('EU1 ExtraEU Trade'!N19="","",'EU1 ExtraEU Trade'!N19)</f>
        <v/>
      </c>
    </row>
    <row r="771" spans="1:8" x14ac:dyDescent="0.25">
      <c r="A771" s="1369" t="str">
        <f>Cover!$G$25</f>
        <v>NL</v>
      </c>
      <c r="B771" s="1371" t="s">
        <v>865</v>
      </c>
      <c r="C771" s="1371">
        <f>Cover!G$27</f>
        <v>2019</v>
      </c>
      <c r="D771" s="1371" t="s">
        <v>787</v>
      </c>
      <c r="E771" s="1365" t="s">
        <v>785</v>
      </c>
      <c r="F771" s="1371" t="s">
        <v>861</v>
      </c>
      <c r="G771" s="1369">
        <f>IF(ISNUMBER('EU1 ExtraEU Trade'!F20),IF('EU1 ExtraEU Trade'!F20="","",'EU1 ExtraEU Trade'!F20),"")</f>
        <v>9.6296577181208054</v>
      </c>
      <c r="H771" s="1367" t="str">
        <f>IF('EU1 ExtraEU Trade'!N20="","",'EU1 ExtraEU Trade'!N20)</f>
        <v/>
      </c>
    </row>
    <row r="772" spans="1:8" x14ac:dyDescent="0.25">
      <c r="A772" s="1369" t="str">
        <f>Cover!$G$25</f>
        <v>NL</v>
      </c>
      <c r="B772" s="1371" t="s">
        <v>865</v>
      </c>
      <c r="C772" s="1371">
        <f>Cover!G$27</f>
        <v>2019</v>
      </c>
      <c r="D772" s="1371" t="s">
        <v>788</v>
      </c>
      <c r="E772" s="1365" t="s">
        <v>785</v>
      </c>
      <c r="F772" s="1371" t="s">
        <v>861</v>
      </c>
      <c r="G772" s="1369">
        <f>IF(ISNUMBER('EU1 ExtraEU Trade'!F21),IF('EU1 ExtraEU Trade'!F21="","",'EU1 ExtraEU Trade'!F21),"")</f>
        <v>9.2706577181208054</v>
      </c>
      <c r="H772" s="1367" t="str">
        <f>IF('EU1 ExtraEU Trade'!N21="","",'EU1 ExtraEU Trade'!N21)</f>
        <v/>
      </c>
    </row>
    <row r="773" spans="1:8" x14ac:dyDescent="0.25">
      <c r="A773" s="1369" t="str">
        <f>Cover!$G$25</f>
        <v>NL</v>
      </c>
      <c r="B773" s="1371" t="s">
        <v>865</v>
      </c>
      <c r="C773" s="1371">
        <f>Cover!G$27</f>
        <v>2019</v>
      </c>
      <c r="D773" s="1371" t="s">
        <v>789</v>
      </c>
      <c r="E773" s="1365" t="s">
        <v>785</v>
      </c>
      <c r="F773" s="1371" t="s">
        <v>861</v>
      </c>
      <c r="G773" s="1369">
        <f>IF(ISNUMBER('EU1 ExtraEU Trade'!F22),IF('EU1 ExtraEU Trade'!F22="","",'EU1 ExtraEU Trade'!F22),"")</f>
        <v>0.35899999999999999</v>
      </c>
      <c r="H773" s="1367" t="str">
        <f>IF('EU1 ExtraEU Trade'!N22="","",'EU1 ExtraEU Trade'!N22)</f>
        <v/>
      </c>
    </row>
    <row r="774" spans="1:8" x14ac:dyDescent="0.25">
      <c r="A774" s="1369" t="str">
        <f>Cover!$G$25</f>
        <v>NL</v>
      </c>
      <c r="B774" s="1371" t="s">
        <v>865</v>
      </c>
      <c r="C774" s="1371">
        <f>Cover!G$27</f>
        <v>2019</v>
      </c>
      <c r="D774" s="1371" t="s">
        <v>790</v>
      </c>
      <c r="E774" s="1365" t="s">
        <v>785</v>
      </c>
      <c r="F774" s="1371" t="s">
        <v>863</v>
      </c>
      <c r="G774" s="1369">
        <f>IF(ISNUMBER('EU1 ExtraEU Trade'!F23),IF('EU1 ExtraEU Trade'!F23="","",'EU1 ExtraEU Trade'!F23),"")</f>
        <v>0</v>
      </c>
      <c r="H774" s="1367" t="str">
        <f>IF('EU1 ExtraEU Trade'!N23="","",'EU1 ExtraEU Trade'!N23)</f>
        <v/>
      </c>
    </row>
    <row r="775" spans="1:8" x14ac:dyDescent="0.25">
      <c r="A775" s="1369" t="str">
        <f>Cover!$G$25</f>
        <v>NL</v>
      </c>
      <c r="B775" s="1371" t="s">
        <v>865</v>
      </c>
      <c r="C775" s="1371">
        <f>Cover!G$27</f>
        <v>2019</v>
      </c>
      <c r="D775" s="1371" t="s">
        <v>791</v>
      </c>
      <c r="E775" s="1365" t="s">
        <v>785</v>
      </c>
      <c r="F775" s="1371" t="s">
        <v>863</v>
      </c>
      <c r="G775" s="1369">
        <f>IF(ISNUMBER('EU1 ExtraEU Trade'!F24),IF('EU1 ExtraEU Trade'!F24="","",'EU1 ExtraEU Trade'!F24),"")</f>
        <v>292.83600000000001</v>
      </c>
      <c r="H775" s="1367" t="str">
        <f>IF('EU1 ExtraEU Trade'!N24="","",'EU1 ExtraEU Trade'!N24)</f>
        <v/>
      </c>
    </row>
    <row r="776" spans="1:8" x14ac:dyDescent="0.25">
      <c r="A776" s="1369" t="str">
        <f>Cover!$G$25</f>
        <v>NL</v>
      </c>
      <c r="B776" s="1371" t="s">
        <v>865</v>
      </c>
      <c r="C776" s="1371">
        <f>Cover!G$27</f>
        <v>2019</v>
      </c>
      <c r="D776" s="1371" t="s">
        <v>792</v>
      </c>
      <c r="E776" s="1365" t="s">
        <v>785</v>
      </c>
      <c r="F776" s="1371" t="s">
        <v>863</v>
      </c>
      <c r="G776" s="1369">
        <f>IF(ISNUMBER('EU1 ExtraEU Trade'!F25),IF('EU1 ExtraEU Trade'!F25="","",'EU1 ExtraEU Trade'!F25),"")</f>
        <v>291.863</v>
      </c>
      <c r="H776" s="1367" t="str">
        <f>IF('EU1 ExtraEU Trade'!N25="","",'EU1 ExtraEU Trade'!N25)</f>
        <v/>
      </c>
    </row>
    <row r="777" spans="1:8" x14ac:dyDescent="0.25">
      <c r="A777" s="1369" t="str">
        <f>Cover!$G$25</f>
        <v>NL</v>
      </c>
      <c r="B777" s="1371" t="s">
        <v>865</v>
      </c>
      <c r="C777" s="1371">
        <f>Cover!G$27</f>
        <v>2019</v>
      </c>
      <c r="D777" s="1371" t="s">
        <v>793</v>
      </c>
      <c r="E777" s="1365" t="s">
        <v>785</v>
      </c>
      <c r="F777" s="1371" t="s">
        <v>863</v>
      </c>
      <c r="G777" s="1369">
        <f>IF(ISNUMBER('EU1 ExtraEU Trade'!F26),IF('EU1 ExtraEU Trade'!F26="","",'EU1 ExtraEU Trade'!F26),"")</f>
        <v>0.97299999999999998</v>
      </c>
      <c r="H777" s="1367" t="str">
        <f>IF('EU1 ExtraEU Trade'!N26="","",'EU1 ExtraEU Trade'!N26)</f>
        <v/>
      </c>
    </row>
    <row r="778" spans="1:8" x14ac:dyDescent="0.25">
      <c r="A778" s="1369" t="str">
        <f>Cover!$G$25</f>
        <v>NL</v>
      </c>
      <c r="B778" s="1371" t="s">
        <v>865</v>
      </c>
      <c r="C778" s="1371">
        <f>Cover!G$27</f>
        <v>2019</v>
      </c>
      <c r="D778" s="1371" t="s">
        <v>794</v>
      </c>
      <c r="E778" s="1365" t="s">
        <v>785</v>
      </c>
      <c r="F778" s="1371" t="s">
        <v>861</v>
      </c>
      <c r="G778" s="1369">
        <f>IF(ISNUMBER('EU1 ExtraEU Trade'!F27),IF('EU1 ExtraEU Trade'!F27="","",'EU1 ExtraEU Trade'!F27),"")</f>
        <v>790.45</v>
      </c>
      <c r="H778" s="1367" t="str">
        <f>IF('EU1 ExtraEU Trade'!N27="","",'EU1 ExtraEU Trade'!N27)</f>
        <v/>
      </c>
    </row>
    <row r="779" spans="1:8" x14ac:dyDescent="0.25">
      <c r="A779" s="1369" t="str">
        <f>Cover!$G$25</f>
        <v>NL</v>
      </c>
      <c r="B779" s="1371" t="s">
        <v>865</v>
      </c>
      <c r="C779" s="1371">
        <f>Cover!G$27</f>
        <v>2019</v>
      </c>
      <c r="D779" s="1371" t="s">
        <v>794</v>
      </c>
      <c r="E779" s="1365" t="s">
        <v>829</v>
      </c>
      <c r="F779" s="1371" t="s">
        <v>861</v>
      </c>
      <c r="G779" s="1369">
        <f>IF(ISNUMBER('EU1 ExtraEU Trade'!F28),IF('EU1 ExtraEU Trade'!F28="","",'EU1 ExtraEU Trade'!F28),"")</f>
        <v>599.86099999999999</v>
      </c>
      <c r="H779" s="1367" t="str">
        <f>IF('EU1 ExtraEU Trade'!N28="","",'EU1 ExtraEU Trade'!N28)</f>
        <v/>
      </c>
    </row>
    <row r="780" spans="1:8" x14ac:dyDescent="0.25">
      <c r="A780" s="1369" t="str">
        <f>Cover!$G$25</f>
        <v>NL</v>
      </c>
      <c r="B780" s="1371" t="s">
        <v>865</v>
      </c>
      <c r="C780" s="1371">
        <f>Cover!G$27</f>
        <v>2019</v>
      </c>
      <c r="D780" s="1371" t="s">
        <v>794</v>
      </c>
      <c r="E780" s="1365" t="s">
        <v>833</v>
      </c>
      <c r="F780" s="1371" t="s">
        <v>861</v>
      </c>
      <c r="G780" s="1369">
        <f>IF(ISNUMBER('EU1 ExtraEU Trade'!F29),IF('EU1 ExtraEU Trade'!F29="","",'EU1 ExtraEU Trade'!F29),"")</f>
        <v>190.589</v>
      </c>
      <c r="H780" s="1367" t="str">
        <f>IF('EU1 ExtraEU Trade'!N29="","",'EU1 ExtraEU Trade'!N29)</f>
        <v/>
      </c>
    </row>
    <row r="781" spans="1:8" x14ac:dyDescent="0.25">
      <c r="A781" s="1369" t="str">
        <f>Cover!$G$25</f>
        <v>NL</v>
      </c>
      <c r="B781" s="1371" t="s">
        <v>865</v>
      </c>
      <c r="C781" s="1371">
        <f>Cover!G$27</f>
        <v>2019</v>
      </c>
      <c r="D781" s="1371" t="s">
        <v>794</v>
      </c>
      <c r="E781" s="1365" t="s">
        <v>842</v>
      </c>
      <c r="F781" s="1371" t="s">
        <v>861</v>
      </c>
      <c r="G781" s="1369">
        <f>IF(ISNUMBER('EU1 ExtraEU Trade'!F30),IF('EU1 ExtraEU Trade'!F30="","",'EU1 ExtraEU Trade'!F30),"")</f>
        <v>148.53800000000001</v>
      </c>
      <c r="H781" s="1367" t="str">
        <f>IF('EU1 ExtraEU Trade'!N30="","",'EU1 ExtraEU Trade'!N30)</f>
        <v/>
      </c>
    </row>
    <row r="782" spans="1:8" x14ac:dyDescent="0.25">
      <c r="A782" s="1369" t="str">
        <f>Cover!$G$25</f>
        <v>NL</v>
      </c>
      <c r="B782" s="1371" t="s">
        <v>865</v>
      </c>
      <c r="C782" s="1371">
        <f>Cover!G$27</f>
        <v>2019</v>
      </c>
      <c r="D782" s="1371" t="s">
        <v>795</v>
      </c>
      <c r="E782" s="1365" t="s">
        <v>785</v>
      </c>
      <c r="F782" s="1371" t="s">
        <v>861</v>
      </c>
      <c r="G782" s="1369">
        <f>IF(ISNUMBER('EU1 ExtraEU Trade'!F31),IF('EU1 ExtraEU Trade'!F31="","",'EU1 ExtraEU Trade'!F31),"")</f>
        <v>5.5190000000000001</v>
      </c>
      <c r="H782" s="1367" t="str">
        <f>IF('EU1 ExtraEU Trade'!N31="","",'EU1 ExtraEU Trade'!N31)</f>
        <v/>
      </c>
    </row>
    <row r="783" spans="1:8" x14ac:dyDescent="0.25">
      <c r="A783" s="1369" t="str">
        <f>Cover!$G$25</f>
        <v>NL</v>
      </c>
      <c r="B783" s="1371" t="s">
        <v>865</v>
      </c>
      <c r="C783" s="1371">
        <f>Cover!G$27</f>
        <v>2019</v>
      </c>
      <c r="D783" s="1371" t="s">
        <v>795</v>
      </c>
      <c r="E783" s="1365" t="s">
        <v>829</v>
      </c>
      <c r="F783" s="1371" t="s">
        <v>861</v>
      </c>
      <c r="G783" s="1369">
        <f>IF(ISNUMBER('EU1 ExtraEU Trade'!F32),IF('EU1 ExtraEU Trade'!F32="","",'EU1 ExtraEU Trade'!F32),"")</f>
        <v>0.46899999999999997</v>
      </c>
      <c r="H783" s="1367" t="str">
        <f>IF('EU1 ExtraEU Trade'!N32="","",'EU1 ExtraEU Trade'!N32)</f>
        <v/>
      </c>
    </row>
    <row r="784" spans="1:8" x14ac:dyDescent="0.25">
      <c r="A784" s="1369" t="str">
        <f>Cover!$G$25</f>
        <v>NL</v>
      </c>
      <c r="B784" s="1371" t="s">
        <v>865</v>
      </c>
      <c r="C784" s="1371">
        <f>Cover!G$27</f>
        <v>2019</v>
      </c>
      <c r="D784" s="1371" t="s">
        <v>795</v>
      </c>
      <c r="E784" s="1365" t="s">
        <v>833</v>
      </c>
      <c r="F784" s="1371" t="s">
        <v>861</v>
      </c>
      <c r="G784" s="1369">
        <f>IF(ISNUMBER('EU1 ExtraEU Trade'!F33),IF('EU1 ExtraEU Trade'!F33="","",'EU1 ExtraEU Trade'!F33),"")</f>
        <v>5.05</v>
      </c>
      <c r="H784" s="1367" t="str">
        <f>IF('EU1 ExtraEU Trade'!N33="","",'EU1 ExtraEU Trade'!N33)</f>
        <v/>
      </c>
    </row>
    <row r="785" spans="1:8" x14ac:dyDescent="0.25">
      <c r="A785" s="1369" t="str">
        <f>Cover!$G$25</f>
        <v>NL</v>
      </c>
      <c r="B785" s="1371" t="s">
        <v>865</v>
      </c>
      <c r="C785" s="1371">
        <f>Cover!G$27</f>
        <v>2019</v>
      </c>
      <c r="D785" s="1371" t="s">
        <v>795</v>
      </c>
      <c r="E785" s="1365" t="s">
        <v>842</v>
      </c>
      <c r="F785" s="1371" t="s">
        <v>861</v>
      </c>
      <c r="G785" s="1369">
        <f>IF(ISNUMBER('EU1 ExtraEU Trade'!F34),IF('EU1 ExtraEU Trade'!F34="","",'EU1 ExtraEU Trade'!F34),"")</f>
        <v>2.2090000000000001</v>
      </c>
      <c r="H785" s="1367" t="str">
        <f>IF('EU1 ExtraEU Trade'!N34="","",'EU1 ExtraEU Trade'!N34)</f>
        <v/>
      </c>
    </row>
    <row r="786" spans="1:8" x14ac:dyDescent="0.25">
      <c r="A786" s="1369" t="str">
        <f>Cover!$G$25</f>
        <v>NL</v>
      </c>
      <c r="B786" s="1371" t="s">
        <v>865</v>
      </c>
      <c r="C786" s="1371">
        <f>Cover!G$27</f>
        <v>2019</v>
      </c>
      <c r="D786" s="1371" t="s">
        <v>796</v>
      </c>
      <c r="E786" s="1365" t="s">
        <v>785</v>
      </c>
      <c r="F786" s="1371" t="s">
        <v>861</v>
      </c>
      <c r="G786" s="1369">
        <f>IF(ISNUMBER('EU1 ExtraEU Trade'!F35),IF('EU1 ExtraEU Trade'!F35="","",'EU1 ExtraEU Trade'!F35),"")</f>
        <v>255.91000000000003</v>
      </c>
      <c r="H786" s="1367" t="str">
        <f>IF('EU1 ExtraEU Trade'!N35="","",'EU1 ExtraEU Trade'!N35)</f>
        <v/>
      </c>
    </row>
    <row r="787" spans="1:8" x14ac:dyDescent="0.25">
      <c r="A787" s="1369" t="str">
        <f>Cover!$G$25</f>
        <v>NL</v>
      </c>
      <c r="B787" s="1371" t="s">
        <v>865</v>
      </c>
      <c r="C787" s="1371">
        <f>Cover!G$27</f>
        <v>2019</v>
      </c>
      <c r="D787" s="1371" t="s">
        <v>797</v>
      </c>
      <c r="E787" s="1365" t="s">
        <v>785</v>
      </c>
      <c r="F787" s="1371" t="s">
        <v>861</v>
      </c>
      <c r="G787" s="1369">
        <f>IF(ISNUMBER('EU1 ExtraEU Trade'!F36),IF('EU1 ExtraEU Trade'!F36="","",'EU1 ExtraEU Trade'!F36),"")</f>
        <v>246.29000000000002</v>
      </c>
      <c r="H787" s="1367" t="str">
        <f>IF('EU1 ExtraEU Trade'!N36="","",'EU1 ExtraEU Trade'!N36)</f>
        <v/>
      </c>
    </row>
    <row r="788" spans="1:8" x14ac:dyDescent="0.25">
      <c r="A788" s="1369" t="str">
        <f>Cover!$G$25</f>
        <v>NL</v>
      </c>
      <c r="B788" s="1371" t="s">
        <v>865</v>
      </c>
      <c r="C788" s="1371">
        <f>Cover!G$27</f>
        <v>2019</v>
      </c>
      <c r="D788" s="1371" t="s">
        <v>797</v>
      </c>
      <c r="E788" s="1365" t="s">
        <v>829</v>
      </c>
      <c r="F788" s="1371" t="s">
        <v>861</v>
      </c>
      <c r="G788" s="1369">
        <f>IF(ISNUMBER('EU1 ExtraEU Trade'!F37),IF('EU1 ExtraEU Trade'!F37="","",'EU1 ExtraEU Trade'!F37),"")</f>
        <v>102.777</v>
      </c>
      <c r="H788" s="1367" t="str">
        <f>IF('EU1 ExtraEU Trade'!N37="","",'EU1 ExtraEU Trade'!N37)</f>
        <v/>
      </c>
    </row>
    <row r="789" spans="1:8" x14ac:dyDescent="0.25">
      <c r="A789" s="1369" t="str">
        <f>Cover!$G$25</f>
        <v>NL</v>
      </c>
      <c r="B789" s="1371" t="s">
        <v>865</v>
      </c>
      <c r="C789" s="1371">
        <f>Cover!G$27</f>
        <v>2019</v>
      </c>
      <c r="D789" s="1371" t="s">
        <v>797</v>
      </c>
      <c r="E789" s="1365" t="s">
        <v>833</v>
      </c>
      <c r="F789" s="1371" t="s">
        <v>861</v>
      </c>
      <c r="G789" s="1369">
        <f>IF(ISNUMBER('EU1 ExtraEU Trade'!F38),IF('EU1 ExtraEU Trade'!F38="","",'EU1 ExtraEU Trade'!F38),"")</f>
        <v>143.51300000000001</v>
      </c>
      <c r="H789" s="1367" t="str">
        <f>IF('EU1 ExtraEU Trade'!N38="","",'EU1 ExtraEU Trade'!N38)</f>
        <v/>
      </c>
    </row>
    <row r="790" spans="1:8" x14ac:dyDescent="0.25">
      <c r="A790" s="1369" t="str">
        <f>Cover!$G$25</f>
        <v>NL</v>
      </c>
      <c r="B790" s="1371" t="s">
        <v>865</v>
      </c>
      <c r="C790" s="1371">
        <f>Cover!G$27</f>
        <v>2019</v>
      </c>
      <c r="D790" s="1371" t="s">
        <v>797</v>
      </c>
      <c r="E790" s="1365" t="s">
        <v>842</v>
      </c>
      <c r="F790" s="1371" t="s">
        <v>861</v>
      </c>
      <c r="G790" s="1369">
        <f>IF(ISNUMBER('EU1 ExtraEU Trade'!F39),IF('EU1 ExtraEU Trade'!F39="","",'EU1 ExtraEU Trade'!F39),"")</f>
        <v>42.41</v>
      </c>
      <c r="H790" s="1367" t="str">
        <f>IF('EU1 ExtraEU Trade'!N39="","",'EU1 ExtraEU Trade'!N39)</f>
        <v/>
      </c>
    </row>
    <row r="791" spans="1:8" x14ac:dyDescent="0.25">
      <c r="A791" s="1369" t="str">
        <f>Cover!$G$25</f>
        <v>NL</v>
      </c>
      <c r="B791" s="1371" t="s">
        <v>865</v>
      </c>
      <c r="C791" s="1371">
        <f>Cover!G$27</f>
        <v>2019</v>
      </c>
      <c r="D791" s="1371" t="s">
        <v>798</v>
      </c>
      <c r="E791" s="1365" t="s">
        <v>785</v>
      </c>
      <c r="F791" s="1371" t="s">
        <v>861</v>
      </c>
      <c r="G791" s="1369">
        <f>IF(ISNUMBER('EU1 ExtraEU Trade'!F40),IF('EU1 ExtraEU Trade'!F40="","",'EU1 ExtraEU Trade'!F40),"")</f>
        <v>3.2109999999999999</v>
      </c>
      <c r="H791" s="1367" t="str">
        <f>IF('EU1 ExtraEU Trade'!N40="","",'EU1 ExtraEU Trade'!N40)</f>
        <v/>
      </c>
    </row>
    <row r="792" spans="1:8" x14ac:dyDescent="0.25">
      <c r="A792" s="1369" t="str">
        <f>Cover!$G$25</f>
        <v>NL</v>
      </c>
      <c r="B792" s="1371" t="s">
        <v>865</v>
      </c>
      <c r="C792" s="1371">
        <f>Cover!G$27</f>
        <v>2019</v>
      </c>
      <c r="D792" s="1371" t="s">
        <v>799</v>
      </c>
      <c r="E792" s="1365" t="s">
        <v>785</v>
      </c>
      <c r="F792" s="1371" t="s">
        <v>861</v>
      </c>
      <c r="G792" s="1369">
        <f>IF(ISNUMBER('EU1 ExtraEU Trade'!F41),IF('EU1 ExtraEU Trade'!F41="","",'EU1 ExtraEU Trade'!F41),"")</f>
        <v>0.8</v>
      </c>
      <c r="H792" s="1367" t="str">
        <f>IF('EU1 ExtraEU Trade'!N41="","",'EU1 ExtraEU Trade'!N41)</f>
        <v/>
      </c>
    </row>
    <row r="793" spans="1:8" x14ac:dyDescent="0.25">
      <c r="A793" s="1369" t="str">
        <f>Cover!$G$25</f>
        <v>NL</v>
      </c>
      <c r="B793" s="1371" t="s">
        <v>865</v>
      </c>
      <c r="C793" s="1371">
        <f>Cover!G$27</f>
        <v>2019</v>
      </c>
      <c r="D793" s="1371" t="s">
        <v>800</v>
      </c>
      <c r="E793" s="1365" t="s">
        <v>785</v>
      </c>
      <c r="F793" s="1371" t="s">
        <v>861</v>
      </c>
      <c r="G793" s="1369">
        <f>IF(ISNUMBER('EU1 ExtraEU Trade'!F42),IF('EU1 ExtraEU Trade'!F42="","",'EU1 ExtraEU Trade'!F42),"")</f>
        <v>6.4089999999999998</v>
      </c>
      <c r="H793" s="1367" t="str">
        <f>IF('EU1 ExtraEU Trade'!N42="","",'EU1 ExtraEU Trade'!N42)</f>
        <v/>
      </c>
    </row>
    <row r="794" spans="1:8" x14ac:dyDescent="0.25">
      <c r="A794" s="1369" t="str">
        <f>Cover!$G$25</f>
        <v>NL</v>
      </c>
      <c r="B794" s="1371" t="s">
        <v>865</v>
      </c>
      <c r="C794" s="1371">
        <f>Cover!G$27</f>
        <v>2019</v>
      </c>
      <c r="D794" s="1371" t="s">
        <v>801</v>
      </c>
      <c r="E794" s="1365" t="s">
        <v>785</v>
      </c>
      <c r="F794" s="1371" t="s">
        <v>861</v>
      </c>
      <c r="G794" s="1369">
        <f>IF(ISNUMBER('EU1 ExtraEU Trade'!F43),IF('EU1 ExtraEU Trade'!F43="","",'EU1 ExtraEU Trade'!F43),"")</f>
        <v>2.42</v>
      </c>
      <c r="H794" s="1367" t="str">
        <f>IF('EU1 ExtraEU Trade'!N43="","",'EU1 ExtraEU Trade'!N43)</f>
        <v/>
      </c>
    </row>
    <row r="795" spans="1:8" x14ac:dyDescent="0.25">
      <c r="A795" s="1369" t="str">
        <f>Cover!$G$25</f>
        <v>NL</v>
      </c>
      <c r="B795" s="1371" t="s">
        <v>865</v>
      </c>
      <c r="C795" s="1371">
        <f>Cover!G$27</f>
        <v>2019</v>
      </c>
      <c r="D795" s="1371" t="s">
        <v>802</v>
      </c>
      <c r="E795" s="1365" t="s">
        <v>785</v>
      </c>
      <c r="F795" s="1371" t="s">
        <v>861</v>
      </c>
      <c r="G795" s="1369">
        <f>IF(ISNUMBER('EU1 ExtraEU Trade'!F44),IF('EU1 ExtraEU Trade'!F44="","",'EU1 ExtraEU Trade'!F44),"")</f>
        <v>3.601</v>
      </c>
      <c r="H795" s="1367" t="str">
        <f>IF('EU1 ExtraEU Trade'!N44="","",'EU1 ExtraEU Trade'!N44)</f>
        <v/>
      </c>
    </row>
    <row r="796" spans="1:8" x14ac:dyDescent="0.25">
      <c r="A796" s="1369" t="str">
        <f>Cover!$G$25</f>
        <v>NL</v>
      </c>
      <c r="B796" s="1371" t="s">
        <v>865</v>
      </c>
      <c r="C796" s="1371">
        <f>Cover!G$27</f>
        <v>2019</v>
      </c>
      <c r="D796" s="1371" t="s">
        <v>803</v>
      </c>
      <c r="E796" s="1365" t="s">
        <v>785</v>
      </c>
      <c r="F796" s="1371" t="s">
        <v>861</v>
      </c>
      <c r="G796" s="1369">
        <f>IF(ISNUMBER('EU1 ExtraEU Trade'!F45),IF('EU1 ExtraEU Trade'!F45="","",'EU1 ExtraEU Trade'!F45),"")</f>
        <v>0.38800000000000001</v>
      </c>
      <c r="H796" s="1367" t="str">
        <f>IF('EU1 ExtraEU Trade'!N45="","",'EU1 ExtraEU Trade'!N45)</f>
        <v/>
      </c>
    </row>
    <row r="797" spans="1:8" x14ac:dyDescent="0.25">
      <c r="A797" s="1369" t="str">
        <f>Cover!$G$25</f>
        <v>NL</v>
      </c>
      <c r="B797" s="1371" t="s">
        <v>865</v>
      </c>
      <c r="C797" s="1371">
        <f>Cover!G$27</f>
        <v>2019</v>
      </c>
      <c r="D797" s="1371" t="s">
        <v>804</v>
      </c>
      <c r="E797" s="1365" t="s">
        <v>785</v>
      </c>
      <c r="F797" s="1371" t="s">
        <v>863</v>
      </c>
      <c r="G797" s="1369">
        <f>IF(ISNUMBER('EU1 ExtraEU Trade'!F46),IF('EU1 ExtraEU Trade'!F46="","",'EU1 ExtraEU Trade'!F46),"")</f>
        <v>892.98275999999998</v>
      </c>
      <c r="H797" s="1367" t="str">
        <f>IF('EU1 ExtraEU Trade'!N46="","",'EU1 ExtraEU Trade'!N46)</f>
        <v/>
      </c>
    </row>
    <row r="798" spans="1:8" x14ac:dyDescent="0.25">
      <c r="A798" s="1369" t="str">
        <f>Cover!$G$25</f>
        <v>NL</v>
      </c>
      <c r="B798" s="1371" t="s">
        <v>865</v>
      </c>
      <c r="C798" s="1371">
        <f>Cover!G$27</f>
        <v>2019</v>
      </c>
      <c r="D798" s="1371" t="s">
        <v>805</v>
      </c>
      <c r="E798" s="1365" t="s">
        <v>785</v>
      </c>
      <c r="F798" s="1371" t="s">
        <v>863</v>
      </c>
      <c r="G798" s="1369">
        <f>IF(ISNUMBER('EU1 ExtraEU Trade'!F47),IF('EU1 ExtraEU Trade'!F47="","",'EU1 ExtraEU Trade'!F47),"")</f>
        <v>82.504000000000005</v>
      </c>
      <c r="H798" s="1367" t="str">
        <f>IF('EU1 ExtraEU Trade'!N47="","",'EU1 ExtraEU Trade'!N47)</f>
        <v/>
      </c>
    </row>
    <row r="799" spans="1:8" x14ac:dyDescent="0.25">
      <c r="A799" s="1369" t="str">
        <f>Cover!$G$25</f>
        <v>NL</v>
      </c>
      <c r="B799" s="1371" t="s">
        <v>865</v>
      </c>
      <c r="C799" s="1371">
        <f>Cover!G$27</f>
        <v>2019</v>
      </c>
      <c r="D799" s="1371" t="s">
        <v>806</v>
      </c>
      <c r="E799" s="1365" t="s">
        <v>785</v>
      </c>
      <c r="F799" s="1371" t="s">
        <v>863</v>
      </c>
      <c r="G799" s="1369">
        <f>IF(ISNUMBER('EU1 ExtraEU Trade'!F48),IF('EU1 ExtraEU Trade'!F48="","",'EU1 ExtraEU Trade'!F48),"")</f>
        <v>793.56799999999998</v>
      </c>
      <c r="H799" s="1367" t="str">
        <f>IF('EU1 ExtraEU Trade'!N48="","",'EU1 ExtraEU Trade'!N48)</f>
        <v/>
      </c>
    </row>
    <row r="800" spans="1:8" x14ac:dyDescent="0.25">
      <c r="A800" s="1369" t="str">
        <f>Cover!$G$25</f>
        <v>NL</v>
      </c>
      <c r="B800" s="1371" t="s">
        <v>865</v>
      </c>
      <c r="C800" s="1371">
        <f>Cover!G$27</f>
        <v>2019</v>
      </c>
      <c r="D800" s="1371" t="s">
        <v>807</v>
      </c>
      <c r="E800" s="1365" t="s">
        <v>785</v>
      </c>
      <c r="F800" s="1371" t="s">
        <v>863</v>
      </c>
      <c r="G800" s="1369">
        <f>IF(ISNUMBER('EU1 ExtraEU Trade'!F49),IF('EU1 ExtraEU Trade'!F49="","",'EU1 ExtraEU Trade'!F49),"")</f>
        <v>793.52300000000002</v>
      </c>
      <c r="H800" s="1367" t="str">
        <f>IF('EU1 ExtraEU Trade'!N49="","",'EU1 ExtraEU Trade'!N49)</f>
        <v/>
      </c>
    </row>
    <row r="801" spans="1:8" x14ac:dyDescent="0.25">
      <c r="A801" s="1369" t="str">
        <f>Cover!$G$25</f>
        <v>NL</v>
      </c>
      <c r="B801" s="1371" t="s">
        <v>865</v>
      </c>
      <c r="C801" s="1371">
        <f>Cover!G$27</f>
        <v>2019</v>
      </c>
      <c r="D801" s="1371" t="s">
        <v>808</v>
      </c>
      <c r="E801" s="1365" t="s">
        <v>785</v>
      </c>
      <c r="F801" s="1371" t="s">
        <v>863</v>
      </c>
      <c r="G801" s="1369">
        <f>IF(ISNUMBER('EU1 ExtraEU Trade'!F50),IF('EU1 ExtraEU Trade'!F50="","",'EU1 ExtraEU Trade'!F50),"")</f>
        <v>793.29600000000005</v>
      </c>
      <c r="H801" s="1367" t="str">
        <f>IF('EU1 ExtraEU Trade'!N50="","",'EU1 ExtraEU Trade'!N50)</f>
        <v/>
      </c>
    </row>
    <row r="802" spans="1:8" x14ac:dyDescent="0.25">
      <c r="A802" s="1369" t="str">
        <f>Cover!$G$25</f>
        <v>NL</v>
      </c>
      <c r="B802" s="1371" t="s">
        <v>865</v>
      </c>
      <c r="C802" s="1371">
        <f>Cover!G$27</f>
        <v>2019</v>
      </c>
      <c r="D802" s="1371" t="s">
        <v>809</v>
      </c>
      <c r="E802" s="1365" t="s">
        <v>785</v>
      </c>
      <c r="F802" s="1371" t="s">
        <v>863</v>
      </c>
      <c r="G802" s="1369">
        <f>IF(ISNUMBER('EU1 ExtraEU Trade'!F51),IF('EU1 ExtraEU Trade'!F51="","",'EU1 ExtraEU Trade'!F51),"")</f>
        <v>4.4999999999999998E-2</v>
      </c>
      <c r="H802" s="1367" t="str">
        <f>IF('EU1 ExtraEU Trade'!N51="","",'EU1 ExtraEU Trade'!N51)</f>
        <v/>
      </c>
    </row>
    <row r="803" spans="1:8" x14ac:dyDescent="0.25">
      <c r="A803" s="1369" t="str">
        <f>Cover!$G$25</f>
        <v>NL</v>
      </c>
      <c r="B803" s="1371" t="s">
        <v>865</v>
      </c>
      <c r="C803" s="1371">
        <f>Cover!G$27</f>
        <v>2019</v>
      </c>
      <c r="D803" s="1371" t="s">
        <v>810</v>
      </c>
      <c r="E803" s="1365" t="s">
        <v>785</v>
      </c>
      <c r="F803" s="1371" t="s">
        <v>863</v>
      </c>
      <c r="G803" s="1369">
        <f>IF(ISNUMBER('EU1 ExtraEU Trade'!F52),IF('EU1 ExtraEU Trade'!F52="","",'EU1 ExtraEU Trade'!F52),"")</f>
        <v>16.91076</v>
      </c>
      <c r="H803" s="1367" t="str">
        <f>IF('EU1 ExtraEU Trade'!N52="","",'EU1 ExtraEU Trade'!N52)</f>
        <v/>
      </c>
    </row>
    <row r="804" spans="1:8" x14ac:dyDescent="0.25">
      <c r="A804" s="1369" t="str">
        <f>Cover!$G$25</f>
        <v>NL</v>
      </c>
      <c r="B804" s="1371" t="s">
        <v>865</v>
      </c>
      <c r="C804" s="1371">
        <f>Cover!G$27</f>
        <v>2019</v>
      </c>
      <c r="D804" s="1371" t="s">
        <v>811</v>
      </c>
      <c r="E804" s="1365" t="s">
        <v>785</v>
      </c>
      <c r="F804" s="1371" t="s">
        <v>863</v>
      </c>
      <c r="G804" s="1369">
        <f>IF(ISNUMBER('EU1 ExtraEU Trade'!F53),IF('EU1 ExtraEU Trade'!F53="","",'EU1 ExtraEU Trade'!F53),"")</f>
        <v>20.702999999999999</v>
      </c>
      <c r="H804" s="1367" t="str">
        <f>IF('EU1 ExtraEU Trade'!N53="","",'EU1 ExtraEU Trade'!N53)</f>
        <v/>
      </c>
    </row>
    <row r="805" spans="1:8" x14ac:dyDescent="0.25">
      <c r="A805" s="1369" t="str">
        <f>Cover!$G$25</f>
        <v>NL</v>
      </c>
      <c r="B805" s="1371" t="s">
        <v>865</v>
      </c>
      <c r="C805" s="1371">
        <f>Cover!G$27</f>
        <v>2019</v>
      </c>
      <c r="D805" s="1371" t="s">
        <v>812</v>
      </c>
      <c r="E805" s="1365" t="s">
        <v>785</v>
      </c>
      <c r="F805" s="1371" t="s">
        <v>863</v>
      </c>
      <c r="G805" s="1369">
        <f>IF(ISNUMBER('EU1 ExtraEU Trade'!F54),IF('EU1 ExtraEU Trade'!F54="","",'EU1 ExtraEU Trade'!F54),"")</f>
        <v>20.677</v>
      </c>
      <c r="H805" s="1367" t="str">
        <f>IF('EU1 ExtraEU Trade'!N54="","",'EU1 ExtraEU Trade'!N54)</f>
        <v/>
      </c>
    </row>
    <row r="806" spans="1:8" x14ac:dyDescent="0.25">
      <c r="A806" s="1369" t="str">
        <f>Cover!$G$25</f>
        <v>NL</v>
      </c>
      <c r="B806" s="1371" t="s">
        <v>865</v>
      </c>
      <c r="C806" s="1371">
        <f>Cover!G$27</f>
        <v>2019</v>
      </c>
      <c r="D806" s="1371" t="s">
        <v>813</v>
      </c>
      <c r="E806" s="1365" t="s">
        <v>785</v>
      </c>
      <c r="F806" s="1371" t="s">
        <v>863</v>
      </c>
      <c r="G806" s="1369">
        <f>IF(ISNUMBER('EU1 ExtraEU Trade'!F55),IF('EU1 ExtraEU Trade'!F55="","",'EU1 ExtraEU Trade'!F55),"")</f>
        <v>2.5999999999999999E-2</v>
      </c>
      <c r="H806" s="1367" t="str">
        <f>IF('EU1 ExtraEU Trade'!N55="","",'EU1 ExtraEU Trade'!N55)</f>
        <v/>
      </c>
    </row>
    <row r="807" spans="1:8" x14ac:dyDescent="0.25">
      <c r="A807" s="1369" t="str">
        <f>Cover!$G$25</f>
        <v>NL</v>
      </c>
      <c r="B807" s="1371" t="s">
        <v>865</v>
      </c>
      <c r="C807" s="1371">
        <f>Cover!G$27</f>
        <v>2019</v>
      </c>
      <c r="D807" s="1371" t="s">
        <v>814</v>
      </c>
      <c r="E807" s="1365" t="s">
        <v>785</v>
      </c>
      <c r="F807" s="1371" t="s">
        <v>863</v>
      </c>
      <c r="G807" s="1369">
        <f>IF(ISNUMBER('EU1 ExtraEU Trade'!F56),IF('EU1 ExtraEU Trade'!F56="","",'EU1 ExtraEU Trade'!F56),"")</f>
        <v>147.941</v>
      </c>
      <c r="H807" s="1367" t="str">
        <f>IF('EU1 ExtraEU Trade'!N56="","",'EU1 ExtraEU Trade'!N56)</f>
        <v/>
      </c>
    </row>
    <row r="808" spans="1:8" x14ac:dyDescent="0.25">
      <c r="A808" s="1369" t="str">
        <f>Cover!$G$25</f>
        <v>NL</v>
      </c>
      <c r="B808" s="1371" t="s">
        <v>865</v>
      </c>
      <c r="C808" s="1371">
        <f>Cover!G$27</f>
        <v>2019</v>
      </c>
      <c r="D808" s="1371" t="s">
        <v>815</v>
      </c>
      <c r="E808" s="1365" t="s">
        <v>785</v>
      </c>
      <c r="F808" s="1371" t="s">
        <v>863</v>
      </c>
      <c r="G808" s="1369">
        <f>IF(ISNUMBER('EU1 ExtraEU Trade'!F57),IF('EU1 ExtraEU Trade'!F57="","",'EU1 ExtraEU Trade'!F57),"")</f>
        <v>217.90100000000001</v>
      </c>
      <c r="H808" s="1367" t="str">
        <f>IF('EU1 ExtraEU Trade'!N57="","",'EU1 ExtraEU Trade'!N57)</f>
        <v/>
      </c>
    </row>
    <row r="809" spans="1:8" x14ac:dyDescent="0.25">
      <c r="A809" s="1369" t="str">
        <f>Cover!$G$25</f>
        <v>NL</v>
      </c>
      <c r="B809" s="1371" t="s">
        <v>865</v>
      </c>
      <c r="C809" s="1371">
        <f>Cover!G$27</f>
        <v>2019</v>
      </c>
      <c r="D809" s="1371" t="s">
        <v>816</v>
      </c>
      <c r="E809" s="1365" t="s">
        <v>785</v>
      </c>
      <c r="F809" s="1371" t="s">
        <v>863</v>
      </c>
      <c r="G809" s="1369">
        <f>IF(ISNUMBER('EU1 ExtraEU Trade'!F58),IF('EU1 ExtraEU Trade'!F58="","",'EU1 ExtraEU Trade'!F58),"")</f>
        <v>47.932000000000002</v>
      </c>
      <c r="H809" s="1367" t="str">
        <f>IF('EU1 ExtraEU Trade'!N58="","",'EU1 ExtraEU Trade'!N58)</f>
        <v/>
      </c>
    </row>
    <row r="810" spans="1:8" x14ac:dyDescent="0.25">
      <c r="A810" s="1369" t="str">
        <f>Cover!$G$25</f>
        <v>NL</v>
      </c>
      <c r="B810" s="1371" t="s">
        <v>865</v>
      </c>
      <c r="C810" s="1371">
        <f>Cover!G$27</f>
        <v>2019</v>
      </c>
      <c r="D810" s="1371" t="s">
        <v>817</v>
      </c>
      <c r="E810" s="1365" t="s">
        <v>785</v>
      </c>
      <c r="F810" s="1371" t="s">
        <v>863</v>
      </c>
      <c r="G810" s="1369">
        <f>IF(ISNUMBER('EU1 ExtraEU Trade'!F59),IF('EU1 ExtraEU Trade'!F59="","",'EU1 ExtraEU Trade'!F59),"")</f>
        <v>42.865000000000002</v>
      </c>
      <c r="H810" s="1367" t="str">
        <f>IF('EU1 ExtraEU Trade'!N59="","",'EU1 ExtraEU Trade'!N59)</f>
        <v/>
      </c>
    </row>
    <row r="811" spans="1:8" x14ac:dyDescent="0.25">
      <c r="A811" s="1369" t="str">
        <f>Cover!$G$25</f>
        <v>NL</v>
      </c>
      <c r="B811" s="1371" t="s">
        <v>865</v>
      </c>
      <c r="C811" s="1371">
        <f>Cover!G$27</f>
        <v>2019</v>
      </c>
      <c r="D811" s="1371" t="s">
        <v>818</v>
      </c>
      <c r="E811" s="1365" t="s">
        <v>785</v>
      </c>
      <c r="F811" s="1371" t="s">
        <v>863</v>
      </c>
      <c r="G811" s="1369">
        <f>IF(ISNUMBER('EU1 ExtraEU Trade'!F60),IF('EU1 ExtraEU Trade'!F60="","",'EU1 ExtraEU Trade'!F60),"")</f>
        <v>0.54800000000000004</v>
      </c>
      <c r="H811" s="1367" t="str">
        <f>IF('EU1 ExtraEU Trade'!N60="","",'EU1 ExtraEU Trade'!N60)</f>
        <v/>
      </c>
    </row>
    <row r="812" spans="1:8" x14ac:dyDescent="0.25">
      <c r="A812" s="1369" t="str">
        <f>Cover!$G$25</f>
        <v>NL</v>
      </c>
      <c r="B812" s="1371" t="s">
        <v>865</v>
      </c>
      <c r="C812" s="1371">
        <f>Cover!G$27</f>
        <v>2019</v>
      </c>
      <c r="D812" s="1371" t="s">
        <v>819</v>
      </c>
      <c r="E812" s="1365" t="s">
        <v>785</v>
      </c>
      <c r="F812" s="1371" t="s">
        <v>863</v>
      </c>
      <c r="G812" s="1369">
        <f>IF(ISNUMBER('EU1 ExtraEU Trade'!F61),IF('EU1 ExtraEU Trade'!F61="","",'EU1 ExtraEU Trade'!F61),"")</f>
        <v>2.4689999999999999</v>
      </c>
      <c r="H812" s="1367" t="str">
        <f>IF('EU1 ExtraEU Trade'!N61="","",'EU1 ExtraEU Trade'!N61)</f>
        <v/>
      </c>
    </row>
    <row r="813" spans="1:8" x14ac:dyDescent="0.25">
      <c r="A813" s="1369" t="str">
        <f>Cover!$G$25</f>
        <v>NL</v>
      </c>
      <c r="B813" s="1371" t="s">
        <v>865</v>
      </c>
      <c r="C813" s="1371">
        <f>Cover!G$27</f>
        <v>2019</v>
      </c>
      <c r="D813" s="1371" t="s">
        <v>820</v>
      </c>
      <c r="E813" s="1365" t="s">
        <v>785</v>
      </c>
      <c r="F813" s="1371" t="s">
        <v>863</v>
      </c>
      <c r="G813" s="1369">
        <f>IF(ISNUMBER('EU1 ExtraEU Trade'!F62),IF('EU1 ExtraEU Trade'!F62="","",'EU1 ExtraEU Trade'!F62),"")</f>
        <v>2.0499999999999998</v>
      </c>
      <c r="H813" s="1367" t="str">
        <f>IF('EU1 ExtraEU Trade'!N62="","",'EU1 ExtraEU Trade'!N62)</f>
        <v/>
      </c>
    </row>
    <row r="814" spans="1:8" x14ac:dyDescent="0.25">
      <c r="A814" s="1369" t="str">
        <f>Cover!$G$25</f>
        <v>NL</v>
      </c>
      <c r="B814" s="1371" t="s">
        <v>865</v>
      </c>
      <c r="C814" s="1371">
        <f>Cover!G$27</f>
        <v>2019</v>
      </c>
      <c r="D814" s="1371" t="s">
        <v>821</v>
      </c>
      <c r="E814" s="1365" t="s">
        <v>785</v>
      </c>
      <c r="F814" s="1371" t="s">
        <v>863</v>
      </c>
      <c r="G814" s="1369">
        <f>IF(ISNUMBER('EU1 ExtraEU Trade'!F63),IF('EU1 ExtraEU Trade'!F63="","",'EU1 ExtraEU Trade'!F63),"")</f>
        <v>2.6349999999999998</v>
      </c>
      <c r="H814" s="1367" t="str">
        <f>IF('EU1 ExtraEU Trade'!N63="","",'EU1 ExtraEU Trade'!N63)</f>
        <v/>
      </c>
    </row>
    <row r="815" spans="1:8" x14ac:dyDescent="0.25">
      <c r="A815" s="1369" t="str">
        <f>Cover!$G$25</f>
        <v>NL</v>
      </c>
      <c r="B815" s="1371" t="s">
        <v>865</v>
      </c>
      <c r="C815" s="1371">
        <f>Cover!G$27</f>
        <v>2019</v>
      </c>
      <c r="D815" s="1371" t="s">
        <v>822</v>
      </c>
      <c r="E815" s="1365" t="s">
        <v>785</v>
      </c>
      <c r="F815" s="1371" t="s">
        <v>863</v>
      </c>
      <c r="G815" s="1369">
        <f>IF(ISNUMBER('EU1 ExtraEU Trade'!F64),IF('EU1 ExtraEU Trade'!F64="","",'EU1 ExtraEU Trade'!F64),"")</f>
        <v>167.089</v>
      </c>
      <c r="H815" s="1367" t="str">
        <f>IF('EU1 ExtraEU Trade'!N64="","",'EU1 ExtraEU Trade'!N64)</f>
        <v/>
      </c>
    </row>
    <row r="816" spans="1:8" x14ac:dyDescent="0.25">
      <c r="A816" s="1369" t="str">
        <f>Cover!$G$25</f>
        <v>NL</v>
      </c>
      <c r="B816" s="1371" t="s">
        <v>865</v>
      </c>
      <c r="C816" s="1371">
        <f>Cover!G$27</f>
        <v>2019</v>
      </c>
      <c r="D816" s="1371" t="s">
        <v>823</v>
      </c>
      <c r="E816" s="1365" t="s">
        <v>785</v>
      </c>
      <c r="F816" s="1371" t="s">
        <v>863</v>
      </c>
      <c r="G816" s="1369">
        <f>IF(ISNUMBER('EU1 ExtraEU Trade'!F65),IF('EU1 ExtraEU Trade'!F65="","",'EU1 ExtraEU Trade'!F65),"")</f>
        <v>18.628</v>
      </c>
      <c r="H816" s="1367" t="str">
        <f>IF('EU1 ExtraEU Trade'!N65="","",'EU1 ExtraEU Trade'!N65)</f>
        <v/>
      </c>
    </row>
    <row r="817" spans="1:8" x14ac:dyDescent="0.25">
      <c r="A817" s="1369" t="str">
        <f>Cover!$G$25</f>
        <v>NL</v>
      </c>
      <c r="B817" s="1371" t="s">
        <v>865</v>
      </c>
      <c r="C817" s="1371">
        <f>Cover!G$27</f>
        <v>2019</v>
      </c>
      <c r="D817" s="1371" t="s">
        <v>824</v>
      </c>
      <c r="E817" s="1365" t="s">
        <v>785</v>
      </c>
      <c r="F817" s="1371" t="s">
        <v>863</v>
      </c>
      <c r="G817" s="1369">
        <f>IF(ISNUMBER('EU1 ExtraEU Trade'!F66),IF('EU1 ExtraEU Trade'!F66="","",'EU1 ExtraEU Trade'!F66),"")</f>
        <v>124.07899999999999</v>
      </c>
      <c r="H817" s="1367" t="str">
        <f>IF('EU1 ExtraEU Trade'!N66="","",'EU1 ExtraEU Trade'!N66)</f>
        <v/>
      </c>
    </row>
    <row r="818" spans="1:8" x14ac:dyDescent="0.25">
      <c r="A818" s="1369" t="str">
        <f>Cover!$G$25</f>
        <v>NL</v>
      </c>
      <c r="B818" s="1371" t="s">
        <v>865</v>
      </c>
      <c r="C818" s="1371">
        <f>Cover!G$27</f>
        <v>2019</v>
      </c>
      <c r="D818" s="1371" t="s">
        <v>825</v>
      </c>
      <c r="E818" s="1365" t="s">
        <v>785</v>
      </c>
      <c r="F818" s="1371" t="s">
        <v>863</v>
      </c>
      <c r="G818" s="1369">
        <f>IF(ISNUMBER('EU1 ExtraEU Trade'!F67),IF('EU1 ExtraEU Trade'!F67="","",'EU1 ExtraEU Trade'!F67),"")</f>
        <v>23.899000000000001</v>
      </c>
      <c r="H818" s="1367" t="str">
        <f>IF('EU1 ExtraEU Trade'!N67="","",'EU1 ExtraEU Trade'!N67)</f>
        <v/>
      </c>
    </row>
    <row r="819" spans="1:8" x14ac:dyDescent="0.25">
      <c r="A819" s="1369" t="str">
        <f>Cover!$G$25</f>
        <v>NL</v>
      </c>
      <c r="B819" s="1371" t="s">
        <v>865</v>
      </c>
      <c r="C819" s="1371">
        <f>Cover!G$27</f>
        <v>2019</v>
      </c>
      <c r="D819" s="1371" t="s">
        <v>826</v>
      </c>
      <c r="E819" s="1365" t="s">
        <v>785</v>
      </c>
      <c r="F819" s="1371" t="s">
        <v>863</v>
      </c>
      <c r="G819" s="1369">
        <f>IF(ISNUMBER('EU1 ExtraEU Trade'!F68),IF('EU1 ExtraEU Trade'!F68="","",'EU1 ExtraEU Trade'!F68),"")</f>
        <v>0.48299999999999998</v>
      </c>
      <c r="H819" s="1367" t="str">
        <f>IF('EU1 ExtraEU Trade'!N68="","",'EU1 ExtraEU Trade'!N68)</f>
        <v/>
      </c>
    </row>
    <row r="820" spans="1:8" x14ac:dyDescent="0.25">
      <c r="A820" s="1369" t="str">
        <f>Cover!$G$25</f>
        <v>NL</v>
      </c>
      <c r="B820" s="1371" t="s">
        <v>865</v>
      </c>
      <c r="C820" s="1371">
        <f>Cover!G$27</f>
        <v>2019</v>
      </c>
      <c r="D820" s="1371" t="s">
        <v>827</v>
      </c>
      <c r="E820" s="1365" t="s">
        <v>785</v>
      </c>
      <c r="F820" s="1371" t="s">
        <v>863</v>
      </c>
      <c r="G820" s="1369">
        <f>IF(ISNUMBER('EU1 ExtraEU Trade'!F69),IF('EU1 ExtraEU Trade'!F69="","",'EU1 ExtraEU Trade'!F69),"")</f>
        <v>0.245</v>
      </c>
      <c r="H820" s="1367" t="str">
        <f>IF('EU1 ExtraEU Trade'!N69="","",'EU1 ExtraEU Trade'!N69)</f>
        <v/>
      </c>
    </row>
    <row r="821" spans="1:8" x14ac:dyDescent="0.25">
      <c r="A821" s="1369" t="str">
        <f>Cover!$G$25</f>
        <v>NL</v>
      </c>
      <c r="B821" s="1371" t="s">
        <v>865</v>
      </c>
      <c r="C821" s="1371">
        <f>Cover!G$27</f>
        <v>2019</v>
      </c>
      <c r="D821" s="1371" t="s">
        <v>773</v>
      </c>
      <c r="E821" s="1365" t="s">
        <v>785</v>
      </c>
      <c r="F821" s="1371" t="s">
        <v>862</v>
      </c>
      <c r="G821" s="1369">
        <f>IF(ISNUMBER('EU1 ExtraEU Trade'!G11),IF('EU1 ExtraEU Trade'!G11="","",'EU1 ExtraEU Trade'!G11),"")</f>
        <v>4440</v>
      </c>
      <c r="H821" s="1367" t="str">
        <f>IF('EU1 ExtraEU Trade'!O11="","",'EU1 ExtraEU Trade'!O11)</f>
        <v/>
      </c>
    </row>
    <row r="822" spans="1:8" x14ac:dyDescent="0.25">
      <c r="A822" s="1369" t="str">
        <f>Cover!$G$25</f>
        <v>NL</v>
      </c>
      <c r="B822" s="1371" t="s">
        <v>865</v>
      </c>
      <c r="C822" s="1371">
        <f>Cover!G$27</f>
        <v>2019</v>
      </c>
      <c r="D822" s="1371" t="s">
        <v>774</v>
      </c>
      <c r="E822" s="1365" t="s">
        <v>785</v>
      </c>
      <c r="F822" s="1371" t="s">
        <v>862</v>
      </c>
      <c r="G822" s="1369">
        <f>IF(ISNUMBER('EU1 ExtraEU Trade'!G12),IF('EU1 ExtraEU Trade'!G12="","",'EU1 ExtraEU Trade'!G12),"")</f>
        <v>2200</v>
      </c>
      <c r="H822" s="1367" t="str">
        <f>IF('EU1 ExtraEU Trade'!O12="","",'EU1 ExtraEU Trade'!O12)</f>
        <v/>
      </c>
    </row>
    <row r="823" spans="1:8" x14ac:dyDescent="0.25">
      <c r="A823" s="1369" t="str">
        <f>Cover!$G$25</f>
        <v>NL</v>
      </c>
      <c r="B823" s="1371" t="s">
        <v>865</v>
      </c>
      <c r="C823" s="1371">
        <f>Cover!G$27</f>
        <v>2019</v>
      </c>
      <c r="D823" s="1371" t="s">
        <v>774</v>
      </c>
      <c r="E823" s="1365" t="s">
        <v>829</v>
      </c>
      <c r="F823" s="1371" t="s">
        <v>862</v>
      </c>
      <c r="G823" s="1369">
        <f>IF(ISNUMBER('EU1 ExtraEU Trade'!G13),IF('EU1 ExtraEU Trade'!G13="","",'EU1 ExtraEU Trade'!G13),"")</f>
        <v>95</v>
      </c>
      <c r="H823" s="1367" t="str">
        <f>IF('EU1 ExtraEU Trade'!O13="","",'EU1 ExtraEU Trade'!O13)</f>
        <v/>
      </c>
    </row>
    <row r="824" spans="1:8" x14ac:dyDescent="0.25">
      <c r="A824" s="1369" t="str">
        <f>Cover!$G$25</f>
        <v>NL</v>
      </c>
      <c r="B824" s="1371" t="s">
        <v>865</v>
      </c>
      <c r="C824" s="1371">
        <f>Cover!G$27</f>
        <v>2019</v>
      </c>
      <c r="D824" s="1371" t="s">
        <v>774</v>
      </c>
      <c r="E824" s="1365" t="s">
        <v>833</v>
      </c>
      <c r="F824" s="1371" t="s">
        <v>862</v>
      </c>
      <c r="G824" s="1369">
        <f>IF(ISNUMBER('EU1 ExtraEU Trade'!G14),IF('EU1 ExtraEU Trade'!G14="","",'EU1 ExtraEU Trade'!G14),"")</f>
        <v>2105</v>
      </c>
      <c r="H824" s="1367" t="str">
        <f>IF('EU1 ExtraEU Trade'!O14="","",'EU1 ExtraEU Trade'!O14)</f>
        <v/>
      </c>
    </row>
    <row r="825" spans="1:8" x14ac:dyDescent="0.25">
      <c r="A825" s="1369" t="str">
        <f>Cover!$G$25</f>
        <v>NL</v>
      </c>
      <c r="B825" s="1371" t="s">
        <v>865</v>
      </c>
      <c r="C825" s="1371">
        <f>Cover!G$27</f>
        <v>2019</v>
      </c>
      <c r="D825" s="1371" t="s">
        <v>775</v>
      </c>
      <c r="E825" s="1365" t="s">
        <v>785</v>
      </c>
      <c r="F825" s="1371" t="s">
        <v>862</v>
      </c>
      <c r="G825" s="1369">
        <f>IF(ISNUMBER('EU1 ExtraEU Trade'!G15),IF('EU1 ExtraEU Trade'!G15="","",'EU1 ExtraEU Trade'!G15),"")</f>
        <v>2240</v>
      </c>
      <c r="H825" s="1367" t="str">
        <f>IF('EU1 ExtraEU Trade'!O15="","",'EU1 ExtraEU Trade'!O15)</f>
        <v/>
      </c>
    </row>
    <row r="826" spans="1:8" x14ac:dyDescent="0.25">
      <c r="A826" s="1369" t="str">
        <f>Cover!$G$25</f>
        <v>NL</v>
      </c>
      <c r="B826" s="1371" t="s">
        <v>865</v>
      </c>
      <c r="C826" s="1371">
        <f>Cover!G$27</f>
        <v>2019</v>
      </c>
      <c r="D826" s="1371" t="s">
        <v>775</v>
      </c>
      <c r="E826" s="1365" t="s">
        <v>829</v>
      </c>
      <c r="F826" s="1371" t="s">
        <v>862</v>
      </c>
      <c r="G826" s="1369">
        <f>IF(ISNUMBER('EU1 ExtraEU Trade'!G16),IF('EU1 ExtraEU Trade'!G16="","",'EU1 ExtraEU Trade'!G16),"")</f>
        <v>15</v>
      </c>
      <c r="H826" s="1367" t="str">
        <f>IF('EU1 ExtraEU Trade'!O16="","",'EU1 ExtraEU Trade'!O16)</f>
        <v/>
      </c>
    </row>
    <row r="827" spans="1:8" x14ac:dyDescent="0.25">
      <c r="A827" s="1369" t="str">
        <f>Cover!$G$25</f>
        <v>NL</v>
      </c>
      <c r="B827" s="1371" t="s">
        <v>865</v>
      </c>
      <c r="C827" s="1371">
        <f>Cover!G$27</f>
        <v>2019</v>
      </c>
      <c r="D827" s="1371" t="s">
        <v>775</v>
      </c>
      <c r="E827" s="1365" t="s">
        <v>833</v>
      </c>
      <c r="F827" s="1371" t="s">
        <v>862</v>
      </c>
      <c r="G827" s="1369">
        <f>IF(ISNUMBER('EU1 ExtraEU Trade'!G17),IF('EU1 ExtraEU Trade'!G17="","",'EU1 ExtraEU Trade'!G17),"")</f>
        <v>2225</v>
      </c>
      <c r="H827" s="1367" t="str">
        <f>IF('EU1 ExtraEU Trade'!O17="","",'EU1 ExtraEU Trade'!O17)</f>
        <v/>
      </c>
    </row>
    <row r="828" spans="1:8" x14ac:dyDescent="0.25">
      <c r="A828" s="1369" t="str">
        <f>Cover!$G$25</f>
        <v>NL</v>
      </c>
      <c r="B828" s="1371" t="s">
        <v>865</v>
      </c>
      <c r="C828" s="1371">
        <f>Cover!G$27</f>
        <v>2019</v>
      </c>
      <c r="D828" s="1371" t="s">
        <v>775</v>
      </c>
      <c r="E828" s="1365" t="s">
        <v>842</v>
      </c>
      <c r="F828" s="1371" t="s">
        <v>862</v>
      </c>
      <c r="G828" s="1369">
        <f>IF(ISNUMBER('EU1 ExtraEU Trade'!G18),IF('EU1 ExtraEU Trade'!G18="","",'EU1 ExtraEU Trade'!G18),"")</f>
        <v>993</v>
      </c>
      <c r="H828" s="1367" t="str">
        <f>IF('EU1 ExtraEU Trade'!O18="","",'EU1 ExtraEU Trade'!O18)</f>
        <v/>
      </c>
    </row>
    <row r="829" spans="1:8" x14ac:dyDescent="0.25">
      <c r="A829" s="1369" t="str">
        <f>Cover!$G$25</f>
        <v>NL</v>
      </c>
      <c r="B829" s="1371" t="s">
        <v>865</v>
      </c>
      <c r="C829" s="1371">
        <f>Cover!G$27</f>
        <v>2019</v>
      </c>
      <c r="D829" s="1371" t="s">
        <v>786</v>
      </c>
      <c r="E829" s="1365" t="s">
        <v>785</v>
      </c>
      <c r="F829" s="1371" t="s">
        <v>862</v>
      </c>
      <c r="G829" s="1369">
        <f>IF(ISNUMBER('EU1 ExtraEU Trade'!G19),IF('EU1 ExtraEU Trade'!G19="","",'EU1 ExtraEU Trade'!G19),"")</f>
        <v>19028</v>
      </c>
      <c r="H829" s="1367" t="str">
        <f>IF('EU1 ExtraEU Trade'!O19="","",'EU1 ExtraEU Trade'!O19)</f>
        <v/>
      </c>
    </row>
    <row r="830" spans="1:8" x14ac:dyDescent="0.25">
      <c r="A830" s="1369" t="str">
        <f>Cover!$G$25</f>
        <v>NL</v>
      </c>
      <c r="B830" s="1371" t="s">
        <v>865</v>
      </c>
      <c r="C830" s="1371">
        <f>Cover!G$27</f>
        <v>2019</v>
      </c>
      <c r="D830" s="1371" t="s">
        <v>787</v>
      </c>
      <c r="E830" s="1365" t="s">
        <v>785</v>
      </c>
      <c r="F830" s="1371" t="s">
        <v>862</v>
      </c>
      <c r="G830" s="1369">
        <f>IF(ISNUMBER('EU1 ExtraEU Trade'!G20),IF('EU1 ExtraEU Trade'!G20="","",'EU1 ExtraEU Trade'!G20),"")</f>
        <v>391</v>
      </c>
      <c r="H830" s="1367" t="str">
        <f>IF('EU1 ExtraEU Trade'!O20="","",'EU1 ExtraEU Trade'!O20)</f>
        <v/>
      </c>
    </row>
    <row r="831" spans="1:8" x14ac:dyDescent="0.25">
      <c r="A831" s="1369" t="str">
        <f>Cover!$G$25</f>
        <v>NL</v>
      </c>
      <c r="B831" s="1371" t="s">
        <v>865</v>
      </c>
      <c r="C831" s="1371">
        <f>Cover!G$27</f>
        <v>2019</v>
      </c>
      <c r="D831" s="1371" t="s">
        <v>788</v>
      </c>
      <c r="E831" s="1365" t="s">
        <v>785</v>
      </c>
      <c r="F831" s="1371" t="s">
        <v>862</v>
      </c>
      <c r="G831" s="1369">
        <f>IF(ISNUMBER('EU1 ExtraEU Trade'!G21),IF('EU1 ExtraEU Trade'!G21="","",'EU1 ExtraEU Trade'!G21),"")</f>
        <v>377</v>
      </c>
      <c r="H831" s="1367" t="str">
        <f>IF('EU1 ExtraEU Trade'!O21="","",'EU1 ExtraEU Trade'!O21)</f>
        <v/>
      </c>
    </row>
    <row r="832" spans="1:8" x14ac:dyDescent="0.25">
      <c r="A832" s="1369" t="str">
        <f>Cover!$G$25</f>
        <v>NL</v>
      </c>
      <c r="B832" s="1371" t="s">
        <v>865</v>
      </c>
      <c r="C832" s="1371">
        <f>Cover!G$27</f>
        <v>2019</v>
      </c>
      <c r="D832" s="1371" t="s">
        <v>789</v>
      </c>
      <c r="E832" s="1365" t="s">
        <v>785</v>
      </c>
      <c r="F832" s="1371" t="s">
        <v>862</v>
      </c>
      <c r="G832" s="1369">
        <f>IF(ISNUMBER('EU1 ExtraEU Trade'!G22),IF('EU1 ExtraEU Trade'!G22="","",'EU1 ExtraEU Trade'!G22),"")</f>
        <v>14</v>
      </c>
      <c r="H832" s="1367" t="str">
        <f>IF('EU1 ExtraEU Trade'!O22="","",'EU1 ExtraEU Trade'!O22)</f>
        <v/>
      </c>
    </row>
    <row r="833" spans="1:8" x14ac:dyDescent="0.25">
      <c r="A833" s="1369" t="str">
        <f>Cover!$G$25</f>
        <v>NL</v>
      </c>
      <c r="B833" s="1371" t="s">
        <v>865</v>
      </c>
      <c r="C833" s="1371">
        <f>Cover!G$27</f>
        <v>2019</v>
      </c>
      <c r="D833" s="1371" t="s">
        <v>790</v>
      </c>
      <c r="E833" s="1365" t="s">
        <v>785</v>
      </c>
      <c r="F833" s="1371" t="s">
        <v>862</v>
      </c>
      <c r="G833" s="1369">
        <f>IF(ISNUMBER('EU1 ExtraEU Trade'!G23),IF('EU1 ExtraEU Trade'!G23="","",'EU1 ExtraEU Trade'!G23),"")</f>
        <v>0</v>
      </c>
      <c r="H833" s="1367" t="str">
        <f>IF('EU1 ExtraEU Trade'!O23="","",'EU1 ExtraEU Trade'!O23)</f>
        <v/>
      </c>
    </row>
    <row r="834" spans="1:8" x14ac:dyDescent="0.25">
      <c r="A834" s="1369" t="str">
        <f>Cover!$G$25</f>
        <v>NL</v>
      </c>
      <c r="B834" s="1371" t="s">
        <v>865</v>
      </c>
      <c r="C834" s="1371">
        <f>Cover!G$27</f>
        <v>2019</v>
      </c>
      <c r="D834" s="1371" t="s">
        <v>791</v>
      </c>
      <c r="E834" s="1365" t="s">
        <v>785</v>
      </c>
      <c r="F834" s="1371" t="s">
        <v>862</v>
      </c>
      <c r="G834" s="1369">
        <f>IF(ISNUMBER('EU1 ExtraEU Trade'!G24),IF('EU1 ExtraEU Trade'!G24="","",'EU1 ExtraEU Trade'!G24),"")</f>
        <v>47950</v>
      </c>
      <c r="H834" s="1367" t="str">
        <f>IF('EU1 ExtraEU Trade'!O24="","",'EU1 ExtraEU Trade'!O24)</f>
        <v/>
      </c>
    </row>
    <row r="835" spans="1:8" x14ac:dyDescent="0.25">
      <c r="A835" s="1369" t="str">
        <f>Cover!$G$25</f>
        <v>NL</v>
      </c>
      <c r="B835" s="1371" t="s">
        <v>865</v>
      </c>
      <c r="C835" s="1371">
        <f>Cover!G$27</f>
        <v>2019</v>
      </c>
      <c r="D835" s="1371" t="s">
        <v>792</v>
      </c>
      <c r="E835" s="1365" t="s">
        <v>785</v>
      </c>
      <c r="F835" s="1371" t="s">
        <v>862</v>
      </c>
      <c r="G835" s="1369">
        <f>IF(ISNUMBER('EU1 ExtraEU Trade'!G25),IF('EU1 ExtraEU Trade'!G25="","",'EU1 ExtraEU Trade'!G25),"")</f>
        <v>47756</v>
      </c>
      <c r="H835" s="1367" t="str">
        <f>IF('EU1 ExtraEU Trade'!O25="","",'EU1 ExtraEU Trade'!O25)</f>
        <v/>
      </c>
    </row>
    <row r="836" spans="1:8" x14ac:dyDescent="0.25">
      <c r="A836" s="1369" t="str">
        <f>Cover!$G$25</f>
        <v>NL</v>
      </c>
      <c r="B836" s="1371" t="s">
        <v>865</v>
      </c>
      <c r="C836" s="1371">
        <f>Cover!G$27</f>
        <v>2019</v>
      </c>
      <c r="D836" s="1371" t="s">
        <v>793</v>
      </c>
      <c r="E836" s="1365" t="s">
        <v>785</v>
      </c>
      <c r="F836" s="1371" t="s">
        <v>862</v>
      </c>
      <c r="G836" s="1369">
        <f>IF(ISNUMBER('EU1 ExtraEU Trade'!G26),IF('EU1 ExtraEU Trade'!G26="","",'EU1 ExtraEU Trade'!G26),"")</f>
        <v>194</v>
      </c>
      <c r="H836" s="1367" t="str">
        <f>IF('EU1 ExtraEU Trade'!O26="","",'EU1 ExtraEU Trade'!O26)</f>
        <v/>
      </c>
    </row>
    <row r="837" spans="1:8" x14ac:dyDescent="0.25">
      <c r="A837" s="1369" t="str">
        <f>Cover!$G$25</f>
        <v>NL</v>
      </c>
      <c r="B837" s="1371" t="s">
        <v>865</v>
      </c>
      <c r="C837" s="1371">
        <f>Cover!G$27</f>
        <v>2019</v>
      </c>
      <c r="D837" s="1371" t="s">
        <v>794</v>
      </c>
      <c r="E837" s="1365" t="s">
        <v>785</v>
      </c>
      <c r="F837" s="1371" t="s">
        <v>862</v>
      </c>
      <c r="G837" s="1369">
        <f>IF(ISNUMBER('EU1 ExtraEU Trade'!G27),IF('EU1 ExtraEU Trade'!G27="","",'EU1 ExtraEU Trade'!G27),"")</f>
        <v>274167</v>
      </c>
      <c r="H837" s="1367" t="str">
        <f>IF('EU1 ExtraEU Trade'!O27="","",'EU1 ExtraEU Trade'!O27)</f>
        <v/>
      </c>
    </row>
    <row r="838" spans="1:8" x14ac:dyDescent="0.25">
      <c r="A838" s="1369" t="str">
        <f>Cover!$G$25</f>
        <v>NL</v>
      </c>
      <c r="B838" s="1371" t="s">
        <v>865</v>
      </c>
      <c r="C838" s="1371">
        <f>Cover!G$27</f>
        <v>2019</v>
      </c>
      <c r="D838" s="1371" t="s">
        <v>794</v>
      </c>
      <c r="E838" s="1365" t="s">
        <v>829</v>
      </c>
      <c r="F838" s="1371" t="s">
        <v>862</v>
      </c>
      <c r="G838" s="1369">
        <f>IF(ISNUMBER('EU1 ExtraEU Trade'!G28),IF('EU1 ExtraEU Trade'!G28="","",'EU1 ExtraEU Trade'!G28),"")</f>
        <v>130914</v>
      </c>
      <c r="H838" s="1367" t="str">
        <f>IF('EU1 ExtraEU Trade'!O28="","",'EU1 ExtraEU Trade'!O28)</f>
        <v/>
      </c>
    </row>
    <row r="839" spans="1:8" x14ac:dyDescent="0.25">
      <c r="A839" s="1369" t="str">
        <f>Cover!$G$25</f>
        <v>NL</v>
      </c>
      <c r="B839" s="1371" t="s">
        <v>865</v>
      </c>
      <c r="C839" s="1371">
        <f>Cover!G$27</f>
        <v>2019</v>
      </c>
      <c r="D839" s="1371" t="s">
        <v>794</v>
      </c>
      <c r="E839" s="1365" t="s">
        <v>833</v>
      </c>
      <c r="F839" s="1371" t="s">
        <v>862</v>
      </c>
      <c r="G839" s="1369">
        <f>IF(ISNUMBER('EU1 ExtraEU Trade'!G29),IF('EU1 ExtraEU Trade'!G29="","",'EU1 ExtraEU Trade'!G29),"")</f>
        <v>143253</v>
      </c>
      <c r="H839" s="1367" t="str">
        <f>IF('EU1 ExtraEU Trade'!O29="","",'EU1 ExtraEU Trade'!O29)</f>
        <v/>
      </c>
    </row>
    <row r="840" spans="1:8" x14ac:dyDescent="0.25">
      <c r="A840" s="1369" t="str">
        <f>Cover!$G$25</f>
        <v>NL</v>
      </c>
      <c r="B840" s="1371" t="s">
        <v>865</v>
      </c>
      <c r="C840" s="1371">
        <f>Cover!G$27</f>
        <v>2019</v>
      </c>
      <c r="D840" s="1371" t="s">
        <v>794</v>
      </c>
      <c r="E840" s="1365" t="s">
        <v>842</v>
      </c>
      <c r="F840" s="1371" t="s">
        <v>862</v>
      </c>
      <c r="G840" s="1369">
        <f>IF(ISNUMBER('EU1 ExtraEU Trade'!G30),IF('EU1 ExtraEU Trade'!G30="","",'EU1 ExtraEU Trade'!G30),"")</f>
        <v>120242</v>
      </c>
      <c r="H840" s="1367" t="str">
        <f>IF('EU1 ExtraEU Trade'!O30="","",'EU1 ExtraEU Trade'!O30)</f>
        <v/>
      </c>
    </row>
    <row r="841" spans="1:8" x14ac:dyDescent="0.25">
      <c r="A841" s="1369" t="str">
        <f>Cover!$G$25</f>
        <v>NL</v>
      </c>
      <c r="B841" s="1371" t="s">
        <v>865</v>
      </c>
      <c r="C841" s="1371">
        <f>Cover!G$27</f>
        <v>2019</v>
      </c>
      <c r="D841" s="1371" t="s">
        <v>795</v>
      </c>
      <c r="E841" s="1365" t="s">
        <v>785</v>
      </c>
      <c r="F841" s="1371" t="s">
        <v>862</v>
      </c>
      <c r="G841" s="1369">
        <f>IF(ISNUMBER('EU1 ExtraEU Trade'!G31),IF('EU1 ExtraEU Trade'!G31="","",'EU1 ExtraEU Trade'!G31),"")</f>
        <v>4325</v>
      </c>
      <c r="H841" s="1367" t="str">
        <f>IF('EU1 ExtraEU Trade'!O31="","",'EU1 ExtraEU Trade'!O31)</f>
        <v/>
      </c>
    </row>
    <row r="842" spans="1:8" x14ac:dyDescent="0.25">
      <c r="A842" s="1369" t="str">
        <f>Cover!$G$25</f>
        <v>NL</v>
      </c>
      <c r="B842" s="1371" t="s">
        <v>865</v>
      </c>
      <c r="C842" s="1371">
        <f>Cover!G$27</f>
        <v>2019</v>
      </c>
      <c r="D842" s="1371" t="s">
        <v>795</v>
      </c>
      <c r="E842" s="1365" t="s">
        <v>829</v>
      </c>
      <c r="F842" s="1371" t="s">
        <v>862</v>
      </c>
      <c r="G842" s="1369">
        <f>IF(ISNUMBER('EU1 ExtraEU Trade'!G32),IF('EU1 ExtraEU Trade'!G32="","",'EU1 ExtraEU Trade'!G32),"")</f>
        <v>163</v>
      </c>
      <c r="H842" s="1367" t="str">
        <f>IF('EU1 ExtraEU Trade'!O32="","",'EU1 ExtraEU Trade'!O32)</f>
        <v/>
      </c>
    </row>
    <row r="843" spans="1:8" x14ac:dyDescent="0.25">
      <c r="A843" s="1369" t="str">
        <f>Cover!$G$25</f>
        <v>NL</v>
      </c>
      <c r="B843" s="1371" t="s">
        <v>865</v>
      </c>
      <c r="C843" s="1371">
        <f>Cover!G$27</f>
        <v>2019</v>
      </c>
      <c r="D843" s="1371" t="s">
        <v>795</v>
      </c>
      <c r="E843" s="1365" t="s">
        <v>833</v>
      </c>
      <c r="F843" s="1371" t="s">
        <v>862</v>
      </c>
      <c r="G843" s="1369">
        <f>IF(ISNUMBER('EU1 ExtraEU Trade'!G33),IF('EU1 ExtraEU Trade'!G33="","",'EU1 ExtraEU Trade'!G33),"")</f>
        <v>4162</v>
      </c>
      <c r="H843" s="1367" t="str">
        <f>IF('EU1 ExtraEU Trade'!O33="","",'EU1 ExtraEU Trade'!O33)</f>
        <v/>
      </c>
    </row>
    <row r="844" spans="1:8" x14ac:dyDescent="0.25">
      <c r="A844" s="1369" t="str">
        <f>Cover!$G$25</f>
        <v>NL</v>
      </c>
      <c r="B844" s="1371" t="s">
        <v>865</v>
      </c>
      <c r="C844" s="1371">
        <f>Cover!G$27</f>
        <v>2019</v>
      </c>
      <c r="D844" s="1371" t="s">
        <v>795</v>
      </c>
      <c r="E844" s="1365" t="s">
        <v>842</v>
      </c>
      <c r="F844" s="1371" t="s">
        <v>862</v>
      </c>
      <c r="G844" s="1369">
        <f>IF(ISNUMBER('EU1 ExtraEU Trade'!G34),IF('EU1 ExtraEU Trade'!G34="","",'EU1 ExtraEU Trade'!G34),"")</f>
        <v>804</v>
      </c>
      <c r="H844" s="1367" t="str">
        <f>IF('EU1 ExtraEU Trade'!O34="","",'EU1 ExtraEU Trade'!O34)</f>
        <v/>
      </c>
    </row>
    <row r="845" spans="1:8" x14ac:dyDescent="0.25">
      <c r="A845" s="1369" t="str">
        <f>Cover!$G$25</f>
        <v>NL</v>
      </c>
      <c r="B845" s="1371" t="s">
        <v>865</v>
      </c>
      <c r="C845" s="1371">
        <f>Cover!G$27</f>
        <v>2019</v>
      </c>
      <c r="D845" s="1371" t="s">
        <v>796</v>
      </c>
      <c r="E845" s="1365" t="s">
        <v>785</v>
      </c>
      <c r="F845" s="1371" t="s">
        <v>862</v>
      </c>
      <c r="G845" s="1369">
        <f>IF(ISNUMBER('EU1 ExtraEU Trade'!G35),IF('EU1 ExtraEU Trade'!G35="","",'EU1 ExtraEU Trade'!G35),"")</f>
        <v>128821</v>
      </c>
      <c r="H845" s="1367" t="str">
        <f>IF('EU1 ExtraEU Trade'!O35="","",'EU1 ExtraEU Trade'!O35)</f>
        <v/>
      </c>
    </row>
    <row r="846" spans="1:8" x14ac:dyDescent="0.25">
      <c r="A846" s="1369" t="str">
        <f>Cover!$G$25</f>
        <v>NL</v>
      </c>
      <c r="B846" s="1371" t="s">
        <v>865</v>
      </c>
      <c r="C846" s="1371">
        <f>Cover!G$27</f>
        <v>2019</v>
      </c>
      <c r="D846" s="1371" t="s">
        <v>797</v>
      </c>
      <c r="E846" s="1365" t="s">
        <v>785</v>
      </c>
      <c r="F846" s="1371" t="s">
        <v>862</v>
      </c>
      <c r="G846" s="1369">
        <f>IF(ISNUMBER('EU1 ExtraEU Trade'!G36),IF('EU1 ExtraEU Trade'!G36="","",'EU1 ExtraEU Trade'!G36),"")</f>
        <v>124483</v>
      </c>
      <c r="H846" s="1367" t="str">
        <f>IF('EU1 ExtraEU Trade'!O36="","",'EU1 ExtraEU Trade'!O36)</f>
        <v/>
      </c>
    </row>
    <row r="847" spans="1:8" x14ac:dyDescent="0.25">
      <c r="A847" s="1369" t="str">
        <f>Cover!$G$25</f>
        <v>NL</v>
      </c>
      <c r="B847" s="1371" t="s">
        <v>865</v>
      </c>
      <c r="C847" s="1371">
        <f>Cover!G$27</f>
        <v>2019</v>
      </c>
      <c r="D847" s="1371" t="s">
        <v>797</v>
      </c>
      <c r="E847" s="1365" t="s">
        <v>829</v>
      </c>
      <c r="F847" s="1371" t="s">
        <v>862</v>
      </c>
      <c r="G847" s="1369">
        <f>IF(ISNUMBER('EU1 ExtraEU Trade'!G37),IF('EU1 ExtraEU Trade'!G37="","",'EU1 ExtraEU Trade'!G37),"")</f>
        <v>44980</v>
      </c>
      <c r="H847" s="1367" t="str">
        <f>IF('EU1 ExtraEU Trade'!O37="","",'EU1 ExtraEU Trade'!O37)</f>
        <v/>
      </c>
    </row>
    <row r="848" spans="1:8" x14ac:dyDescent="0.25">
      <c r="A848" s="1369" t="str">
        <f>Cover!$G$25</f>
        <v>NL</v>
      </c>
      <c r="B848" s="1371" t="s">
        <v>865</v>
      </c>
      <c r="C848" s="1371">
        <f>Cover!G$27</f>
        <v>2019</v>
      </c>
      <c r="D848" s="1371" t="s">
        <v>797</v>
      </c>
      <c r="E848" s="1365" t="s">
        <v>833</v>
      </c>
      <c r="F848" s="1371" t="s">
        <v>862</v>
      </c>
      <c r="G848" s="1369">
        <f>IF(ISNUMBER('EU1 ExtraEU Trade'!G38),IF('EU1 ExtraEU Trade'!G38="","",'EU1 ExtraEU Trade'!G38),"")</f>
        <v>79503</v>
      </c>
      <c r="H848" s="1367" t="str">
        <f>IF('EU1 ExtraEU Trade'!O38="","",'EU1 ExtraEU Trade'!O38)</f>
        <v/>
      </c>
    </row>
    <row r="849" spans="1:8" x14ac:dyDescent="0.25">
      <c r="A849" s="1369" t="str">
        <f>Cover!$G$25</f>
        <v>NL</v>
      </c>
      <c r="B849" s="1371" t="s">
        <v>865</v>
      </c>
      <c r="C849" s="1371">
        <f>Cover!G$27</f>
        <v>2019</v>
      </c>
      <c r="D849" s="1371" t="s">
        <v>797</v>
      </c>
      <c r="E849" s="1365" t="s">
        <v>842</v>
      </c>
      <c r="F849" s="1371" t="s">
        <v>862</v>
      </c>
      <c r="G849" s="1369">
        <f>IF(ISNUMBER('EU1 ExtraEU Trade'!G39),IF('EU1 ExtraEU Trade'!G39="","",'EU1 ExtraEU Trade'!G39),"")</f>
        <v>30562</v>
      </c>
      <c r="H849" s="1367" t="str">
        <f>IF('EU1 ExtraEU Trade'!O39="","",'EU1 ExtraEU Trade'!O39)</f>
        <v/>
      </c>
    </row>
    <row r="850" spans="1:8" x14ac:dyDescent="0.25">
      <c r="A850" s="1369" t="str">
        <f>Cover!$G$25</f>
        <v>NL</v>
      </c>
      <c r="B850" s="1371" t="s">
        <v>865</v>
      </c>
      <c r="C850" s="1371">
        <f>Cover!G$27</f>
        <v>2019</v>
      </c>
      <c r="D850" s="1371" t="s">
        <v>798</v>
      </c>
      <c r="E850" s="1365" t="s">
        <v>785</v>
      </c>
      <c r="F850" s="1371" t="s">
        <v>862</v>
      </c>
      <c r="G850" s="1369">
        <f>IF(ISNUMBER('EU1 ExtraEU Trade'!G40),IF('EU1 ExtraEU Trade'!G40="","",'EU1 ExtraEU Trade'!G40),"")</f>
        <v>771</v>
      </c>
      <c r="H850" s="1367" t="str">
        <f>IF('EU1 ExtraEU Trade'!O40="","",'EU1 ExtraEU Trade'!O40)</f>
        <v/>
      </c>
    </row>
    <row r="851" spans="1:8" x14ac:dyDescent="0.25">
      <c r="A851" s="1369" t="str">
        <f>Cover!$G$25</f>
        <v>NL</v>
      </c>
      <c r="B851" s="1371" t="s">
        <v>865</v>
      </c>
      <c r="C851" s="1371">
        <f>Cover!G$27</f>
        <v>2019</v>
      </c>
      <c r="D851" s="1371" t="s">
        <v>799</v>
      </c>
      <c r="E851" s="1365" t="s">
        <v>785</v>
      </c>
      <c r="F851" s="1371" t="s">
        <v>862</v>
      </c>
      <c r="G851" s="1369">
        <f>IF(ISNUMBER('EU1 ExtraEU Trade'!G41),IF('EU1 ExtraEU Trade'!G41="","",'EU1 ExtraEU Trade'!G41),"")</f>
        <v>211</v>
      </c>
      <c r="H851" s="1367" t="str">
        <f>IF('EU1 ExtraEU Trade'!O41="","",'EU1 ExtraEU Trade'!O41)</f>
        <v/>
      </c>
    </row>
    <row r="852" spans="1:8" x14ac:dyDescent="0.25">
      <c r="A852" s="1369" t="str">
        <f>Cover!$G$25</f>
        <v>NL</v>
      </c>
      <c r="B852" s="1371" t="s">
        <v>865</v>
      </c>
      <c r="C852" s="1371">
        <f>Cover!G$27</f>
        <v>2019</v>
      </c>
      <c r="D852" s="1371" t="s">
        <v>800</v>
      </c>
      <c r="E852" s="1365" t="s">
        <v>785</v>
      </c>
      <c r="F852" s="1371" t="s">
        <v>862</v>
      </c>
      <c r="G852" s="1369">
        <f>IF(ISNUMBER('EU1 ExtraEU Trade'!G42),IF('EU1 ExtraEU Trade'!G42="","",'EU1 ExtraEU Trade'!G42),"")</f>
        <v>3567</v>
      </c>
      <c r="H852" s="1367" t="str">
        <f>IF('EU1 ExtraEU Trade'!O42="","",'EU1 ExtraEU Trade'!O42)</f>
        <v/>
      </c>
    </row>
    <row r="853" spans="1:8" x14ac:dyDescent="0.25">
      <c r="A853" s="1369" t="str">
        <f>Cover!$G$25</f>
        <v>NL</v>
      </c>
      <c r="B853" s="1371" t="s">
        <v>865</v>
      </c>
      <c r="C853" s="1371">
        <f>Cover!G$27</f>
        <v>2019</v>
      </c>
      <c r="D853" s="1371" t="s">
        <v>801</v>
      </c>
      <c r="E853" s="1365" t="s">
        <v>785</v>
      </c>
      <c r="F853" s="1371" t="s">
        <v>862</v>
      </c>
      <c r="G853" s="1369">
        <f>IF(ISNUMBER('EU1 ExtraEU Trade'!G43),IF('EU1 ExtraEU Trade'!G43="","",'EU1 ExtraEU Trade'!G43),"")</f>
        <v>1612</v>
      </c>
      <c r="H853" s="1367" t="str">
        <f>IF('EU1 ExtraEU Trade'!O43="","",'EU1 ExtraEU Trade'!O43)</f>
        <v/>
      </c>
    </row>
    <row r="854" spans="1:8" x14ac:dyDescent="0.25">
      <c r="A854" s="1369" t="str">
        <f>Cover!$G$25</f>
        <v>NL</v>
      </c>
      <c r="B854" s="1371" t="s">
        <v>865</v>
      </c>
      <c r="C854" s="1371">
        <f>Cover!G$27</f>
        <v>2019</v>
      </c>
      <c r="D854" s="1371" t="s">
        <v>802</v>
      </c>
      <c r="E854" s="1365" t="s">
        <v>785</v>
      </c>
      <c r="F854" s="1371" t="s">
        <v>862</v>
      </c>
      <c r="G854" s="1369">
        <f>IF(ISNUMBER('EU1 ExtraEU Trade'!G44),IF('EU1 ExtraEU Trade'!G44="","",'EU1 ExtraEU Trade'!G44),"")</f>
        <v>1859</v>
      </c>
      <c r="H854" s="1367" t="str">
        <f>IF('EU1 ExtraEU Trade'!O44="","",'EU1 ExtraEU Trade'!O44)</f>
        <v/>
      </c>
    </row>
    <row r="855" spans="1:8" x14ac:dyDescent="0.25">
      <c r="A855" s="1369" t="str">
        <f>Cover!$G$25</f>
        <v>NL</v>
      </c>
      <c r="B855" s="1371" t="s">
        <v>865</v>
      </c>
      <c r="C855" s="1371">
        <f>Cover!G$27</f>
        <v>2019</v>
      </c>
      <c r="D855" s="1371" t="s">
        <v>803</v>
      </c>
      <c r="E855" s="1365" t="s">
        <v>785</v>
      </c>
      <c r="F855" s="1371" t="s">
        <v>862</v>
      </c>
      <c r="G855" s="1369">
        <f>IF(ISNUMBER('EU1 ExtraEU Trade'!G45),IF('EU1 ExtraEU Trade'!G45="","",'EU1 ExtraEU Trade'!G45),"")</f>
        <v>96</v>
      </c>
      <c r="H855" s="1367" t="str">
        <f>IF('EU1 ExtraEU Trade'!O45="","",'EU1 ExtraEU Trade'!O45)</f>
        <v/>
      </c>
    </row>
    <row r="856" spans="1:8" x14ac:dyDescent="0.25">
      <c r="A856" s="1369" t="str">
        <f>Cover!$G$25</f>
        <v>NL</v>
      </c>
      <c r="B856" s="1371" t="s">
        <v>865</v>
      </c>
      <c r="C856" s="1371">
        <f>Cover!G$27</f>
        <v>2019</v>
      </c>
      <c r="D856" s="1371" t="s">
        <v>804</v>
      </c>
      <c r="E856" s="1365" t="s">
        <v>785</v>
      </c>
      <c r="F856" s="1371" t="s">
        <v>862</v>
      </c>
      <c r="G856" s="1369">
        <f>IF(ISNUMBER('EU1 ExtraEU Trade'!G46),IF('EU1 ExtraEU Trade'!G46="","",'EU1 ExtraEU Trade'!G46),"")</f>
        <v>544743.14632778917</v>
      </c>
      <c r="H856" s="1367" t="str">
        <f>IF('EU1 ExtraEU Trade'!O46="","",'EU1 ExtraEU Trade'!O46)</f>
        <v/>
      </c>
    </row>
    <row r="857" spans="1:8" x14ac:dyDescent="0.25">
      <c r="A857" s="1369" t="str">
        <f>Cover!$G$25</f>
        <v>NL</v>
      </c>
      <c r="B857" s="1371" t="s">
        <v>865</v>
      </c>
      <c r="C857" s="1371">
        <f>Cover!G$27</f>
        <v>2019</v>
      </c>
      <c r="D857" s="1371" t="s">
        <v>805</v>
      </c>
      <c r="E857" s="1365" t="s">
        <v>785</v>
      </c>
      <c r="F857" s="1371" t="s">
        <v>862</v>
      </c>
      <c r="G857" s="1369">
        <f>IF(ISNUMBER('EU1 ExtraEU Trade'!G47),IF('EU1 ExtraEU Trade'!G47="","",'EU1 ExtraEU Trade'!G47),"")</f>
        <v>35843</v>
      </c>
      <c r="H857" s="1367" t="str">
        <f>IF('EU1 ExtraEU Trade'!O47="","",'EU1 ExtraEU Trade'!O47)</f>
        <v/>
      </c>
    </row>
    <row r="858" spans="1:8" x14ac:dyDescent="0.25">
      <c r="A858" s="1369" t="str">
        <f>Cover!$G$25</f>
        <v>NL</v>
      </c>
      <c r="B858" s="1371" t="s">
        <v>865</v>
      </c>
      <c r="C858" s="1371">
        <f>Cover!G$27</f>
        <v>2019</v>
      </c>
      <c r="D858" s="1371" t="s">
        <v>806</v>
      </c>
      <c r="E858" s="1365" t="s">
        <v>785</v>
      </c>
      <c r="F858" s="1371" t="s">
        <v>862</v>
      </c>
      <c r="G858" s="1369">
        <f>IF(ISNUMBER('EU1 ExtraEU Trade'!G48),IF('EU1 ExtraEU Trade'!G48="","",'EU1 ExtraEU Trade'!G48),"")</f>
        <v>487423</v>
      </c>
      <c r="H858" s="1367" t="str">
        <f>IF('EU1 ExtraEU Trade'!O48="","",'EU1 ExtraEU Trade'!O48)</f>
        <v/>
      </c>
    </row>
    <row r="859" spans="1:8" x14ac:dyDescent="0.25">
      <c r="A859" s="1369" t="str">
        <f>Cover!$G$25</f>
        <v>NL</v>
      </c>
      <c r="B859" s="1371" t="s">
        <v>865</v>
      </c>
      <c r="C859" s="1371">
        <f>Cover!G$27</f>
        <v>2019</v>
      </c>
      <c r="D859" s="1371" t="s">
        <v>807</v>
      </c>
      <c r="E859" s="1365" t="s">
        <v>785</v>
      </c>
      <c r="F859" s="1371" t="s">
        <v>862</v>
      </c>
      <c r="G859" s="1369">
        <f>IF(ISNUMBER('EU1 ExtraEU Trade'!G49),IF('EU1 ExtraEU Trade'!G49="","",'EU1 ExtraEU Trade'!G49),"")</f>
        <v>487118</v>
      </c>
      <c r="H859" s="1367" t="str">
        <f>IF('EU1 ExtraEU Trade'!O49="","",'EU1 ExtraEU Trade'!O49)</f>
        <v/>
      </c>
    </row>
    <row r="860" spans="1:8" x14ac:dyDescent="0.25">
      <c r="A860" s="1369" t="str">
        <f>Cover!$G$25</f>
        <v>NL</v>
      </c>
      <c r="B860" s="1371" t="s">
        <v>865</v>
      </c>
      <c r="C860" s="1371">
        <f>Cover!G$27</f>
        <v>2019</v>
      </c>
      <c r="D860" s="1371" t="s">
        <v>808</v>
      </c>
      <c r="E860" s="1365" t="s">
        <v>785</v>
      </c>
      <c r="F860" s="1371" t="s">
        <v>862</v>
      </c>
      <c r="G860" s="1369">
        <f>IF(ISNUMBER('EU1 ExtraEU Trade'!G50),IF('EU1 ExtraEU Trade'!G50="","",'EU1 ExtraEU Trade'!G50),"")</f>
        <v>486957</v>
      </c>
      <c r="H860" s="1367" t="str">
        <f>IF('EU1 ExtraEU Trade'!O50="","",'EU1 ExtraEU Trade'!O50)</f>
        <v/>
      </c>
    </row>
    <row r="861" spans="1:8" x14ac:dyDescent="0.25">
      <c r="A861" s="1369" t="str">
        <f>Cover!$G$25</f>
        <v>NL</v>
      </c>
      <c r="B861" s="1371" t="s">
        <v>865</v>
      </c>
      <c r="C861" s="1371">
        <f>Cover!G$27</f>
        <v>2019</v>
      </c>
      <c r="D861" s="1371" t="s">
        <v>809</v>
      </c>
      <c r="E861" s="1365" t="s">
        <v>785</v>
      </c>
      <c r="F861" s="1371" t="s">
        <v>862</v>
      </c>
      <c r="G861" s="1369">
        <f>IF(ISNUMBER('EU1 ExtraEU Trade'!G51),IF('EU1 ExtraEU Trade'!G51="","",'EU1 ExtraEU Trade'!G51),"")</f>
        <v>305</v>
      </c>
      <c r="H861" s="1367" t="str">
        <f>IF('EU1 ExtraEU Trade'!O51="","",'EU1 ExtraEU Trade'!O51)</f>
        <v/>
      </c>
    </row>
    <row r="862" spans="1:8" x14ac:dyDescent="0.25">
      <c r="A862" s="1369" t="str">
        <f>Cover!$G$25</f>
        <v>NL</v>
      </c>
      <c r="B862" s="1371" t="s">
        <v>865</v>
      </c>
      <c r="C862" s="1371">
        <f>Cover!G$27</f>
        <v>2019</v>
      </c>
      <c r="D862" s="1371" t="s">
        <v>810</v>
      </c>
      <c r="E862" s="1365" t="s">
        <v>785</v>
      </c>
      <c r="F862" s="1371" t="s">
        <v>862</v>
      </c>
      <c r="G862" s="1369">
        <f>IF(ISNUMBER('EU1 ExtraEU Trade'!G52),IF('EU1 ExtraEU Trade'!G52="","",'EU1 ExtraEU Trade'!G52),"")</f>
        <v>21477.146327789196</v>
      </c>
      <c r="H862" s="1367" t="str">
        <f>IF('EU1 ExtraEU Trade'!O52="","",'EU1 ExtraEU Trade'!O52)</f>
        <v/>
      </c>
    </row>
    <row r="863" spans="1:8" x14ac:dyDescent="0.25">
      <c r="A863" s="1369" t="str">
        <f>Cover!$G$25</f>
        <v>NL</v>
      </c>
      <c r="B863" s="1371" t="s">
        <v>865</v>
      </c>
      <c r="C863" s="1371">
        <f>Cover!G$27</f>
        <v>2019</v>
      </c>
      <c r="D863" s="1371" t="s">
        <v>811</v>
      </c>
      <c r="E863" s="1365" t="s">
        <v>785</v>
      </c>
      <c r="F863" s="1371" t="s">
        <v>862</v>
      </c>
      <c r="G863" s="1369">
        <f>IF(ISNUMBER('EU1 ExtraEU Trade'!G53),IF('EU1 ExtraEU Trade'!G53="","",'EU1 ExtraEU Trade'!G53),"")</f>
        <v>51590</v>
      </c>
      <c r="H863" s="1367" t="str">
        <f>IF('EU1 ExtraEU Trade'!O53="","",'EU1 ExtraEU Trade'!O53)</f>
        <v/>
      </c>
    </row>
    <row r="864" spans="1:8" x14ac:dyDescent="0.25">
      <c r="A864" s="1369" t="str">
        <f>Cover!$G$25</f>
        <v>NL</v>
      </c>
      <c r="B864" s="1371" t="s">
        <v>865</v>
      </c>
      <c r="C864" s="1371">
        <f>Cover!G$27</f>
        <v>2019</v>
      </c>
      <c r="D864" s="1371" t="s">
        <v>812</v>
      </c>
      <c r="E864" s="1365" t="s">
        <v>785</v>
      </c>
      <c r="F864" s="1371" t="s">
        <v>862</v>
      </c>
      <c r="G864" s="1369">
        <f>IF(ISNUMBER('EU1 ExtraEU Trade'!G54),IF('EU1 ExtraEU Trade'!G54="","",'EU1 ExtraEU Trade'!G54),"")</f>
        <v>51569</v>
      </c>
      <c r="H864" s="1367" t="str">
        <f>IF('EU1 ExtraEU Trade'!O54="","",'EU1 ExtraEU Trade'!O54)</f>
        <v/>
      </c>
    </row>
    <row r="865" spans="1:8" x14ac:dyDescent="0.25">
      <c r="A865" s="1369" t="str">
        <f>Cover!$G$25</f>
        <v>NL</v>
      </c>
      <c r="B865" s="1371" t="s">
        <v>865</v>
      </c>
      <c r="C865" s="1371">
        <f>Cover!G$27</f>
        <v>2019</v>
      </c>
      <c r="D865" s="1371" t="s">
        <v>813</v>
      </c>
      <c r="E865" s="1365" t="s">
        <v>785</v>
      </c>
      <c r="F865" s="1371" t="s">
        <v>862</v>
      </c>
      <c r="G865" s="1369">
        <f>IF(ISNUMBER('EU1 ExtraEU Trade'!G55),IF('EU1 ExtraEU Trade'!G55="","",'EU1 ExtraEU Trade'!G55),"")</f>
        <v>21</v>
      </c>
      <c r="H865" s="1367" t="str">
        <f>IF('EU1 ExtraEU Trade'!O55="","",'EU1 ExtraEU Trade'!O55)</f>
        <v/>
      </c>
    </row>
    <row r="866" spans="1:8" x14ac:dyDescent="0.25">
      <c r="A866" s="1369" t="str">
        <f>Cover!$G$25</f>
        <v>NL</v>
      </c>
      <c r="B866" s="1371" t="s">
        <v>865</v>
      </c>
      <c r="C866" s="1371">
        <f>Cover!G$27</f>
        <v>2019</v>
      </c>
      <c r="D866" s="1371" t="s">
        <v>814</v>
      </c>
      <c r="E866" s="1365" t="s">
        <v>785</v>
      </c>
      <c r="F866" s="1371" t="s">
        <v>862</v>
      </c>
      <c r="G866" s="1369">
        <f>IF(ISNUMBER('EU1 ExtraEU Trade'!G56),IF('EU1 ExtraEU Trade'!G56="","",'EU1 ExtraEU Trade'!G56),"")</f>
        <v>28674</v>
      </c>
      <c r="H866" s="1367" t="str">
        <f>IF('EU1 ExtraEU Trade'!O56="","",'EU1 ExtraEU Trade'!O56)</f>
        <v/>
      </c>
    </row>
    <row r="867" spans="1:8" x14ac:dyDescent="0.25">
      <c r="A867" s="1369" t="str">
        <f>Cover!$G$25</f>
        <v>NL</v>
      </c>
      <c r="B867" s="1371" t="s">
        <v>865</v>
      </c>
      <c r="C867" s="1371">
        <f>Cover!G$27</f>
        <v>2019</v>
      </c>
      <c r="D867" s="1371" t="s">
        <v>815</v>
      </c>
      <c r="E867" s="1365" t="s">
        <v>785</v>
      </c>
      <c r="F867" s="1371" t="s">
        <v>862</v>
      </c>
      <c r="G867" s="1369">
        <f>IF(ISNUMBER('EU1 ExtraEU Trade'!G57),IF('EU1 ExtraEU Trade'!G57="","",'EU1 ExtraEU Trade'!G57),"")</f>
        <v>189508</v>
      </c>
      <c r="H867" s="1367" t="str">
        <f>IF('EU1 ExtraEU Trade'!O57="","",'EU1 ExtraEU Trade'!O57)</f>
        <v/>
      </c>
    </row>
    <row r="868" spans="1:8" x14ac:dyDescent="0.25">
      <c r="A868" s="1369" t="str">
        <f>Cover!$G$25</f>
        <v>NL</v>
      </c>
      <c r="B868" s="1371" t="s">
        <v>865</v>
      </c>
      <c r="C868" s="1371">
        <f>Cover!G$27</f>
        <v>2019</v>
      </c>
      <c r="D868" s="1371" t="s">
        <v>816</v>
      </c>
      <c r="E868" s="1365" t="s">
        <v>785</v>
      </c>
      <c r="F868" s="1371" t="s">
        <v>862</v>
      </c>
      <c r="G868" s="1369">
        <f>IF(ISNUMBER('EU1 ExtraEU Trade'!G58),IF('EU1 ExtraEU Trade'!G58="","",'EU1 ExtraEU Trade'!G58),"")</f>
        <v>36500</v>
      </c>
      <c r="H868" s="1367" t="str">
        <f>IF('EU1 ExtraEU Trade'!O58="","",'EU1 ExtraEU Trade'!O58)</f>
        <v/>
      </c>
    </row>
    <row r="869" spans="1:8" x14ac:dyDescent="0.25">
      <c r="A869" s="1369" t="str">
        <f>Cover!$G$25</f>
        <v>NL</v>
      </c>
      <c r="B869" s="1371" t="s">
        <v>865</v>
      </c>
      <c r="C869" s="1371">
        <f>Cover!G$27</f>
        <v>2019</v>
      </c>
      <c r="D869" s="1371" t="s">
        <v>817</v>
      </c>
      <c r="E869" s="1365" t="s">
        <v>785</v>
      </c>
      <c r="F869" s="1371" t="s">
        <v>862</v>
      </c>
      <c r="G869" s="1369">
        <f>IF(ISNUMBER('EU1 ExtraEU Trade'!G59),IF('EU1 ExtraEU Trade'!G59="","",'EU1 ExtraEU Trade'!G59),"")</f>
        <v>22533</v>
      </c>
      <c r="H869" s="1367" t="str">
        <f>IF('EU1 ExtraEU Trade'!O59="","",'EU1 ExtraEU Trade'!O59)</f>
        <v/>
      </c>
    </row>
    <row r="870" spans="1:8" x14ac:dyDescent="0.25">
      <c r="A870" s="1369" t="str">
        <f>Cover!$G$25</f>
        <v>NL</v>
      </c>
      <c r="B870" s="1371" t="s">
        <v>865</v>
      </c>
      <c r="C870" s="1371">
        <f>Cover!G$27</f>
        <v>2019</v>
      </c>
      <c r="D870" s="1371" t="s">
        <v>818</v>
      </c>
      <c r="E870" s="1365" t="s">
        <v>785</v>
      </c>
      <c r="F870" s="1371" t="s">
        <v>862</v>
      </c>
      <c r="G870" s="1369">
        <f>IF(ISNUMBER('EU1 ExtraEU Trade'!G60),IF('EU1 ExtraEU Trade'!G60="","",'EU1 ExtraEU Trade'!G60),"")</f>
        <v>1094</v>
      </c>
      <c r="H870" s="1367" t="str">
        <f>IF('EU1 ExtraEU Trade'!O60="","",'EU1 ExtraEU Trade'!O60)</f>
        <v/>
      </c>
    </row>
    <row r="871" spans="1:8" x14ac:dyDescent="0.25">
      <c r="A871" s="1369" t="str">
        <f>Cover!$G$25</f>
        <v>NL</v>
      </c>
      <c r="B871" s="1371" t="s">
        <v>865</v>
      </c>
      <c r="C871" s="1371">
        <f>Cover!G$27</f>
        <v>2019</v>
      </c>
      <c r="D871" s="1371" t="s">
        <v>819</v>
      </c>
      <c r="E871" s="1365" t="s">
        <v>785</v>
      </c>
      <c r="F871" s="1371" t="s">
        <v>862</v>
      </c>
      <c r="G871" s="1369">
        <f>IF(ISNUMBER('EU1 ExtraEU Trade'!G61),IF('EU1 ExtraEU Trade'!G61="","",'EU1 ExtraEU Trade'!G61),"")</f>
        <v>4027</v>
      </c>
      <c r="H871" s="1367" t="str">
        <f>IF('EU1 ExtraEU Trade'!O61="","",'EU1 ExtraEU Trade'!O61)</f>
        <v/>
      </c>
    </row>
    <row r="872" spans="1:8" x14ac:dyDescent="0.25">
      <c r="A872" s="1369" t="str">
        <f>Cover!$G$25</f>
        <v>NL</v>
      </c>
      <c r="B872" s="1371" t="s">
        <v>865</v>
      </c>
      <c r="C872" s="1371">
        <f>Cover!G$27</f>
        <v>2019</v>
      </c>
      <c r="D872" s="1371" t="s">
        <v>820</v>
      </c>
      <c r="E872" s="1365" t="s">
        <v>785</v>
      </c>
      <c r="F872" s="1371" t="s">
        <v>862</v>
      </c>
      <c r="G872" s="1369">
        <f>IF(ISNUMBER('EU1 ExtraEU Trade'!G62),IF('EU1 ExtraEU Trade'!G62="","",'EU1 ExtraEU Trade'!G62),"")</f>
        <v>8846</v>
      </c>
      <c r="H872" s="1367" t="str">
        <f>IF('EU1 ExtraEU Trade'!O62="","",'EU1 ExtraEU Trade'!O62)</f>
        <v/>
      </c>
    </row>
    <row r="873" spans="1:8" x14ac:dyDescent="0.25">
      <c r="A873" s="1369" t="str">
        <f>Cover!$G$25</f>
        <v>NL</v>
      </c>
      <c r="B873" s="1371" t="s">
        <v>865</v>
      </c>
      <c r="C873" s="1371">
        <f>Cover!G$27</f>
        <v>2019</v>
      </c>
      <c r="D873" s="1371" t="s">
        <v>821</v>
      </c>
      <c r="E873" s="1365" t="s">
        <v>785</v>
      </c>
      <c r="F873" s="1371" t="s">
        <v>862</v>
      </c>
      <c r="G873" s="1369">
        <f>IF(ISNUMBER('EU1 ExtraEU Trade'!G63),IF('EU1 ExtraEU Trade'!G63="","",'EU1 ExtraEU Trade'!G63),"")</f>
        <v>7655</v>
      </c>
      <c r="H873" s="1367" t="str">
        <f>IF('EU1 ExtraEU Trade'!O63="","",'EU1 ExtraEU Trade'!O63)</f>
        <v/>
      </c>
    </row>
    <row r="874" spans="1:8" x14ac:dyDescent="0.25">
      <c r="A874" s="1369" t="str">
        <f>Cover!$G$25</f>
        <v>NL</v>
      </c>
      <c r="B874" s="1371" t="s">
        <v>865</v>
      </c>
      <c r="C874" s="1371">
        <f>Cover!G$27</f>
        <v>2019</v>
      </c>
      <c r="D874" s="1371" t="s">
        <v>822</v>
      </c>
      <c r="E874" s="1365" t="s">
        <v>785</v>
      </c>
      <c r="F874" s="1371" t="s">
        <v>862</v>
      </c>
      <c r="G874" s="1369">
        <f>IF(ISNUMBER('EU1 ExtraEU Trade'!G64),IF('EU1 ExtraEU Trade'!G64="","",'EU1 ExtraEU Trade'!G64),"")</f>
        <v>141130</v>
      </c>
      <c r="H874" s="1367" t="str">
        <f>IF('EU1 ExtraEU Trade'!O64="","",'EU1 ExtraEU Trade'!O64)</f>
        <v/>
      </c>
    </row>
    <row r="875" spans="1:8" x14ac:dyDescent="0.25">
      <c r="A875" s="1369" t="str">
        <f>Cover!$G$25</f>
        <v>NL</v>
      </c>
      <c r="B875" s="1371" t="s">
        <v>865</v>
      </c>
      <c r="C875" s="1371">
        <f>Cover!G$27</f>
        <v>2019</v>
      </c>
      <c r="D875" s="1371" t="s">
        <v>823</v>
      </c>
      <c r="E875" s="1365" t="s">
        <v>785</v>
      </c>
      <c r="F875" s="1371" t="s">
        <v>862</v>
      </c>
      <c r="G875" s="1369">
        <f>IF(ISNUMBER('EU1 ExtraEU Trade'!G65),IF('EU1 ExtraEU Trade'!G65="","",'EU1 ExtraEU Trade'!G65),"")</f>
        <v>10370</v>
      </c>
      <c r="H875" s="1367" t="str">
        <f>IF('EU1 ExtraEU Trade'!O65="","",'EU1 ExtraEU Trade'!O65)</f>
        <v/>
      </c>
    </row>
    <row r="876" spans="1:8" x14ac:dyDescent="0.25">
      <c r="A876" s="1369" t="str">
        <f>Cover!$G$25</f>
        <v>NL</v>
      </c>
      <c r="B876" s="1371" t="s">
        <v>865</v>
      </c>
      <c r="C876" s="1371">
        <f>Cover!G$27</f>
        <v>2019</v>
      </c>
      <c r="D876" s="1371" t="s">
        <v>824</v>
      </c>
      <c r="E876" s="1365" t="s">
        <v>785</v>
      </c>
      <c r="F876" s="1371" t="s">
        <v>862</v>
      </c>
      <c r="G876" s="1369">
        <f>IF(ISNUMBER('EU1 ExtraEU Trade'!G66),IF('EU1 ExtraEU Trade'!G66="","",'EU1 ExtraEU Trade'!G66),"")</f>
        <v>105993</v>
      </c>
      <c r="H876" s="1367" t="str">
        <f>IF('EU1 ExtraEU Trade'!O66="","",'EU1 ExtraEU Trade'!O66)</f>
        <v/>
      </c>
    </row>
    <row r="877" spans="1:8" x14ac:dyDescent="0.25">
      <c r="A877" s="1369" t="str">
        <f>Cover!$G$25</f>
        <v>NL</v>
      </c>
      <c r="B877" s="1371" t="s">
        <v>865</v>
      </c>
      <c r="C877" s="1371">
        <f>Cover!G$27</f>
        <v>2019</v>
      </c>
      <c r="D877" s="1371" t="s">
        <v>825</v>
      </c>
      <c r="E877" s="1365" t="s">
        <v>785</v>
      </c>
      <c r="F877" s="1371" t="s">
        <v>862</v>
      </c>
      <c r="G877" s="1369">
        <f>IF(ISNUMBER('EU1 ExtraEU Trade'!G67),IF('EU1 ExtraEU Trade'!G67="","",'EU1 ExtraEU Trade'!G67),"")</f>
        <v>24213</v>
      </c>
      <c r="H877" s="1367" t="str">
        <f>IF('EU1 ExtraEU Trade'!O67="","",'EU1 ExtraEU Trade'!O67)</f>
        <v/>
      </c>
    </row>
    <row r="878" spans="1:8" x14ac:dyDescent="0.25">
      <c r="A878" s="1369" t="str">
        <f>Cover!$G$25</f>
        <v>NL</v>
      </c>
      <c r="B878" s="1371" t="s">
        <v>865</v>
      </c>
      <c r="C878" s="1371">
        <f>Cover!G$27</f>
        <v>2019</v>
      </c>
      <c r="D878" s="1371" t="s">
        <v>826</v>
      </c>
      <c r="E878" s="1365" t="s">
        <v>785</v>
      </c>
      <c r="F878" s="1371" t="s">
        <v>862</v>
      </c>
      <c r="G878" s="1369">
        <f>IF(ISNUMBER('EU1 ExtraEU Trade'!G68),IF('EU1 ExtraEU Trade'!G68="","",'EU1 ExtraEU Trade'!G68),"")</f>
        <v>554</v>
      </c>
      <c r="H878" s="1367" t="str">
        <f>IF('EU1 ExtraEU Trade'!O68="","",'EU1 ExtraEU Trade'!O68)</f>
        <v/>
      </c>
    </row>
    <row r="879" spans="1:8" x14ac:dyDescent="0.25">
      <c r="A879" s="1369" t="str">
        <f>Cover!$G$25</f>
        <v>NL</v>
      </c>
      <c r="B879" s="1371" t="s">
        <v>865</v>
      </c>
      <c r="C879" s="1371">
        <f>Cover!G$27</f>
        <v>2019</v>
      </c>
      <c r="D879" s="1371" t="s">
        <v>827</v>
      </c>
      <c r="E879" s="1365" t="s">
        <v>785</v>
      </c>
      <c r="F879" s="1371" t="s">
        <v>862</v>
      </c>
      <c r="G879" s="1369">
        <f>IF(ISNUMBER('EU1 ExtraEU Trade'!G69),IF('EU1 ExtraEU Trade'!G69="","",'EU1 ExtraEU Trade'!G69),"")</f>
        <v>4223</v>
      </c>
      <c r="H879" s="1367" t="str">
        <f>IF('EU1 ExtraEU Trade'!O69="","",'EU1 ExtraEU Trade'!O69)</f>
        <v/>
      </c>
    </row>
    <row r="880" spans="1:8" x14ac:dyDescent="0.25">
      <c r="A880" s="1369" t="str">
        <f>Cover!$G$25</f>
        <v>NL</v>
      </c>
      <c r="B880" s="1371" t="s">
        <v>866</v>
      </c>
      <c r="C880" s="1371">
        <f>Cover!G$27-1</f>
        <v>2018</v>
      </c>
      <c r="D880" s="1371" t="s">
        <v>773</v>
      </c>
      <c r="E880" s="1365" t="s">
        <v>785</v>
      </c>
      <c r="F880" s="1371" t="s">
        <v>861</v>
      </c>
      <c r="G880" s="1369">
        <f>IF(ISNUMBER('EU1 ExtraEU Trade'!H11),IF('EU1 ExtraEU Trade'!H11="","",'EU1 ExtraEU Trade'!H11),"")</f>
        <v>27.687000000000001</v>
      </c>
      <c r="H880" s="1367" t="str">
        <f>IF('EU1 ExtraEU Trade'!P11="","",'EU1 ExtraEU Trade'!P11)</f>
        <v/>
      </c>
    </row>
    <row r="881" spans="1:8" x14ac:dyDescent="0.25">
      <c r="A881" s="1369" t="str">
        <f>Cover!$G$25</f>
        <v>NL</v>
      </c>
      <c r="B881" s="1371" t="s">
        <v>866</v>
      </c>
      <c r="C881" s="1371">
        <f>Cover!G$27-1</f>
        <v>2018</v>
      </c>
      <c r="D881" s="1371" t="s">
        <v>774</v>
      </c>
      <c r="E881" s="1365" t="s">
        <v>785</v>
      </c>
      <c r="F881" s="1371" t="s">
        <v>861</v>
      </c>
      <c r="G881" s="1369">
        <f>IF(ISNUMBER('EU1 ExtraEU Trade'!H12),IF('EU1 ExtraEU Trade'!H12="","",'EU1 ExtraEU Trade'!H12),"")</f>
        <v>0.71299999999999997</v>
      </c>
      <c r="H881" s="1367" t="str">
        <f>IF('EU1 ExtraEU Trade'!P12="","",'EU1 ExtraEU Trade'!P12)</f>
        <v/>
      </c>
    </row>
    <row r="882" spans="1:8" x14ac:dyDescent="0.25">
      <c r="A882" s="1369" t="str">
        <f>Cover!$G$25</f>
        <v>NL</v>
      </c>
      <c r="B882" s="1371" t="s">
        <v>866</v>
      </c>
      <c r="C882" s="1371">
        <f>Cover!G$27-1</f>
        <v>2018</v>
      </c>
      <c r="D882" s="1371" t="s">
        <v>774</v>
      </c>
      <c r="E882" s="1365" t="s">
        <v>829</v>
      </c>
      <c r="F882" s="1371" t="s">
        <v>861</v>
      </c>
      <c r="G882" s="1369">
        <f>IF(ISNUMBER('EU1 ExtraEU Trade'!H13),IF('EU1 ExtraEU Trade'!H13="","",'EU1 ExtraEU Trade'!H13),"")</f>
        <v>0.13700000000000001</v>
      </c>
      <c r="H882" s="1367" t="str">
        <f>IF('EU1 ExtraEU Trade'!P13="","",'EU1 ExtraEU Trade'!P13)</f>
        <v/>
      </c>
    </row>
    <row r="883" spans="1:8" x14ac:dyDescent="0.25">
      <c r="A883" s="1369" t="str">
        <f>Cover!$G$25</f>
        <v>NL</v>
      </c>
      <c r="B883" s="1371" t="s">
        <v>866</v>
      </c>
      <c r="C883" s="1371">
        <f>Cover!G$27-1</f>
        <v>2018</v>
      </c>
      <c r="D883" s="1371" t="s">
        <v>774</v>
      </c>
      <c r="E883" s="1365" t="s">
        <v>833</v>
      </c>
      <c r="F883" s="1371" t="s">
        <v>861</v>
      </c>
      <c r="G883" s="1369">
        <f>IF(ISNUMBER('EU1 ExtraEU Trade'!H14),IF('EU1 ExtraEU Trade'!H14="","",'EU1 ExtraEU Trade'!H14),"")</f>
        <v>0.57599999999999996</v>
      </c>
      <c r="H883" s="1367" t="str">
        <f>IF('EU1 ExtraEU Trade'!P14="","",'EU1 ExtraEU Trade'!P14)</f>
        <v/>
      </c>
    </row>
    <row r="884" spans="1:8" x14ac:dyDescent="0.25">
      <c r="A884" s="1369" t="str">
        <f>Cover!$G$25</f>
        <v>NL</v>
      </c>
      <c r="B884" s="1371" t="s">
        <v>866</v>
      </c>
      <c r="C884" s="1371">
        <f>Cover!G$27-1</f>
        <v>2018</v>
      </c>
      <c r="D884" s="1371" t="s">
        <v>775</v>
      </c>
      <c r="E884" s="1365" t="s">
        <v>785</v>
      </c>
      <c r="F884" s="1371" t="s">
        <v>861</v>
      </c>
      <c r="G884" s="1369">
        <f>IF(ISNUMBER('EU1 ExtraEU Trade'!H15),IF('EU1 ExtraEU Trade'!H15="","",'EU1 ExtraEU Trade'!H15),"")</f>
        <v>26.974</v>
      </c>
      <c r="H884" s="1367" t="str">
        <f>IF('EU1 ExtraEU Trade'!P15="","",'EU1 ExtraEU Trade'!P15)</f>
        <v/>
      </c>
    </row>
    <row r="885" spans="1:8" x14ac:dyDescent="0.25">
      <c r="A885" s="1369" t="str">
        <f>Cover!$G$25</f>
        <v>NL</v>
      </c>
      <c r="B885" s="1371" t="s">
        <v>866</v>
      </c>
      <c r="C885" s="1371">
        <f>Cover!G$27-1</f>
        <v>2018</v>
      </c>
      <c r="D885" s="1371" t="s">
        <v>775</v>
      </c>
      <c r="E885" s="1365" t="s">
        <v>829</v>
      </c>
      <c r="F885" s="1371" t="s">
        <v>861</v>
      </c>
      <c r="G885" s="1369">
        <f>IF(ISNUMBER('EU1 ExtraEU Trade'!H16),IF('EU1 ExtraEU Trade'!H16="","",'EU1 ExtraEU Trade'!H16),"")</f>
        <v>3.419</v>
      </c>
      <c r="H885" s="1367" t="str">
        <f>IF('EU1 ExtraEU Trade'!P16="","",'EU1 ExtraEU Trade'!P16)</f>
        <v/>
      </c>
    </row>
    <row r="886" spans="1:8" x14ac:dyDescent="0.25">
      <c r="A886" s="1369" t="str">
        <f>Cover!$G$25</f>
        <v>NL</v>
      </c>
      <c r="B886" s="1371" t="s">
        <v>866</v>
      </c>
      <c r="C886" s="1371">
        <f>Cover!G$27-1</f>
        <v>2018</v>
      </c>
      <c r="D886" s="1371" t="s">
        <v>775</v>
      </c>
      <c r="E886" s="1365" t="s">
        <v>833</v>
      </c>
      <c r="F886" s="1371" t="s">
        <v>861</v>
      </c>
      <c r="G886" s="1369">
        <f>IF(ISNUMBER('EU1 ExtraEU Trade'!H17),IF('EU1 ExtraEU Trade'!H17="","",'EU1 ExtraEU Trade'!H17),"")</f>
        <v>23.555</v>
      </c>
      <c r="H886" s="1367" t="str">
        <f>IF('EU1 ExtraEU Trade'!P17="","",'EU1 ExtraEU Trade'!P17)</f>
        <v/>
      </c>
    </row>
    <row r="887" spans="1:8" x14ac:dyDescent="0.25">
      <c r="A887" s="1369" t="str">
        <f>Cover!$G$25</f>
        <v>NL</v>
      </c>
      <c r="B887" s="1371" t="s">
        <v>866</v>
      </c>
      <c r="C887" s="1371">
        <f>Cover!G$27-1</f>
        <v>2018</v>
      </c>
      <c r="D887" s="1371" t="s">
        <v>775</v>
      </c>
      <c r="E887" s="1365" t="s">
        <v>842</v>
      </c>
      <c r="F887" s="1371" t="s">
        <v>861</v>
      </c>
      <c r="G887" s="1369">
        <f>IF(ISNUMBER('EU1 ExtraEU Trade'!H18),IF('EU1 ExtraEU Trade'!H18="","",'EU1 ExtraEU Trade'!H18),"")</f>
        <v>0.42799999999999999</v>
      </c>
      <c r="H887" s="1367" t="str">
        <f>IF('EU1 ExtraEU Trade'!P18="","",'EU1 ExtraEU Trade'!P18)</f>
        <v/>
      </c>
    </row>
    <row r="888" spans="1:8" x14ac:dyDescent="0.25">
      <c r="A888" s="1369" t="str">
        <f>Cover!$G$25</f>
        <v>NL</v>
      </c>
      <c r="B888" s="1371" t="s">
        <v>866</v>
      </c>
      <c r="C888" s="1371">
        <f>Cover!G$27-1</f>
        <v>2018</v>
      </c>
      <c r="D888" s="1371" t="s">
        <v>786</v>
      </c>
      <c r="E888" s="1365" t="s">
        <v>785</v>
      </c>
      <c r="F888" s="1371" t="s">
        <v>863</v>
      </c>
      <c r="G888" s="1369">
        <f>IF(ISNUMBER('EU1 ExtraEU Trade'!H19),IF('EU1 ExtraEU Trade'!H19="","",'EU1 ExtraEU Trade'!H19),"")</f>
        <v>17.011600000000001</v>
      </c>
      <c r="H888" s="1367" t="str">
        <f>IF('EU1 ExtraEU Trade'!P19="","",'EU1 ExtraEU Trade'!P19)</f>
        <v/>
      </c>
    </row>
    <row r="889" spans="1:8" x14ac:dyDescent="0.25">
      <c r="A889" s="1369" t="str">
        <f>Cover!$G$25</f>
        <v>NL</v>
      </c>
      <c r="B889" s="1371" t="s">
        <v>866</v>
      </c>
      <c r="C889" s="1371">
        <f>Cover!G$27-1</f>
        <v>2018</v>
      </c>
      <c r="D889" s="1371" t="s">
        <v>787</v>
      </c>
      <c r="E889" s="1365" t="s">
        <v>785</v>
      </c>
      <c r="F889" s="1371" t="s">
        <v>861</v>
      </c>
      <c r="G889" s="1369">
        <f>IF(ISNUMBER('EU1 ExtraEU Trade'!H20),IF('EU1 ExtraEU Trade'!H20="","",'EU1 ExtraEU Trade'!H20),"")</f>
        <v>15.679</v>
      </c>
      <c r="H889" s="1367" t="str">
        <f>IF('EU1 ExtraEU Trade'!P20="","",'EU1 ExtraEU Trade'!P20)</f>
        <v/>
      </c>
    </row>
    <row r="890" spans="1:8" x14ac:dyDescent="0.25">
      <c r="A890" s="1369" t="str">
        <f>Cover!$G$25</f>
        <v>NL</v>
      </c>
      <c r="B890" s="1371" t="s">
        <v>866</v>
      </c>
      <c r="C890" s="1371">
        <f>Cover!G$27-1</f>
        <v>2018</v>
      </c>
      <c r="D890" s="1371" t="s">
        <v>788</v>
      </c>
      <c r="E890" s="1365" t="s">
        <v>785</v>
      </c>
      <c r="F890" s="1371" t="s">
        <v>861</v>
      </c>
      <c r="G890" s="1369">
        <f>IF(ISNUMBER('EU1 ExtraEU Trade'!H21),IF('EU1 ExtraEU Trade'!H21="","",'EU1 ExtraEU Trade'!H21),"")</f>
        <v>10.108000000000001</v>
      </c>
      <c r="H890" s="1367" t="str">
        <f>IF('EU1 ExtraEU Trade'!P21="","",'EU1 ExtraEU Trade'!P21)</f>
        <v/>
      </c>
    </row>
    <row r="891" spans="1:8" x14ac:dyDescent="0.25">
      <c r="A891" s="1369" t="str">
        <f>Cover!$G$25</f>
        <v>NL</v>
      </c>
      <c r="B891" s="1371" t="s">
        <v>866</v>
      </c>
      <c r="C891" s="1371">
        <f>Cover!G$27-1</f>
        <v>2018</v>
      </c>
      <c r="D891" s="1371" t="s">
        <v>789</v>
      </c>
      <c r="E891" s="1365" t="s">
        <v>785</v>
      </c>
      <c r="F891" s="1371" t="s">
        <v>861</v>
      </c>
      <c r="G891" s="1369">
        <f>IF(ISNUMBER('EU1 ExtraEU Trade'!H22),IF('EU1 ExtraEU Trade'!H22="","",'EU1 ExtraEU Trade'!H22),"")</f>
        <v>5.5709999999999997</v>
      </c>
      <c r="H891" s="1367" t="str">
        <f>IF('EU1 ExtraEU Trade'!P22="","",'EU1 ExtraEU Trade'!P22)</f>
        <v/>
      </c>
    </row>
    <row r="892" spans="1:8" x14ac:dyDescent="0.25">
      <c r="A892" s="1369" t="str">
        <f>Cover!$G$25</f>
        <v>NL</v>
      </c>
      <c r="B892" s="1371" t="s">
        <v>866</v>
      </c>
      <c r="C892" s="1371">
        <f>Cover!G$27-1</f>
        <v>2018</v>
      </c>
      <c r="D892" s="1371" t="s">
        <v>790</v>
      </c>
      <c r="E892" s="1365" t="s">
        <v>785</v>
      </c>
      <c r="F892" s="1371" t="s">
        <v>863</v>
      </c>
      <c r="G892" s="1369">
        <f>IF(ISNUMBER('EU1 ExtraEU Trade'!H23),IF('EU1 ExtraEU Trade'!H23="","",'EU1 ExtraEU Trade'!H23),"")</f>
        <v>0</v>
      </c>
      <c r="H892" s="1367" t="str">
        <f>IF('EU1 ExtraEU Trade'!P23="","",'EU1 ExtraEU Trade'!P23)</f>
        <v/>
      </c>
    </row>
    <row r="893" spans="1:8" x14ac:dyDescent="0.25">
      <c r="A893" s="1369" t="str">
        <f>Cover!$G$25</f>
        <v>NL</v>
      </c>
      <c r="B893" s="1371" t="s">
        <v>866</v>
      </c>
      <c r="C893" s="1371">
        <f>Cover!G$27-1</f>
        <v>2018</v>
      </c>
      <c r="D893" s="1371" t="s">
        <v>791</v>
      </c>
      <c r="E893" s="1365" t="s">
        <v>785</v>
      </c>
      <c r="F893" s="1371" t="s">
        <v>863</v>
      </c>
      <c r="G893" s="1369">
        <f>IF(ISNUMBER('EU1 ExtraEU Trade'!H24),IF('EU1 ExtraEU Trade'!H24="","",'EU1 ExtraEU Trade'!H24),"")</f>
        <v>7.891</v>
      </c>
      <c r="H893" s="1367" t="str">
        <f>IF('EU1 ExtraEU Trade'!P24="","",'EU1 ExtraEU Trade'!P24)</f>
        <v/>
      </c>
    </row>
    <row r="894" spans="1:8" x14ac:dyDescent="0.25">
      <c r="A894" s="1369" t="str">
        <f>Cover!$G$25</f>
        <v>NL</v>
      </c>
      <c r="B894" s="1371" t="s">
        <v>866</v>
      </c>
      <c r="C894" s="1371">
        <f>Cover!G$27-1</f>
        <v>2018</v>
      </c>
      <c r="D894" s="1371" t="s">
        <v>792</v>
      </c>
      <c r="E894" s="1365" t="s">
        <v>785</v>
      </c>
      <c r="F894" s="1371" t="s">
        <v>863</v>
      </c>
      <c r="G894" s="1369">
        <f>IF(ISNUMBER('EU1 ExtraEU Trade'!H25),IF('EU1 ExtraEU Trade'!H25="","",'EU1 ExtraEU Trade'!H25),"")</f>
        <v>0.72199999999999998</v>
      </c>
      <c r="H894" s="1367" t="str">
        <f>IF('EU1 ExtraEU Trade'!P25="","",'EU1 ExtraEU Trade'!P25)</f>
        <v/>
      </c>
    </row>
    <row r="895" spans="1:8" x14ac:dyDescent="0.25">
      <c r="A895" s="1369" t="str">
        <f>Cover!$G$25</f>
        <v>NL</v>
      </c>
      <c r="B895" s="1371" t="s">
        <v>866</v>
      </c>
      <c r="C895" s="1371">
        <f>Cover!G$27-1</f>
        <v>2018</v>
      </c>
      <c r="D895" s="1371" t="s">
        <v>793</v>
      </c>
      <c r="E895" s="1365" t="s">
        <v>785</v>
      </c>
      <c r="F895" s="1371" t="s">
        <v>863</v>
      </c>
      <c r="G895" s="1369">
        <f>IF(ISNUMBER('EU1 ExtraEU Trade'!H26),IF('EU1 ExtraEU Trade'!H26="","",'EU1 ExtraEU Trade'!H26),"")</f>
        <v>7.1689999999999996</v>
      </c>
      <c r="H895" s="1367" t="str">
        <f>IF('EU1 ExtraEU Trade'!P26="","",'EU1 ExtraEU Trade'!P26)</f>
        <v/>
      </c>
    </row>
    <row r="896" spans="1:8" x14ac:dyDescent="0.25">
      <c r="A896" s="1369" t="str">
        <f>Cover!$G$25</f>
        <v>NL</v>
      </c>
      <c r="B896" s="1371" t="s">
        <v>866</v>
      </c>
      <c r="C896" s="1371">
        <f>Cover!G$27-1</f>
        <v>2018</v>
      </c>
      <c r="D896" s="1371" t="s">
        <v>794</v>
      </c>
      <c r="E896" s="1365" t="s">
        <v>785</v>
      </c>
      <c r="F896" s="1371" t="s">
        <v>861</v>
      </c>
      <c r="G896" s="1369">
        <f>IF(ISNUMBER('EU1 ExtraEU Trade'!H27),IF('EU1 ExtraEU Trade'!H27="","",'EU1 ExtraEU Trade'!H27),"")</f>
        <v>118.018</v>
      </c>
      <c r="H896" s="1367" t="str">
        <f>IF('EU1 ExtraEU Trade'!P27="","",'EU1 ExtraEU Trade'!P27)</f>
        <v/>
      </c>
    </row>
    <row r="897" spans="1:8" x14ac:dyDescent="0.25">
      <c r="A897" s="1369" t="str">
        <f>Cover!$G$25</f>
        <v>NL</v>
      </c>
      <c r="B897" s="1371" t="s">
        <v>866</v>
      </c>
      <c r="C897" s="1371">
        <f>Cover!G$27-1</f>
        <v>2018</v>
      </c>
      <c r="D897" s="1371" t="s">
        <v>794</v>
      </c>
      <c r="E897" s="1365" t="s">
        <v>829</v>
      </c>
      <c r="F897" s="1371" t="s">
        <v>861</v>
      </c>
      <c r="G897" s="1369">
        <f>IF(ISNUMBER('EU1 ExtraEU Trade'!H28),IF('EU1 ExtraEU Trade'!H28="","",'EU1 ExtraEU Trade'!H28),"")</f>
        <v>95.712999999999994</v>
      </c>
      <c r="H897" s="1367" t="str">
        <f>IF('EU1 ExtraEU Trade'!P28="","",'EU1 ExtraEU Trade'!P28)</f>
        <v/>
      </c>
    </row>
    <row r="898" spans="1:8" x14ac:dyDescent="0.25">
      <c r="A898" s="1369" t="str">
        <f>Cover!$G$25</f>
        <v>NL</v>
      </c>
      <c r="B898" s="1371" t="s">
        <v>866</v>
      </c>
      <c r="C898" s="1371">
        <f>Cover!G$27-1</f>
        <v>2018</v>
      </c>
      <c r="D898" s="1371" t="s">
        <v>794</v>
      </c>
      <c r="E898" s="1365" t="s">
        <v>833</v>
      </c>
      <c r="F898" s="1371" t="s">
        <v>861</v>
      </c>
      <c r="G898" s="1369">
        <f>IF(ISNUMBER('EU1 ExtraEU Trade'!H29),IF('EU1 ExtraEU Trade'!H29="","",'EU1 ExtraEU Trade'!H29),"")</f>
        <v>22.305</v>
      </c>
      <c r="H898" s="1367" t="str">
        <f>IF('EU1 ExtraEU Trade'!P29="","",'EU1 ExtraEU Trade'!P29)</f>
        <v/>
      </c>
    </row>
    <row r="899" spans="1:8" x14ac:dyDescent="0.25">
      <c r="A899" s="1369" t="str">
        <f>Cover!$G$25</f>
        <v>NL</v>
      </c>
      <c r="B899" s="1371" t="s">
        <v>866</v>
      </c>
      <c r="C899" s="1371">
        <f>Cover!G$27-1</f>
        <v>2018</v>
      </c>
      <c r="D899" s="1371" t="s">
        <v>794</v>
      </c>
      <c r="E899" s="1365" t="s">
        <v>842</v>
      </c>
      <c r="F899" s="1371" t="s">
        <v>861</v>
      </c>
      <c r="G899" s="1369">
        <f>IF(ISNUMBER('EU1 ExtraEU Trade'!H30),IF('EU1 ExtraEU Trade'!H30="","",'EU1 ExtraEU Trade'!H30),"")</f>
        <v>2.871</v>
      </c>
      <c r="H899" s="1367" t="str">
        <f>IF('EU1 ExtraEU Trade'!P30="","",'EU1 ExtraEU Trade'!P30)</f>
        <v/>
      </c>
    </row>
    <row r="900" spans="1:8" x14ac:dyDescent="0.25">
      <c r="A900" s="1369" t="str">
        <f>Cover!$G$25</f>
        <v>NL</v>
      </c>
      <c r="B900" s="1371" t="s">
        <v>866</v>
      </c>
      <c r="C900" s="1371">
        <f>Cover!G$27-1</f>
        <v>2018</v>
      </c>
      <c r="D900" s="1371" t="s">
        <v>795</v>
      </c>
      <c r="E900" s="1365" t="s">
        <v>785</v>
      </c>
      <c r="F900" s="1371" t="s">
        <v>861</v>
      </c>
      <c r="G900" s="1369">
        <f>IF(ISNUMBER('EU1 ExtraEU Trade'!H31),IF('EU1 ExtraEU Trade'!H31="","",'EU1 ExtraEU Trade'!H31),"")</f>
        <v>7.2250000000000005</v>
      </c>
      <c r="H900" s="1367" t="str">
        <f>IF('EU1 ExtraEU Trade'!P31="","",'EU1 ExtraEU Trade'!P31)</f>
        <v/>
      </c>
    </row>
    <row r="901" spans="1:8" x14ac:dyDescent="0.25">
      <c r="A901" s="1369" t="str">
        <f>Cover!$G$25</f>
        <v>NL</v>
      </c>
      <c r="B901" s="1371" t="s">
        <v>866</v>
      </c>
      <c r="C901" s="1371">
        <f>Cover!G$27-1</f>
        <v>2018</v>
      </c>
      <c r="D901" s="1371" t="s">
        <v>795</v>
      </c>
      <c r="E901" s="1365" t="s">
        <v>829</v>
      </c>
      <c r="F901" s="1371" t="s">
        <v>861</v>
      </c>
      <c r="G901" s="1369">
        <f>IF(ISNUMBER('EU1 ExtraEU Trade'!H32),IF('EU1 ExtraEU Trade'!H32="","",'EU1 ExtraEU Trade'!H32),"")</f>
        <v>0.11799999999999999</v>
      </c>
      <c r="H901" s="1367" t="str">
        <f>IF('EU1 ExtraEU Trade'!P32="","",'EU1 ExtraEU Trade'!P32)</f>
        <v/>
      </c>
    </row>
    <row r="902" spans="1:8" x14ac:dyDescent="0.25">
      <c r="A902" s="1369" t="str">
        <f>Cover!$G$25</f>
        <v>NL</v>
      </c>
      <c r="B902" s="1371" t="s">
        <v>866</v>
      </c>
      <c r="C902" s="1371">
        <f>Cover!G$27-1</f>
        <v>2018</v>
      </c>
      <c r="D902" s="1371" t="s">
        <v>795</v>
      </c>
      <c r="E902" s="1365" t="s">
        <v>833</v>
      </c>
      <c r="F902" s="1371" t="s">
        <v>861</v>
      </c>
      <c r="G902" s="1369">
        <f>IF(ISNUMBER('EU1 ExtraEU Trade'!H33),IF('EU1 ExtraEU Trade'!H33="","",'EU1 ExtraEU Trade'!H33),"")</f>
        <v>7.1070000000000002</v>
      </c>
      <c r="H902" s="1367" t="str">
        <f>IF('EU1 ExtraEU Trade'!P33="","",'EU1 ExtraEU Trade'!P33)</f>
        <v/>
      </c>
    </row>
    <row r="903" spans="1:8" x14ac:dyDescent="0.25">
      <c r="A903" s="1369" t="str">
        <f>Cover!$G$25</f>
        <v>NL</v>
      </c>
      <c r="B903" s="1371" t="s">
        <v>866</v>
      </c>
      <c r="C903" s="1371">
        <f>Cover!G$27-1</f>
        <v>2018</v>
      </c>
      <c r="D903" s="1371" t="s">
        <v>795</v>
      </c>
      <c r="E903" s="1365" t="s">
        <v>842</v>
      </c>
      <c r="F903" s="1371" t="s">
        <v>861</v>
      </c>
      <c r="G903" s="1369">
        <f>IF(ISNUMBER('EU1 ExtraEU Trade'!H34),IF('EU1 ExtraEU Trade'!H34="","",'EU1 ExtraEU Trade'!H34),"")</f>
        <v>6.4000000000000001E-2</v>
      </c>
      <c r="H903" s="1367" t="str">
        <f>IF('EU1 ExtraEU Trade'!P34="","",'EU1 ExtraEU Trade'!P34)</f>
        <v/>
      </c>
    </row>
    <row r="904" spans="1:8" x14ac:dyDescent="0.25">
      <c r="A904" s="1369" t="str">
        <f>Cover!$G$25</f>
        <v>NL</v>
      </c>
      <c r="B904" s="1371" t="s">
        <v>866</v>
      </c>
      <c r="C904" s="1371">
        <f>Cover!G$27-1</f>
        <v>2018</v>
      </c>
      <c r="D904" s="1371" t="s">
        <v>796</v>
      </c>
      <c r="E904" s="1365" t="s">
        <v>785</v>
      </c>
      <c r="F904" s="1371" t="s">
        <v>861</v>
      </c>
      <c r="G904" s="1369">
        <f>IF(ISNUMBER('EU1 ExtraEU Trade'!H35),IF('EU1 ExtraEU Trade'!H35="","",'EU1 ExtraEU Trade'!H35),"")</f>
        <v>97.278999999999996</v>
      </c>
      <c r="H904" s="1367" t="str">
        <f>IF('EU1 ExtraEU Trade'!P35="","",'EU1 ExtraEU Trade'!P35)</f>
        <v/>
      </c>
    </row>
    <row r="905" spans="1:8" x14ac:dyDescent="0.25">
      <c r="A905" s="1369" t="str">
        <f>Cover!$G$25</f>
        <v>NL</v>
      </c>
      <c r="B905" s="1371" t="s">
        <v>866</v>
      </c>
      <c r="C905" s="1371">
        <f>Cover!G$27-1</f>
        <v>2018</v>
      </c>
      <c r="D905" s="1371" t="s">
        <v>797</v>
      </c>
      <c r="E905" s="1365" t="s">
        <v>785</v>
      </c>
      <c r="F905" s="1371" t="s">
        <v>861</v>
      </c>
      <c r="G905" s="1369">
        <f>IF(ISNUMBER('EU1 ExtraEU Trade'!H36),IF('EU1 ExtraEU Trade'!H36="","",'EU1 ExtraEU Trade'!H36),"")</f>
        <v>36.884999999999998</v>
      </c>
      <c r="H905" s="1367" t="str">
        <f>IF('EU1 ExtraEU Trade'!P36="","",'EU1 ExtraEU Trade'!P36)</f>
        <v/>
      </c>
    </row>
    <row r="906" spans="1:8" x14ac:dyDescent="0.25">
      <c r="A906" s="1369" t="str">
        <f>Cover!$G$25</f>
        <v>NL</v>
      </c>
      <c r="B906" s="1371" t="s">
        <v>866</v>
      </c>
      <c r="C906" s="1371">
        <f>Cover!G$27-1</f>
        <v>2018</v>
      </c>
      <c r="D906" s="1371" t="s">
        <v>797</v>
      </c>
      <c r="E906" s="1365" t="s">
        <v>829</v>
      </c>
      <c r="F906" s="1371" t="s">
        <v>861</v>
      </c>
      <c r="G906" s="1369">
        <f>IF(ISNUMBER('EU1 ExtraEU Trade'!H37),IF('EU1 ExtraEU Trade'!H37="","",'EU1 ExtraEU Trade'!H37),"")</f>
        <v>2.6709999999999998</v>
      </c>
      <c r="H906" s="1367" t="str">
        <f>IF('EU1 ExtraEU Trade'!P37="","",'EU1 ExtraEU Trade'!P37)</f>
        <v/>
      </c>
    </row>
    <row r="907" spans="1:8" x14ac:dyDescent="0.25">
      <c r="A907" s="1369" t="str">
        <f>Cover!$G$25</f>
        <v>NL</v>
      </c>
      <c r="B907" s="1371" t="s">
        <v>866</v>
      </c>
      <c r="C907" s="1371">
        <f>Cover!G$27-1</f>
        <v>2018</v>
      </c>
      <c r="D907" s="1371" t="s">
        <v>797</v>
      </c>
      <c r="E907" s="1365" t="s">
        <v>833</v>
      </c>
      <c r="F907" s="1371" t="s">
        <v>861</v>
      </c>
      <c r="G907" s="1369">
        <f>IF(ISNUMBER('EU1 ExtraEU Trade'!H38),IF('EU1 ExtraEU Trade'!H38="","",'EU1 ExtraEU Trade'!H38),"")</f>
        <v>34.213999999999999</v>
      </c>
      <c r="H907" s="1367" t="str">
        <f>IF('EU1 ExtraEU Trade'!P38="","",'EU1 ExtraEU Trade'!P38)</f>
        <v/>
      </c>
    </row>
    <row r="908" spans="1:8" x14ac:dyDescent="0.25">
      <c r="A908" s="1369" t="str">
        <f>Cover!$G$25</f>
        <v>NL</v>
      </c>
      <c r="B908" s="1371" t="s">
        <v>866</v>
      </c>
      <c r="C908" s="1371">
        <f>Cover!G$27-1</f>
        <v>2018</v>
      </c>
      <c r="D908" s="1371" t="s">
        <v>797</v>
      </c>
      <c r="E908" s="1365" t="s">
        <v>842</v>
      </c>
      <c r="F908" s="1371" t="s">
        <v>861</v>
      </c>
      <c r="G908" s="1369">
        <f>IF(ISNUMBER('EU1 ExtraEU Trade'!H39),IF('EU1 ExtraEU Trade'!H39="","",'EU1 ExtraEU Trade'!H39),"")</f>
        <v>11.315</v>
      </c>
      <c r="H908" s="1367" t="str">
        <f>IF('EU1 ExtraEU Trade'!P39="","",'EU1 ExtraEU Trade'!P39)</f>
        <v/>
      </c>
    </row>
    <row r="909" spans="1:8" x14ac:dyDescent="0.25">
      <c r="A909" s="1369" t="str">
        <f>Cover!$G$25</f>
        <v>NL</v>
      </c>
      <c r="B909" s="1371" t="s">
        <v>866</v>
      </c>
      <c r="C909" s="1371">
        <f>Cover!G$27-1</f>
        <v>2018</v>
      </c>
      <c r="D909" s="1371" t="s">
        <v>798</v>
      </c>
      <c r="E909" s="1365" t="s">
        <v>785</v>
      </c>
      <c r="F909" s="1371" t="s">
        <v>861</v>
      </c>
      <c r="G909" s="1369">
        <f>IF(ISNUMBER('EU1 ExtraEU Trade'!H40),IF('EU1 ExtraEU Trade'!H40="","",'EU1 ExtraEU Trade'!H40),"")</f>
        <v>31.437999999999999</v>
      </c>
      <c r="H909" s="1367" t="str">
        <f>IF('EU1 ExtraEU Trade'!P40="","",'EU1 ExtraEU Trade'!P40)</f>
        <v/>
      </c>
    </row>
    <row r="910" spans="1:8" x14ac:dyDescent="0.25">
      <c r="A910" s="1369" t="str">
        <f>Cover!$G$25</f>
        <v>NL</v>
      </c>
      <c r="B910" s="1371" t="s">
        <v>866</v>
      </c>
      <c r="C910" s="1371">
        <f>Cover!G$27-1</f>
        <v>2018</v>
      </c>
      <c r="D910" s="1371" t="s">
        <v>799</v>
      </c>
      <c r="E910" s="1365" t="s">
        <v>785</v>
      </c>
      <c r="F910" s="1371" t="s">
        <v>861</v>
      </c>
      <c r="G910" s="1369">
        <f>IF(ISNUMBER('EU1 ExtraEU Trade'!H41),IF('EU1 ExtraEU Trade'!H41="","",'EU1 ExtraEU Trade'!H41),"")</f>
        <v>0.85499999999999998</v>
      </c>
      <c r="H910" s="1367" t="str">
        <f>IF('EU1 ExtraEU Trade'!P41="","",'EU1 ExtraEU Trade'!P41)</f>
        <v/>
      </c>
    </row>
    <row r="911" spans="1:8" x14ac:dyDescent="0.25">
      <c r="A911" s="1369" t="str">
        <f>Cover!$G$25</f>
        <v>NL</v>
      </c>
      <c r="B911" s="1371" t="s">
        <v>866</v>
      </c>
      <c r="C911" s="1371">
        <f>Cover!G$27-1</f>
        <v>2018</v>
      </c>
      <c r="D911" s="1371" t="s">
        <v>800</v>
      </c>
      <c r="E911" s="1365" t="s">
        <v>785</v>
      </c>
      <c r="F911" s="1371" t="s">
        <v>861</v>
      </c>
      <c r="G911" s="1369">
        <f>IF(ISNUMBER('EU1 ExtraEU Trade'!H42),IF('EU1 ExtraEU Trade'!H42="","",'EU1 ExtraEU Trade'!H42),"")</f>
        <v>28.956000000000003</v>
      </c>
      <c r="H911" s="1367" t="str">
        <f>IF('EU1 ExtraEU Trade'!P42="","",'EU1 ExtraEU Trade'!P42)</f>
        <v/>
      </c>
    </row>
    <row r="912" spans="1:8" x14ac:dyDescent="0.25">
      <c r="A912" s="1369" t="str">
        <f>Cover!$G$25</f>
        <v>NL</v>
      </c>
      <c r="B912" s="1371" t="s">
        <v>866</v>
      </c>
      <c r="C912" s="1371">
        <f>Cover!G$27-1</f>
        <v>2018</v>
      </c>
      <c r="D912" s="1371" t="s">
        <v>801</v>
      </c>
      <c r="E912" s="1365" t="s">
        <v>785</v>
      </c>
      <c r="F912" s="1371" t="s">
        <v>861</v>
      </c>
      <c r="G912" s="1369">
        <f>IF(ISNUMBER('EU1 ExtraEU Trade'!H43),IF('EU1 ExtraEU Trade'!H43="","",'EU1 ExtraEU Trade'!H43),"")</f>
        <v>3.1829999999999998</v>
      </c>
      <c r="H912" s="1367" t="str">
        <f>IF('EU1 ExtraEU Trade'!P43="","",'EU1 ExtraEU Trade'!P43)</f>
        <v/>
      </c>
    </row>
    <row r="913" spans="1:8" x14ac:dyDescent="0.25">
      <c r="A913" s="1369" t="str">
        <f>Cover!$G$25</f>
        <v>NL</v>
      </c>
      <c r="B913" s="1371" t="s">
        <v>866</v>
      </c>
      <c r="C913" s="1371">
        <f>Cover!G$27-1</f>
        <v>2018</v>
      </c>
      <c r="D913" s="1371" t="s">
        <v>802</v>
      </c>
      <c r="E913" s="1365" t="s">
        <v>785</v>
      </c>
      <c r="F913" s="1371" t="s">
        <v>861</v>
      </c>
      <c r="G913" s="1369">
        <f>IF(ISNUMBER('EU1 ExtraEU Trade'!H44),IF('EU1 ExtraEU Trade'!H44="","",'EU1 ExtraEU Trade'!H44),"")</f>
        <v>23.065000000000001</v>
      </c>
      <c r="H913" s="1367" t="str">
        <f>IF('EU1 ExtraEU Trade'!P44="","",'EU1 ExtraEU Trade'!P44)</f>
        <v/>
      </c>
    </row>
    <row r="914" spans="1:8" x14ac:dyDescent="0.25">
      <c r="A914" s="1369" t="str">
        <f>Cover!$G$25</f>
        <v>NL</v>
      </c>
      <c r="B914" s="1371" t="s">
        <v>866</v>
      </c>
      <c r="C914" s="1371">
        <f>Cover!G$27-1</f>
        <v>2018</v>
      </c>
      <c r="D914" s="1371" t="s">
        <v>803</v>
      </c>
      <c r="E914" s="1365" t="s">
        <v>785</v>
      </c>
      <c r="F914" s="1371" t="s">
        <v>861</v>
      </c>
      <c r="G914" s="1369">
        <f>IF(ISNUMBER('EU1 ExtraEU Trade'!H45),IF('EU1 ExtraEU Trade'!H45="","",'EU1 ExtraEU Trade'!H45),"")</f>
        <v>2.7080000000000002</v>
      </c>
      <c r="H914" s="1367" t="str">
        <f>IF('EU1 ExtraEU Trade'!P45="","",'EU1 ExtraEU Trade'!P45)</f>
        <v/>
      </c>
    </row>
    <row r="915" spans="1:8" x14ac:dyDescent="0.25">
      <c r="A915" s="1369" t="str">
        <f>Cover!$G$25</f>
        <v>NL</v>
      </c>
      <c r="B915" s="1371" t="s">
        <v>866</v>
      </c>
      <c r="C915" s="1371">
        <f>Cover!G$27-1</f>
        <v>2018</v>
      </c>
      <c r="D915" s="1371" t="s">
        <v>804</v>
      </c>
      <c r="E915" s="1365" t="s">
        <v>785</v>
      </c>
      <c r="F915" s="1371" t="s">
        <v>863</v>
      </c>
      <c r="G915" s="1369">
        <f>IF(ISNUMBER('EU1 ExtraEU Trade'!H46),IF('EU1 ExtraEU Trade'!H46="","",'EU1 ExtraEU Trade'!H46),"")</f>
        <v>233.24499999999998</v>
      </c>
      <c r="H915" s="1367" t="str">
        <f>IF('EU1 ExtraEU Trade'!P46="","",'EU1 ExtraEU Trade'!P46)</f>
        <v/>
      </c>
    </row>
    <row r="916" spans="1:8" x14ac:dyDescent="0.25">
      <c r="A916" s="1369" t="str">
        <f>Cover!$G$25</f>
        <v>NL</v>
      </c>
      <c r="B916" s="1371" t="s">
        <v>866</v>
      </c>
      <c r="C916" s="1371">
        <f>Cover!G$27-1</f>
        <v>2018</v>
      </c>
      <c r="D916" s="1371" t="s">
        <v>805</v>
      </c>
      <c r="E916" s="1365" t="s">
        <v>785</v>
      </c>
      <c r="F916" s="1371" t="s">
        <v>863</v>
      </c>
      <c r="G916" s="1369">
        <f>IF(ISNUMBER('EU1 ExtraEU Trade'!H47),IF('EU1 ExtraEU Trade'!H47="","",'EU1 ExtraEU Trade'!H47),"")</f>
        <v>8.9570000000000007</v>
      </c>
      <c r="H916" s="1367" t="str">
        <f>IF('EU1 ExtraEU Trade'!P47="","",'EU1 ExtraEU Trade'!P47)</f>
        <v/>
      </c>
    </row>
    <row r="917" spans="1:8" x14ac:dyDescent="0.25">
      <c r="A917" s="1369" t="str">
        <f>Cover!$G$25</f>
        <v>NL</v>
      </c>
      <c r="B917" s="1371" t="s">
        <v>866</v>
      </c>
      <c r="C917" s="1371">
        <f>Cover!G$27-1</f>
        <v>2018</v>
      </c>
      <c r="D917" s="1371" t="s">
        <v>806</v>
      </c>
      <c r="E917" s="1365" t="s">
        <v>785</v>
      </c>
      <c r="F917" s="1371" t="s">
        <v>863</v>
      </c>
      <c r="G917" s="1369">
        <f>IF(ISNUMBER('EU1 ExtraEU Trade'!H48),IF('EU1 ExtraEU Trade'!H48="","",'EU1 ExtraEU Trade'!H48),"")</f>
        <v>224.27799999999999</v>
      </c>
      <c r="H917" s="1367" t="str">
        <f>IF('EU1 ExtraEU Trade'!P48="","",'EU1 ExtraEU Trade'!P48)</f>
        <v/>
      </c>
    </row>
    <row r="918" spans="1:8" x14ac:dyDescent="0.25">
      <c r="A918" s="1369" t="str">
        <f>Cover!$G$25</f>
        <v>NL</v>
      </c>
      <c r="B918" s="1371" t="s">
        <v>866</v>
      </c>
      <c r="C918" s="1371">
        <f>Cover!G$27-1</f>
        <v>2018</v>
      </c>
      <c r="D918" s="1371" t="s">
        <v>807</v>
      </c>
      <c r="E918" s="1365" t="s">
        <v>785</v>
      </c>
      <c r="F918" s="1371" t="s">
        <v>863</v>
      </c>
      <c r="G918" s="1369">
        <f>IF(ISNUMBER('EU1 ExtraEU Trade'!H49),IF('EU1 ExtraEU Trade'!H49="","",'EU1 ExtraEU Trade'!H49),"")</f>
        <v>224.274</v>
      </c>
      <c r="H918" s="1367" t="str">
        <f>IF('EU1 ExtraEU Trade'!P49="","",'EU1 ExtraEU Trade'!P49)</f>
        <v/>
      </c>
    </row>
    <row r="919" spans="1:8" x14ac:dyDescent="0.25">
      <c r="A919" s="1369" t="str">
        <f>Cover!$G$25</f>
        <v>NL</v>
      </c>
      <c r="B919" s="1371" t="s">
        <v>866</v>
      </c>
      <c r="C919" s="1371">
        <f>Cover!G$27-1</f>
        <v>2018</v>
      </c>
      <c r="D919" s="1371" t="s">
        <v>808</v>
      </c>
      <c r="E919" s="1365" t="s">
        <v>785</v>
      </c>
      <c r="F919" s="1371" t="s">
        <v>863</v>
      </c>
      <c r="G919" s="1369">
        <f>IF(ISNUMBER('EU1 ExtraEU Trade'!H50),IF('EU1 ExtraEU Trade'!H50="","",'EU1 ExtraEU Trade'!H50),"")</f>
        <v>224.274</v>
      </c>
      <c r="H919" s="1367" t="str">
        <f>IF('EU1 ExtraEU Trade'!P50="","",'EU1 ExtraEU Trade'!P50)</f>
        <v/>
      </c>
    </row>
    <row r="920" spans="1:8" x14ac:dyDescent="0.25">
      <c r="A920" s="1369" t="str">
        <f>Cover!$G$25</f>
        <v>NL</v>
      </c>
      <c r="B920" s="1371" t="s">
        <v>866</v>
      </c>
      <c r="C920" s="1371">
        <f>Cover!G$27-1</f>
        <v>2018</v>
      </c>
      <c r="D920" s="1371" t="s">
        <v>809</v>
      </c>
      <c r="E920" s="1365" t="s">
        <v>785</v>
      </c>
      <c r="F920" s="1371" t="s">
        <v>863</v>
      </c>
      <c r="G920" s="1369">
        <f>IF(ISNUMBER('EU1 ExtraEU Trade'!H51),IF('EU1 ExtraEU Trade'!H51="","",'EU1 ExtraEU Trade'!H51),"")</f>
        <v>4.0000000000000001E-3</v>
      </c>
      <c r="H920" s="1367" t="str">
        <f>IF('EU1 ExtraEU Trade'!P51="","",'EU1 ExtraEU Trade'!P51)</f>
        <v/>
      </c>
    </row>
    <row r="921" spans="1:8" x14ac:dyDescent="0.25">
      <c r="A921" s="1369" t="str">
        <f>Cover!$G$25</f>
        <v>NL</v>
      </c>
      <c r="B921" s="1371" t="s">
        <v>866</v>
      </c>
      <c r="C921" s="1371">
        <f>Cover!G$27-1</f>
        <v>2018</v>
      </c>
      <c r="D921" s="1371" t="s">
        <v>810</v>
      </c>
      <c r="E921" s="1365" t="s">
        <v>785</v>
      </c>
      <c r="F921" s="1371" t="s">
        <v>863</v>
      </c>
      <c r="G921" s="1369">
        <f>IF(ISNUMBER('EU1 ExtraEU Trade'!H52),IF('EU1 ExtraEU Trade'!H52="","",'EU1 ExtraEU Trade'!H52),"")</f>
        <v>0.01</v>
      </c>
      <c r="H921" s="1367" t="str">
        <f>IF('EU1 ExtraEU Trade'!P52="","",'EU1 ExtraEU Trade'!P52)</f>
        <v/>
      </c>
    </row>
    <row r="922" spans="1:8" x14ac:dyDescent="0.25">
      <c r="A922" s="1369" t="str">
        <f>Cover!$G$25</f>
        <v>NL</v>
      </c>
      <c r="B922" s="1371" t="s">
        <v>866</v>
      </c>
      <c r="C922" s="1371">
        <f>Cover!G$27-1</f>
        <v>2018</v>
      </c>
      <c r="D922" s="1371" t="s">
        <v>811</v>
      </c>
      <c r="E922" s="1365" t="s">
        <v>785</v>
      </c>
      <c r="F922" s="1371" t="s">
        <v>863</v>
      </c>
      <c r="G922" s="1369">
        <f>IF(ISNUMBER('EU1 ExtraEU Trade'!H53),IF('EU1 ExtraEU Trade'!H53="","",'EU1 ExtraEU Trade'!H53),"")</f>
        <v>4.5529999999999999</v>
      </c>
      <c r="H922" s="1367" t="str">
        <f>IF('EU1 ExtraEU Trade'!P53="","",'EU1 ExtraEU Trade'!P53)</f>
        <v/>
      </c>
    </row>
    <row r="923" spans="1:8" x14ac:dyDescent="0.25">
      <c r="A923" s="1369" t="str">
        <f>Cover!$G$25</f>
        <v>NL</v>
      </c>
      <c r="B923" s="1371" t="s">
        <v>866</v>
      </c>
      <c r="C923" s="1371">
        <f>Cover!G$27-1</f>
        <v>2018</v>
      </c>
      <c r="D923" s="1371" t="s">
        <v>812</v>
      </c>
      <c r="E923" s="1365" t="s">
        <v>785</v>
      </c>
      <c r="F923" s="1371" t="s">
        <v>863</v>
      </c>
      <c r="G923" s="1369">
        <f>IF(ISNUMBER('EU1 ExtraEU Trade'!H54),IF('EU1 ExtraEU Trade'!H54="","",'EU1 ExtraEU Trade'!H54),"")</f>
        <v>2.5999999999999999E-2</v>
      </c>
      <c r="H923" s="1367" t="str">
        <f>IF('EU1 ExtraEU Trade'!P54="","",'EU1 ExtraEU Trade'!P54)</f>
        <v/>
      </c>
    </row>
    <row r="924" spans="1:8" x14ac:dyDescent="0.25">
      <c r="A924" s="1369" t="str">
        <f>Cover!$G$25</f>
        <v>NL</v>
      </c>
      <c r="B924" s="1371" t="s">
        <v>866</v>
      </c>
      <c r="C924" s="1371">
        <f>Cover!G$27-1</f>
        <v>2018</v>
      </c>
      <c r="D924" s="1371" t="s">
        <v>813</v>
      </c>
      <c r="E924" s="1365" t="s">
        <v>785</v>
      </c>
      <c r="F924" s="1371" t="s">
        <v>863</v>
      </c>
      <c r="G924" s="1369">
        <f>IF(ISNUMBER('EU1 ExtraEU Trade'!H55),IF('EU1 ExtraEU Trade'!H55="","",'EU1 ExtraEU Trade'!H55),"")</f>
        <v>4.5270000000000001</v>
      </c>
      <c r="H924" s="1367" t="str">
        <f>IF('EU1 ExtraEU Trade'!P55="","",'EU1 ExtraEU Trade'!P55)</f>
        <v/>
      </c>
    </row>
    <row r="925" spans="1:8" x14ac:dyDescent="0.25">
      <c r="A925" s="1369" t="str">
        <f>Cover!$G$25</f>
        <v>NL</v>
      </c>
      <c r="B925" s="1371" t="s">
        <v>866</v>
      </c>
      <c r="C925" s="1371">
        <f>Cover!G$27-1</f>
        <v>2018</v>
      </c>
      <c r="D925" s="1371" t="s">
        <v>814</v>
      </c>
      <c r="E925" s="1365" t="s">
        <v>785</v>
      </c>
      <c r="F925" s="1371" t="s">
        <v>863</v>
      </c>
      <c r="G925" s="1369">
        <f>IF(ISNUMBER('EU1 ExtraEU Trade'!H56),IF('EU1 ExtraEU Trade'!H56="","",'EU1 ExtraEU Trade'!H56),"")</f>
        <v>1586.5050000000001</v>
      </c>
      <c r="H925" s="1367" t="str">
        <f>IF('EU1 ExtraEU Trade'!P56="","",'EU1 ExtraEU Trade'!P56)</f>
        <v/>
      </c>
    </row>
    <row r="926" spans="1:8" x14ac:dyDescent="0.25">
      <c r="A926" s="1369" t="str">
        <f>Cover!$G$25</f>
        <v>NL</v>
      </c>
      <c r="B926" s="1371" t="s">
        <v>866</v>
      </c>
      <c r="C926" s="1371">
        <f>Cover!G$27-1</f>
        <v>2018</v>
      </c>
      <c r="D926" s="1371" t="s">
        <v>815</v>
      </c>
      <c r="E926" s="1365" t="s">
        <v>785</v>
      </c>
      <c r="F926" s="1371" t="s">
        <v>863</v>
      </c>
      <c r="G926" s="1369">
        <f>IF(ISNUMBER('EU1 ExtraEU Trade'!H57),IF('EU1 ExtraEU Trade'!H57="","",'EU1 ExtraEU Trade'!H57),"")</f>
        <v>320.71499999999997</v>
      </c>
      <c r="H926" s="1367" t="str">
        <f>IF('EU1 ExtraEU Trade'!P57="","",'EU1 ExtraEU Trade'!P57)</f>
        <v/>
      </c>
    </row>
    <row r="927" spans="1:8" x14ac:dyDescent="0.25">
      <c r="A927" s="1369" t="str">
        <f>Cover!$G$25</f>
        <v>NL</v>
      </c>
      <c r="B927" s="1371" t="s">
        <v>866</v>
      </c>
      <c r="C927" s="1371">
        <f>Cover!G$27-1</f>
        <v>2018</v>
      </c>
      <c r="D927" s="1371" t="s">
        <v>816</v>
      </c>
      <c r="E927" s="1365" t="s">
        <v>785</v>
      </c>
      <c r="F927" s="1371" t="s">
        <v>863</v>
      </c>
      <c r="G927" s="1369">
        <f>IF(ISNUMBER('EU1 ExtraEU Trade'!H58),IF('EU1 ExtraEU Trade'!H58="","",'EU1 ExtraEU Trade'!H58),"")</f>
        <v>130.67399999999998</v>
      </c>
      <c r="H927" s="1367" t="str">
        <f>IF('EU1 ExtraEU Trade'!P58="","",'EU1 ExtraEU Trade'!P58)</f>
        <v/>
      </c>
    </row>
    <row r="928" spans="1:8" x14ac:dyDescent="0.25">
      <c r="A928" s="1369" t="str">
        <f>Cover!$G$25</f>
        <v>NL</v>
      </c>
      <c r="B928" s="1371" t="s">
        <v>866</v>
      </c>
      <c r="C928" s="1371">
        <f>Cover!G$27-1</f>
        <v>2018</v>
      </c>
      <c r="D928" s="1371" t="s">
        <v>817</v>
      </c>
      <c r="E928" s="1365" t="s">
        <v>785</v>
      </c>
      <c r="F928" s="1371" t="s">
        <v>863</v>
      </c>
      <c r="G928" s="1369">
        <f>IF(ISNUMBER('EU1 ExtraEU Trade'!H59),IF('EU1 ExtraEU Trade'!H59="","",'EU1 ExtraEU Trade'!H59),"")</f>
        <v>4.2969999999999997</v>
      </c>
      <c r="H928" s="1367" t="str">
        <f>IF('EU1 ExtraEU Trade'!P59="","",'EU1 ExtraEU Trade'!P59)</f>
        <v/>
      </c>
    </row>
    <row r="929" spans="1:8" x14ac:dyDescent="0.25">
      <c r="A929" s="1369" t="str">
        <f>Cover!$G$25</f>
        <v>NL</v>
      </c>
      <c r="B929" s="1371" t="s">
        <v>866</v>
      </c>
      <c r="C929" s="1371">
        <f>Cover!G$27-1</f>
        <v>2018</v>
      </c>
      <c r="D929" s="1371" t="s">
        <v>818</v>
      </c>
      <c r="E929" s="1365" t="s">
        <v>785</v>
      </c>
      <c r="F929" s="1371" t="s">
        <v>863</v>
      </c>
      <c r="G929" s="1369">
        <f>IF(ISNUMBER('EU1 ExtraEU Trade'!H60),IF('EU1 ExtraEU Trade'!H60="","",'EU1 ExtraEU Trade'!H60),"")</f>
        <v>4.7869999999999999</v>
      </c>
      <c r="H929" s="1367" t="str">
        <f>IF('EU1 ExtraEU Trade'!P60="","",'EU1 ExtraEU Trade'!P60)</f>
        <v/>
      </c>
    </row>
    <row r="930" spans="1:8" x14ac:dyDescent="0.25">
      <c r="A930" s="1369" t="str">
        <f>Cover!$G$25</f>
        <v>NL</v>
      </c>
      <c r="B930" s="1371" t="s">
        <v>866</v>
      </c>
      <c r="C930" s="1371">
        <f>Cover!G$27-1</f>
        <v>2018</v>
      </c>
      <c r="D930" s="1371" t="s">
        <v>819</v>
      </c>
      <c r="E930" s="1365" t="s">
        <v>785</v>
      </c>
      <c r="F930" s="1371" t="s">
        <v>863</v>
      </c>
      <c r="G930" s="1369">
        <f>IF(ISNUMBER('EU1 ExtraEU Trade'!H61),IF('EU1 ExtraEU Trade'!H61="","",'EU1 ExtraEU Trade'!H61),"")</f>
        <v>39.130000000000003</v>
      </c>
      <c r="H930" s="1367" t="str">
        <f>IF('EU1 ExtraEU Trade'!P61="","",'EU1 ExtraEU Trade'!P61)</f>
        <v/>
      </c>
    </row>
    <row r="931" spans="1:8" x14ac:dyDescent="0.25">
      <c r="A931" s="1369" t="str">
        <f>Cover!$G$25</f>
        <v>NL</v>
      </c>
      <c r="B931" s="1371" t="s">
        <v>866</v>
      </c>
      <c r="C931" s="1371">
        <f>Cover!G$27-1</f>
        <v>2018</v>
      </c>
      <c r="D931" s="1371" t="s">
        <v>820</v>
      </c>
      <c r="E931" s="1365" t="s">
        <v>785</v>
      </c>
      <c r="F931" s="1371" t="s">
        <v>863</v>
      </c>
      <c r="G931" s="1369">
        <f>IF(ISNUMBER('EU1 ExtraEU Trade'!H62),IF('EU1 ExtraEU Trade'!H62="","",'EU1 ExtraEU Trade'!H62),"")</f>
        <v>82.46</v>
      </c>
      <c r="H931" s="1367" t="str">
        <f>IF('EU1 ExtraEU Trade'!P62="","",'EU1 ExtraEU Trade'!P62)</f>
        <v/>
      </c>
    </row>
    <row r="932" spans="1:8" x14ac:dyDescent="0.25">
      <c r="A932" s="1369" t="str">
        <f>Cover!$G$25</f>
        <v>NL</v>
      </c>
      <c r="B932" s="1371" t="s">
        <v>866</v>
      </c>
      <c r="C932" s="1371">
        <f>Cover!G$27-1</f>
        <v>2018</v>
      </c>
      <c r="D932" s="1371" t="s">
        <v>821</v>
      </c>
      <c r="E932" s="1365" t="s">
        <v>785</v>
      </c>
      <c r="F932" s="1371" t="s">
        <v>863</v>
      </c>
      <c r="G932" s="1369">
        <f>IF(ISNUMBER('EU1 ExtraEU Trade'!H63),IF('EU1 ExtraEU Trade'!H63="","",'EU1 ExtraEU Trade'!H63),"")</f>
        <v>1.9139999999999999</v>
      </c>
      <c r="H932" s="1367" t="str">
        <f>IF('EU1 ExtraEU Trade'!P63="","",'EU1 ExtraEU Trade'!P63)</f>
        <v/>
      </c>
    </row>
    <row r="933" spans="1:8" x14ac:dyDescent="0.25">
      <c r="A933" s="1369" t="str">
        <f>Cover!$G$25</f>
        <v>NL</v>
      </c>
      <c r="B933" s="1371" t="s">
        <v>866</v>
      </c>
      <c r="C933" s="1371">
        <f>Cover!G$27-1</f>
        <v>2018</v>
      </c>
      <c r="D933" s="1371" t="s">
        <v>822</v>
      </c>
      <c r="E933" s="1365" t="s">
        <v>785</v>
      </c>
      <c r="F933" s="1371" t="s">
        <v>863</v>
      </c>
      <c r="G933" s="1369">
        <f>IF(ISNUMBER('EU1 ExtraEU Trade'!H64),IF('EU1 ExtraEU Trade'!H64="","",'EU1 ExtraEU Trade'!H64),"")</f>
        <v>186.505</v>
      </c>
      <c r="H933" s="1367" t="str">
        <f>IF('EU1 ExtraEU Trade'!P64="","",'EU1 ExtraEU Trade'!P64)</f>
        <v/>
      </c>
    </row>
    <row r="934" spans="1:8" x14ac:dyDescent="0.25">
      <c r="A934" s="1369" t="str">
        <f>Cover!$G$25</f>
        <v>NL</v>
      </c>
      <c r="B934" s="1371" t="s">
        <v>866</v>
      </c>
      <c r="C934" s="1371">
        <f>Cover!G$27-1</f>
        <v>2018</v>
      </c>
      <c r="D934" s="1371" t="s">
        <v>823</v>
      </c>
      <c r="E934" s="1365" t="s">
        <v>785</v>
      </c>
      <c r="F934" s="1371" t="s">
        <v>863</v>
      </c>
      <c r="G934" s="1369">
        <f>IF(ISNUMBER('EU1 ExtraEU Trade'!H65),IF('EU1 ExtraEU Trade'!H65="","",'EU1 ExtraEU Trade'!H65),"")</f>
        <v>105.149</v>
      </c>
      <c r="H934" s="1367" t="str">
        <f>IF('EU1 ExtraEU Trade'!P65="","",'EU1 ExtraEU Trade'!P65)</f>
        <v/>
      </c>
    </row>
    <row r="935" spans="1:8" x14ac:dyDescent="0.25">
      <c r="A935" s="1369" t="str">
        <f>Cover!$G$25</f>
        <v>NL</v>
      </c>
      <c r="B935" s="1371" t="s">
        <v>866</v>
      </c>
      <c r="C935" s="1371">
        <f>Cover!G$27-1</f>
        <v>2018</v>
      </c>
      <c r="D935" s="1371" t="s">
        <v>824</v>
      </c>
      <c r="E935" s="1365" t="s">
        <v>785</v>
      </c>
      <c r="F935" s="1371" t="s">
        <v>863</v>
      </c>
      <c r="G935" s="1369">
        <f>IF(ISNUMBER('EU1 ExtraEU Trade'!H66),IF('EU1 ExtraEU Trade'!H66="","",'EU1 ExtraEU Trade'!H66),"")</f>
        <v>46.591999999999999</v>
      </c>
      <c r="H935" s="1367" t="str">
        <f>IF('EU1 ExtraEU Trade'!P66="","",'EU1 ExtraEU Trade'!P66)</f>
        <v/>
      </c>
    </row>
    <row r="936" spans="1:8" x14ac:dyDescent="0.25">
      <c r="A936" s="1369" t="str">
        <f>Cover!$G$25</f>
        <v>NL</v>
      </c>
      <c r="B936" s="1371" t="s">
        <v>866</v>
      </c>
      <c r="C936" s="1371">
        <f>Cover!G$27-1</f>
        <v>2018</v>
      </c>
      <c r="D936" s="1371" t="s">
        <v>825</v>
      </c>
      <c r="E936" s="1365" t="s">
        <v>785</v>
      </c>
      <c r="F936" s="1371" t="s">
        <v>863</v>
      </c>
      <c r="G936" s="1369">
        <f>IF(ISNUMBER('EU1 ExtraEU Trade'!H67),IF('EU1 ExtraEU Trade'!H67="","",'EU1 ExtraEU Trade'!H67),"")</f>
        <v>28.309000000000001</v>
      </c>
      <c r="H936" s="1367" t="str">
        <f>IF('EU1 ExtraEU Trade'!P67="","",'EU1 ExtraEU Trade'!P67)</f>
        <v/>
      </c>
    </row>
    <row r="937" spans="1:8" x14ac:dyDescent="0.25">
      <c r="A937" s="1369" t="str">
        <f>Cover!$G$25</f>
        <v>NL</v>
      </c>
      <c r="B937" s="1371" t="s">
        <v>866</v>
      </c>
      <c r="C937" s="1371">
        <f>Cover!G$27-1</f>
        <v>2018</v>
      </c>
      <c r="D937" s="1371" t="s">
        <v>826</v>
      </c>
      <c r="E937" s="1365" t="s">
        <v>785</v>
      </c>
      <c r="F937" s="1371" t="s">
        <v>863</v>
      </c>
      <c r="G937" s="1369">
        <f>IF(ISNUMBER('EU1 ExtraEU Trade'!H68),IF('EU1 ExtraEU Trade'!H68="","",'EU1 ExtraEU Trade'!H68),"")</f>
        <v>6.4550000000000001</v>
      </c>
      <c r="H937" s="1367" t="str">
        <f>IF('EU1 ExtraEU Trade'!P68="","",'EU1 ExtraEU Trade'!P68)</f>
        <v/>
      </c>
    </row>
    <row r="938" spans="1:8" x14ac:dyDescent="0.25">
      <c r="A938" s="1369" t="str">
        <f>Cover!$G$25</f>
        <v>NL</v>
      </c>
      <c r="B938" s="1371" t="s">
        <v>866</v>
      </c>
      <c r="C938" s="1371">
        <f>Cover!G$27-1</f>
        <v>2018</v>
      </c>
      <c r="D938" s="1371" t="s">
        <v>827</v>
      </c>
      <c r="E938" s="1365" t="s">
        <v>785</v>
      </c>
      <c r="F938" s="1371" t="s">
        <v>863</v>
      </c>
      <c r="G938" s="1369">
        <f>IF(ISNUMBER('EU1 ExtraEU Trade'!H69),IF('EU1 ExtraEU Trade'!H69="","",'EU1 ExtraEU Trade'!H69),"")</f>
        <v>1.6220000000000001</v>
      </c>
      <c r="H938" s="1367" t="str">
        <f>IF('EU1 ExtraEU Trade'!P69="","",'EU1 ExtraEU Trade'!P69)</f>
        <v/>
      </c>
    </row>
    <row r="939" spans="1:8" x14ac:dyDescent="0.25">
      <c r="A939" s="1369" t="str">
        <f>Cover!$G$25</f>
        <v>NL</v>
      </c>
      <c r="B939" s="1371" t="s">
        <v>866</v>
      </c>
      <c r="C939" s="1371">
        <f>Cover!G$27-1</f>
        <v>2018</v>
      </c>
      <c r="D939" s="1371" t="s">
        <v>773</v>
      </c>
      <c r="E939" s="1365" t="s">
        <v>785</v>
      </c>
      <c r="F939" s="1371" t="s">
        <v>862</v>
      </c>
      <c r="G939" s="1369">
        <f>IF(ISNUMBER('EU1 ExtraEU Trade'!I11),IF('EU1 ExtraEU Trade'!I11="","",'EU1 ExtraEU Trade'!I11),"")</f>
        <v>4020</v>
      </c>
      <c r="H939" s="1367" t="str">
        <f>IF('EU1 ExtraEU Trade'!Q11="","",'EU1 ExtraEU Trade'!Q11)</f>
        <v/>
      </c>
    </row>
    <row r="940" spans="1:8" x14ac:dyDescent="0.25">
      <c r="A940" s="1369" t="str">
        <f>Cover!$G$25</f>
        <v>NL</v>
      </c>
      <c r="B940" s="1371" t="s">
        <v>866</v>
      </c>
      <c r="C940" s="1371">
        <f>Cover!G$27-1</f>
        <v>2018</v>
      </c>
      <c r="D940" s="1371" t="s">
        <v>774</v>
      </c>
      <c r="E940" s="1365" t="s">
        <v>785</v>
      </c>
      <c r="F940" s="1371" t="s">
        <v>862</v>
      </c>
      <c r="G940" s="1369">
        <f>IF(ISNUMBER('EU1 ExtraEU Trade'!I12),IF('EU1 ExtraEU Trade'!I12="","",'EU1 ExtraEU Trade'!I12),"")</f>
        <v>268</v>
      </c>
      <c r="H940" s="1367" t="str">
        <f>IF('EU1 ExtraEU Trade'!Q12="","",'EU1 ExtraEU Trade'!Q12)</f>
        <v/>
      </c>
    </row>
    <row r="941" spans="1:8" x14ac:dyDescent="0.25">
      <c r="A941" s="1369" t="str">
        <f>Cover!$G$25</f>
        <v>NL</v>
      </c>
      <c r="B941" s="1371" t="s">
        <v>866</v>
      </c>
      <c r="C941" s="1371">
        <f>Cover!G$27-1</f>
        <v>2018</v>
      </c>
      <c r="D941" s="1371" t="s">
        <v>774</v>
      </c>
      <c r="E941" s="1365" t="s">
        <v>829</v>
      </c>
      <c r="F941" s="1371" t="s">
        <v>862</v>
      </c>
      <c r="G941" s="1369">
        <f>IF(ISNUMBER('EU1 ExtraEU Trade'!I13),IF('EU1 ExtraEU Trade'!I13="","",'EU1 ExtraEU Trade'!I13),"")</f>
        <v>73</v>
      </c>
      <c r="H941" s="1367" t="str">
        <f>IF('EU1 ExtraEU Trade'!Q13="","",'EU1 ExtraEU Trade'!Q13)</f>
        <v/>
      </c>
    </row>
    <row r="942" spans="1:8" x14ac:dyDescent="0.25">
      <c r="A942" s="1369" t="str">
        <f>Cover!$G$25</f>
        <v>NL</v>
      </c>
      <c r="B942" s="1371" t="s">
        <v>866</v>
      </c>
      <c r="C942" s="1371">
        <f>Cover!G$27-1</f>
        <v>2018</v>
      </c>
      <c r="D942" s="1371" t="s">
        <v>774</v>
      </c>
      <c r="E942" s="1365" t="s">
        <v>833</v>
      </c>
      <c r="F942" s="1371" t="s">
        <v>862</v>
      </c>
      <c r="G942" s="1369">
        <f>IF(ISNUMBER('EU1 ExtraEU Trade'!I14),IF('EU1 ExtraEU Trade'!I14="","",'EU1 ExtraEU Trade'!I14),"")</f>
        <v>195</v>
      </c>
      <c r="H942" s="1367" t="str">
        <f>IF('EU1 ExtraEU Trade'!Q14="","",'EU1 ExtraEU Trade'!Q14)</f>
        <v/>
      </c>
    </row>
    <row r="943" spans="1:8" x14ac:dyDescent="0.25">
      <c r="A943" s="1369" t="str">
        <f>Cover!$G$25</f>
        <v>NL</v>
      </c>
      <c r="B943" s="1371" t="s">
        <v>866</v>
      </c>
      <c r="C943" s="1371">
        <f>Cover!G$27-1</f>
        <v>2018</v>
      </c>
      <c r="D943" s="1371" t="s">
        <v>775</v>
      </c>
      <c r="E943" s="1365" t="s">
        <v>785</v>
      </c>
      <c r="F943" s="1371" t="s">
        <v>862</v>
      </c>
      <c r="G943" s="1369">
        <f>IF(ISNUMBER('EU1 ExtraEU Trade'!I15),IF('EU1 ExtraEU Trade'!I15="","",'EU1 ExtraEU Trade'!I15),"")</f>
        <v>3752</v>
      </c>
      <c r="H943" s="1367" t="str">
        <f>IF('EU1 ExtraEU Trade'!Q15="","",'EU1 ExtraEU Trade'!Q15)</f>
        <v/>
      </c>
    </row>
    <row r="944" spans="1:8" x14ac:dyDescent="0.25">
      <c r="A944" s="1369" t="str">
        <f>Cover!$G$25</f>
        <v>NL</v>
      </c>
      <c r="B944" s="1371" t="s">
        <v>866</v>
      </c>
      <c r="C944" s="1371">
        <f>Cover!G$27-1</f>
        <v>2018</v>
      </c>
      <c r="D944" s="1371" t="s">
        <v>775</v>
      </c>
      <c r="E944" s="1365" t="s">
        <v>829</v>
      </c>
      <c r="F944" s="1371" t="s">
        <v>862</v>
      </c>
      <c r="G944" s="1369">
        <f>IF(ISNUMBER('EU1 ExtraEU Trade'!I16),IF('EU1 ExtraEU Trade'!I16="","",'EU1 ExtraEU Trade'!I16),"")</f>
        <v>158</v>
      </c>
      <c r="H944" s="1367" t="str">
        <f>IF('EU1 ExtraEU Trade'!Q16="","",'EU1 ExtraEU Trade'!Q16)</f>
        <v/>
      </c>
    </row>
    <row r="945" spans="1:8" x14ac:dyDescent="0.25">
      <c r="A945" s="1369" t="str">
        <f>Cover!$G$25</f>
        <v>NL</v>
      </c>
      <c r="B945" s="1371" t="s">
        <v>866</v>
      </c>
      <c r="C945" s="1371">
        <f>Cover!G$27-1</f>
        <v>2018</v>
      </c>
      <c r="D945" s="1371" t="s">
        <v>775</v>
      </c>
      <c r="E945" s="1365" t="s">
        <v>833</v>
      </c>
      <c r="F945" s="1371" t="s">
        <v>862</v>
      </c>
      <c r="G945" s="1369">
        <f>IF(ISNUMBER('EU1 ExtraEU Trade'!I17),IF('EU1 ExtraEU Trade'!I17="","",'EU1 ExtraEU Trade'!I17),"")</f>
        <v>3594</v>
      </c>
      <c r="H945" s="1367" t="str">
        <f>IF('EU1 ExtraEU Trade'!Q17="","",'EU1 ExtraEU Trade'!Q17)</f>
        <v/>
      </c>
    </row>
    <row r="946" spans="1:8" x14ac:dyDescent="0.25">
      <c r="A946" s="1369" t="str">
        <f>Cover!$G$25</f>
        <v>NL</v>
      </c>
      <c r="B946" s="1371" t="s">
        <v>866</v>
      </c>
      <c r="C946" s="1371">
        <f>Cover!G$27-1</f>
        <v>2018</v>
      </c>
      <c r="D946" s="1371" t="s">
        <v>775</v>
      </c>
      <c r="E946" s="1365" t="s">
        <v>842</v>
      </c>
      <c r="F946" s="1371" t="s">
        <v>862</v>
      </c>
      <c r="G946" s="1369">
        <f>IF(ISNUMBER('EU1 ExtraEU Trade'!I18),IF('EU1 ExtraEU Trade'!I18="","",'EU1 ExtraEU Trade'!I18),"")</f>
        <v>214</v>
      </c>
      <c r="H946" s="1367" t="str">
        <f>IF('EU1 ExtraEU Trade'!Q18="","",'EU1 ExtraEU Trade'!Q18)</f>
        <v/>
      </c>
    </row>
    <row r="947" spans="1:8" x14ac:dyDescent="0.25">
      <c r="A947" s="1369" t="str">
        <f>Cover!$G$25</f>
        <v>NL</v>
      </c>
      <c r="B947" s="1371" t="s">
        <v>866</v>
      </c>
      <c r="C947" s="1371">
        <f>Cover!G$27-1</f>
        <v>2018</v>
      </c>
      <c r="D947" s="1371" t="s">
        <v>786</v>
      </c>
      <c r="E947" s="1365" t="s">
        <v>785</v>
      </c>
      <c r="F947" s="1371" t="s">
        <v>862</v>
      </c>
      <c r="G947" s="1369">
        <f>IF(ISNUMBER('EU1 ExtraEU Trade'!I19),IF('EU1 ExtraEU Trade'!I19="","",'EU1 ExtraEU Trade'!I19),"")</f>
        <v>11909</v>
      </c>
      <c r="H947" s="1367" t="str">
        <f>IF('EU1 ExtraEU Trade'!Q19="","",'EU1 ExtraEU Trade'!Q19)</f>
        <v/>
      </c>
    </row>
    <row r="948" spans="1:8" x14ac:dyDescent="0.25">
      <c r="A948" s="1369" t="str">
        <f>Cover!$G$25</f>
        <v>NL</v>
      </c>
      <c r="B948" s="1371" t="s">
        <v>866</v>
      </c>
      <c r="C948" s="1371">
        <f>Cover!G$27-1</f>
        <v>2018</v>
      </c>
      <c r="D948" s="1371" t="s">
        <v>787</v>
      </c>
      <c r="E948" s="1365" t="s">
        <v>785</v>
      </c>
      <c r="F948" s="1371" t="s">
        <v>862</v>
      </c>
      <c r="G948" s="1369">
        <f>IF(ISNUMBER('EU1 ExtraEU Trade'!I20),IF('EU1 ExtraEU Trade'!I20="","",'EU1 ExtraEU Trade'!I20),"")</f>
        <v>1523</v>
      </c>
      <c r="H948" s="1367" t="str">
        <f>IF('EU1 ExtraEU Trade'!Q20="","",'EU1 ExtraEU Trade'!Q20)</f>
        <v/>
      </c>
    </row>
    <row r="949" spans="1:8" x14ac:dyDescent="0.25">
      <c r="A949" s="1369" t="str">
        <f>Cover!$G$25</f>
        <v>NL</v>
      </c>
      <c r="B949" s="1371" t="s">
        <v>866</v>
      </c>
      <c r="C949" s="1371">
        <f>Cover!G$27-1</f>
        <v>2018</v>
      </c>
      <c r="D949" s="1371" t="s">
        <v>788</v>
      </c>
      <c r="E949" s="1365" t="s">
        <v>785</v>
      </c>
      <c r="F949" s="1371" t="s">
        <v>862</v>
      </c>
      <c r="G949" s="1369">
        <f>IF(ISNUMBER('EU1 ExtraEU Trade'!I21),IF('EU1 ExtraEU Trade'!I21="","",'EU1 ExtraEU Trade'!I21),"")</f>
        <v>219</v>
      </c>
      <c r="H949" s="1367" t="str">
        <f>IF('EU1 ExtraEU Trade'!Q21="","",'EU1 ExtraEU Trade'!Q21)</f>
        <v/>
      </c>
    </row>
    <row r="950" spans="1:8" x14ac:dyDescent="0.25">
      <c r="A950" s="1369" t="str">
        <f>Cover!$G$25</f>
        <v>NL</v>
      </c>
      <c r="B950" s="1371" t="s">
        <v>866</v>
      </c>
      <c r="C950" s="1371">
        <f>Cover!G$27-1</f>
        <v>2018</v>
      </c>
      <c r="D950" s="1371" t="s">
        <v>789</v>
      </c>
      <c r="E950" s="1365" t="s">
        <v>785</v>
      </c>
      <c r="F950" s="1371" t="s">
        <v>862</v>
      </c>
      <c r="G950" s="1369">
        <f>IF(ISNUMBER('EU1 ExtraEU Trade'!I22),IF('EU1 ExtraEU Trade'!I22="","",'EU1 ExtraEU Trade'!I22),"")</f>
        <v>1304</v>
      </c>
      <c r="H950" s="1367" t="str">
        <f>IF('EU1 ExtraEU Trade'!Q22="","",'EU1 ExtraEU Trade'!Q22)</f>
        <v/>
      </c>
    </row>
    <row r="951" spans="1:8" x14ac:dyDescent="0.25">
      <c r="A951" s="1369" t="str">
        <f>Cover!$G$25</f>
        <v>NL</v>
      </c>
      <c r="B951" s="1371" t="s">
        <v>866</v>
      </c>
      <c r="C951" s="1371">
        <f>Cover!G$27-1</f>
        <v>2018</v>
      </c>
      <c r="D951" s="1371" t="s">
        <v>790</v>
      </c>
      <c r="E951" s="1365" t="s">
        <v>785</v>
      </c>
      <c r="F951" s="1371" t="s">
        <v>862</v>
      </c>
      <c r="G951" s="1369">
        <f>IF(ISNUMBER('EU1 ExtraEU Trade'!I23),IF('EU1 ExtraEU Trade'!I23="","",'EU1 ExtraEU Trade'!I23),"")</f>
        <v>0</v>
      </c>
      <c r="H951" s="1367" t="str">
        <f>IF('EU1 ExtraEU Trade'!Q23="","",'EU1 ExtraEU Trade'!Q23)</f>
        <v/>
      </c>
    </row>
    <row r="952" spans="1:8" x14ac:dyDescent="0.25">
      <c r="A952" s="1369" t="str">
        <f>Cover!$G$25</f>
        <v>NL</v>
      </c>
      <c r="B952" s="1371" t="s">
        <v>866</v>
      </c>
      <c r="C952" s="1371">
        <f>Cover!G$27-1</f>
        <v>2018</v>
      </c>
      <c r="D952" s="1371" t="s">
        <v>791</v>
      </c>
      <c r="E952" s="1365" t="s">
        <v>785</v>
      </c>
      <c r="F952" s="1371" t="s">
        <v>862</v>
      </c>
      <c r="G952" s="1369">
        <f>IF(ISNUMBER('EU1 ExtraEU Trade'!I24),IF('EU1 ExtraEU Trade'!I24="","",'EU1 ExtraEU Trade'!I24),"")</f>
        <v>2647</v>
      </c>
      <c r="H952" s="1367" t="str">
        <f>IF('EU1 ExtraEU Trade'!Q24="","",'EU1 ExtraEU Trade'!Q24)</f>
        <v/>
      </c>
    </row>
    <row r="953" spans="1:8" x14ac:dyDescent="0.25">
      <c r="A953" s="1369" t="str">
        <f>Cover!$G$25</f>
        <v>NL</v>
      </c>
      <c r="B953" s="1371" t="s">
        <v>866</v>
      </c>
      <c r="C953" s="1371">
        <f>Cover!G$27-1</f>
        <v>2018</v>
      </c>
      <c r="D953" s="1371" t="s">
        <v>792</v>
      </c>
      <c r="E953" s="1365" t="s">
        <v>785</v>
      </c>
      <c r="F953" s="1371" t="s">
        <v>862</v>
      </c>
      <c r="G953" s="1369">
        <f>IF(ISNUMBER('EU1 ExtraEU Trade'!I25),IF('EU1 ExtraEU Trade'!I25="","",'EU1 ExtraEU Trade'!I25),"")</f>
        <v>132</v>
      </c>
      <c r="H953" s="1367" t="str">
        <f>IF('EU1 ExtraEU Trade'!Q25="","",'EU1 ExtraEU Trade'!Q25)</f>
        <v/>
      </c>
    </row>
    <row r="954" spans="1:8" x14ac:dyDescent="0.25">
      <c r="A954" s="1369" t="str">
        <f>Cover!$G$25</f>
        <v>NL</v>
      </c>
      <c r="B954" s="1371" t="s">
        <v>866</v>
      </c>
      <c r="C954" s="1371">
        <f>Cover!G$27-1</f>
        <v>2018</v>
      </c>
      <c r="D954" s="1371" t="s">
        <v>793</v>
      </c>
      <c r="E954" s="1365" t="s">
        <v>785</v>
      </c>
      <c r="F954" s="1371" t="s">
        <v>862</v>
      </c>
      <c r="G954" s="1369">
        <f>IF(ISNUMBER('EU1 ExtraEU Trade'!I26),IF('EU1 ExtraEU Trade'!I26="","",'EU1 ExtraEU Trade'!I26),"")</f>
        <v>2515</v>
      </c>
      <c r="H954" s="1367" t="str">
        <f>IF('EU1 ExtraEU Trade'!Q26="","",'EU1 ExtraEU Trade'!Q26)</f>
        <v/>
      </c>
    </row>
    <row r="955" spans="1:8" x14ac:dyDescent="0.25">
      <c r="A955" s="1369" t="str">
        <f>Cover!$G$25</f>
        <v>NL</v>
      </c>
      <c r="B955" s="1371" t="s">
        <v>866</v>
      </c>
      <c r="C955" s="1371">
        <f>Cover!G$27-1</f>
        <v>2018</v>
      </c>
      <c r="D955" s="1371" t="s">
        <v>794</v>
      </c>
      <c r="E955" s="1365" t="s">
        <v>785</v>
      </c>
      <c r="F955" s="1371" t="s">
        <v>862</v>
      </c>
      <c r="G955" s="1369">
        <f>IF(ISNUMBER('EU1 ExtraEU Trade'!I27),IF('EU1 ExtraEU Trade'!I27="","",'EU1 ExtraEU Trade'!I27),"")</f>
        <v>33487</v>
      </c>
      <c r="H955" s="1367" t="str">
        <f>IF('EU1 ExtraEU Trade'!Q27="","",'EU1 ExtraEU Trade'!Q27)</f>
        <v/>
      </c>
    </row>
    <row r="956" spans="1:8" x14ac:dyDescent="0.25">
      <c r="A956" s="1369" t="str">
        <f>Cover!$G$25</f>
        <v>NL</v>
      </c>
      <c r="B956" s="1371" t="s">
        <v>866</v>
      </c>
      <c r="C956" s="1371">
        <f>Cover!G$27-1</f>
        <v>2018</v>
      </c>
      <c r="D956" s="1371" t="s">
        <v>794</v>
      </c>
      <c r="E956" s="1365" t="s">
        <v>829</v>
      </c>
      <c r="F956" s="1371" t="s">
        <v>862</v>
      </c>
      <c r="G956" s="1369">
        <f>IF(ISNUMBER('EU1 ExtraEU Trade'!I28),IF('EU1 ExtraEU Trade'!I28="","",'EU1 ExtraEU Trade'!I28),"")</f>
        <v>16889</v>
      </c>
      <c r="H956" s="1367" t="str">
        <f>IF('EU1 ExtraEU Trade'!Q28="","",'EU1 ExtraEU Trade'!Q28)</f>
        <v/>
      </c>
    </row>
    <row r="957" spans="1:8" x14ac:dyDescent="0.25">
      <c r="A957" s="1369" t="str">
        <f>Cover!$G$25</f>
        <v>NL</v>
      </c>
      <c r="B957" s="1371" t="s">
        <v>866</v>
      </c>
      <c r="C957" s="1371">
        <f>Cover!G$27-1</f>
        <v>2018</v>
      </c>
      <c r="D957" s="1371" t="s">
        <v>794</v>
      </c>
      <c r="E957" s="1365" t="s">
        <v>833</v>
      </c>
      <c r="F957" s="1371" t="s">
        <v>862</v>
      </c>
      <c r="G957" s="1369">
        <f>IF(ISNUMBER('EU1 ExtraEU Trade'!I29),IF('EU1 ExtraEU Trade'!I29="","",'EU1 ExtraEU Trade'!I29),"")</f>
        <v>16598</v>
      </c>
      <c r="H957" s="1367" t="str">
        <f>IF('EU1 ExtraEU Trade'!Q29="","",'EU1 ExtraEU Trade'!Q29)</f>
        <v/>
      </c>
    </row>
    <row r="958" spans="1:8" x14ac:dyDescent="0.25">
      <c r="A958" s="1369" t="str">
        <f>Cover!$G$25</f>
        <v>NL</v>
      </c>
      <c r="B958" s="1371" t="s">
        <v>866</v>
      </c>
      <c r="C958" s="1371">
        <f>Cover!G$27-1</f>
        <v>2018</v>
      </c>
      <c r="D958" s="1371" t="s">
        <v>794</v>
      </c>
      <c r="E958" s="1365" t="s">
        <v>842</v>
      </c>
      <c r="F958" s="1371" t="s">
        <v>862</v>
      </c>
      <c r="G958" s="1369">
        <f>IF(ISNUMBER('EU1 ExtraEU Trade'!I30),IF('EU1 ExtraEU Trade'!I30="","",'EU1 ExtraEU Trade'!I30),"")</f>
        <v>2586</v>
      </c>
      <c r="H958" s="1367" t="str">
        <f>IF('EU1 ExtraEU Trade'!Q30="","",'EU1 ExtraEU Trade'!Q30)</f>
        <v/>
      </c>
    </row>
    <row r="959" spans="1:8" x14ac:dyDescent="0.25">
      <c r="A959" s="1369" t="str">
        <f>Cover!$G$25</f>
        <v>NL</v>
      </c>
      <c r="B959" s="1371" t="s">
        <v>866</v>
      </c>
      <c r="C959" s="1371">
        <f>Cover!G$27-1</f>
        <v>2018</v>
      </c>
      <c r="D959" s="1371" t="s">
        <v>795</v>
      </c>
      <c r="E959" s="1365" t="s">
        <v>785</v>
      </c>
      <c r="F959" s="1371" t="s">
        <v>862</v>
      </c>
      <c r="G959" s="1369">
        <f>IF(ISNUMBER('EU1 ExtraEU Trade'!I31),IF('EU1 ExtraEU Trade'!I31="","",'EU1 ExtraEU Trade'!I31),"")</f>
        <v>4426</v>
      </c>
      <c r="H959" s="1367" t="str">
        <f>IF('EU1 ExtraEU Trade'!Q31="","",'EU1 ExtraEU Trade'!Q31)</f>
        <v/>
      </c>
    </row>
    <row r="960" spans="1:8" x14ac:dyDescent="0.25">
      <c r="A960" s="1369" t="str">
        <f>Cover!$G$25</f>
        <v>NL</v>
      </c>
      <c r="B960" s="1371" t="s">
        <v>866</v>
      </c>
      <c r="C960" s="1371">
        <f>Cover!G$27-1</f>
        <v>2018</v>
      </c>
      <c r="D960" s="1371" t="s">
        <v>795</v>
      </c>
      <c r="E960" s="1365" t="s">
        <v>829</v>
      </c>
      <c r="F960" s="1371" t="s">
        <v>862</v>
      </c>
      <c r="G960" s="1369">
        <f>IF(ISNUMBER('EU1 ExtraEU Trade'!I32),IF('EU1 ExtraEU Trade'!I32="","",'EU1 ExtraEU Trade'!I32),"")</f>
        <v>53</v>
      </c>
      <c r="H960" s="1367" t="str">
        <f>IF('EU1 ExtraEU Trade'!Q32="","",'EU1 ExtraEU Trade'!Q32)</f>
        <v/>
      </c>
    </row>
    <row r="961" spans="1:8" x14ac:dyDescent="0.25">
      <c r="A961" s="1369" t="str">
        <f>Cover!$G$25</f>
        <v>NL</v>
      </c>
      <c r="B961" s="1371" t="s">
        <v>866</v>
      </c>
      <c r="C961" s="1371">
        <f>Cover!G$27-1</f>
        <v>2018</v>
      </c>
      <c r="D961" s="1371" t="s">
        <v>795</v>
      </c>
      <c r="E961" s="1365" t="s">
        <v>833</v>
      </c>
      <c r="F961" s="1371" t="s">
        <v>862</v>
      </c>
      <c r="G961" s="1369">
        <f>IF(ISNUMBER('EU1 ExtraEU Trade'!I33),IF('EU1 ExtraEU Trade'!I33="","",'EU1 ExtraEU Trade'!I33),"")</f>
        <v>4373</v>
      </c>
      <c r="H961" s="1367" t="str">
        <f>IF('EU1 ExtraEU Trade'!Q33="","",'EU1 ExtraEU Trade'!Q33)</f>
        <v/>
      </c>
    </row>
    <row r="962" spans="1:8" x14ac:dyDescent="0.25">
      <c r="A962" s="1369" t="str">
        <f>Cover!$G$25</f>
        <v>NL</v>
      </c>
      <c r="B962" s="1371" t="s">
        <v>866</v>
      </c>
      <c r="C962" s="1371">
        <f>Cover!G$27-1</f>
        <v>2018</v>
      </c>
      <c r="D962" s="1371" t="s">
        <v>795</v>
      </c>
      <c r="E962" s="1365" t="s">
        <v>842</v>
      </c>
      <c r="F962" s="1371" t="s">
        <v>862</v>
      </c>
      <c r="G962" s="1369">
        <f>IF(ISNUMBER('EU1 ExtraEU Trade'!I34),IF('EU1 ExtraEU Trade'!I34="","",'EU1 ExtraEU Trade'!I34),"")</f>
        <v>57</v>
      </c>
      <c r="H962" s="1367" t="str">
        <f>IF('EU1 ExtraEU Trade'!Q34="","",'EU1 ExtraEU Trade'!Q34)</f>
        <v/>
      </c>
    </row>
    <row r="963" spans="1:8" x14ac:dyDescent="0.25">
      <c r="A963" s="1369" t="str">
        <f>Cover!$G$25</f>
        <v>NL</v>
      </c>
      <c r="B963" s="1371" t="s">
        <v>866</v>
      </c>
      <c r="C963" s="1371">
        <f>Cover!G$27-1</f>
        <v>2018</v>
      </c>
      <c r="D963" s="1371" t="s">
        <v>796</v>
      </c>
      <c r="E963" s="1365" t="s">
        <v>785</v>
      </c>
      <c r="F963" s="1371" t="s">
        <v>862</v>
      </c>
      <c r="G963" s="1369">
        <f>IF(ISNUMBER('EU1 ExtraEU Trade'!I35),IF('EU1 ExtraEU Trade'!I35="","",'EU1 ExtraEU Trade'!I35),"")</f>
        <v>30872</v>
      </c>
      <c r="H963" s="1367" t="str">
        <f>IF('EU1 ExtraEU Trade'!Q35="","",'EU1 ExtraEU Trade'!Q35)</f>
        <v/>
      </c>
    </row>
    <row r="964" spans="1:8" x14ac:dyDescent="0.25">
      <c r="A964" s="1369" t="str">
        <f>Cover!$G$25</f>
        <v>NL</v>
      </c>
      <c r="B964" s="1371" t="s">
        <v>866</v>
      </c>
      <c r="C964" s="1371">
        <f>Cover!G$27-1</f>
        <v>2018</v>
      </c>
      <c r="D964" s="1371" t="s">
        <v>797</v>
      </c>
      <c r="E964" s="1365" t="s">
        <v>785</v>
      </c>
      <c r="F964" s="1371" t="s">
        <v>862</v>
      </c>
      <c r="G964" s="1369">
        <f>IF(ISNUMBER('EU1 ExtraEU Trade'!I36),IF('EU1 ExtraEU Trade'!I36="","",'EU1 ExtraEU Trade'!I36),"")</f>
        <v>13144</v>
      </c>
      <c r="H964" s="1367" t="str">
        <f>IF('EU1 ExtraEU Trade'!Q36="","",'EU1 ExtraEU Trade'!Q36)</f>
        <v/>
      </c>
    </row>
    <row r="965" spans="1:8" x14ac:dyDescent="0.25">
      <c r="A965" s="1369" t="str">
        <f>Cover!$G$25</f>
        <v>NL</v>
      </c>
      <c r="B965" s="1371" t="s">
        <v>866</v>
      </c>
      <c r="C965" s="1371">
        <f>Cover!G$27-1</f>
        <v>2018</v>
      </c>
      <c r="D965" s="1371" t="s">
        <v>797</v>
      </c>
      <c r="E965" s="1365" t="s">
        <v>829</v>
      </c>
      <c r="F965" s="1371" t="s">
        <v>862</v>
      </c>
      <c r="G965" s="1369">
        <f>IF(ISNUMBER('EU1 ExtraEU Trade'!I37),IF('EU1 ExtraEU Trade'!I37="","",'EU1 ExtraEU Trade'!I37),"")</f>
        <v>1295</v>
      </c>
      <c r="H965" s="1367" t="str">
        <f>IF('EU1 ExtraEU Trade'!Q37="","",'EU1 ExtraEU Trade'!Q37)</f>
        <v/>
      </c>
    </row>
    <row r="966" spans="1:8" x14ac:dyDescent="0.25">
      <c r="A966" s="1369" t="str">
        <f>Cover!$G$25</f>
        <v>NL</v>
      </c>
      <c r="B966" s="1371" t="s">
        <v>866</v>
      </c>
      <c r="C966" s="1371">
        <f>Cover!G$27-1</f>
        <v>2018</v>
      </c>
      <c r="D966" s="1371" t="s">
        <v>797</v>
      </c>
      <c r="E966" s="1365" t="s">
        <v>833</v>
      </c>
      <c r="F966" s="1371" t="s">
        <v>862</v>
      </c>
      <c r="G966" s="1369">
        <f>IF(ISNUMBER('EU1 ExtraEU Trade'!I38),IF('EU1 ExtraEU Trade'!I38="","",'EU1 ExtraEU Trade'!I38),"")</f>
        <v>11849</v>
      </c>
      <c r="H966" s="1367" t="str">
        <f>IF('EU1 ExtraEU Trade'!Q38="","",'EU1 ExtraEU Trade'!Q38)</f>
        <v/>
      </c>
    </row>
    <row r="967" spans="1:8" x14ac:dyDescent="0.25">
      <c r="A967" s="1369" t="str">
        <f>Cover!$G$25</f>
        <v>NL</v>
      </c>
      <c r="B967" s="1371" t="s">
        <v>866</v>
      </c>
      <c r="C967" s="1371">
        <f>Cover!G$27-1</f>
        <v>2018</v>
      </c>
      <c r="D967" s="1371" t="s">
        <v>797</v>
      </c>
      <c r="E967" s="1365" t="s">
        <v>842</v>
      </c>
      <c r="F967" s="1371" t="s">
        <v>862</v>
      </c>
      <c r="G967" s="1369">
        <f>IF(ISNUMBER('EU1 ExtraEU Trade'!I39),IF('EU1 ExtraEU Trade'!I39="","",'EU1 ExtraEU Trade'!I39),"")</f>
        <v>7336</v>
      </c>
      <c r="H967" s="1367" t="str">
        <f>IF('EU1 ExtraEU Trade'!Q39="","",'EU1 ExtraEU Trade'!Q39)</f>
        <v/>
      </c>
    </row>
    <row r="968" spans="1:8" x14ac:dyDescent="0.25">
      <c r="A968" s="1369" t="str">
        <f>Cover!$G$25</f>
        <v>NL</v>
      </c>
      <c r="B968" s="1371" t="s">
        <v>866</v>
      </c>
      <c r="C968" s="1371">
        <f>Cover!G$27-1</f>
        <v>2018</v>
      </c>
      <c r="D968" s="1371" t="s">
        <v>798</v>
      </c>
      <c r="E968" s="1365" t="s">
        <v>785</v>
      </c>
      <c r="F968" s="1371" t="s">
        <v>862</v>
      </c>
      <c r="G968" s="1369">
        <f>IF(ISNUMBER('EU1 ExtraEU Trade'!I40),IF('EU1 ExtraEU Trade'!I40="","",'EU1 ExtraEU Trade'!I40),"")</f>
        <v>5774</v>
      </c>
      <c r="H968" s="1367" t="str">
        <f>IF('EU1 ExtraEU Trade'!Q40="","",'EU1 ExtraEU Trade'!Q40)</f>
        <v/>
      </c>
    </row>
    <row r="969" spans="1:8" x14ac:dyDescent="0.25">
      <c r="A969" s="1369" t="str">
        <f>Cover!$G$25</f>
        <v>NL</v>
      </c>
      <c r="B969" s="1371" t="s">
        <v>866</v>
      </c>
      <c r="C969" s="1371">
        <f>Cover!G$27-1</f>
        <v>2018</v>
      </c>
      <c r="D969" s="1371" t="s">
        <v>799</v>
      </c>
      <c r="E969" s="1365" t="s">
        <v>785</v>
      </c>
      <c r="F969" s="1371" t="s">
        <v>862</v>
      </c>
      <c r="G969" s="1369">
        <f>IF(ISNUMBER('EU1 ExtraEU Trade'!I41),IF('EU1 ExtraEU Trade'!I41="","",'EU1 ExtraEU Trade'!I41),"")</f>
        <v>168</v>
      </c>
      <c r="H969" s="1367" t="str">
        <f>IF('EU1 ExtraEU Trade'!Q41="","",'EU1 ExtraEU Trade'!Q41)</f>
        <v/>
      </c>
    </row>
    <row r="970" spans="1:8" x14ac:dyDescent="0.25">
      <c r="A970" s="1369" t="str">
        <f>Cover!$G$25</f>
        <v>NL</v>
      </c>
      <c r="B970" s="1371" t="s">
        <v>866</v>
      </c>
      <c r="C970" s="1371">
        <f>Cover!G$27-1</f>
        <v>2018</v>
      </c>
      <c r="D970" s="1371" t="s">
        <v>800</v>
      </c>
      <c r="E970" s="1365" t="s">
        <v>785</v>
      </c>
      <c r="F970" s="1371" t="s">
        <v>862</v>
      </c>
      <c r="G970" s="1369">
        <f>IF(ISNUMBER('EU1 ExtraEU Trade'!I42),IF('EU1 ExtraEU Trade'!I42="","",'EU1 ExtraEU Trade'!I42),"")</f>
        <v>11954</v>
      </c>
      <c r="H970" s="1367" t="str">
        <f>IF('EU1 ExtraEU Trade'!Q42="","",'EU1 ExtraEU Trade'!Q42)</f>
        <v/>
      </c>
    </row>
    <row r="971" spans="1:8" x14ac:dyDescent="0.25">
      <c r="A971" s="1369" t="str">
        <f>Cover!$G$25</f>
        <v>NL</v>
      </c>
      <c r="B971" s="1371" t="s">
        <v>866</v>
      </c>
      <c r="C971" s="1371">
        <f>Cover!G$27-1</f>
        <v>2018</v>
      </c>
      <c r="D971" s="1371" t="s">
        <v>801</v>
      </c>
      <c r="E971" s="1365" t="s">
        <v>785</v>
      </c>
      <c r="F971" s="1371" t="s">
        <v>862</v>
      </c>
      <c r="G971" s="1369">
        <f>IF(ISNUMBER('EU1 ExtraEU Trade'!I43),IF('EU1 ExtraEU Trade'!I43="","",'EU1 ExtraEU Trade'!I43),"")</f>
        <v>2398</v>
      </c>
      <c r="H971" s="1367" t="str">
        <f>IF('EU1 ExtraEU Trade'!Q43="","",'EU1 ExtraEU Trade'!Q43)</f>
        <v/>
      </c>
    </row>
    <row r="972" spans="1:8" x14ac:dyDescent="0.25">
      <c r="A972" s="1369" t="str">
        <f>Cover!$G$25</f>
        <v>NL</v>
      </c>
      <c r="B972" s="1371" t="s">
        <v>866</v>
      </c>
      <c r="C972" s="1371">
        <f>Cover!G$27-1</f>
        <v>2018</v>
      </c>
      <c r="D972" s="1371" t="s">
        <v>802</v>
      </c>
      <c r="E972" s="1365" t="s">
        <v>785</v>
      </c>
      <c r="F972" s="1371" t="s">
        <v>862</v>
      </c>
      <c r="G972" s="1369">
        <f>IF(ISNUMBER('EU1 ExtraEU Trade'!I44),IF('EU1 ExtraEU Trade'!I44="","",'EU1 ExtraEU Trade'!I44),"")</f>
        <v>8610</v>
      </c>
      <c r="H972" s="1367" t="str">
        <f>IF('EU1 ExtraEU Trade'!Q44="","",'EU1 ExtraEU Trade'!Q44)</f>
        <v/>
      </c>
    </row>
    <row r="973" spans="1:8" x14ac:dyDescent="0.25">
      <c r="A973" s="1369" t="str">
        <f>Cover!$G$25</f>
        <v>NL</v>
      </c>
      <c r="B973" s="1371" t="s">
        <v>866</v>
      </c>
      <c r="C973" s="1371">
        <f>Cover!G$27-1</f>
        <v>2018</v>
      </c>
      <c r="D973" s="1371" t="s">
        <v>803</v>
      </c>
      <c r="E973" s="1365" t="s">
        <v>785</v>
      </c>
      <c r="F973" s="1371" t="s">
        <v>862</v>
      </c>
      <c r="G973" s="1369">
        <f>IF(ISNUMBER('EU1 ExtraEU Trade'!I45),IF('EU1 ExtraEU Trade'!I45="","",'EU1 ExtraEU Trade'!I45),"")</f>
        <v>946</v>
      </c>
      <c r="H973" s="1367" t="str">
        <f>IF('EU1 ExtraEU Trade'!Q45="","",'EU1 ExtraEU Trade'!Q45)</f>
        <v/>
      </c>
    </row>
    <row r="974" spans="1:8" x14ac:dyDescent="0.25">
      <c r="A974" s="1369" t="str">
        <f>Cover!$G$25</f>
        <v>NL</v>
      </c>
      <c r="B974" s="1371" t="s">
        <v>866</v>
      </c>
      <c r="C974" s="1371">
        <f>Cover!G$27-1</f>
        <v>2018</v>
      </c>
      <c r="D974" s="1371" t="s">
        <v>804</v>
      </c>
      <c r="E974" s="1365" t="s">
        <v>785</v>
      </c>
      <c r="F974" s="1371" t="s">
        <v>862</v>
      </c>
      <c r="G974" s="1369">
        <f>IF(ISNUMBER('EU1 ExtraEU Trade'!I46),IF('EU1 ExtraEU Trade'!I46="","",'EU1 ExtraEU Trade'!I46),"")</f>
        <v>174059</v>
      </c>
      <c r="H974" s="1367" t="str">
        <f>IF('EU1 ExtraEU Trade'!Q46="","",'EU1 ExtraEU Trade'!Q46)</f>
        <v/>
      </c>
    </row>
    <row r="975" spans="1:8" x14ac:dyDescent="0.25">
      <c r="A975" s="1369" t="str">
        <f>Cover!$G$25</f>
        <v>NL</v>
      </c>
      <c r="B975" s="1371" t="s">
        <v>866</v>
      </c>
      <c r="C975" s="1371">
        <f>Cover!G$27-1</f>
        <v>2018</v>
      </c>
      <c r="D975" s="1371" t="s">
        <v>805</v>
      </c>
      <c r="E975" s="1365" t="s">
        <v>785</v>
      </c>
      <c r="F975" s="1371" t="s">
        <v>862</v>
      </c>
      <c r="G975" s="1369">
        <f>IF(ISNUMBER('EU1 ExtraEU Trade'!I47),IF('EU1 ExtraEU Trade'!I47="","",'EU1 ExtraEU Trade'!I47),"")</f>
        <v>3977</v>
      </c>
      <c r="H975" s="1367" t="str">
        <f>IF('EU1 ExtraEU Trade'!Q47="","",'EU1 ExtraEU Trade'!Q47)</f>
        <v/>
      </c>
    </row>
    <row r="976" spans="1:8" x14ac:dyDescent="0.25">
      <c r="A976" s="1369" t="str">
        <f>Cover!$G$25</f>
        <v>NL</v>
      </c>
      <c r="B976" s="1371" t="s">
        <v>866</v>
      </c>
      <c r="C976" s="1371">
        <f>Cover!G$27-1</f>
        <v>2018</v>
      </c>
      <c r="D976" s="1371" t="s">
        <v>806</v>
      </c>
      <c r="E976" s="1365" t="s">
        <v>785</v>
      </c>
      <c r="F976" s="1371" t="s">
        <v>862</v>
      </c>
      <c r="G976" s="1369">
        <f>IF(ISNUMBER('EU1 ExtraEU Trade'!I48),IF('EU1 ExtraEU Trade'!I48="","",'EU1 ExtraEU Trade'!I48),"")</f>
        <v>170069</v>
      </c>
      <c r="H976" s="1367" t="str">
        <f>IF('EU1 ExtraEU Trade'!Q48="","",'EU1 ExtraEU Trade'!Q48)</f>
        <v/>
      </c>
    </row>
    <row r="977" spans="1:8" x14ac:dyDescent="0.25">
      <c r="A977" s="1369" t="str">
        <f>Cover!$G$25</f>
        <v>NL</v>
      </c>
      <c r="B977" s="1371" t="s">
        <v>866</v>
      </c>
      <c r="C977" s="1371">
        <f>Cover!G$27-1</f>
        <v>2018</v>
      </c>
      <c r="D977" s="1371" t="s">
        <v>807</v>
      </c>
      <c r="E977" s="1365" t="s">
        <v>785</v>
      </c>
      <c r="F977" s="1371" t="s">
        <v>862</v>
      </c>
      <c r="G977" s="1369">
        <f>IF(ISNUMBER('EU1 ExtraEU Trade'!I49),IF('EU1 ExtraEU Trade'!I49="","",'EU1 ExtraEU Trade'!I49),"")</f>
        <v>170051</v>
      </c>
      <c r="H977" s="1367" t="str">
        <f>IF('EU1 ExtraEU Trade'!Q49="","",'EU1 ExtraEU Trade'!Q49)</f>
        <v/>
      </c>
    </row>
    <row r="978" spans="1:8" x14ac:dyDescent="0.25">
      <c r="A978" s="1369" t="str">
        <f>Cover!$G$25</f>
        <v>NL</v>
      </c>
      <c r="B978" s="1371" t="s">
        <v>866</v>
      </c>
      <c r="C978" s="1371">
        <f>Cover!G$27-1</f>
        <v>2018</v>
      </c>
      <c r="D978" s="1371" t="s">
        <v>808</v>
      </c>
      <c r="E978" s="1365" t="s">
        <v>785</v>
      </c>
      <c r="F978" s="1371" t="s">
        <v>862</v>
      </c>
      <c r="G978" s="1369">
        <f>IF(ISNUMBER('EU1 ExtraEU Trade'!I50),IF('EU1 ExtraEU Trade'!I50="","",'EU1 ExtraEU Trade'!I50),"")</f>
        <v>169574</v>
      </c>
      <c r="H978" s="1367" t="str">
        <f>IF('EU1 ExtraEU Trade'!Q50="","",'EU1 ExtraEU Trade'!Q50)</f>
        <v/>
      </c>
    </row>
    <row r="979" spans="1:8" x14ac:dyDescent="0.25">
      <c r="A979" s="1369" t="str">
        <f>Cover!$G$25</f>
        <v>NL</v>
      </c>
      <c r="B979" s="1371" t="s">
        <v>866</v>
      </c>
      <c r="C979" s="1371">
        <f>Cover!G$27-1</f>
        <v>2018</v>
      </c>
      <c r="D979" s="1371" t="s">
        <v>809</v>
      </c>
      <c r="E979" s="1365" t="s">
        <v>785</v>
      </c>
      <c r="F979" s="1371" t="s">
        <v>862</v>
      </c>
      <c r="G979" s="1369">
        <f>IF(ISNUMBER('EU1 ExtraEU Trade'!I51),IF('EU1 ExtraEU Trade'!I51="","",'EU1 ExtraEU Trade'!I51),"")</f>
        <v>18</v>
      </c>
      <c r="H979" s="1367" t="str">
        <f>IF('EU1 ExtraEU Trade'!Q51="","",'EU1 ExtraEU Trade'!Q51)</f>
        <v/>
      </c>
    </row>
    <row r="980" spans="1:8" x14ac:dyDescent="0.25">
      <c r="A980" s="1369" t="str">
        <f>Cover!$G$25</f>
        <v>NL</v>
      </c>
      <c r="B980" s="1371" t="s">
        <v>866</v>
      </c>
      <c r="C980" s="1371">
        <f>Cover!G$27-1</f>
        <v>2018</v>
      </c>
      <c r="D980" s="1371" t="s">
        <v>810</v>
      </c>
      <c r="E980" s="1365" t="s">
        <v>785</v>
      </c>
      <c r="F980" s="1371" t="s">
        <v>862</v>
      </c>
      <c r="G980" s="1369">
        <f>IF(ISNUMBER('EU1 ExtraEU Trade'!I52),IF('EU1 ExtraEU Trade'!I52="","",'EU1 ExtraEU Trade'!I52),"")</f>
        <v>13</v>
      </c>
      <c r="H980" s="1367" t="str">
        <f>IF('EU1 ExtraEU Trade'!Q52="","",'EU1 ExtraEU Trade'!Q52)</f>
        <v/>
      </c>
    </row>
    <row r="981" spans="1:8" x14ac:dyDescent="0.25">
      <c r="A981" s="1369" t="str">
        <f>Cover!$G$25</f>
        <v>NL</v>
      </c>
      <c r="B981" s="1371" t="s">
        <v>866</v>
      </c>
      <c r="C981" s="1371">
        <f>Cover!G$27-1</f>
        <v>2018</v>
      </c>
      <c r="D981" s="1371" t="s">
        <v>811</v>
      </c>
      <c r="E981" s="1365" t="s">
        <v>785</v>
      </c>
      <c r="F981" s="1371" t="s">
        <v>862</v>
      </c>
      <c r="G981" s="1369">
        <f>IF(ISNUMBER('EU1 ExtraEU Trade'!I53),IF('EU1 ExtraEU Trade'!I53="","",'EU1 ExtraEU Trade'!I53),"")</f>
        <v>926</v>
      </c>
      <c r="H981" s="1367" t="str">
        <f>IF('EU1 ExtraEU Trade'!Q53="","",'EU1 ExtraEU Trade'!Q53)</f>
        <v/>
      </c>
    </row>
    <row r="982" spans="1:8" x14ac:dyDescent="0.25">
      <c r="A982" s="1369" t="str">
        <f>Cover!$G$25</f>
        <v>NL</v>
      </c>
      <c r="B982" s="1371" t="s">
        <v>866</v>
      </c>
      <c r="C982" s="1371">
        <f>Cover!G$27-1</f>
        <v>2018</v>
      </c>
      <c r="D982" s="1371" t="s">
        <v>812</v>
      </c>
      <c r="E982" s="1365" t="s">
        <v>785</v>
      </c>
      <c r="F982" s="1371" t="s">
        <v>862</v>
      </c>
      <c r="G982" s="1369">
        <f>IF(ISNUMBER('EU1 ExtraEU Trade'!I54),IF('EU1 ExtraEU Trade'!I54="","",'EU1 ExtraEU Trade'!I54),"")</f>
        <v>37</v>
      </c>
      <c r="H982" s="1367" t="str">
        <f>IF('EU1 ExtraEU Trade'!Q54="","",'EU1 ExtraEU Trade'!Q54)</f>
        <v/>
      </c>
    </row>
    <row r="983" spans="1:8" x14ac:dyDescent="0.25">
      <c r="A983" s="1369" t="str">
        <f>Cover!$G$25</f>
        <v>NL</v>
      </c>
      <c r="B983" s="1371" t="s">
        <v>866</v>
      </c>
      <c r="C983" s="1371">
        <f>Cover!G$27-1</f>
        <v>2018</v>
      </c>
      <c r="D983" s="1371" t="s">
        <v>813</v>
      </c>
      <c r="E983" s="1365" t="s">
        <v>785</v>
      </c>
      <c r="F983" s="1371" t="s">
        <v>862</v>
      </c>
      <c r="G983" s="1369">
        <f>IF(ISNUMBER('EU1 ExtraEU Trade'!I55),IF('EU1 ExtraEU Trade'!I55="","",'EU1 ExtraEU Trade'!I55),"")</f>
        <v>889</v>
      </c>
      <c r="H983" s="1367" t="str">
        <f>IF('EU1 ExtraEU Trade'!Q55="","",'EU1 ExtraEU Trade'!Q55)</f>
        <v/>
      </c>
    </row>
    <row r="984" spans="1:8" x14ac:dyDescent="0.25">
      <c r="A984" s="1369" t="str">
        <f>Cover!$G$25</f>
        <v>NL</v>
      </c>
      <c r="B984" s="1371" t="s">
        <v>866</v>
      </c>
      <c r="C984" s="1371">
        <f>Cover!G$27-1</f>
        <v>2018</v>
      </c>
      <c r="D984" s="1371" t="s">
        <v>814</v>
      </c>
      <c r="E984" s="1365" t="s">
        <v>785</v>
      </c>
      <c r="F984" s="1371" t="s">
        <v>862</v>
      </c>
      <c r="G984" s="1369">
        <f>IF(ISNUMBER('EU1 ExtraEU Trade'!I56),IF('EU1 ExtraEU Trade'!I56="","",'EU1 ExtraEU Trade'!I56),"")</f>
        <v>240835</v>
      </c>
      <c r="H984" s="1367" t="str">
        <f>IF('EU1 ExtraEU Trade'!Q56="","",'EU1 ExtraEU Trade'!Q56)</f>
        <v/>
      </c>
    </row>
    <row r="985" spans="1:8" x14ac:dyDescent="0.25">
      <c r="A985" s="1369" t="str">
        <f>Cover!$G$25</f>
        <v>NL</v>
      </c>
      <c r="B985" s="1371" t="s">
        <v>866</v>
      </c>
      <c r="C985" s="1371">
        <f>Cover!G$27-1</f>
        <v>2018</v>
      </c>
      <c r="D985" s="1371" t="s">
        <v>815</v>
      </c>
      <c r="E985" s="1365" t="s">
        <v>785</v>
      </c>
      <c r="F985" s="1371" t="s">
        <v>862</v>
      </c>
      <c r="G985" s="1369">
        <f>IF(ISNUMBER('EU1 ExtraEU Trade'!I57),IF('EU1 ExtraEU Trade'!I57="","",'EU1 ExtraEU Trade'!I57),"")</f>
        <v>335693</v>
      </c>
      <c r="H985" s="1367" t="str">
        <f>IF('EU1 ExtraEU Trade'!Q57="","",'EU1 ExtraEU Trade'!Q57)</f>
        <v/>
      </c>
    </row>
    <row r="986" spans="1:8" x14ac:dyDescent="0.25">
      <c r="A986" s="1369" t="str">
        <f>Cover!$G$25</f>
        <v>NL</v>
      </c>
      <c r="B986" s="1371" t="s">
        <v>866</v>
      </c>
      <c r="C986" s="1371">
        <f>Cover!G$27-1</f>
        <v>2018</v>
      </c>
      <c r="D986" s="1371" t="s">
        <v>816</v>
      </c>
      <c r="E986" s="1365" t="s">
        <v>785</v>
      </c>
      <c r="F986" s="1371" t="s">
        <v>862</v>
      </c>
      <c r="G986" s="1369">
        <f>IF(ISNUMBER('EU1 ExtraEU Trade'!I58),IF('EU1 ExtraEU Trade'!I58="","",'EU1 ExtraEU Trade'!I58),"")</f>
        <v>126189</v>
      </c>
      <c r="H986" s="1367" t="str">
        <f>IF('EU1 ExtraEU Trade'!Q58="","",'EU1 ExtraEU Trade'!Q58)</f>
        <v/>
      </c>
    </row>
    <row r="987" spans="1:8" x14ac:dyDescent="0.25">
      <c r="A987" s="1369" t="str">
        <f>Cover!$G$25</f>
        <v>NL</v>
      </c>
      <c r="B987" s="1371" t="s">
        <v>866</v>
      </c>
      <c r="C987" s="1371">
        <f>Cover!G$27-1</f>
        <v>2018</v>
      </c>
      <c r="D987" s="1371" t="s">
        <v>817</v>
      </c>
      <c r="E987" s="1365" t="s">
        <v>785</v>
      </c>
      <c r="F987" s="1371" t="s">
        <v>862</v>
      </c>
      <c r="G987" s="1369">
        <f>IF(ISNUMBER('EU1 ExtraEU Trade'!I59),IF('EU1 ExtraEU Trade'!I59="","",'EU1 ExtraEU Trade'!I59),"")</f>
        <v>2023</v>
      </c>
      <c r="H987" s="1367" t="str">
        <f>IF('EU1 ExtraEU Trade'!Q59="","",'EU1 ExtraEU Trade'!Q59)</f>
        <v/>
      </c>
    </row>
    <row r="988" spans="1:8" x14ac:dyDescent="0.25">
      <c r="A988" s="1369" t="str">
        <f>Cover!$G$25</f>
        <v>NL</v>
      </c>
      <c r="B988" s="1371" t="s">
        <v>866</v>
      </c>
      <c r="C988" s="1371">
        <f>Cover!G$27-1</f>
        <v>2018</v>
      </c>
      <c r="D988" s="1371" t="s">
        <v>818</v>
      </c>
      <c r="E988" s="1365" t="s">
        <v>785</v>
      </c>
      <c r="F988" s="1371" t="s">
        <v>862</v>
      </c>
      <c r="G988" s="1369">
        <f>IF(ISNUMBER('EU1 ExtraEU Trade'!I60),IF('EU1 ExtraEU Trade'!I60="","",'EU1 ExtraEU Trade'!I60),"")</f>
        <v>2903</v>
      </c>
      <c r="H988" s="1367" t="str">
        <f>IF('EU1 ExtraEU Trade'!Q60="","",'EU1 ExtraEU Trade'!Q60)</f>
        <v/>
      </c>
    </row>
    <row r="989" spans="1:8" x14ac:dyDescent="0.25">
      <c r="A989" s="1369" t="str">
        <f>Cover!$G$25</f>
        <v>NL</v>
      </c>
      <c r="B989" s="1371" t="s">
        <v>866</v>
      </c>
      <c r="C989" s="1371">
        <f>Cover!G$27-1</f>
        <v>2018</v>
      </c>
      <c r="D989" s="1371" t="s">
        <v>819</v>
      </c>
      <c r="E989" s="1365" t="s">
        <v>785</v>
      </c>
      <c r="F989" s="1371" t="s">
        <v>862</v>
      </c>
      <c r="G989" s="1369">
        <f>IF(ISNUMBER('EU1 ExtraEU Trade'!I61),IF('EU1 ExtraEU Trade'!I61="","",'EU1 ExtraEU Trade'!I61),"")</f>
        <v>35325</v>
      </c>
      <c r="H989" s="1367" t="str">
        <f>IF('EU1 ExtraEU Trade'!Q61="","",'EU1 ExtraEU Trade'!Q61)</f>
        <v/>
      </c>
    </row>
    <row r="990" spans="1:8" x14ac:dyDescent="0.25">
      <c r="A990" s="1369" t="str">
        <f>Cover!$G$25</f>
        <v>NL</v>
      </c>
      <c r="B990" s="1371" t="s">
        <v>866</v>
      </c>
      <c r="C990" s="1371">
        <f>Cover!G$27-1</f>
        <v>2018</v>
      </c>
      <c r="D990" s="1371" t="s">
        <v>820</v>
      </c>
      <c r="E990" s="1365" t="s">
        <v>785</v>
      </c>
      <c r="F990" s="1371" t="s">
        <v>862</v>
      </c>
      <c r="G990" s="1369">
        <f>IF(ISNUMBER('EU1 ExtraEU Trade'!I62),IF('EU1 ExtraEU Trade'!I62="","",'EU1 ExtraEU Trade'!I62),"")</f>
        <v>85938</v>
      </c>
      <c r="H990" s="1367" t="str">
        <f>IF('EU1 ExtraEU Trade'!Q62="","",'EU1 ExtraEU Trade'!Q62)</f>
        <v/>
      </c>
    </row>
    <row r="991" spans="1:8" x14ac:dyDescent="0.25">
      <c r="A991" s="1369" t="str">
        <f>Cover!$G$25</f>
        <v>NL</v>
      </c>
      <c r="B991" s="1371" t="s">
        <v>866</v>
      </c>
      <c r="C991" s="1371">
        <f>Cover!G$27-1</f>
        <v>2018</v>
      </c>
      <c r="D991" s="1371" t="s">
        <v>821</v>
      </c>
      <c r="E991" s="1365" t="s">
        <v>785</v>
      </c>
      <c r="F991" s="1371" t="s">
        <v>862</v>
      </c>
      <c r="G991" s="1369">
        <f>IF(ISNUMBER('EU1 ExtraEU Trade'!I63),IF('EU1 ExtraEU Trade'!I63="","",'EU1 ExtraEU Trade'!I63),"")</f>
        <v>4159</v>
      </c>
      <c r="H991" s="1367" t="str">
        <f>IF('EU1 ExtraEU Trade'!Q63="","",'EU1 ExtraEU Trade'!Q63)</f>
        <v/>
      </c>
    </row>
    <row r="992" spans="1:8" x14ac:dyDescent="0.25">
      <c r="A992" s="1369" t="str">
        <f>Cover!$G$25</f>
        <v>NL</v>
      </c>
      <c r="B992" s="1371" t="s">
        <v>866</v>
      </c>
      <c r="C992" s="1371">
        <f>Cover!G$27-1</f>
        <v>2018</v>
      </c>
      <c r="D992" s="1371" t="s">
        <v>822</v>
      </c>
      <c r="E992" s="1365" t="s">
        <v>785</v>
      </c>
      <c r="F992" s="1371" t="s">
        <v>862</v>
      </c>
      <c r="G992" s="1369">
        <f>IF(ISNUMBER('EU1 ExtraEU Trade'!I64),IF('EU1 ExtraEU Trade'!I64="","",'EU1 ExtraEU Trade'!I64),"")</f>
        <v>167617</v>
      </c>
      <c r="H992" s="1367" t="str">
        <f>IF('EU1 ExtraEU Trade'!Q64="","",'EU1 ExtraEU Trade'!Q64)</f>
        <v/>
      </c>
    </row>
    <row r="993" spans="1:8" x14ac:dyDescent="0.25">
      <c r="A993" s="1369" t="str">
        <f>Cover!$G$25</f>
        <v>NL</v>
      </c>
      <c r="B993" s="1371" t="s">
        <v>866</v>
      </c>
      <c r="C993" s="1371">
        <f>Cover!G$27-1</f>
        <v>2018</v>
      </c>
      <c r="D993" s="1371" t="s">
        <v>823</v>
      </c>
      <c r="E993" s="1365" t="s">
        <v>785</v>
      </c>
      <c r="F993" s="1371" t="s">
        <v>862</v>
      </c>
      <c r="G993" s="1369">
        <f>IF(ISNUMBER('EU1 ExtraEU Trade'!I65),IF('EU1 ExtraEU Trade'!I65="","",'EU1 ExtraEU Trade'!I65),"")</f>
        <v>61227</v>
      </c>
      <c r="H993" s="1367" t="str">
        <f>IF('EU1 ExtraEU Trade'!Q65="","",'EU1 ExtraEU Trade'!Q65)</f>
        <v/>
      </c>
    </row>
    <row r="994" spans="1:8" x14ac:dyDescent="0.25">
      <c r="A994" s="1369" t="str">
        <f>Cover!$G$25</f>
        <v>NL</v>
      </c>
      <c r="B994" s="1371" t="s">
        <v>866</v>
      </c>
      <c r="C994" s="1371">
        <f>Cover!G$27-1</f>
        <v>2018</v>
      </c>
      <c r="D994" s="1371" t="s">
        <v>824</v>
      </c>
      <c r="E994" s="1365" t="s">
        <v>785</v>
      </c>
      <c r="F994" s="1371" t="s">
        <v>862</v>
      </c>
      <c r="G994" s="1369">
        <f>IF(ISNUMBER('EU1 ExtraEU Trade'!I66),IF('EU1 ExtraEU Trade'!I66="","",'EU1 ExtraEU Trade'!I66),"")</f>
        <v>66229</v>
      </c>
      <c r="H994" s="1367" t="str">
        <f>IF('EU1 ExtraEU Trade'!Q66="","",'EU1 ExtraEU Trade'!Q66)</f>
        <v/>
      </c>
    </row>
    <row r="995" spans="1:8" x14ac:dyDescent="0.25">
      <c r="A995" s="1369" t="str">
        <f>Cover!$G$25</f>
        <v>NL</v>
      </c>
      <c r="B995" s="1371" t="s">
        <v>866</v>
      </c>
      <c r="C995" s="1371">
        <f>Cover!G$27-1</f>
        <v>2018</v>
      </c>
      <c r="D995" s="1371" t="s">
        <v>825</v>
      </c>
      <c r="E995" s="1365" t="s">
        <v>785</v>
      </c>
      <c r="F995" s="1371" t="s">
        <v>862</v>
      </c>
      <c r="G995" s="1369">
        <f>IF(ISNUMBER('EU1 ExtraEU Trade'!I67),IF('EU1 ExtraEU Trade'!I67="","",'EU1 ExtraEU Trade'!I67),"")</f>
        <v>36785</v>
      </c>
      <c r="H995" s="1367" t="str">
        <f>IF('EU1 ExtraEU Trade'!Q67="","",'EU1 ExtraEU Trade'!Q67)</f>
        <v/>
      </c>
    </row>
    <row r="996" spans="1:8" x14ac:dyDescent="0.25">
      <c r="A996" s="1369" t="str">
        <f>Cover!$G$25</f>
        <v>NL</v>
      </c>
      <c r="B996" s="1371" t="s">
        <v>866</v>
      </c>
      <c r="C996" s="1371">
        <f>Cover!G$27-1</f>
        <v>2018</v>
      </c>
      <c r="D996" s="1371" t="s">
        <v>826</v>
      </c>
      <c r="E996" s="1365" t="s">
        <v>785</v>
      </c>
      <c r="F996" s="1371" t="s">
        <v>862</v>
      </c>
      <c r="G996" s="1369">
        <f>IF(ISNUMBER('EU1 ExtraEU Trade'!I68),IF('EU1 ExtraEU Trade'!I68="","",'EU1 ExtraEU Trade'!I68),"")</f>
        <v>3376</v>
      </c>
      <c r="H996" s="1367" t="str">
        <f>IF('EU1 ExtraEU Trade'!Q68="","",'EU1 ExtraEU Trade'!Q68)</f>
        <v/>
      </c>
    </row>
    <row r="997" spans="1:8" x14ac:dyDescent="0.25">
      <c r="A997" s="1369" t="str">
        <f>Cover!$G$25</f>
        <v>NL</v>
      </c>
      <c r="B997" s="1371" t="s">
        <v>866</v>
      </c>
      <c r="C997" s="1371">
        <f>Cover!G$27-1</f>
        <v>2018</v>
      </c>
      <c r="D997" s="1371" t="s">
        <v>827</v>
      </c>
      <c r="E997" s="1365" t="s">
        <v>785</v>
      </c>
      <c r="F997" s="1371" t="s">
        <v>862</v>
      </c>
      <c r="G997" s="1369">
        <f>IF(ISNUMBER('EU1 ExtraEU Trade'!I69),IF('EU1 ExtraEU Trade'!I69="","",'EU1 ExtraEU Trade'!I69),"")</f>
        <v>37728</v>
      </c>
      <c r="H997" s="1367" t="str">
        <f>IF('EU1 ExtraEU Trade'!Q69="","",'EU1 ExtraEU Trade'!Q69)</f>
        <v/>
      </c>
    </row>
    <row r="998" spans="1:8" x14ac:dyDescent="0.25">
      <c r="A998" s="1369" t="str">
        <f>Cover!$G$25</f>
        <v>NL</v>
      </c>
      <c r="B998" s="1371" t="s">
        <v>866</v>
      </c>
      <c r="C998" s="1371">
        <f>Cover!G$27</f>
        <v>2019</v>
      </c>
      <c r="D998" s="1371" t="s">
        <v>773</v>
      </c>
      <c r="E998" s="1365" t="s">
        <v>785</v>
      </c>
      <c r="F998" s="1371" t="s">
        <v>861</v>
      </c>
      <c r="G998" s="1369">
        <f>IF(ISNUMBER('EU1 ExtraEU Trade'!J11),IF('EU1 ExtraEU Trade'!J11="","",'EU1 ExtraEU Trade'!J11),"")</f>
        <v>70.343999999999994</v>
      </c>
      <c r="H998" s="1367" t="str">
        <f>IF('EU1 ExtraEU Trade'!R11="","",'EU1 ExtraEU Trade'!R11)</f>
        <v/>
      </c>
    </row>
    <row r="999" spans="1:8" x14ac:dyDescent="0.25">
      <c r="A999" s="1369" t="str">
        <f>Cover!$G$25</f>
        <v>NL</v>
      </c>
      <c r="B999" s="1371" t="s">
        <v>866</v>
      </c>
      <c r="C999" s="1371">
        <f>Cover!G$27</f>
        <v>2019</v>
      </c>
      <c r="D999" s="1371" t="s">
        <v>774</v>
      </c>
      <c r="E999" s="1365" t="s">
        <v>785</v>
      </c>
      <c r="F999" s="1371" t="s">
        <v>861</v>
      </c>
      <c r="G999" s="1369">
        <f>IF(ISNUMBER('EU1 ExtraEU Trade'!J12),IF('EU1 ExtraEU Trade'!J12="","",'EU1 ExtraEU Trade'!J12),"")</f>
        <v>0.27900000000000003</v>
      </c>
      <c r="H999" s="1367" t="str">
        <f>IF('EU1 ExtraEU Trade'!R12="","",'EU1 ExtraEU Trade'!R12)</f>
        <v/>
      </c>
    </row>
    <row r="1000" spans="1:8" x14ac:dyDescent="0.25">
      <c r="A1000" s="1369" t="str">
        <f>Cover!$G$25</f>
        <v>NL</v>
      </c>
      <c r="B1000" s="1371" t="s">
        <v>866</v>
      </c>
      <c r="C1000" s="1371">
        <f>Cover!G$27</f>
        <v>2019</v>
      </c>
      <c r="D1000" s="1371" t="s">
        <v>774</v>
      </c>
      <c r="E1000" s="1365" t="s">
        <v>829</v>
      </c>
      <c r="F1000" s="1371" t="s">
        <v>861</v>
      </c>
      <c r="G1000" s="1369">
        <f>IF(ISNUMBER('EU1 ExtraEU Trade'!J13),IF('EU1 ExtraEU Trade'!J13="","",'EU1 ExtraEU Trade'!J13),"")</f>
        <v>0.14299999999999999</v>
      </c>
      <c r="H1000" s="1367" t="str">
        <f>IF('EU1 ExtraEU Trade'!R13="","",'EU1 ExtraEU Trade'!R13)</f>
        <v/>
      </c>
    </row>
    <row r="1001" spans="1:8" x14ac:dyDescent="0.25">
      <c r="A1001" s="1369" t="str">
        <f>Cover!$G$25</f>
        <v>NL</v>
      </c>
      <c r="B1001" s="1371" t="s">
        <v>866</v>
      </c>
      <c r="C1001" s="1371">
        <f>Cover!G$27</f>
        <v>2019</v>
      </c>
      <c r="D1001" s="1371" t="s">
        <v>774</v>
      </c>
      <c r="E1001" s="1365" t="s">
        <v>833</v>
      </c>
      <c r="F1001" s="1371" t="s">
        <v>861</v>
      </c>
      <c r="G1001" s="1369">
        <f>IF(ISNUMBER('EU1 ExtraEU Trade'!J14),IF('EU1 ExtraEU Trade'!J14="","",'EU1 ExtraEU Trade'!J14),"")</f>
        <v>0.13700000000000001</v>
      </c>
      <c r="H1001" s="1367" t="str">
        <f>IF('EU1 ExtraEU Trade'!R14="","",'EU1 ExtraEU Trade'!R14)</f>
        <v/>
      </c>
    </row>
    <row r="1002" spans="1:8" x14ac:dyDescent="0.25">
      <c r="A1002" s="1369" t="str">
        <f>Cover!$G$25</f>
        <v>NL</v>
      </c>
      <c r="B1002" s="1371" t="s">
        <v>866</v>
      </c>
      <c r="C1002" s="1371">
        <f>Cover!G$27</f>
        <v>2019</v>
      </c>
      <c r="D1002" s="1371" t="s">
        <v>775</v>
      </c>
      <c r="E1002" s="1365" t="s">
        <v>785</v>
      </c>
      <c r="F1002" s="1371" t="s">
        <v>861</v>
      </c>
      <c r="G1002" s="1369">
        <f>IF(ISNUMBER('EU1 ExtraEU Trade'!J15),IF('EU1 ExtraEU Trade'!J15="","",'EU1 ExtraEU Trade'!J15),"")</f>
        <v>70.064999999999998</v>
      </c>
      <c r="H1002" s="1367" t="str">
        <f>IF('EU1 ExtraEU Trade'!R15="","",'EU1 ExtraEU Trade'!R15)</f>
        <v/>
      </c>
    </row>
    <row r="1003" spans="1:8" x14ac:dyDescent="0.25">
      <c r="A1003" s="1369" t="str">
        <f>Cover!$G$25</f>
        <v>NL</v>
      </c>
      <c r="B1003" s="1371" t="s">
        <v>866</v>
      </c>
      <c r="C1003" s="1371">
        <f>Cover!G$27</f>
        <v>2019</v>
      </c>
      <c r="D1003" s="1371" t="s">
        <v>775</v>
      </c>
      <c r="E1003" s="1365" t="s">
        <v>829</v>
      </c>
      <c r="F1003" s="1371" t="s">
        <v>861</v>
      </c>
      <c r="G1003" s="1369">
        <f>IF(ISNUMBER('EU1 ExtraEU Trade'!J16),IF('EU1 ExtraEU Trade'!J16="","",'EU1 ExtraEU Trade'!J16),"")</f>
        <v>39.984000000000002</v>
      </c>
      <c r="H1003" s="1367" t="str">
        <f>IF('EU1 ExtraEU Trade'!R16="","",'EU1 ExtraEU Trade'!R16)</f>
        <v/>
      </c>
    </row>
    <row r="1004" spans="1:8" x14ac:dyDescent="0.25">
      <c r="A1004" s="1369" t="str">
        <f>Cover!$G$25</f>
        <v>NL</v>
      </c>
      <c r="B1004" s="1371" t="s">
        <v>866</v>
      </c>
      <c r="C1004" s="1371">
        <f>Cover!G$27</f>
        <v>2019</v>
      </c>
      <c r="D1004" s="1371" t="s">
        <v>775</v>
      </c>
      <c r="E1004" s="1365" t="s">
        <v>833</v>
      </c>
      <c r="F1004" s="1371" t="s">
        <v>861</v>
      </c>
      <c r="G1004" s="1369">
        <f>IF(ISNUMBER('EU1 ExtraEU Trade'!J17),IF('EU1 ExtraEU Trade'!J17="","",'EU1 ExtraEU Trade'!J17),"")</f>
        <v>30.081</v>
      </c>
      <c r="H1004" s="1367" t="str">
        <f>IF('EU1 ExtraEU Trade'!R17="","",'EU1 ExtraEU Trade'!R17)</f>
        <v/>
      </c>
    </row>
    <row r="1005" spans="1:8" x14ac:dyDescent="0.25">
      <c r="A1005" s="1369" t="str">
        <f>Cover!$G$25</f>
        <v>NL</v>
      </c>
      <c r="B1005" s="1371" t="s">
        <v>866</v>
      </c>
      <c r="C1005" s="1371">
        <f>Cover!G$27</f>
        <v>2019</v>
      </c>
      <c r="D1005" s="1371" t="s">
        <v>775</v>
      </c>
      <c r="E1005" s="1365" t="s">
        <v>842</v>
      </c>
      <c r="F1005" s="1371" t="s">
        <v>861</v>
      </c>
      <c r="G1005" s="1369">
        <f>IF(ISNUMBER('EU1 ExtraEU Trade'!J18),IF('EU1 ExtraEU Trade'!J18="","",'EU1 ExtraEU Trade'!J18),"")</f>
        <v>0.191</v>
      </c>
      <c r="H1005" s="1367" t="str">
        <f>IF('EU1 ExtraEU Trade'!R18="","",'EU1 ExtraEU Trade'!R18)</f>
        <v/>
      </c>
    </row>
    <row r="1006" spans="1:8" x14ac:dyDescent="0.25">
      <c r="A1006" s="1369" t="str">
        <f>Cover!$G$25</f>
        <v>NL</v>
      </c>
      <c r="B1006" s="1371" t="s">
        <v>866</v>
      </c>
      <c r="C1006" s="1371">
        <f>Cover!G$27</f>
        <v>2019</v>
      </c>
      <c r="D1006" s="1371" t="s">
        <v>786</v>
      </c>
      <c r="E1006" s="1365" t="s">
        <v>785</v>
      </c>
      <c r="F1006" s="1371" t="s">
        <v>863</v>
      </c>
      <c r="G1006" s="1369">
        <f>IF(ISNUMBER('EU1 ExtraEU Trade'!J19),IF('EU1 ExtraEU Trade'!J19="","",'EU1 ExtraEU Trade'!J19),"")</f>
        <v>18.985739827021582</v>
      </c>
      <c r="H1006" s="1367" t="str">
        <f>IF('EU1 ExtraEU Trade'!R19="","",'EU1 ExtraEU Trade'!R19)</f>
        <v/>
      </c>
    </row>
    <row r="1007" spans="1:8" x14ac:dyDescent="0.25">
      <c r="A1007" s="1369" t="str">
        <f>Cover!$G$25</f>
        <v>NL</v>
      </c>
      <c r="B1007" s="1371" t="s">
        <v>866</v>
      </c>
      <c r="C1007" s="1371">
        <f>Cover!G$27</f>
        <v>2019</v>
      </c>
      <c r="D1007" s="1371" t="s">
        <v>787</v>
      </c>
      <c r="E1007" s="1365" t="s">
        <v>785</v>
      </c>
      <c r="F1007" s="1371" t="s">
        <v>861</v>
      </c>
      <c r="G1007" s="1369">
        <f>IF(ISNUMBER('EU1 ExtraEU Trade'!J20),IF('EU1 ExtraEU Trade'!J20="","",'EU1 ExtraEU Trade'!J20),"")</f>
        <v>13.348187214611873</v>
      </c>
      <c r="H1007" s="1367" t="str">
        <f>IF('EU1 ExtraEU Trade'!R20="","",'EU1 ExtraEU Trade'!R20)</f>
        <v/>
      </c>
    </row>
    <row r="1008" spans="1:8" x14ac:dyDescent="0.25">
      <c r="A1008" s="1369" t="str">
        <f>Cover!$G$25</f>
        <v>NL</v>
      </c>
      <c r="B1008" s="1371" t="s">
        <v>866</v>
      </c>
      <c r="C1008" s="1371">
        <f>Cover!G$27</f>
        <v>2019</v>
      </c>
      <c r="D1008" s="1371" t="s">
        <v>788</v>
      </c>
      <c r="E1008" s="1365" t="s">
        <v>785</v>
      </c>
      <c r="F1008" s="1371" t="s">
        <v>861</v>
      </c>
      <c r="G1008" s="1369">
        <f>IF(ISNUMBER('EU1 ExtraEU Trade'!J21),IF('EU1 ExtraEU Trade'!J21="","",'EU1 ExtraEU Trade'!J21),"")</f>
        <v>8.6771872146118731</v>
      </c>
      <c r="H1008" s="1367" t="str">
        <f>IF('EU1 ExtraEU Trade'!R21="","",'EU1 ExtraEU Trade'!R21)</f>
        <v/>
      </c>
    </row>
    <row r="1009" spans="1:8" x14ac:dyDescent="0.25">
      <c r="A1009" s="1369" t="str">
        <f>Cover!$G$25</f>
        <v>NL</v>
      </c>
      <c r="B1009" s="1371" t="s">
        <v>866</v>
      </c>
      <c r="C1009" s="1371">
        <f>Cover!G$27</f>
        <v>2019</v>
      </c>
      <c r="D1009" s="1371" t="s">
        <v>789</v>
      </c>
      <c r="E1009" s="1365" t="s">
        <v>785</v>
      </c>
      <c r="F1009" s="1371" t="s">
        <v>861</v>
      </c>
      <c r="G1009" s="1369">
        <f>IF(ISNUMBER('EU1 ExtraEU Trade'!J22),IF('EU1 ExtraEU Trade'!J22="","",'EU1 ExtraEU Trade'!J22),"")</f>
        <v>4.6710000000000003</v>
      </c>
      <c r="H1009" s="1367" t="str">
        <f>IF('EU1 ExtraEU Trade'!R22="","",'EU1 ExtraEU Trade'!R22)</f>
        <v/>
      </c>
    </row>
    <row r="1010" spans="1:8" x14ac:dyDescent="0.25">
      <c r="A1010" s="1369" t="str">
        <f>Cover!$G$25</f>
        <v>NL</v>
      </c>
      <c r="B1010" s="1371" t="s">
        <v>866</v>
      </c>
      <c r="C1010" s="1371">
        <f>Cover!G$27</f>
        <v>2019</v>
      </c>
      <c r="D1010" s="1371" t="s">
        <v>790</v>
      </c>
      <c r="E1010" s="1365" t="s">
        <v>785</v>
      </c>
      <c r="F1010" s="1371" t="s">
        <v>863</v>
      </c>
      <c r="G1010" s="1369">
        <f>IF(ISNUMBER('EU1 ExtraEU Trade'!J23),IF('EU1 ExtraEU Trade'!J23="","",'EU1 ExtraEU Trade'!J23),"")</f>
        <v>0</v>
      </c>
      <c r="H1010" s="1367" t="str">
        <f>IF('EU1 ExtraEU Trade'!R23="","",'EU1 ExtraEU Trade'!R23)</f>
        <v/>
      </c>
    </row>
    <row r="1011" spans="1:8" x14ac:dyDescent="0.25">
      <c r="A1011" s="1369" t="str">
        <f>Cover!$G$25</f>
        <v>NL</v>
      </c>
      <c r="B1011" s="1371" t="s">
        <v>866</v>
      </c>
      <c r="C1011" s="1371">
        <f>Cover!G$27</f>
        <v>2019</v>
      </c>
      <c r="D1011" s="1371" t="s">
        <v>791</v>
      </c>
      <c r="E1011" s="1365" t="s">
        <v>785</v>
      </c>
      <c r="F1011" s="1371" t="s">
        <v>863</v>
      </c>
      <c r="G1011" s="1369">
        <f>IF(ISNUMBER('EU1 ExtraEU Trade'!J24),IF('EU1 ExtraEU Trade'!J24="","",'EU1 ExtraEU Trade'!J24),"")</f>
        <v>11.468</v>
      </c>
      <c r="H1011" s="1367" t="str">
        <f>IF('EU1 ExtraEU Trade'!R24="","",'EU1 ExtraEU Trade'!R24)</f>
        <v/>
      </c>
    </row>
    <row r="1012" spans="1:8" x14ac:dyDescent="0.25">
      <c r="A1012" s="1369" t="str">
        <f>Cover!$G$25</f>
        <v>NL</v>
      </c>
      <c r="B1012" s="1371" t="s">
        <v>866</v>
      </c>
      <c r="C1012" s="1371">
        <f>Cover!G$27</f>
        <v>2019</v>
      </c>
      <c r="D1012" s="1371" t="s">
        <v>792</v>
      </c>
      <c r="E1012" s="1365" t="s">
        <v>785</v>
      </c>
      <c r="F1012" s="1371" t="s">
        <v>863</v>
      </c>
      <c r="G1012" s="1369">
        <f>IF(ISNUMBER('EU1 ExtraEU Trade'!J25),IF('EU1 ExtraEU Trade'!J25="","",'EU1 ExtraEU Trade'!J25),"")</f>
        <v>0.48699999999999999</v>
      </c>
      <c r="H1012" s="1367" t="str">
        <f>IF('EU1 ExtraEU Trade'!R25="","",'EU1 ExtraEU Trade'!R25)</f>
        <v/>
      </c>
    </row>
    <row r="1013" spans="1:8" x14ac:dyDescent="0.25">
      <c r="A1013" s="1369" t="str">
        <f>Cover!$G$25</f>
        <v>NL</v>
      </c>
      <c r="B1013" s="1371" t="s">
        <v>866</v>
      </c>
      <c r="C1013" s="1371">
        <f>Cover!G$27</f>
        <v>2019</v>
      </c>
      <c r="D1013" s="1371" t="s">
        <v>793</v>
      </c>
      <c r="E1013" s="1365" t="s">
        <v>785</v>
      </c>
      <c r="F1013" s="1371" t="s">
        <v>863</v>
      </c>
      <c r="G1013" s="1369">
        <f>IF(ISNUMBER('EU1 ExtraEU Trade'!J26),IF('EU1 ExtraEU Trade'!J26="","",'EU1 ExtraEU Trade'!J26),"")</f>
        <v>10.981</v>
      </c>
      <c r="H1013" s="1367" t="str">
        <f>IF('EU1 ExtraEU Trade'!R26="","",'EU1 ExtraEU Trade'!R26)</f>
        <v/>
      </c>
    </row>
    <row r="1014" spans="1:8" x14ac:dyDescent="0.25">
      <c r="A1014" s="1369" t="str">
        <f>Cover!$G$25</f>
        <v>NL</v>
      </c>
      <c r="B1014" s="1371" t="s">
        <v>866</v>
      </c>
      <c r="C1014" s="1371">
        <f>Cover!G$27</f>
        <v>2019</v>
      </c>
      <c r="D1014" s="1371" t="s">
        <v>794</v>
      </c>
      <c r="E1014" s="1365" t="s">
        <v>785</v>
      </c>
      <c r="F1014" s="1371" t="s">
        <v>861</v>
      </c>
      <c r="G1014" s="1369">
        <f>IF(ISNUMBER('EU1 ExtraEU Trade'!J27),IF('EU1 ExtraEU Trade'!J27="","",'EU1 ExtraEU Trade'!J27),"")</f>
        <v>111.962</v>
      </c>
      <c r="H1014" s="1367" t="str">
        <f>IF('EU1 ExtraEU Trade'!R27="","",'EU1 ExtraEU Trade'!R27)</f>
        <v/>
      </c>
    </row>
    <row r="1015" spans="1:8" x14ac:dyDescent="0.25">
      <c r="A1015" s="1369" t="str">
        <f>Cover!$G$25</f>
        <v>NL</v>
      </c>
      <c r="B1015" s="1371" t="s">
        <v>866</v>
      </c>
      <c r="C1015" s="1371">
        <f>Cover!G$27</f>
        <v>2019</v>
      </c>
      <c r="D1015" s="1371" t="s">
        <v>794</v>
      </c>
      <c r="E1015" s="1365" t="s">
        <v>829</v>
      </c>
      <c r="F1015" s="1371" t="s">
        <v>861</v>
      </c>
      <c r="G1015" s="1369">
        <f>IF(ISNUMBER('EU1 ExtraEU Trade'!J28),IF('EU1 ExtraEU Trade'!J28="","",'EU1 ExtraEU Trade'!J28),"")</f>
        <v>94.988</v>
      </c>
      <c r="H1015" s="1367" t="str">
        <f>IF('EU1 ExtraEU Trade'!R28="","",'EU1 ExtraEU Trade'!R28)</f>
        <v/>
      </c>
    </row>
    <row r="1016" spans="1:8" x14ac:dyDescent="0.25">
      <c r="A1016" s="1369" t="str">
        <f>Cover!$G$25</f>
        <v>NL</v>
      </c>
      <c r="B1016" s="1371" t="s">
        <v>866</v>
      </c>
      <c r="C1016" s="1371">
        <f>Cover!G$27</f>
        <v>2019</v>
      </c>
      <c r="D1016" s="1371" t="s">
        <v>794</v>
      </c>
      <c r="E1016" s="1365" t="s">
        <v>833</v>
      </c>
      <c r="F1016" s="1371" t="s">
        <v>861</v>
      </c>
      <c r="G1016" s="1369">
        <f>IF(ISNUMBER('EU1 ExtraEU Trade'!J29),IF('EU1 ExtraEU Trade'!J29="","",'EU1 ExtraEU Trade'!J29),"")</f>
        <v>16.974</v>
      </c>
      <c r="H1016" s="1367" t="str">
        <f>IF('EU1 ExtraEU Trade'!R29="","",'EU1 ExtraEU Trade'!R29)</f>
        <v/>
      </c>
    </row>
    <row r="1017" spans="1:8" x14ac:dyDescent="0.25">
      <c r="A1017" s="1369" t="str">
        <f>Cover!$G$25</f>
        <v>NL</v>
      </c>
      <c r="B1017" s="1371" t="s">
        <v>866</v>
      </c>
      <c r="C1017" s="1371">
        <f>Cover!G$27</f>
        <v>2019</v>
      </c>
      <c r="D1017" s="1371" t="s">
        <v>794</v>
      </c>
      <c r="E1017" s="1365" t="s">
        <v>842</v>
      </c>
      <c r="F1017" s="1371" t="s">
        <v>861</v>
      </c>
      <c r="G1017" s="1369">
        <f>IF(ISNUMBER('EU1 ExtraEU Trade'!J30),IF('EU1 ExtraEU Trade'!J30="","",'EU1 ExtraEU Trade'!J30),"")</f>
        <v>1.891</v>
      </c>
      <c r="H1017" s="1367" t="str">
        <f>IF('EU1 ExtraEU Trade'!R30="","",'EU1 ExtraEU Trade'!R30)</f>
        <v/>
      </c>
    </row>
    <row r="1018" spans="1:8" x14ac:dyDescent="0.25">
      <c r="A1018" s="1369" t="str">
        <f>Cover!$G$25</f>
        <v>NL</v>
      </c>
      <c r="B1018" s="1371" t="s">
        <v>866</v>
      </c>
      <c r="C1018" s="1371">
        <f>Cover!G$27</f>
        <v>2019</v>
      </c>
      <c r="D1018" s="1371" t="s">
        <v>795</v>
      </c>
      <c r="E1018" s="1365" t="s">
        <v>785</v>
      </c>
      <c r="F1018" s="1371" t="s">
        <v>861</v>
      </c>
      <c r="G1018" s="1369">
        <f>IF(ISNUMBER('EU1 ExtraEU Trade'!J31),IF('EU1 ExtraEU Trade'!J31="","",'EU1 ExtraEU Trade'!J31),"")</f>
        <v>9.7430000000000003</v>
      </c>
      <c r="H1018" s="1367" t="str">
        <f>IF('EU1 ExtraEU Trade'!R31="","",'EU1 ExtraEU Trade'!R31)</f>
        <v/>
      </c>
    </row>
    <row r="1019" spans="1:8" x14ac:dyDescent="0.25">
      <c r="A1019" s="1369" t="str">
        <f>Cover!$G$25</f>
        <v>NL</v>
      </c>
      <c r="B1019" s="1371" t="s">
        <v>866</v>
      </c>
      <c r="C1019" s="1371">
        <f>Cover!G$27</f>
        <v>2019</v>
      </c>
      <c r="D1019" s="1371" t="s">
        <v>795</v>
      </c>
      <c r="E1019" s="1365" t="s">
        <v>829</v>
      </c>
      <c r="F1019" s="1371" t="s">
        <v>861</v>
      </c>
      <c r="G1019" s="1369">
        <f>IF(ISNUMBER('EU1 ExtraEU Trade'!J32),IF('EU1 ExtraEU Trade'!J32="","",'EU1 ExtraEU Trade'!J32),"")</f>
        <v>3.6999999999999998E-2</v>
      </c>
      <c r="H1019" s="1367" t="str">
        <f>IF('EU1 ExtraEU Trade'!R32="","",'EU1 ExtraEU Trade'!R32)</f>
        <v/>
      </c>
    </row>
    <row r="1020" spans="1:8" x14ac:dyDescent="0.25">
      <c r="A1020" s="1369" t="str">
        <f>Cover!$G$25</f>
        <v>NL</v>
      </c>
      <c r="B1020" s="1371" t="s">
        <v>866</v>
      </c>
      <c r="C1020" s="1371">
        <f>Cover!G$27</f>
        <v>2019</v>
      </c>
      <c r="D1020" s="1371" t="s">
        <v>795</v>
      </c>
      <c r="E1020" s="1365" t="s">
        <v>833</v>
      </c>
      <c r="F1020" s="1371" t="s">
        <v>861</v>
      </c>
      <c r="G1020" s="1369">
        <f>IF(ISNUMBER('EU1 ExtraEU Trade'!J33),IF('EU1 ExtraEU Trade'!J33="","",'EU1 ExtraEU Trade'!J33),"")</f>
        <v>9.7059999999999995</v>
      </c>
      <c r="H1020" s="1367" t="str">
        <f>IF('EU1 ExtraEU Trade'!R33="","",'EU1 ExtraEU Trade'!R33)</f>
        <v/>
      </c>
    </row>
    <row r="1021" spans="1:8" x14ac:dyDescent="0.25">
      <c r="A1021" s="1369" t="str">
        <f>Cover!$G$25</f>
        <v>NL</v>
      </c>
      <c r="B1021" s="1371" t="s">
        <v>866</v>
      </c>
      <c r="C1021" s="1371">
        <f>Cover!G$27</f>
        <v>2019</v>
      </c>
      <c r="D1021" s="1371" t="s">
        <v>795</v>
      </c>
      <c r="E1021" s="1365" t="s">
        <v>842</v>
      </c>
      <c r="F1021" s="1371" t="s">
        <v>861</v>
      </c>
      <c r="G1021" s="1369">
        <f>IF(ISNUMBER('EU1 ExtraEU Trade'!J34),IF('EU1 ExtraEU Trade'!J34="","",'EU1 ExtraEU Trade'!J34),"")</f>
        <v>9.0999999999999998E-2</v>
      </c>
      <c r="H1021" s="1367" t="str">
        <f>IF('EU1 ExtraEU Trade'!R34="","",'EU1 ExtraEU Trade'!R34)</f>
        <v/>
      </c>
    </row>
    <row r="1022" spans="1:8" x14ac:dyDescent="0.25">
      <c r="A1022" s="1369" t="str">
        <f>Cover!$G$25</f>
        <v>NL</v>
      </c>
      <c r="B1022" s="1371" t="s">
        <v>866</v>
      </c>
      <c r="C1022" s="1371">
        <f>Cover!G$27</f>
        <v>2019</v>
      </c>
      <c r="D1022" s="1371" t="s">
        <v>796</v>
      </c>
      <c r="E1022" s="1365" t="s">
        <v>785</v>
      </c>
      <c r="F1022" s="1371" t="s">
        <v>861</v>
      </c>
      <c r="G1022" s="1369">
        <f>IF(ISNUMBER('EU1 ExtraEU Trade'!J35),IF('EU1 ExtraEU Trade'!J35="","",'EU1 ExtraEU Trade'!J35),"")</f>
        <v>73.433999999999997</v>
      </c>
      <c r="H1022" s="1367" t="str">
        <f>IF('EU1 ExtraEU Trade'!R35="","",'EU1 ExtraEU Trade'!R35)</f>
        <v/>
      </c>
    </row>
    <row r="1023" spans="1:8" x14ac:dyDescent="0.25">
      <c r="A1023" s="1369" t="str">
        <f>Cover!$G$25</f>
        <v>NL</v>
      </c>
      <c r="B1023" s="1371" t="s">
        <v>866</v>
      </c>
      <c r="C1023" s="1371">
        <f>Cover!G$27</f>
        <v>2019</v>
      </c>
      <c r="D1023" s="1371" t="s">
        <v>797</v>
      </c>
      <c r="E1023" s="1365" t="s">
        <v>785</v>
      </c>
      <c r="F1023" s="1371" t="s">
        <v>861</v>
      </c>
      <c r="G1023" s="1369">
        <f>IF(ISNUMBER('EU1 ExtraEU Trade'!J36),IF('EU1 ExtraEU Trade'!J36="","",'EU1 ExtraEU Trade'!J36),"")</f>
        <v>18.745000000000001</v>
      </c>
      <c r="H1023" s="1367" t="str">
        <f>IF('EU1 ExtraEU Trade'!R36="","",'EU1 ExtraEU Trade'!R36)</f>
        <v/>
      </c>
    </row>
    <row r="1024" spans="1:8" x14ac:dyDescent="0.25">
      <c r="A1024" s="1369" t="str">
        <f>Cover!$G$25</f>
        <v>NL</v>
      </c>
      <c r="B1024" s="1371" t="s">
        <v>866</v>
      </c>
      <c r="C1024" s="1371">
        <f>Cover!G$27</f>
        <v>2019</v>
      </c>
      <c r="D1024" s="1371" t="s">
        <v>797</v>
      </c>
      <c r="E1024" s="1365" t="s">
        <v>829</v>
      </c>
      <c r="F1024" s="1371" t="s">
        <v>861</v>
      </c>
      <c r="G1024" s="1369">
        <f>IF(ISNUMBER('EU1 ExtraEU Trade'!J37),IF('EU1 ExtraEU Trade'!J37="","",'EU1 ExtraEU Trade'!J37),"")</f>
        <v>2.5579999999999998</v>
      </c>
      <c r="H1024" s="1367" t="str">
        <f>IF('EU1 ExtraEU Trade'!R37="","",'EU1 ExtraEU Trade'!R37)</f>
        <v/>
      </c>
    </row>
    <row r="1025" spans="1:8" x14ac:dyDescent="0.25">
      <c r="A1025" s="1369" t="str">
        <f>Cover!$G$25</f>
        <v>NL</v>
      </c>
      <c r="B1025" s="1371" t="s">
        <v>866</v>
      </c>
      <c r="C1025" s="1371">
        <f>Cover!G$27</f>
        <v>2019</v>
      </c>
      <c r="D1025" s="1371" t="s">
        <v>797</v>
      </c>
      <c r="E1025" s="1365" t="s">
        <v>833</v>
      </c>
      <c r="F1025" s="1371" t="s">
        <v>861</v>
      </c>
      <c r="G1025" s="1369">
        <f>IF(ISNUMBER('EU1 ExtraEU Trade'!J38),IF('EU1 ExtraEU Trade'!J38="","",'EU1 ExtraEU Trade'!J38),"")</f>
        <v>16.187000000000001</v>
      </c>
      <c r="H1025" s="1367" t="str">
        <f>IF('EU1 ExtraEU Trade'!R38="","",'EU1 ExtraEU Trade'!R38)</f>
        <v/>
      </c>
    </row>
    <row r="1026" spans="1:8" x14ac:dyDescent="0.25">
      <c r="A1026" s="1369" t="str">
        <f>Cover!$G$25</f>
        <v>NL</v>
      </c>
      <c r="B1026" s="1371" t="s">
        <v>866</v>
      </c>
      <c r="C1026" s="1371">
        <f>Cover!G$27</f>
        <v>2019</v>
      </c>
      <c r="D1026" s="1371" t="s">
        <v>797</v>
      </c>
      <c r="E1026" s="1365" t="s">
        <v>842</v>
      </c>
      <c r="F1026" s="1371" t="s">
        <v>861</v>
      </c>
      <c r="G1026" s="1369">
        <f>IF(ISNUMBER('EU1 ExtraEU Trade'!J39),IF('EU1 ExtraEU Trade'!J39="","",'EU1 ExtraEU Trade'!J39),"")</f>
        <v>11.817</v>
      </c>
      <c r="H1026" s="1367" t="str">
        <f>IF('EU1 ExtraEU Trade'!R39="","",'EU1 ExtraEU Trade'!R39)</f>
        <v/>
      </c>
    </row>
    <row r="1027" spans="1:8" x14ac:dyDescent="0.25">
      <c r="A1027" s="1369" t="str">
        <f>Cover!$G$25</f>
        <v>NL</v>
      </c>
      <c r="B1027" s="1371" t="s">
        <v>866</v>
      </c>
      <c r="C1027" s="1371">
        <f>Cover!G$27</f>
        <v>2019</v>
      </c>
      <c r="D1027" s="1371" t="s">
        <v>798</v>
      </c>
      <c r="E1027" s="1365" t="s">
        <v>785</v>
      </c>
      <c r="F1027" s="1371" t="s">
        <v>861</v>
      </c>
      <c r="G1027" s="1369">
        <f>IF(ISNUMBER('EU1 ExtraEU Trade'!J40),IF('EU1 ExtraEU Trade'!J40="","",'EU1 ExtraEU Trade'!J40),"")</f>
        <v>22.03</v>
      </c>
      <c r="H1027" s="1367" t="str">
        <f>IF('EU1 ExtraEU Trade'!R40="","",'EU1 ExtraEU Trade'!R40)</f>
        <v/>
      </c>
    </row>
    <row r="1028" spans="1:8" x14ac:dyDescent="0.25">
      <c r="A1028" s="1369" t="str">
        <f>Cover!$G$25</f>
        <v>NL</v>
      </c>
      <c r="B1028" s="1371" t="s">
        <v>866</v>
      </c>
      <c r="C1028" s="1371">
        <f>Cover!G$27</f>
        <v>2019</v>
      </c>
      <c r="D1028" s="1371" t="s">
        <v>799</v>
      </c>
      <c r="E1028" s="1365" t="s">
        <v>785</v>
      </c>
      <c r="F1028" s="1371" t="s">
        <v>861</v>
      </c>
      <c r="G1028" s="1369">
        <f>IF(ISNUMBER('EU1 ExtraEU Trade'!J41),IF('EU1 ExtraEU Trade'!J41="","",'EU1 ExtraEU Trade'!J41),"")</f>
        <v>0.64600000000000002</v>
      </c>
      <c r="H1028" s="1367" t="str">
        <f>IF('EU1 ExtraEU Trade'!R41="","",'EU1 ExtraEU Trade'!R41)</f>
        <v/>
      </c>
    </row>
    <row r="1029" spans="1:8" x14ac:dyDescent="0.25">
      <c r="A1029" s="1369" t="str">
        <f>Cover!$G$25</f>
        <v>NL</v>
      </c>
      <c r="B1029" s="1371" t="s">
        <v>866</v>
      </c>
      <c r="C1029" s="1371">
        <f>Cover!G$27</f>
        <v>2019</v>
      </c>
      <c r="D1029" s="1371" t="s">
        <v>800</v>
      </c>
      <c r="E1029" s="1365" t="s">
        <v>785</v>
      </c>
      <c r="F1029" s="1371" t="s">
        <v>861</v>
      </c>
      <c r="G1029" s="1369">
        <f>IF(ISNUMBER('EU1 ExtraEU Trade'!J42),IF('EU1 ExtraEU Trade'!J42="","",'EU1 ExtraEU Trade'!J42),"")</f>
        <v>32.658999999999999</v>
      </c>
      <c r="H1029" s="1367" t="str">
        <f>IF('EU1 ExtraEU Trade'!R42="","",'EU1 ExtraEU Trade'!R42)</f>
        <v/>
      </c>
    </row>
    <row r="1030" spans="1:8" x14ac:dyDescent="0.25">
      <c r="A1030" s="1369" t="str">
        <f>Cover!$G$25</f>
        <v>NL</v>
      </c>
      <c r="B1030" s="1371" t="s">
        <v>866</v>
      </c>
      <c r="C1030" s="1371">
        <f>Cover!G$27</f>
        <v>2019</v>
      </c>
      <c r="D1030" s="1371" t="s">
        <v>801</v>
      </c>
      <c r="E1030" s="1365" t="s">
        <v>785</v>
      </c>
      <c r="F1030" s="1371" t="s">
        <v>861</v>
      </c>
      <c r="G1030" s="1369">
        <f>IF(ISNUMBER('EU1 ExtraEU Trade'!J43),IF('EU1 ExtraEU Trade'!J43="","",'EU1 ExtraEU Trade'!J43),"")</f>
        <v>4.7089999999999996</v>
      </c>
      <c r="H1030" s="1367" t="str">
        <f>IF('EU1 ExtraEU Trade'!R43="","",'EU1 ExtraEU Trade'!R43)</f>
        <v/>
      </c>
    </row>
    <row r="1031" spans="1:8" x14ac:dyDescent="0.25">
      <c r="A1031" s="1369" t="str">
        <f>Cover!$G$25</f>
        <v>NL</v>
      </c>
      <c r="B1031" s="1371" t="s">
        <v>866</v>
      </c>
      <c r="C1031" s="1371">
        <f>Cover!G$27</f>
        <v>2019</v>
      </c>
      <c r="D1031" s="1371" t="s">
        <v>802</v>
      </c>
      <c r="E1031" s="1365" t="s">
        <v>785</v>
      </c>
      <c r="F1031" s="1371" t="s">
        <v>861</v>
      </c>
      <c r="G1031" s="1369">
        <f>IF(ISNUMBER('EU1 ExtraEU Trade'!J44),IF('EU1 ExtraEU Trade'!J44="","",'EU1 ExtraEU Trade'!J44),"")</f>
        <v>26.423999999999999</v>
      </c>
      <c r="H1031" s="1367" t="str">
        <f>IF('EU1 ExtraEU Trade'!R44="","",'EU1 ExtraEU Trade'!R44)</f>
        <v/>
      </c>
    </row>
    <row r="1032" spans="1:8" x14ac:dyDescent="0.25">
      <c r="A1032" s="1369" t="str">
        <f>Cover!$G$25</f>
        <v>NL</v>
      </c>
      <c r="B1032" s="1371" t="s">
        <v>866</v>
      </c>
      <c r="C1032" s="1371">
        <f>Cover!G$27</f>
        <v>2019</v>
      </c>
      <c r="D1032" s="1371" t="s">
        <v>803</v>
      </c>
      <c r="E1032" s="1365" t="s">
        <v>785</v>
      </c>
      <c r="F1032" s="1371" t="s">
        <v>861</v>
      </c>
      <c r="G1032" s="1369">
        <f>IF(ISNUMBER('EU1 ExtraEU Trade'!J45),IF('EU1 ExtraEU Trade'!J45="","",'EU1 ExtraEU Trade'!J45),"")</f>
        <v>1.526</v>
      </c>
      <c r="H1032" s="1367" t="str">
        <f>IF('EU1 ExtraEU Trade'!R45="","",'EU1 ExtraEU Trade'!R45)</f>
        <v/>
      </c>
    </row>
    <row r="1033" spans="1:8" x14ac:dyDescent="0.25">
      <c r="A1033" s="1369" t="str">
        <f>Cover!$G$25</f>
        <v>NL</v>
      </c>
      <c r="B1033" s="1371" t="s">
        <v>866</v>
      </c>
      <c r="C1033" s="1371">
        <f>Cover!G$27</f>
        <v>2019</v>
      </c>
      <c r="D1033" s="1371" t="s">
        <v>804</v>
      </c>
      <c r="E1033" s="1365" t="s">
        <v>785</v>
      </c>
      <c r="F1033" s="1371" t="s">
        <v>863</v>
      </c>
      <c r="G1033" s="1369">
        <f>IF(ISNUMBER('EU1 ExtraEU Trade'!J46),IF('EU1 ExtraEU Trade'!J46="","",'EU1 ExtraEU Trade'!J46),"")</f>
        <v>593.81099999999992</v>
      </c>
      <c r="H1033" s="1367" t="str">
        <f>IF('EU1 ExtraEU Trade'!R46="","",'EU1 ExtraEU Trade'!R46)</f>
        <v/>
      </c>
    </row>
    <row r="1034" spans="1:8" x14ac:dyDescent="0.25">
      <c r="A1034" s="1369" t="str">
        <f>Cover!$G$25</f>
        <v>NL</v>
      </c>
      <c r="B1034" s="1371" t="s">
        <v>866</v>
      </c>
      <c r="C1034" s="1371">
        <f>Cover!G$27</f>
        <v>2019</v>
      </c>
      <c r="D1034" s="1371" t="s">
        <v>805</v>
      </c>
      <c r="E1034" s="1365" t="s">
        <v>785</v>
      </c>
      <c r="F1034" s="1371" t="s">
        <v>863</v>
      </c>
      <c r="G1034" s="1369">
        <f>IF(ISNUMBER('EU1 ExtraEU Trade'!J47),IF('EU1 ExtraEU Trade'!J47="","",'EU1 ExtraEU Trade'!J47),"")</f>
        <v>18.219000000000001</v>
      </c>
      <c r="H1034" s="1367" t="str">
        <f>IF('EU1 ExtraEU Trade'!R47="","",'EU1 ExtraEU Trade'!R47)</f>
        <v/>
      </c>
    </row>
    <row r="1035" spans="1:8" x14ac:dyDescent="0.25">
      <c r="A1035" s="1369" t="str">
        <f>Cover!$G$25</f>
        <v>NL</v>
      </c>
      <c r="B1035" s="1371" t="s">
        <v>866</v>
      </c>
      <c r="C1035" s="1371">
        <f>Cover!G$27</f>
        <v>2019</v>
      </c>
      <c r="D1035" s="1371" t="s">
        <v>806</v>
      </c>
      <c r="E1035" s="1365" t="s">
        <v>785</v>
      </c>
      <c r="F1035" s="1371" t="s">
        <v>863</v>
      </c>
      <c r="G1035" s="1369">
        <f>IF(ISNUMBER('EU1 ExtraEU Trade'!J48),IF('EU1 ExtraEU Trade'!J48="","",'EU1 ExtraEU Trade'!J48),"")</f>
        <v>575.34499999999991</v>
      </c>
      <c r="H1035" s="1367" t="str">
        <f>IF('EU1 ExtraEU Trade'!R48="","",'EU1 ExtraEU Trade'!R48)</f>
        <v/>
      </c>
    </row>
    <row r="1036" spans="1:8" x14ac:dyDescent="0.25">
      <c r="A1036" s="1369" t="str">
        <f>Cover!$G$25</f>
        <v>NL</v>
      </c>
      <c r="B1036" s="1371" t="s">
        <v>866</v>
      </c>
      <c r="C1036" s="1371">
        <f>Cover!G$27</f>
        <v>2019</v>
      </c>
      <c r="D1036" s="1371" t="s">
        <v>807</v>
      </c>
      <c r="E1036" s="1365" t="s">
        <v>785</v>
      </c>
      <c r="F1036" s="1371" t="s">
        <v>863</v>
      </c>
      <c r="G1036" s="1369">
        <f>IF(ISNUMBER('EU1 ExtraEU Trade'!J49),IF('EU1 ExtraEU Trade'!J49="","",'EU1 ExtraEU Trade'!J49),"")</f>
        <v>575.33399999999995</v>
      </c>
      <c r="H1036" s="1367" t="str">
        <f>IF('EU1 ExtraEU Trade'!R49="","",'EU1 ExtraEU Trade'!R49)</f>
        <v/>
      </c>
    </row>
    <row r="1037" spans="1:8" x14ac:dyDescent="0.25">
      <c r="A1037" s="1369" t="str">
        <f>Cover!$G$25</f>
        <v>NL</v>
      </c>
      <c r="B1037" s="1371" t="s">
        <v>866</v>
      </c>
      <c r="C1037" s="1371">
        <f>Cover!G$27</f>
        <v>2019</v>
      </c>
      <c r="D1037" s="1371" t="s">
        <v>808</v>
      </c>
      <c r="E1037" s="1365" t="s">
        <v>785</v>
      </c>
      <c r="F1037" s="1371" t="s">
        <v>863</v>
      </c>
      <c r="G1037" s="1369">
        <f>IF(ISNUMBER('EU1 ExtraEU Trade'!J50),IF('EU1 ExtraEU Trade'!J50="","",'EU1 ExtraEU Trade'!J50),"")</f>
        <v>575.24599999999998</v>
      </c>
      <c r="H1037" s="1367" t="str">
        <f>IF('EU1 ExtraEU Trade'!R50="","",'EU1 ExtraEU Trade'!R50)</f>
        <v/>
      </c>
    </row>
    <row r="1038" spans="1:8" x14ac:dyDescent="0.25">
      <c r="A1038" s="1369" t="str">
        <f>Cover!$G$25</f>
        <v>NL</v>
      </c>
      <c r="B1038" s="1371" t="s">
        <v>866</v>
      </c>
      <c r="C1038" s="1371">
        <f>Cover!G$27</f>
        <v>2019</v>
      </c>
      <c r="D1038" s="1371" t="s">
        <v>809</v>
      </c>
      <c r="E1038" s="1365" t="s">
        <v>785</v>
      </c>
      <c r="F1038" s="1371" t="s">
        <v>863</v>
      </c>
      <c r="G1038" s="1369">
        <f>IF(ISNUMBER('EU1 ExtraEU Trade'!J51),IF('EU1 ExtraEU Trade'!J51="","",'EU1 ExtraEU Trade'!J51),"")</f>
        <v>1.0999999999999999E-2</v>
      </c>
      <c r="H1038" s="1367" t="str">
        <f>IF('EU1 ExtraEU Trade'!R51="","",'EU1 ExtraEU Trade'!R51)</f>
        <v/>
      </c>
    </row>
    <row r="1039" spans="1:8" x14ac:dyDescent="0.25">
      <c r="A1039" s="1369" t="str">
        <f>Cover!$G$25</f>
        <v>NL</v>
      </c>
      <c r="B1039" s="1371" t="s">
        <v>866</v>
      </c>
      <c r="C1039" s="1371">
        <f>Cover!G$27</f>
        <v>2019</v>
      </c>
      <c r="D1039" s="1371" t="s">
        <v>810</v>
      </c>
      <c r="E1039" s="1365" t="s">
        <v>785</v>
      </c>
      <c r="F1039" s="1371" t="s">
        <v>863</v>
      </c>
      <c r="G1039" s="1369">
        <f>IF(ISNUMBER('EU1 ExtraEU Trade'!J52),IF('EU1 ExtraEU Trade'!J52="","",'EU1 ExtraEU Trade'!J52),"")</f>
        <v>0.247</v>
      </c>
      <c r="H1039" s="1367" t="str">
        <f>IF('EU1 ExtraEU Trade'!R52="","",'EU1 ExtraEU Trade'!R52)</f>
        <v/>
      </c>
    </row>
    <row r="1040" spans="1:8" x14ac:dyDescent="0.25">
      <c r="A1040" s="1369" t="str">
        <f>Cover!$G$25</f>
        <v>NL</v>
      </c>
      <c r="B1040" s="1371" t="s">
        <v>866</v>
      </c>
      <c r="C1040" s="1371">
        <f>Cover!G$27</f>
        <v>2019</v>
      </c>
      <c r="D1040" s="1371" t="s">
        <v>811</v>
      </c>
      <c r="E1040" s="1365" t="s">
        <v>785</v>
      </c>
      <c r="F1040" s="1371" t="s">
        <v>863</v>
      </c>
      <c r="G1040" s="1369">
        <f>IF(ISNUMBER('EU1 ExtraEU Trade'!J53),IF('EU1 ExtraEU Trade'!J53="","",'EU1 ExtraEU Trade'!J53),"")</f>
        <v>0.17399999999999999</v>
      </c>
      <c r="H1040" s="1367" t="str">
        <f>IF('EU1 ExtraEU Trade'!R53="","",'EU1 ExtraEU Trade'!R53)</f>
        <v/>
      </c>
    </row>
    <row r="1041" spans="1:8" x14ac:dyDescent="0.25">
      <c r="A1041" s="1369" t="str">
        <f>Cover!$G$25</f>
        <v>NL</v>
      </c>
      <c r="B1041" s="1371" t="s">
        <v>866</v>
      </c>
      <c r="C1041" s="1371">
        <f>Cover!G$27</f>
        <v>2019</v>
      </c>
      <c r="D1041" s="1371" t="s">
        <v>812</v>
      </c>
      <c r="E1041" s="1365" t="s">
        <v>785</v>
      </c>
      <c r="F1041" s="1371" t="s">
        <v>863</v>
      </c>
      <c r="G1041" s="1369">
        <f>IF(ISNUMBER('EU1 ExtraEU Trade'!J54),IF('EU1 ExtraEU Trade'!J54="","",'EU1 ExtraEU Trade'!J54),"")</f>
        <v>8.3000000000000004E-2</v>
      </c>
      <c r="H1041" s="1367" t="str">
        <f>IF('EU1 ExtraEU Trade'!R54="","",'EU1 ExtraEU Trade'!R54)</f>
        <v/>
      </c>
    </row>
    <row r="1042" spans="1:8" x14ac:dyDescent="0.25">
      <c r="A1042" s="1369" t="str">
        <f>Cover!$G$25</f>
        <v>NL</v>
      </c>
      <c r="B1042" s="1371" t="s">
        <v>866</v>
      </c>
      <c r="C1042" s="1371">
        <f>Cover!G$27</f>
        <v>2019</v>
      </c>
      <c r="D1042" s="1371" t="s">
        <v>813</v>
      </c>
      <c r="E1042" s="1365" t="s">
        <v>785</v>
      </c>
      <c r="F1042" s="1371" t="s">
        <v>863</v>
      </c>
      <c r="G1042" s="1369">
        <f>IF(ISNUMBER('EU1 ExtraEU Trade'!J55),IF('EU1 ExtraEU Trade'!J55="","",'EU1 ExtraEU Trade'!J55),"")</f>
        <v>9.0999999999999998E-2</v>
      </c>
      <c r="H1042" s="1367" t="str">
        <f>IF('EU1 ExtraEU Trade'!R55="","",'EU1 ExtraEU Trade'!R55)</f>
        <v/>
      </c>
    </row>
    <row r="1043" spans="1:8" x14ac:dyDescent="0.25">
      <c r="A1043" s="1369" t="str">
        <f>Cover!$G$25</f>
        <v>NL</v>
      </c>
      <c r="B1043" s="1371" t="s">
        <v>866</v>
      </c>
      <c r="C1043" s="1371">
        <f>Cover!G$27</f>
        <v>2019</v>
      </c>
      <c r="D1043" s="1371" t="s">
        <v>814</v>
      </c>
      <c r="E1043" s="1365" t="s">
        <v>785</v>
      </c>
      <c r="F1043" s="1371" t="s">
        <v>863</v>
      </c>
      <c r="G1043" s="1369">
        <f>IF(ISNUMBER('EU1 ExtraEU Trade'!J56),IF('EU1 ExtraEU Trade'!J56="","",'EU1 ExtraEU Trade'!J56),"")</f>
        <v>1211.7919999999999</v>
      </c>
      <c r="H1043" s="1367" t="str">
        <f>IF('EU1 ExtraEU Trade'!R56="","",'EU1 ExtraEU Trade'!R56)</f>
        <v/>
      </c>
    </row>
    <row r="1044" spans="1:8" x14ac:dyDescent="0.25">
      <c r="A1044" s="1369" t="str">
        <f>Cover!$G$25</f>
        <v>NL</v>
      </c>
      <c r="B1044" s="1371" t="s">
        <v>866</v>
      </c>
      <c r="C1044" s="1371">
        <f>Cover!G$27</f>
        <v>2019</v>
      </c>
      <c r="D1044" s="1371" t="s">
        <v>815</v>
      </c>
      <c r="E1044" s="1365" t="s">
        <v>785</v>
      </c>
      <c r="F1044" s="1371" t="s">
        <v>863</v>
      </c>
      <c r="G1044" s="1369">
        <f>IF(ISNUMBER('EU1 ExtraEU Trade'!J57),IF('EU1 ExtraEU Trade'!J57="","",'EU1 ExtraEU Trade'!J57),"")</f>
        <v>383.238</v>
      </c>
      <c r="H1044" s="1367" t="str">
        <f>IF('EU1 ExtraEU Trade'!R57="","",'EU1 ExtraEU Trade'!R57)</f>
        <v/>
      </c>
    </row>
    <row r="1045" spans="1:8" x14ac:dyDescent="0.25">
      <c r="A1045" s="1369" t="str">
        <f>Cover!$G$25</f>
        <v>NL</v>
      </c>
      <c r="B1045" s="1371" t="s">
        <v>866</v>
      </c>
      <c r="C1045" s="1371">
        <f>Cover!G$27</f>
        <v>2019</v>
      </c>
      <c r="D1045" s="1371" t="s">
        <v>816</v>
      </c>
      <c r="E1045" s="1365" t="s">
        <v>785</v>
      </c>
      <c r="F1045" s="1371" t="s">
        <v>863</v>
      </c>
      <c r="G1045" s="1369">
        <f>IF(ISNUMBER('EU1 ExtraEU Trade'!J58),IF('EU1 ExtraEU Trade'!J58="","",'EU1 ExtraEU Trade'!J58),"")</f>
        <v>137.87700000000001</v>
      </c>
      <c r="H1045" s="1367" t="str">
        <f>IF('EU1 ExtraEU Trade'!R58="","",'EU1 ExtraEU Trade'!R58)</f>
        <v/>
      </c>
    </row>
    <row r="1046" spans="1:8" x14ac:dyDescent="0.25">
      <c r="A1046" s="1369" t="str">
        <f>Cover!$G$25</f>
        <v>NL</v>
      </c>
      <c r="B1046" s="1371" t="s">
        <v>866</v>
      </c>
      <c r="C1046" s="1371">
        <f>Cover!G$27</f>
        <v>2019</v>
      </c>
      <c r="D1046" s="1371" t="s">
        <v>817</v>
      </c>
      <c r="E1046" s="1365" t="s">
        <v>785</v>
      </c>
      <c r="F1046" s="1371" t="s">
        <v>863</v>
      </c>
      <c r="G1046" s="1369">
        <f>IF(ISNUMBER('EU1 ExtraEU Trade'!J59),IF('EU1 ExtraEU Trade'!J59="","",'EU1 ExtraEU Trade'!J59),"")</f>
        <v>5.7380000000000004</v>
      </c>
      <c r="H1046" s="1367" t="str">
        <f>IF('EU1 ExtraEU Trade'!R59="","",'EU1 ExtraEU Trade'!R59)</f>
        <v/>
      </c>
    </row>
    <row r="1047" spans="1:8" x14ac:dyDescent="0.25">
      <c r="A1047" s="1369" t="str">
        <f>Cover!$G$25</f>
        <v>NL</v>
      </c>
      <c r="B1047" s="1371" t="s">
        <v>866</v>
      </c>
      <c r="C1047" s="1371">
        <f>Cover!G$27</f>
        <v>2019</v>
      </c>
      <c r="D1047" s="1371" t="s">
        <v>818</v>
      </c>
      <c r="E1047" s="1365" t="s">
        <v>785</v>
      </c>
      <c r="F1047" s="1371" t="s">
        <v>863</v>
      </c>
      <c r="G1047" s="1369">
        <f>IF(ISNUMBER('EU1 ExtraEU Trade'!J60),IF('EU1 ExtraEU Trade'!J60="","",'EU1 ExtraEU Trade'!J60),"")</f>
        <v>14.445</v>
      </c>
      <c r="H1047" s="1367" t="str">
        <f>IF('EU1 ExtraEU Trade'!R60="","",'EU1 ExtraEU Trade'!R60)</f>
        <v/>
      </c>
    </row>
    <row r="1048" spans="1:8" x14ac:dyDescent="0.25">
      <c r="A1048" s="1369" t="str">
        <f>Cover!$G$25</f>
        <v>NL</v>
      </c>
      <c r="B1048" s="1371" t="s">
        <v>866</v>
      </c>
      <c r="C1048" s="1371">
        <f>Cover!G$27</f>
        <v>2019</v>
      </c>
      <c r="D1048" s="1371" t="s">
        <v>819</v>
      </c>
      <c r="E1048" s="1365" t="s">
        <v>785</v>
      </c>
      <c r="F1048" s="1371" t="s">
        <v>863</v>
      </c>
      <c r="G1048" s="1369">
        <f>IF(ISNUMBER('EU1 ExtraEU Trade'!J61),IF('EU1 ExtraEU Trade'!J61="","",'EU1 ExtraEU Trade'!J61),"")</f>
        <v>31.094000000000001</v>
      </c>
      <c r="H1048" s="1367" t="str">
        <f>IF('EU1 ExtraEU Trade'!R61="","",'EU1 ExtraEU Trade'!R61)</f>
        <v/>
      </c>
    </row>
    <row r="1049" spans="1:8" x14ac:dyDescent="0.25">
      <c r="A1049" s="1369" t="str">
        <f>Cover!$G$25</f>
        <v>NL</v>
      </c>
      <c r="B1049" s="1371" t="s">
        <v>866</v>
      </c>
      <c r="C1049" s="1371">
        <f>Cover!G$27</f>
        <v>2019</v>
      </c>
      <c r="D1049" s="1371" t="s">
        <v>820</v>
      </c>
      <c r="E1049" s="1365" t="s">
        <v>785</v>
      </c>
      <c r="F1049" s="1371" t="s">
        <v>863</v>
      </c>
      <c r="G1049" s="1369">
        <f>IF(ISNUMBER('EU1 ExtraEU Trade'!J62),IF('EU1 ExtraEU Trade'!J62="","",'EU1 ExtraEU Trade'!J62),"")</f>
        <v>86.6</v>
      </c>
      <c r="H1049" s="1367" t="str">
        <f>IF('EU1 ExtraEU Trade'!R62="","",'EU1 ExtraEU Trade'!R62)</f>
        <v/>
      </c>
    </row>
    <row r="1050" spans="1:8" x14ac:dyDescent="0.25">
      <c r="A1050" s="1369" t="str">
        <f>Cover!$G$25</f>
        <v>NL</v>
      </c>
      <c r="B1050" s="1371" t="s">
        <v>866</v>
      </c>
      <c r="C1050" s="1371">
        <f>Cover!G$27</f>
        <v>2019</v>
      </c>
      <c r="D1050" s="1371" t="s">
        <v>821</v>
      </c>
      <c r="E1050" s="1365" t="s">
        <v>785</v>
      </c>
      <c r="F1050" s="1371" t="s">
        <v>863</v>
      </c>
      <c r="G1050" s="1369">
        <f>IF(ISNUMBER('EU1 ExtraEU Trade'!J63),IF('EU1 ExtraEU Trade'!J63="","",'EU1 ExtraEU Trade'!J63),"")</f>
        <v>1.8839999999999999</v>
      </c>
      <c r="H1050" s="1367" t="str">
        <f>IF('EU1 ExtraEU Trade'!R63="","",'EU1 ExtraEU Trade'!R63)</f>
        <v/>
      </c>
    </row>
    <row r="1051" spans="1:8" x14ac:dyDescent="0.25">
      <c r="A1051" s="1369" t="str">
        <f>Cover!$G$25</f>
        <v>NL</v>
      </c>
      <c r="B1051" s="1371" t="s">
        <v>866</v>
      </c>
      <c r="C1051" s="1371">
        <f>Cover!G$27</f>
        <v>2019</v>
      </c>
      <c r="D1051" s="1371" t="s">
        <v>822</v>
      </c>
      <c r="E1051" s="1365" t="s">
        <v>785</v>
      </c>
      <c r="F1051" s="1371" t="s">
        <v>863</v>
      </c>
      <c r="G1051" s="1369">
        <f>IF(ISNUMBER('EU1 ExtraEU Trade'!J64),IF('EU1 ExtraEU Trade'!J64="","",'EU1 ExtraEU Trade'!J64),"")</f>
        <v>242.05100000000002</v>
      </c>
      <c r="H1051" s="1367" t="str">
        <f>IF('EU1 ExtraEU Trade'!R64="","",'EU1 ExtraEU Trade'!R64)</f>
        <v/>
      </c>
    </row>
    <row r="1052" spans="1:8" x14ac:dyDescent="0.25">
      <c r="A1052" s="1369" t="str">
        <f>Cover!$G$25</f>
        <v>NL</v>
      </c>
      <c r="B1052" s="1371" t="s">
        <v>866</v>
      </c>
      <c r="C1052" s="1371">
        <f>Cover!G$27</f>
        <v>2019</v>
      </c>
      <c r="D1052" s="1371" t="s">
        <v>823</v>
      </c>
      <c r="E1052" s="1365" t="s">
        <v>785</v>
      </c>
      <c r="F1052" s="1371" t="s">
        <v>863</v>
      </c>
      <c r="G1052" s="1369">
        <f>IF(ISNUMBER('EU1 ExtraEU Trade'!J65),IF('EU1 ExtraEU Trade'!J65="","",'EU1 ExtraEU Trade'!J65),"")</f>
        <v>157.86000000000001</v>
      </c>
      <c r="H1052" s="1367" t="str">
        <f>IF('EU1 ExtraEU Trade'!R65="","",'EU1 ExtraEU Trade'!R65)</f>
        <v/>
      </c>
    </row>
    <row r="1053" spans="1:8" x14ac:dyDescent="0.25">
      <c r="A1053" s="1369" t="str">
        <f>Cover!$G$25</f>
        <v>NL</v>
      </c>
      <c r="B1053" s="1371" t="s">
        <v>866</v>
      </c>
      <c r="C1053" s="1371">
        <f>Cover!G$27</f>
        <v>2019</v>
      </c>
      <c r="D1053" s="1371" t="s">
        <v>824</v>
      </c>
      <c r="E1053" s="1365" t="s">
        <v>785</v>
      </c>
      <c r="F1053" s="1371" t="s">
        <v>863</v>
      </c>
      <c r="G1053" s="1369">
        <f>IF(ISNUMBER('EU1 ExtraEU Trade'!J66),IF('EU1 ExtraEU Trade'!J66="","",'EU1 ExtraEU Trade'!J66),"")</f>
        <v>50.570999999999998</v>
      </c>
      <c r="H1053" s="1367" t="str">
        <f>IF('EU1 ExtraEU Trade'!R66="","",'EU1 ExtraEU Trade'!R66)</f>
        <v/>
      </c>
    </row>
    <row r="1054" spans="1:8" x14ac:dyDescent="0.25">
      <c r="A1054" s="1369" t="str">
        <f>Cover!$G$25</f>
        <v>NL</v>
      </c>
      <c r="B1054" s="1371" t="s">
        <v>866</v>
      </c>
      <c r="C1054" s="1371">
        <f>Cover!G$27</f>
        <v>2019</v>
      </c>
      <c r="D1054" s="1371" t="s">
        <v>825</v>
      </c>
      <c r="E1054" s="1365" t="s">
        <v>785</v>
      </c>
      <c r="F1054" s="1371" t="s">
        <v>863</v>
      </c>
      <c r="G1054" s="1369">
        <f>IF(ISNUMBER('EU1 ExtraEU Trade'!J67),IF('EU1 ExtraEU Trade'!J67="","",'EU1 ExtraEU Trade'!J67),"")</f>
        <v>25.841000000000001</v>
      </c>
      <c r="H1054" s="1367" t="str">
        <f>IF('EU1 ExtraEU Trade'!R67="","",'EU1 ExtraEU Trade'!R67)</f>
        <v/>
      </c>
    </row>
    <row r="1055" spans="1:8" x14ac:dyDescent="0.25">
      <c r="A1055" s="1369" t="str">
        <f>Cover!$G$25</f>
        <v>NL</v>
      </c>
      <c r="B1055" s="1371" t="s">
        <v>866</v>
      </c>
      <c r="C1055" s="1371">
        <f>Cover!G$27</f>
        <v>2019</v>
      </c>
      <c r="D1055" s="1371" t="s">
        <v>826</v>
      </c>
      <c r="E1055" s="1365" t="s">
        <v>785</v>
      </c>
      <c r="F1055" s="1371" t="s">
        <v>863</v>
      </c>
      <c r="G1055" s="1369">
        <f>IF(ISNUMBER('EU1 ExtraEU Trade'!J68),IF('EU1 ExtraEU Trade'!J68="","",'EU1 ExtraEU Trade'!J68),"")</f>
        <v>7.7789999999999999</v>
      </c>
      <c r="H1055" s="1367" t="str">
        <f>IF('EU1 ExtraEU Trade'!R68="","",'EU1 ExtraEU Trade'!R68)</f>
        <v/>
      </c>
    </row>
    <row r="1056" spans="1:8" x14ac:dyDescent="0.25">
      <c r="A1056" s="1369" t="str">
        <f>Cover!$G$25</f>
        <v>NL</v>
      </c>
      <c r="B1056" s="1371" t="s">
        <v>866</v>
      </c>
      <c r="C1056" s="1371">
        <f>Cover!G$27</f>
        <v>2019</v>
      </c>
      <c r="D1056" s="1371" t="s">
        <v>827</v>
      </c>
      <c r="E1056" s="1365" t="s">
        <v>785</v>
      </c>
      <c r="F1056" s="1371" t="s">
        <v>863</v>
      </c>
      <c r="G1056" s="1369">
        <f>IF(ISNUMBER('EU1 ExtraEU Trade'!J69),IF('EU1 ExtraEU Trade'!J69="","",'EU1 ExtraEU Trade'!J69),"")</f>
        <v>1.4259999999999999</v>
      </c>
      <c r="H1056" s="1367" t="str">
        <f>IF('EU1 ExtraEU Trade'!R69="","",'EU1 ExtraEU Trade'!R69)</f>
        <v/>
      </c>
    </row>
    <row r="1057" spans="1:8" x14ac:dyDescent="0.25">
      <c r="A1057" s="1369" t="str">
        <f>Cover!$G$25</f>
        <v>NL</v>
      </c>
      <c r="B1057" s="1371" t="s">
        <v>866</v>
      </c>
      <c r="C1057" s="1371">
        <f>Cover!G$27</f>
        <v>2019</v>
      </c>
      <c r="D1057" s="1371" t="s">
        <v>773</v>
      </c>
      <c r="E1057" s="1365" t="s">
        <v>785</v>
      </c>
      <c r="F1057" s="1371" t="s">
        <v>862</v>
      </c>
      <c r="G1057" s="1369">
        <f>IF(ISNUMBER('EU1 ExtraEU Trade'!K11),IF('EU1 ExtraEU Trade'!K11="","",'EU1 ExtraEU Trade'!K11),"")</f>
        <v>4608</v>
      </c>
      <c r="H1057" s="1367" t="str">
        <f>IF('EU1 ExtraEU Trade'!S11="","",'EU1 ExtraEU Trade'!S11)</f>
        <v/>
      </c>
    </row>
    <row r="1058" spans="1:8" x14ac:dyDescent="0.25">
      <c r="A1058" s="1369" t="str">
        <f>Cover!$G$25</f>
        <v>NL</v>
      </c>
      <c r="B1058" s="1371" t="s">
        <v>866</v>
      </c>
      <c r="C1058" s="1371">
        <f>Cover!G$27</f>
        <v>2019</v>
      </c>
      <c r="D1058" s="1371" t="s">
        <v>774</v>
      </c>
      <c r="E1058" s="1365" t="s">
        <v>785</v>
      </c>
      <c r="F1058" s="1371" t="s">
        <v>862</v>
      </c>
      <c r="G1058" s="1369">
        <f>IF(ISNUMBER('EU1 ExtraEU Trade'!K12),IF('EU1 ExtraEU Trade'!K12="","",'EU1 ExtraEU Trade'!K12),"")</f>
        <v>101</v>
      </c>
      <c r="H1058" s="1367" t="str">
        <f>IF('EU1 ExtraEU Trade'!S12="","",'EU1 ExtraEU Trade'!S12)</f>
        <v/>
      </c>
    </row>
    <row r="1059" spans="1:8" x14ac:dyDescent="0.25">
      <c r="A1059" s="1369" t="str">
        <f>Cover!$G$25</f>
        <v>NL</v>
      </c>
      <c r="B1059" s="1371" t="s">
        <v>866</v>
      </c>
      <c r="C1059" s="1371">
        <f>Cover!G$27</f>
        <v>2019</v>
      </c>
      <c r="D1059" s="1371" t="s">
        <v>774</v>
      </c>
      <c r="E1059" s="1365" t="s">
        <v>829</v>
      </c>
      <c r="F1059" s="1371" t="s">
        <v>862</v>
      </c>
      <c r="G1059" s="1369">
        <f>IF(ISNUMBER('EU1 ExtraEU Trade'!K13),IF('EU1 ExtraEU Trade'!K13="","",'EU1 ExtraEU Trade'!K13),"")</f>
        <v>39</v>
      </c>
      <c r="H1059" s="1367" t="str">
        <f>IF('EU1 ExtraEU Trade'!S13="","",'EU1 ExtraEU Trade'!S13)</f>
        <v/>
      </c>
    </row>
    <row r="1060" spans="1:8" x14ac:dyDescent="0.25">
      <c r="A1060" s="1369" t="str">
        <f>Cover!$G$25</f>
        <v>NL</v>
      </c>
      <c r="B1060" s="1371" t="s">
        <v>866</v>
      </c>
      <c r="C1060" s="1371">
        <f>Cover!G$27</f>
        <v>2019</v>
      </c>
      <c r="D1060" s="1371" t="s">
        <v>774</v>
      </c>
      <c r="E1060" s="1365" t="s">
        <v>833</v>
      </c>
      <c r="F1060" s="1371" t="s">
        <v>862</v>
      </c>
      <c r="G1060" s="1369">
        <f>IF(ISNUMBER('EU1 ExtraEU Trade'!K14),IF('EU1 ExtraEU Trade'!K14="","",'EU1 ExtraEU Trade'!K14),"")</f>
        <v>62</v>
      </c>
      <c r="H1060" s="1367" t="str">
        <f>IF('EU1 ExtraEU Trade'!S14="","",'EU1 ExtraEU Trade'!S14)</f>
        <v/>
      </c>
    </row>
    <row r="1061" spans="1:8" x14ac:dyDescent="0.25">
      <c r="A1061" s="1369" t="str">
        <f>Cover!$G$25</f>
        <v>NL</v>
      </c>
      <c r="B1061" s="1371" t="s">
        <v>866</v>
      </c>
      <c r="C1061" s="1371">
        <f>Cover!G$27</f>
        <v>2019</v>
      </c>
      <c r="D1061" s="1371" t="s">
        <v>775</v>
      </c>
      <c r="E1061" s="1365" t="s">
        <v>785</v>
      </c>
      <c r="F1061" s="1371" t="s">
        <v>862</v>
      </c>
      <c r="G1061" s="1369">
        <f>IF(ISNUMBER('EU1 ExtraEU Trade'!K15),IF('EU1 ExtraEU Trade'!K15="","",'EU1 ExtraEU Trade'!K15),"")</f>
        <v>4507</v>
      </c>
      <c r="H1061" s="1367" t="str">
        <f>IF('EU1 ExtraEU Trade'!S15="","",'EU1 ExtraEU Trade'!S15)</f>
        <v/>
      </c>
    </row>
    <row r="1062" spans="1:8" x14ac:dyDescent="0.25">
      <c r="A1062" s="1369" t="str">
        <f>Cover!$G$25</f>
        <v>NL</v>
      </c>
      <c r="B1062" s="1371" t="s">
        <v>866</v>
      </c>
      <c r="C1062" s="1371">
        <f>Cover!G$27</f>
        <v>2019</v>
      </c>
      <c r="D1062" s="1371" t="s">
        <v>775</v>
      </c>
      <c r="E1062" s="1365" t="s">
        <v>829</v>
      </c>
      <c r="F1062" s="1371" t="s">
        <v>862</v>
      </c>
      <c r="G1062" s="1369">
        <f>IF(ISNUMBER('EU1 ExtraEU Trade'!K16),IF('EU1 ExtraEU Trade'!K16="","",'EU1 ExtraEU Trade'!K16),"")</f>
        <v>2002</v>
      </c>
      <c r="H1062" s="1367" t="str">
        <f>IF('EU1 ExtraEU Trade'!S16="","",'EU1 ExtraEU Trade'!S16)</f>
        <v/>
      </c>
    </row>
    <row r="1063" spans="1:8" x14ac:dyDescent="0.25">
      <c r="A1063" s="1369" t="str">
        <f>Cover!$G$25</f>
        <v>NL</v>
      </c>
      <c r="B1063" s="1371" t="s">
        <v>866</v>
      </c>
      <c r="C1063" s="1371">
        <f>Cover!G$27</f>
        <v>2019</v>
      </c>
      <c r="D1063" s="1371" t="s">
        <v>775</v>
      </c>
      <c r="E1063" s="1365" t="s">
        <v>833</v>
      </c>
      <c r="F1063" s="1371" t="s">
        <v>862</v>
      </c>
      <c r="G1063" s="1369">
        <f>IF(ISNUMBER('EU1 ExtraEU Trade'!K17),IF('EU1 ExtraEU Trade'!K17="","",'EU1 ExtraEU Trade'!K17),"")</f>
        <v>2505</v>
      </c>
      <c r="H1063" s="1367" t="str">
        <f>IF('EU1 ExtraEU Trade'!S17="","",'EU1 ExtraEU Trade'!S17)</f>
        <v/>
      </c>
    </row>
    <row r="1064" spans="1:8" x14ac:dyDescent="0.25">
      <c r="A1064" s="1369" t="str">
        <f>Cover!$G$25</f>
        <v>NL</v>
      </c>
      <c r="B1064" s="1371" t="s">
        <v>866</v>
      </c>
      <c r="C1064" s="1371">
        <f>Cover!G$27</f>
        <v>2019</v>
      </c>
      <c r="D1064" s="1371" t="s">
        <v>775</v>
      </c>
      <c r="E1064" s="1365" t="s">
        <v>842</v>
      </c>
      <c r="F1064" s="1371" t="s">
        <v>862</v>
      </c>
      <c r="G1064" s="1369">
        <f>IF(ISNUMBER('EU1 ExtraEU Trade'!K18),IF('EU1 ExtraEU Trade'!K18="","",'EU1 ExtraEU Trade'!K18),"")</f>
        <v>193</v>
      </c>
      <c r="H1064" s="1367" t="str">
        <f>IF('EU1 ExtraEU Trade'!S18="","",'EU1 ExtraEU Trade'!S18)</f>
        <v/>
      </c>
    </row>
    <row r="1065" spans="1:8" x14ac:dyDescent="0.25">
      <c r="A1065" s="1369" t="str">
        <f>Cover!$G$25</f>
        <v>NL</v>
      </c>
      <c r="B1065" s="1371" t="s">
        <v>866</v>
      </c>
      <c r="C1065" s="1371">
        <f>Cover!G$27</f>
        <v>2019</v>
      </c>
      <c r="D1065" s="1371" t="s">
        <v>786</v>
      </c>
      <c r="E1065" s="1365" t="s">
        <v>785</v>
      </c>
      <c r="F1065" s="1371" t="s">
        <v>862</v>
      </c>
      <c r="G1065" s="1369">
        <f>IF(ISNUMBER('EU1 ExtraEU Trade'!K19),IF('EU1 ExtraEU Trade'!K19="","",'EU1 ExtraEU Trade'!K19),"")</f>
        <v>13291</v>
      </c>
      <c r="H1065" s="1367" t="str">
        <f>IF('EU1 ExtraEU Trade'!S19="","",'EU1 ExtraEU Trade'!S19)</f>
        <v/>
      </c>
    </row>
    <row r="1066" spans="1:8" x14ac:dyDescent="0.25">
      <c r="A1066" s="1369" t="str">
        <f>Cover!$G$25</f>
        <v>NL</v>
      </c>
      <c r="B1066" s="1371" t="s">
        <v>866</v>
      </c>
      <c r="C1066" s="1371">
        <f>Cover!G$27</f>
        <v>2019</v>
      </c>
      <c r="D1066" s="1371" t="s">
        <v>787</v>
      </c>
      <c r="E1066" s="1365" t="s">
        <v>785</v>
      </c>
      <c r="F1066" s="1371" t="s">
        <v>862</v>
      </c>
      <c r="G1066" s="1369">
        <f>IF(ISNUMBER('EU1 ExtraEU Trade'!K20),IF('EU1 ExtraEU Trade'!K20="","",'EU1 ExtraEU Trade'!K20),"")</f>
        <v>1114</v>
      </c>
      <c r="H1066" s="1367" t="str">
        <f>IF('EU1 ExtraEU Trade'!S20="","",'EU1 ExtraEU Trade'!S20)</f>
        <v/>
      </c>
    </row>
    <row r="1067" spans="1:8" x14ac:dyDescent="0.25">
      <c r="A1067" s="1369" t="str">
        <f>Cover!$G$25</f>
        <v>NL</v>
      </c>
      <c r="B1067" s="1371" t="s">
        <v>866</v>
      </c>
      <c r="C1067" s="1371">
        <f>Cover!G$27</f>
        <v>2019</v>
      </c>
      <c r="D1067" s="1371" t="s">
        <v>788</v>
      </c>
      <c r="E1067" s="1365" t="s">
        <v>785</v>
      </c>
      <c r="F1067" s="1371" t="s">
        <v>862</v>
      </c>
      <c r="G1067" s="1369">
        <f>IF(ISNUMBER('EU1 ExtraEU Trade'!K21),IF('EU1 ExtraEU Trade'!K21="","",'EU1 ExtraEU Trade'!K21),"")</f>
        <v>188</v>
      </c>
      <c r="H1067" s="1367" t="str">
        <f>IF('EU1 ExtraEU Trade'!S21="","",'EU1 ExtraEU Trade'!S21)</f>
        <v/>
      </c>
    </row>
    <row r="1068" spans="1:8" x14ac:dyDescent="0.25">
      <c r="A1068" s="1369" t="str">
        <f>Cover!$G$25</f>
        <v>NL</v>
      </c>
      <c r="B1068" s="1371" t="s">
        <v>866</v>
      </c>
      <c r="C1068" s="1371">
        <f>Cover!G$27</f>
        <v>2019</v>
      </c>
      <c r="D1068" s="1371" t="s">
        <v>789</v>
      </c>
      <c r="E1068" s="1365" t="s">
        <v>785</v>
      </c>
      <c r="F1068" s="1371" t="s">
        <v>862</v>
      </c>
      <c r="G1068" s="1369">
        <f>IF(ISNUMBER('EU1 ExtraEU Trade'!K22),IF('EU1 ExtraEU Trade'!K22="","",'EU1 ExtraEU Trade'!K22),"")</f>
        <v>926</v>
      </c>
      <c r="H1068" s="1367" t="str">
        <f>IF('EU1 ExtraEU Trade'!S22="","",'EU1 ExtraEU Trade'!S22)</f>
        <v/>
      </c>
    </row>
    <row r="1069" spans="1:8" x14ac:dyDescent="0.25">
      <c r="A1069" s="1369" t="str">
        <f>Cover!$G$25</f>
        <v>NL</v>
      </c>
      <c r="B1069" s="1371" t="s">
        <v>866</v>
      </c>
      <c r="C1069" s="1371">
        <f>Cover!G$27</f>
        <v>2019</v>
      </c>
      <c r="D1069" s="1371" t="s">
        <v>790</v>
      </c>
      <c r="E1069" s="1365" t="s">
        <v>785</v>
      </c>
      <c r="F1069" s="1371" t="s">
        <v>862</v>
      </c>
      <c r="G1069" s="1369">
        <f>IF(ISNUMBER('EU1 ExtraEU Trade'!K23),IF('EU1 ExtraEU Trade'!K23="","",'EU1 ExtraEU Trade'!K23),"")</f>
        <v>0</v>
      </c>
      <c r="H1069" s="1367" t="str">
        <f>IF('EU1 ExtraEU Trade'!S23="","",'EU1 ExtraEU Trade'!S23)</f>
        <v/>
      </c>
    </row>
    <row r="1070" spans="1:8" x14ac:dyDescent="0.25">
      <c r="A1070" s="1369" t="str">
        <f>Cover!$G$25</f>
        <v>NL</v>
      </c>
      <c r="B1070" s="1371" t="s">
        <v>866</v>
      </c>
      <c r="C1070" s="1371">
        <f>Cover!G$27</f>
        <v>2019</v>
      </c>
      <c r="D1070" s="1371" t="s">
        <v>791</v>
      </c>
      <c r="E1070" s="1365" t="s">
        <v>785</v>
      </c>
      <c r="F1070" s="1371" t="s">
        <v>862</v>
      </c>
      <c r="G1070" s="1369">
        <f>IF(ISNUMBER('EU1 ExtraEU Trade'!K24),IF('EU1 ExtraEU Trade'!K24="","",'EU1 ExtraEU Trade'!K24),"")</f>
        <v>3625</v>
      </c>
      <c r="H1070" s="1367" t="str">
        <f>IF('EU1 ExtraEU Trade'!S24="","",'EU1 ExtraEU Trade'!S24)</f>
        <v/>
      </c>
    </row>
    <row r="1071" spans="1:8" x14ac:dyDescent="0.25">
      <c r="A1071" s="1369" t="str">
        <f>Cover!$G$25</f>
        <v>NL</v>
      </c>
      <c r="B1071" s="1371" t="s">
        <v>866</v>
      </c>
      <c r="C1071" s="1371">
        <f>Cover!G$27</f>
        <v>2019</v>
      </c>
      <c r="D1071" s="1371" t="s">
        <v>792</v>
      </c>
      <c r="E1071" s="1365" t="s">
        <v>785</v>
      </c>
      <c r="F1071" s="1371" t="s">
        <v>862</v>
      </c>
      <c r="G1071" s="1369">
        <f>IF(ISNUMBER('EU1 ExtraEU Trade'!K25),IF('EU1 ExtraEU Trade'!K25="","",'EU1 ExtraEU Trade'!K25),"")</f>
        <v>232</v>
      </c>
      <c r="H1071" s="1367" t="str">
        <f>IF('EU1 ExtraEU Trade'!S25="","",'EU1 ExtraEU Trade'!S25)</f>
        <v/>
      </c>
    </row>
    <row r="1072" spans="1:8" x14ac:dyDescent="0.25">
      <c r="A1072" s="1369" t="str">
        <f>Cover!$G$25</f>
        <v>NL</v>
      </c>
      <c r="B1072" s="1371" t="s">
        <v>866</v>
      </c>
      <c r="C1072" s="1371">
        <f>Cover!G$27</f>
        <v>2019</v>
      </c>
      <c r="D1072" s="1371" t="s">
        <v>793</v>
      </c>
      <c r="E1072" s="1365" t="s">
        <v>785</v>
      </c>
      <c r="F1072" s="1371" t="s">
        <v>862</v>
      </c>
      <c r="G1072" s="1369">
        <f>IF(ISNUMBER('EU1 ExtraEU Trade'!K26),IF('EU1 ExtraEU Trade'!K26="","",'EU1 ExtraEU Trade'!K26),"")</f>
        <v>3393</v>
      </c>
      <c r="H1072" s="1367" t="str">
        <f>IF('EU1 ExtraEU Trade'!S26="","",'EU1 ExtraEU Trade'!S26)</f>
        <v/>
      </c>
    </row>
    <row r="1073" spans="1:8" x14ac:dyDescent="0.25">
      <c r="A1073" s="1369" t="str">
        <f>Cover!$G$25</f>
        <v>NL</v>
      </c>
      <c r="B1073" s="1371" t="s">
        <v>866</v>
      </c>
      <c r="C1073" s="1371">
        <f>Cover!G$27</f>
        <v>2019</v>
      </c>
      <c r="D1073" s="1371" t="s">
        <v>794</v>
      </c>
      <c r="E1073" s="1365" t="s">
        <v>785</v>
      </c>
      <c r="F1073" s="1371" t="s">
        <v>862</v>
      </c>
      <c r="G1073" s="1369">
        <f>IF(ISNUMBER('EU1 ExtraEU Trade'!K27),IF('EU1 ExtraEU Trade'!K27="","",'EU1 ExtraEU Trade'!K27),"")</f>
        <v>35159</v>
      </c>
      <c r="H1073" s="1367" t="str">
        <f>IF('EU1 ExtraEU Trade'!S27="","",'EU1 ExtraEU Trade'!S27)</f>
        <v/>
      </c>
    </row>
    <row r="1074" spans="1:8" x14ac:dyDescent="0.25">
      <c r="A1074" s="1369" t="str">
        <f>Cover!$G$25</f>
        <v>NL</v>
      </c>
      <c r="B1074" s="1371" t="s">
        <v>866</v>
      </c>
      <c r="C1074" s="1371">
        <f>Cover!G$27</f>
        <v>2019</v>
      </c>
      <c r="D1074" s="1371" t="s">
        <v>794</v>
      </c>
      <c r="E1074" s="1365" t="s">
        <v>829</v>
      </c>
      <c r="F1074" s="1371" t="s">
        <v>862</v>
      </c>
      <c r="G1074" s="1369">
        <f>IF(ISNUMBER('EU1 ExtraEU Trade'!K28),IF('EU1 ExtraEU Trade'!K28="","",'EU1 ExtraEU Trade'!K28),"")</f>
        <v>18885</v>
      </c>
      <c r="H1074" s="1367" t="str">
        <f>IF('EU1 ExtraEU Trade'!S28="","",'EU1 ExtraEU Trade'!S28)</f>
        <v/>
      </c>
    </row>
    <row r="1075" spans="1:8" x14ac:dyDescent="0.25">
      <c r="A1075" s="1369" t="str">
        <f>Cover!$G$25</f>
        <v>NL</v>
      </c>
      <c r="B1075" s="1371" t="s">
        <v>866</v>
      </c>
      <c r="C1075" s="1371">
        <f>Cover!G$27</f>
        <v>2019</v>
      </c>
      <c r="D1075" s="1371" t="s">
        <v>794</v>
      </c>
      <c r="E1075" s="1365" t="s">
        <v>833</v>
      </c>
      <c r="F1075" s="1371" t="s">
        <v>862</v>
      </c>
      <c r="G1075" s="1369">
        <f>IF(ISNUMBER('EU1 ExtraEU Trade'!K29),IF('EU1 ExtraEU Trade'!K29="","",'EU1 ExtraEU Trade'!K29),"")</f>
        <v>16274</v>
      </c>
      <c r="H1075" s="1367" t="str">
        <f>IF('EU1 ExtraEU Trade'!S29="","",'EU1 ExtraEU Trade'!S29)</f>
        <v/>
      </c>
    </row>
    <row r="1076" spans="1:8" x14ac:dyDescent="0.25">
      <c r="A1076" s="1369" t="str">
        <f>Cover!$G$25</f>
        <v>NL</v>
      </c>
      <c r="B1076" s="1371" t="s">
        <v>866</v>
      </c>
      <c r="C1076" s="1371">
        <f>Cover!G$27</f>
        <v>2019</v>
      </c>
      <c r="D1076" s="1371" t="s">
        <v>794</v>
      </c>
      <c r="E1076" s="1365" t="s">
        <v>842</v>
      </c>
      <c r="F1076" s="1371" t="s">
        <v>862</v>
      </c>
      <c r="G1076" s="1369">
        <f>IF(ISNUMBER('EU1 ExtraEU Trade'!K30),IF('EU1 ExtraEU Trade'!K30="","",'EU1 ExtraEU Trade'!K30),"")</f>
        <v>2416</v>
      </c>
      <c r="H1076" s="1367" t="str">
        <f>IF('EU1 ExtraEU Trade'!S30="","",'EU1 ExtraEU Trade'!S30)</f>
        <v/>
      </c>
    </row>
    <row r="1077" spans="1:8" x14ac:dyDescent="0.25">
      <c r="A1077" s="1369" t="str">
        <f>Cover!$G$25</f>
        <v>NL</v>
      </c>
      <c r="B1077" s="1371" t="s">
        <v>866</v>
      </c>
      <c r="C1077" s="1371">
        <f>Cover!G$27</f>
        <v>2019</v>
      </c>
      <c r="D1077" s="1371" t="s">
        <v>795</v>
      </c>
      <c r="E1077" s="1365" t="s">
        <v>785</v>
      </c>
      <c r="F1077" s="1371" t="s">
        <v>862</v>
      </c>
      <c r="G1077" s="1369">
        <f>IF(ISNUMBER('EU1 ExtraEU Trade'!K31),IF('EU1 ExtraEU Trade'!K31="","",'EU1 ExtraEU Trade'!K31),"")</f>
        <v>8170</v>
      </c>
      <c r="H1077" s="1367" t="str">
        <f>IF('EU1 ExtraEU Trade'!S31="","",'EU1 ExtraEU Trade'!S31)</f>
        <v/>
      </c>
    </row>
    <row r="1078" spans="1:8" x14ac:dyDescent="0.25">
      <c r="A1078" s="1369" t="str">
        <f>Cover!$G$25</f>
        <v>NL</v>
      </c>
      <c r="B1078" s="1371" t="s">
        <v>866</v>
      </c>
      <c r="C1078" s="1371">
        <f>Cover!G$27</f>
        <v>2019</v>
      </c>
      <c r="D1078" s="1371" t="s">
        <v>795</v>
      </c>
      <c r="E1078" s="1365" t="s">
        <v>829</v>
      </c>
      <c r="F1078" s="1371" t="s">
        <v>862</v>
      </c>
      <c r="G1078" s="1369">
        <f>IF(ISNUMBER('EU1 ExtraEU Trade'!K32),IF('EU1 ExtraEU Trade'!K32="","",'EU1 ExtraEU Trade'!K32),"")</f>
        <v>25</v>
      </c>
      <c r="H1078" s="1367" t="str">
        <f>IF('EU1 ExtraEU Trade'!S32="","",'EU1 ExtraEU Trade'!S32)</f>
        <v/>
      </c>
    </row>
    <row r="1079" spans="1:8" x14ac:dyDescent="0.25">
      <c r="A1079" s="1369" t="str">
        <f>Cover!$G$25</f>
        <v>NL</v>
      </c>
      <c r="B1079" s="1371" t="s">
        <v>866</v>
      </c>
      <c r="C1079" s="1371">
        <f>Cover!G$27</f>
        <v>2019</v>
      </c>
      <c r="D1079" s="1371" t="s">
        <v>795</v>
      </c>
      <c r="E1079" s="1365" t="s">
        <v>833</v>
      </c>
      <c r="F1079" s="1371" t="s">
        <v>862</v>
      </c>
      <c r="G1079" s="1369">
        <f>IF(ISNUMBER('EU1 ExtraEU Trade'!K33),IF('EU1 ExtraEU Trade'!K33="","",'EU1 ExtraEU Trade'!K33),"")</f>
        <v>8145</v>
      </c>
      <c r="H1079" s="1367" t="str">
        <f>IF('EU1 ExtraEU Trade'!S33="","",'EU1 ExtraEU Trade'!S33)</f>
        <v/>
      </c>
    </row>
    <row r="1080" spans="1:8" x14ac:dyDescent="0.25">
      <c r="A1080" s="1369" t="str">
        <f>Cover!$G$25</f>
        <v>NL</v>
      </c>
      <c r="B1080" s="1371" t="s">
        <v>866</v>
      </c>
      <c r="C1080" s="1371">
        <f>Cover!G$27</f>
        <v>2019</v>
      </c>
      <c r="D1080" s="1371" t="s">
        <v>795</v>
      </c>
      <c r="E1080" s="1365" t="s">
        <v>842</v>
      </c>
      <c r="F1080" s="1371" t="s">
        <v>862</v>
      </c>
      <c r="G1080" s="1369">
        <f>IF(ISNUMBER('EU1 ExtraEU Trade'!K34),IF('EU1 ExtraEU Trade'!K34="","",'EU1 ExtraEU Trade'!K34),"")</f>
        <v>30</v>
      </c>
      <c r="H1080" s="1367" t="str">
        <f>IF('EU1 ExtraEU Trade'!S34="","",'EU1 ExtraEU Trade'!S34)</f>
        <v/>
      </c>
    </row>
    <row r="1081" spans="1:8" x14ac:dyDescent="0.25">
      <c r="A1081" s="1369" t="str">
        <f>Cover!$G$25</f>
        <v>NL</v>
      </c>
      <c r="B1081" s="1371" t="s">
        <v>866</v>
      </c>
      <c r="C1081" s="1371">
        <f>Cover!G$27</f>
        <v>2019</v>
      </c>
      <c r="D1081" s="1371" t="s">
        <v>796</v>
      </c>
      <c r="E1081" s="1365" t="s">
        <v>785</v>
      </c>
      <c r="F1081" s="1371" t="s">
        <v>862</v>
      </c>
      <c r="G1081" s="1369">
        <f>IF(ISNUMBER('EU1 ExtraEU Trade'!K35),IF('EU1 ExtraEU Trade'!K35="","",'EU1 ExtraEU Trade'!K35),"")</f>
        <v>33905</v>
      </c>
      <c r="H1081" s="1367" t="str">
        <f>IF('EU1 ExtraEU Trade'!S35="","",'EU1 ExtraEU Trade'!S35)</f>
        <v/>
      </c>
    </row>
    <row r="1082" spans="1:8" x14ac:dyDescent="0.25">
      <c r="A1082" s="1369" t="str">
        <f>Cover!$G$25</f>
        <v>NL</v>
      </c>
      <c r="B1082" s="1371" t="s">
        <v>866</v>
      </c>
      <c r="C1082" s="1371">
        <f>Cover!G$27</f>
        <v>2019</v>
      </c>
      <c r="D1082" s="1371" t="s">
        <v>797</v>
      </c>
      <c r="E1082" s="1365" t="s">
        <v>785</v>
      </c>
      <c r="F1082" s="1371" t="s">
        <v>862</v>
      </c>
      <c r="G1082" s="1369">
        <f>IF(ISNUMBER('EU1 ExtraEU Trade'!K36),IF('EU1 ExtraEU Trade'!K36="","",'EU1 ExtraEU Trade'!K36),"")</f>
        <v>15123</v>
      </c>
      <c r="H1082" s="1367" t="str">
        <f>IF('EU1 ExtraEU Trade'!S36="","",'EU1 ExtraEU Trade'!S36)</f>
        <v/>
      </c>
    </row>
    <row r="1083" spans="1:8" x14ac:dyDescent="0.25">
      <c r="A1083" s="1369" t="str">
        <f>Cover!$G$25</f>
        <v>NL</v>
      </c>
      <c r="B1083" s="1371" t="s">
        <v>866</v>
      </c>
      <c r="C1083" s="1371">
        <f>Cover!G$27</f>
        <v>2019</v>
      </c>
      <c r="D1083" s="1371" t="s">
        <v>797</v>
      </c>
      <c r="E1083" s="1365" t="s">
        <v>829</v>
      </c>
      <c r="F1083" s="1371" t="s">
        <v>862</v>
      </c>
      <c r="G1083" s="1369">
        <f>IF(ISNUMBER('EU1 ExtraEU Trade'!K37),IF('EU1 ExtraEU Trade'!K37="","",'EU1 ExtraEU Trade'!K37),"")</f>
        <v>2078</v>
      </c>
      <c r="H1083" s="1367" t="str">
        <f>IF('EU1 ExtraEU Trade'!S37="","",'EU1 ExtraEU Trade'!S37)</f>
        <v/>
      </c>
    </row>
    <row r="1084" spans="1:8" x14ac:dyDescent="0.25">
      <c r="A1084" s="1369" t="str">
        <f>Cover!$G$25</f>
        <v>NL</v>
      </c>
      <c r="B1084" s="1371" t="s">
        <v>866</v>
      </c>
      <c r="C1084" s="1371">
        <f>Cover!G$27</f>
        <v>2019</v>
      </c>
      <c r="D1084" s="1371" t="s">
        <v>797</v>
      </c>
      <c r="E1084" s="1365" t="s">
        <v>833</v>
      </c>
      <c r="F1084" s="1371" t="s">
        <v>862</v>
      </c>
      <c r="G1084" s="1369">
        <f>IF(ISNUMBER('EU1 ExtraEU Trade'!K38),IF('EU1 ExtraEU Trade'!K38="","",'EU1 ExtraEU Trade'!K38),"")</f>
        <v>13045</v>
      </c>
      <c r="H1084" s="1367" t="str">
        <f>IF('EU1 ExtraEU Trade'!S38="","",'EU1 ExtraEU Trade'!S38)</f>
        <v/>
      </c>
    </row>
    <row r="1085" spans="1:8" x14ac:dyDescent="0.25">
      <c r="A1085" s="1369" t="str">
        <f>Cover!$G$25</f>
        <v>NL</v>
      </c>
      <c r="B1085" s="1371" t="s">
        <v>866</v>
      </c>
      <c r="C1085" s="1371">
        <f>Cover!G$27</f>
        <v>2019</v>
      </c>
      <c r="D1085" s="1371" t="s">
        <v>797</v>
      </c>
      <c r="E1085" s="1365" t="s">
        <v>842</v>
      </c>
      <c r="F1085" s="1371" t="s">
        <v>862</v>
      </c>
      <c r="G1085" s="1369">
        <f>IF(ISNUMBER('EU1 ExtraEU Trade'!K39),IF('EU1 ExtraEU Trade'!K39="","",'EU1 ExtraEU Trade'!K39),"")</f>
        <v>9468</v>
      </c>
      <c r="H1085" s="1367" t="str">
        <f>IF('EU1 ExtraEU Trade'!S39="","",'EU1 ExtraEU Trade'!S39)</f>
        <v/>
      </c>
    </row>
    <row r="1086" spans="1:8" x14ac:dyDescent="0.25">
      <c r="A1086" s="1369" t="str">
        <f>Cover!$G$25</f>
        <v>NL</v>
      </c>
      <c r="B1086" s="1371" t="s">
        <v>866</v>
      </c>
      <c r="C1086" s="1371">
        <f>Cover!G$27</f>
        <v>2019</v>
      </c>
      <c r="D1086" s="1371" t="s">
        <v>798</v>
      </c>
      <c r="E1086" s="1365" t="s">
        <v>785</v>
      </c>
      <c r="F1086" s="1371" t="s">
        <v>862</v>
      </c>
      <c r="G1086" s="1369">
        <f>IF(ISNUMBER('EU1 ExtraEU Trade'!K40),IF('EU1 ExtraEU Trade'!K40="","",'EU1 ExtraEU Trade'!K40),"")</f>
        <v>5089</v>
      </c>
      <c r="H1086" s="1367" t="str">
        <f>IF('EU1 ExtraEU Trade'!S40="","",'EU1 ExtraEU Trade'!S40)</f>
        <v/>
      </c>
    </row>
    <row r="1087" spans="1:8" x14ac:dyDescent="0.25">
      <c r="A1087" s="1369" t="str">
        <f>Cover!$G$25</f>
        <v>NL</v>
      </c>
      <c r="B1087" s="1371" t="s">
        <v>866</v>
      </c>
      <c r="C1087" s="1371">
        <f>Cover!G$27</f>
        <v>2019</v>
      </c>
      <c r="D1087" s="1371" t="s">
        <v>799</v>
      </c>
      <c r="E1087" s="1365" t="s">
        <v>785</v>
      </c>
      <c r="F1087" s="1371" t="s">
        <v>862</v>
      </c>
      <c r="G1087" s="1369">
        <f>IF(ISNUMBER('EU1 ExtraEU Trade'!K41),IF('EU1 ExtraEU Trade'!K41="","",'EU1 ExtraEU Trade'!K41),"")</f>
        <v>173</v>
      </c>
      <c r="H1087" s="1367" t="str">
        <f>IF('EU1 ExtraEU Trade'!S41="","",'EU1 ExtraEU Trade'!S41)</f>
        <v/>
      </c>
    </row>
    <row r="1088" spans="1:8" x14ac:dyDescent="0.25">
      <c r="A1088" s="1369" t="str">
        <f>Cover!$G$25</f>
        <v>NL</v>
      </c>
      <c r="B1088" s="1371" t="s">
        <v>866</v>
      </c>
      <c r="C1088" s="1371">
        <f>Cover!G$27</f>
        <v>2019</v>
      </c>
      <c r="D1088" s="1371" t="s">
        <v>800</v>
      </c>
      <c r="E1088" s="1365" t="s">
        <v>785</v>
      </c>
      <c r="F1088" s="1371" t="s">
        <v>862</v>
      </c>
      <c r="G1088" s="1369">
        <f>IF(ISNUMBER('EU1 ExtraEU Trade'!K42),IF('EU1 ExtraEU Trade'!K42="","",'EU1 ExtraEU Trade'!K42),"")</f>
        <v>13693</v>
      </c>
      <c r="H1088" s="1367" t="str">
        <f>IF('EU1 ExtraEU Trade'!S42="","",'EU1 ExtraEU Trade'!S42)</f>
        <v/>
      </c>
    </row>
    <row r="1089" spans="1:8" x14ac:dyDescent="0.25">
      <c r="A1089" s="1369" t="str">
        <f>Cover!$G$25</f>
        <v>NL</v>
      </c>
      <c r="B1089" s="1371" t="s">
        <v>866</v>
      </c>
      <c r="C1089" s="1371">
        <f>Cover!G$27</f>
        <v>2019</v>
      </c>
      <c r="D1089" s="1371" t="s">
        <v>801</v>
      </c>
      <c r="E1089" s="1365" t="s">
        <v>785</v>
      </c>
      <c r="F1089" s="1371" t="s">
        <v>862</v>
      </c>
      <c r="G1089" s="1369">
        <f>IF(ISNUMBER('EU1 ExtraEU Trade'!K43),IF('EU1 ExtraEU Trade'!K43="","",'EU1 ExtraEU Trade'!K43),"")</f>
        <v>3335</v>
      </c>
      <c r="H1089" s="1367" t="str">
        <f>IF('EU1 ExtraEU Trade'!S43="","",'EU1 ExtraEU Trade'!S43)</f>
        <v/>
      </c>
    </row>
    <row r="1090" spans="1:8" x14ac:dyDescent="0.25">
      <c r="A1090" s="1369" t="str">
        <f>Cover!$G$25</f>
        <v>NL</v>
      </c>
      <c r="B1090" s="1371" t="s">
        <v>866</v>
      </c>
      <c r="C1090" s="1371">
        <f>Cover!G$27</f>
        <v>2019</v>
      </c>
      <c r="D1090" s="1371" t="s">
        <v>802</v>
      </c>
      <c r="E1090" s="1365" t="s">
        <v>785</v>
      </c>
      <c r="F1090" s="1371" t="s">
        <v>862</v>
      </c>
      <c r="G1090" s="1369">
        <f>IF(ISNUMBER('EU1 ExtraEU Trade'!K44),IF('EU1 ExtraEU Trade'!K44="","",'EU1 ExtraEU Trade'!K44),"")</f>
        <v>9393</v>
      </c>
      <c r="H1090" s="1367" t="str">
        <f>IF('EU1 ExtraEU Trade'!S44="","",'EU1 ExtraEU Trade'!S44)</f>
        <v/>
      </c>
    </row>
    <row r="1091" spans="1:8" x14ac:dyDescent="0.25">
      <c r="A1091" s="1369" t="str">
        <f>Cover!$G$25</f>
        <v>NL</v>
      </c>
      <c r="B1091" s="1371" t="s">
        <v>866</v>
      </c>
      <c r="C1091" s="1371">
        <f>Cover!G$27</f>
        <v>2019</v>
      </c>
      <c r="D1091" s="1371" t="s">
        <v>803</v>
      </c>
      <c r="E1091" s="1365" t="s">
        <v>785</v>
      </c>
      <c r="F1091" s="1371" t="s">
        <v>862</v>
      </c>
      <c r="G1091" s="1369">
        <f>IF(ISNUMBER('EU1 ExtraEU Trade'!K45),IF('EU1 ExtraEU Trade'!K45="","",'EU1 ExtraEU Trade'!K45),"")</f>
        <v>965</v>
      </c>
      <c r="H1091" s="1367" t="str">
        <f>IF('EU1 ExtraEU Trade'!S45="","",'EU1 ExtraEU Trade'!S45)</f>
        <v/>
      </c>
    </row>
    <row r="1092" spans="1:8" x14ac:dyDescent="0.25">
      <c r="A1092" s="1369" t="str">
        <f>Cover!$G$25</f>
        <v>NL</v>
      </c>
      <c r="B1092" s="1371" t="s">
        <v>866</v>
      </c>
      <c r="C1092" s="1371">
        <f>Cover!G$27</f>
        <v>2019</v>
      </c>
      <c r="D1092" s="1371" t="s">
        <v>804</v>
      </c>
      <c r="E1092" s="1365" t="s">
        <v>785</v>
      </c>
      <c r="F1092" s="1371" t="s">
        <v>862</v>
      </c>
      <c r="G1092" s="1369">
        <f>IF(ISNUMBER('EU1 ExtraEU Trade'!K46),IF('EU1 ExtraEU Trade'!K46="","",'EU1 ExtraEU Trade'!K46),"")</f>
        <v>334750</v>
      </c>
      <c r="H1092" s="1367" t="str">
        <f>IF('EU1 ExtraEU Trade'!S46="","",'EU1 ExtraEU Trade'!S46)</f>
        <v/>
      </c>
    </row>
    <row r="1093" spans="1:8" x14ac:dyDescent="0.25">
      <c r="A1093" s="1369" t="str">
        <f>Cover!$G$25</f>
        <v>NL</v>
      </c>
      <c r="B1093" s="1371" t="s">
        <v>866</v>
      </c>
      <c r="C1093" s="1371">
        <f>Cover!G$27</f>
        <v>2019</v>
      </c>
      <c r="D1093" s="1371" t="s">
        <v>805</v>
      </c>
      <c r="E1093" s="1365" t="s">
        <v>785</v>
      </c>
      <c r="F1093" s="1371" t="s">
        <v>862</v>
      </c>
      <c r="G1093" s="1369">
        <f>IF(ISNUMBER('EU1 ExtraEU Trade'!K47),IF('EU1 ExtraEU Trade'!K47="","",'EU1 ExtraEU Trade'!K47),"")</f>
        <v>8221</v>
      </c>
      <c r="H1093" s="1367" t="str">
        <f>IF('EU1 ExtraEU Trade'!S47="","",'EU1 ExtraEU Trade'!S47)</f>
        <v/>
      </c>
    </row>
    <row r="1094" spans="1:8" x14ac:dyDescent="0.25">
      <c r="A1094" s="1369" t="str">
        <f>Cover!$G$25</f>
        <v>NL</v>
      </c>
      <c r="B1094" s="1371" t="s">
        <v>866</v>
      </c>
      <c r="C1094" s="1371">
        <f>Cover!G$27</f>
        <v>2019</v>
      </c>
      <c r="D1094" s="1371" t="s">
        <v>806</v>
      </c>
      <c r="E1094" s="1365" t="s">
        <v>785</v>
      </c>
      <c r="F1094" s="1371" t="s">
        <v>862</v>
      </c>
      <c r="G1094" s="1369">
        <f>IF(ISNUMBER('EU1 ExtraEU Trade'!K48),IF('EU1 ExtraEU Trade'!K48="","",'EU1 ExtraEU Trade'!K48),"")</f>
        <v>326360</v>
      </c>
      <c r="H1094" s="1367" t="str">
        <f>IF('EU1 ExtraEU Trade'!S48="","",'EU1 ExtraEU Trade'!S48)</f>
        <v/>
      </c>
    </row>
    <row r="1095" spans="1:8" x14ac:dyDescent="0.25">
      <c r="A1095" s="1369" t="str">
        <f>Cover!$G$25</f>
        <v>NL</v>
      </c>
      <c r="B1095" s="1371" t="s">
        <v>866</v>
      </c>
      <c r="C1095" s="1371">
        <f>Cover!G$27</f>
        <v>2019</v>
      </c>
      <c r="D1095" s="1371" t="s">
        <v>807</v>
      </c>
      <c r="E1095" s="1365" t="s">
        <v>785</v>
      </c>
      <c r="F1095" s="1371" t="s">
        <v>862</v>
      </c>
      <c r="G1095" s="1369">
        <f>IF(ISNUMBER('EU1 ExtraEU Trade'!K49),IF('EU1 ExtraEU Trade'!K49="","",'EU1 ExtraEU Trade'!K49),"")</f>
        <v>326339</v>
      </c>
      <c r="H1095" s="1367" t="str">
        <f>IF('EU1 ExtraEU Trade'!S49="","",'EU1 ExtraEU Trade'!S49)</f>
        <v/>
      </c>
    </row>
    <row r="1096" spans="1:8" x14ac:dyDescent="0.25">
      <c r="A1096" s="1369" t="str">
        <f>Cover!$G$25</f>
        <v>NL</v>
      </c>
      <c r="B1096" s="1371" t="s">
        <v>866</v>
      </c>
      <c r="C1096" s="1371">
        <f>Cover!G$27</f>
        <v>2019</v>
      </c>
      <c r="D1096" s="1371" t="s">
        <v>808</v>
      </c>
      <c r="E1096" s="1365" t="s">
        <v>785</v>
      </c>
      <c r="F1096" s="1371" t="s">
        <v>862</v>
      </c>
      <c r="G1096" s="1369">
        <f>IF(ISNUMBER('EU1 ExtraEU Trade'!K50),IF('EU1 ExtraEU Trade'!K50="","",'EU1 ExtraEU Trade'!K50),"")</f>
        <v>326289</v>
      </c>
      <c r="H1096" s="1367" t="str">
        <f>IF('EU1 ExtraEU Trade'!S50="","",'EU1 ExtraEU Trade'!S50)</f>
        <v/>
      </c>
    </row>
    <row r="1097" spans="1:8" x14ac:dyDescent="0.25">
      <c r="A1097" s="1369" t="str">
        <f>Cover!$G$25</f>
        <v>NL</v>
      </c>
      <c r="B1097" s="1371" t="s">
        <v>866</v>
      </c>
      <c r="C1097" s="1371">
        <f>Cover!G$27</f>
        <v>2019</v>
      </c>
      <c r="D1097" s="1371" t="s">
        <v>809</v>
      </c>
      <c r="E1097" s="1365" t="s">
        <v>785</v>
      </c>
      <c r="F1097" s="1371" t="s">
        <v>862</v>
      </c>
      <c r="G1097" s="1369">
        <f>IF(ISNUMBER('EU1 ExtraEU Trade'!K51),IF('EU1 ExtraEU Trade'!K51="","",'EU1 ExtraEU Trade'!K51),"")</f>
        <v>21</v>
      </c>
      <c r="H1097" s="1367" t="str">
        <f>IF('EU1 ExtraEU Trade'!S51="","",'EU1 ExtraEU Trade'!S51)</f>
        <v/>
      </c>
    </row>
    <row r="1098" spans="1:8" x14ac:dyDescent="0.25">
      <c r="A1098" s="1369" t="str">
        <f>Cover!$G$25</f>
        <v>NL</v>
      </c>
      <c r="B1098" s="1371" t="s">
        <v>866</v>
      </c>
      <c r="C1098" s="1371">
        <f>Cover!G$27</f>
        <v>2019</v>
      </c>
      <c r="D1098" s="1371" t="s">
        <v>810</v>
      </c>
      <c r="E1098" s="1365" t="s">
        <v>785</v>
      </c>
      <c r="F1098" s="1371" t="s">
        <v>862</v>
      </c>
      <c r="G1098" s="1369">
        <f>IF(ISNUMBER('EU1 ExtraEU Trade'!K52),IF('EU1 ExtraEU Trade'!K52="","",'EU1 ExtraEU Trade'!K52),"")</f>
        <v>169</v>
      </c>
      <c r="H1098" s="1367" t="str">
        <f>IF('EU1 ExtraEU Trade'!S52="","",'EU1 ExtraEU Trade'!S52)</f>
        <v/>
      </c>
    </row>
    <row r="1099" spans="1:8" x14ac:dyDescent="0.25">
      <c r="A1099" s="1369" t="str">
        <f>Cover!$G$25</f>
        <v>NL</v>
      </c>
      <c r="B1099" s="1371" t="s">
        <v>866</v>
      </c>
      <c r="C1099" s="1371">
        <f>Cover!G$27</f>
        <v>2019</v>
      </c>
      <c r="D1099" s="1371" t="s">
        <v>811</v>
      </c>
      <c r="E1099" s="1365" t="s">
        <v>785</v>
      </c>
      <c r="F1099" s="1371" t="s">
        <v>862</v>
      </c>
      <c r="G1099" s="1369">
        <f>IF(ISNUMBER('EU1 ExtraEU Trade'!K53),IF('EU1 ExtraEU Trade'!K53="","",'EU1 ExtraEU Trade'!K53),"")</f>
        <v>188</v>
      </c>
      <c r="H1099" s="1367" t="str">
        <f>IF('EU1 ExtraEU Trade'!S53="","",'EU1 ExtraEU Trade'!S53)</f>
        <v/>
      </c>
    </row>
    <row r="1100" spans="1:8" x14ac:dyDescent="0.25">
      <c r="A1100" s="1369" t="str">
        <f>Cover!$G$25</f>
        <v>NL</v>
      </c>
      <c r="B1100" s="1371" t="s">
        <v>866</v>
      </c>
      <c r="C1100" s="1371">
        <f>Cover!G$27</f>
        <v>2019</v>
      </c>
      <c r="D1100" s="1371" t="s">
        <v>812</v>
      </c>
      <c r="E1100" s="1365" t="s">
        <v>785</v>
      </c>
      <c r="F1100" s="1371" t="s">
        <v>862</v>
      </c>
      <c r="G1100" s="1369">
        <f>IF(ISNUMBER('EU1 ExtraEU Trade'!K54),IF('EU1 ExtraEU Trade'!K54="","",'EU1 ExtraEU Trade'!K54),"")</f>
        <v>137</v>
      </c>
      <c r="H1100" s="1367" t="str">
        <f>IF('EU1 ExtraEU Trade'!S54="","",'EU1 ExtraEU Trade'!S54)</f>
        <v/>
      </c>
    </row>
    <row r="1101" spans="1:8" x14ac:dyDescent="0.25">
      <c r="A1101" s="1369" t="str">
        <f>Cover!$G$25</f>
        <v>NL</v>
      </c>
      <c r="B1101" s="1371" t="s">
        <v>866</v>
      </c>
      <c r="C1101" s="1371">
        <f>Cover!G$27</f>
        <v>2019</v>
      </c>
      <c r="D1101" s="1371" t="s">
        <v>813</v>
      </c>
      <c r="E1101" s="1365" t="s">
        <v>785</v>
      </c>
      <c r="F1101" s="1371" t="s">
        <v>862</v>
      </c>
      <c r="G1101" s="1369">
        <f>IF(ISNUMBER('EU1 ExtraEU Trade'!K55),IF('EU1 ExtraEU Trade'!K55="","",'EU1 ExtraEU Trade'!K55),"")</f>
        <v>51</v>
      </c>
      <c r="H1101" s="1367" t="str">
        <f>IF('EU1 ExtraEU Trade'!S55="","",'EU1 ExtraEU Trade'!S55)</f>
        <v/>
      </c>
    </row>
    <row r="1102" spans="1:8" x14ac:dyDescent="0.25">
      <c r="A1102" s="1369" t="str">
        <f>Cover!$G$25</f>
        <v>NL</v>
      </c>
      <c r="B1102" s="1371" t="s">
        <v>866</v>
      </c>
      <c r="C1102" s="1371">
        <f>Cover!G$27</f>
        <v>2019</v>
      </c>
      <c r="D1102" s="1371" t="s">
        <v>814</v>
      </c>
      <c r="E1102" s="1365" t="s">
        <v>785</v>
      </c>
      <c r="F1102" s="1371" t="s">
        <v>862</v>
      </c>
      <c r="G1102" s="1369">
        <f>IF(ISNUMBER('EU1 ExtraEU Trade'!K56),IF('EU1 ExtraEU Trade'!K56="","",'EU1 ExtraEU Trade'!K56),"")</f>
        <v>135784</v>
      </c>
      <c r="H1102" s="1367" t="str">
        <f>IF('EU1 ExtraEU Trade'!S56="","",'EU1 ExtraEU Trade'!S56)</f>
        <v/>
      </c>
    </row>
    <row r="1103" spans="1:8" x14ac:dyDescent="0.25">
      <c r="A1103" s="1369" t="str">
        <f>Cover!$G$25</f>
        <v>NL</v>
      </c>
      <c r="B1103" s="1371" t="s">
        <v>866</v>
      </c>
      <c r="C1103" s="1371">
        <f>Cover!G$27</f>
        <v>2019</v>
      </c>
      <c r="D1103" s="1371" t="s">
        <v>815</v>
      </c>
      <c r="E1103" s="1365" t="s">
        <v>785</v>
      </c>
      <c r="F1103" s="1371" t="s">
        <v>862</v>
      </c>
      <c r="G1103" s="1369">
        <f>IF(ISNUMBER('EU1 ExtraEU Trade'!K57),IF('EU1 ExtraEU Trade'!K57="","",'EU1 ExtraEU Trade'!K57),"")</f>
        <v>370018</v>
      </c>
      <c r="H1103" s="1367" t="str">
        <f>IF('EU1 ExtraEU Trade'!S57="","",'EU1 ExtraEU Trade'!S57)</f>
        <v/>
      </c>
    </row>
    <row r="1104" spans="1:8" x14ac:dyDescent="0.25">
      <c r="A1104" s="1369" t="str">
        <f>Cover!$G$25</f>
        <v>NL</v>
      </c>
      <c r="B1104" s="1371" t="s">
        <v>866</v>
      </c>
      <c r="C1104" s="1371">
        <f>Cover!G$27</f>
        <v>2019</v>
      </c>
      <c r="D1104" s="1371" t="s">
        <v>816</v>
      </c>
      <c r="E1104" s="1365" t="s">
        <v>785</v>
      </c>
      <c r="F1104" s="1371" t="s">
        <v>862</v>
      </c>
      <c r="G1104" s="1369">
        <f>IF(ISNUMBER('EU1 ExtraEU Trade'!K58),IF('EU1 ExtraEU Trade'!K58="","",'EU1 ExtraEU Trade'!K58),"")</f>
        <v>125770</v>
      </c>
      <c r="H1104" s="1367" t="str">
        <f>IF('EU1 ExtraEU Trade'!S58="","",'EU1 ExtraEU Trade'!S58)</f>
        <v/>
      </c>
    </row>
    <row r="1105" spans="1:8" x14ac:dyDescent="0.25">
      <c r="A1105" s="1369" t="str">
        <f>Cover!$G$25</f>
        <v>NL</v>
      </c>
      <c r="B1105" s="1371" t="s">
        <v>866</v>
      </c>
      <c r="C1105" s="1371">
        <f>Cover!G$27</f>
        <v>2019</v>
      </c>
      <c r="D1105" s="1371" t="s">
        <v>817</v>
      </c>
      <c r="E1105" s="1365" t="s">
        <v>785</v>
      </c>
      <c r="F1105" s="1371" t="s">
        <v>862</v>
      </c>
      <c r="G1105" s="1369">
        <f>IF(ISNUMBER('EU1 ExtraEU Trade'!K59),IF('EU1 ExtraEU Trade'!K59="","",'EU1 ExtraEU Trade'!K59),"")</f>
        <v>2276</v>
      </c>
      <c r="H1105" s="1367" t="str">
        <f>IF('EU1 ExtraEU Trade'!S59="","",'EU1 ExtraEU Trade'!S59)</f>
        <v/>
      </c>
    </row>
    <row r="1106" spans="1:8" x14ac:dyDescent="0.25">
      <c r="A1106" s="1369" t="str">
        <f>Cover!$G$25</f>
        <v>NL</v>
      </c>
      <c r="B1106" s="1371" t="s">
        <v>866</v>
      </c>
      <c r="C1106" s="1371">
        <f>Cover!G$27</f>
        <v>2019</v>
      </c>
      <c r="D1106" s="1371" t="s">
        <v>818</v>
      </c>
      <c r="E1106" s="1365" t="s">
        <v>785</v>
      </c>
      <c r="F1106" s="1371" t="s">
        <v>862</v>
      </c>
      <c r="G1106" s="1369">
        <f>IF(ISNUMBER('EU1 ExtraEU Trade'!K60),IF('EU1 ExtraEU Trade'!K60="","",'EU1 ExtraEU Trade'!K60),"")</f>
        <v>6392</v>
      </c>
      <c r="H1106" s="1367" t="str">
        <f>IF('EU1 ExtraEU Trade'!S60="","",'EU1 ExtraEU Trade'!S60)</f>
        <v/>
      </c>
    </row>
    <row r="1107" spans="1:8" x14ac:dyDescent="0.25">
      <c r="A1107" s="1369" t="str">
        <f>Cover!$G$25</f>
        <v>NL</v>
      </c>
      <c r="B1107" s="1371" t="s">
        <v>866</v>
      </c>
      <c r="C1107" s="1371">
        <f>Cover!G$27</f>
        <v>2019</v>
      </c>
      <c r="D1107" s="1371" t="s">
        <v>819</v>
      </c>
      <c r="E1107" s="1365" t="s">
        <v>785</v>
      </c>
      <c r="F1107" s="1371" t="s">
        <v>862</v>
      </c>
      <c r="G1107" s="1369">
        <f>IF(ISNUMBER('EU1 ExtraEU Trade'!K61),IF('EU1 ExtraEU Trade'!K61="","",'EU1 ExtraEU Trade'!K61),"")</f>
        <v>28956</v>
      </c>
      <c r="H1107" s="1367" t="str">
        <f>IF('EU1 ExtraEU Trade'!S61="","",'EU1 ExtraEU Trade'!S61)</f>
        <v/>
      </c>
    </row>
    <row r="1108" spans="1:8" x14ac:dyDescent="0.25">
      <c r="A1108" s="1369" t="str">
        <f>Cover!$G$25</f>
        <v>NL</v>
      </c>
      <c r="B1108" s="1371" t="s">
        <v>866</v>
      </c>
      <c r="C1108" s="1371">
        <f>Cover!G$27</f>
        <v>2019</v>
      </c>
      <c r="D1108" s="1371" t="s">
        <v>820</v>
      </c>
      <c r="E1108" s="1365" t="s">
        <v>785</v>
      </c>
      <c r="F1108" s="1371" t="s">
        <v>862</v>
      </c>
      <c r="G1108" s="1369">
        <f>IF(ISNUMBER('EU1 ExtraEU Trade'!K62),IF('EU1 ExtraEU Trade'!K62="","",'EU1 ExtraEU Trade'!K62),"")</f>
        <v>88146</v>
      </c>
      <c r="H1108" s="1367" t="str">
        <f>IF('EU1 ExtraEU Trade'!S62="","",'EU1 ExtraEU Trade'!S62)</f>
        <v/>
      </c>
    </row>
    <row r="1109" spans="1:8" x14ac:dyDescent="0.25">
      <c r="A1109" s="1369" t="str">
        <f>Cover!$G$25</f>
        <v>NL</v>
      </c>
      <c r="B1109" s="1371" t="s">
        <v>866</v>
      </c>
      <c r="C1109" s="1371">
        <f>Cover!G$27</f>
        <v>2019</v>
      </c>
      <c r="D1109" s="1371" t="s">
        <v>821</v>
      </c>
      <c r="E1109" s="1365" t="s">
        <v>785</v>
      </c>
      <c r="F1109" s="1371" t="s">
        <v>862</v>
      </c>
      <c r="G1109" s="1369">
        <f>IF(ISNUMBER('EU1 ExtraEU Trade'!K63),IF('EU1 ExtraEU Trade'!K63="","",'EU1 ExtraEU Trade'!K63),"")</f>
        <v>4855</v>
      </c>
      <c r="H1109" s="1367" t="str">
        <f>IF('EU1 ExtraEU Trade'!S63="","",'EU1 ExtraEU Trade'!S63)</f>
        <v/>
      </c>
    </row>
    <row r="1110" spans="1:8" x14ac:dyDescent="0.25">
      <c r="A1110" s="1369" t="str">
        <f>Cover!$G$25</f>
        <v>NL</v>
      </c>
      <c r="B1110" s="1371" t="s">
        <v>866</v>
      </c>
      <c r="C1110" s="1371">
        <f>Cover!G$27</f>
        <v>2019</v>
      </c>
      <c r="D1110" s="1371" t="s">
        <v>822</v>
      </c>
      <c r="E1110" s="1365" t="s">
        <v>785</v>
      </c>
      <c r="F1110" s="1371" t="s">
        <v>862</v>
      </c>
      <c r="G1110" s="1369">
        <f>IF(ISNUMBER('EU1 ExtraEU Trade'!K64),IF('EU1 ExtraEU Trade'!K64="","",'EU1 ExtraEU Trade'!K64),"")</f>
        <v>191862</v>
      </c>
      <c r="H1110" s="1367" t="str">
        <f>IF('EU1 ExtraEU Trade'!S64="","",'EU1 ExtraEU Trade'!S64)</f>
        <v/>
      </c>
    </row>
    <row r="1111" spans="1:8" x14ac:dyDescent="0.25">
      <c r="A1111" s="1369" t="str">
        <f>Cover!$G$25</f>
        <v>NL</v>
      </c>
      <c r="B1111" s="1371" t="s">
        <v>866</v>
      </c>
      <c r="C1111" s="1371">
        <f>Cover!G$27</f>
        <v>2019</v>
      </c>
      <c r="D1111" s="1371" t="s">
        <v>823</v>
      </c>
      <c r="E1111" s="1365" t="s">
        <v>785</v>
      </c>
      <c r="F1111" s="1371" t="s">
        <v>862</v>
      </c>
      <c r="G1111" s="1369">
        <f>IF(ISNUMBER('EU1 ExtraEU Trade'!K65),IF('EU1 ExtraEU Trade'!K65="","",'EU1 ExtraEU Trade'!K65),"")</f>
        <v>77403</v>
      </c>
      <c r="H1111" s="1367" t="str">
        <f>IF('EU1 ExtraEU Trade'!S65="","",'EU1 ExtraEU Trade'!S65)</f>
        <v/>
      </c>
    </row>
    <row r="1112" spans="1:8" x14ac:dyDescent="0.25">
      <c r="A1112" s="1369" t="str">
        <f>Cover!$G$25</f>
        <v>NL</v>
      </c>
      <c r="B1112" s="1371" t="s">
        <v>866</v>
      </c>
      <c r="C1112" s="1371">
        <f>Cover!G$27</f>
        <v>2019</v>
      </c>
      <c r="D1112" s="1371" t="s">
        <v>824</v>
      </c>
      <c r="E1112" s="1365" t="s">
        <v>785</v>
      </c>
      <c r="F1112" s="1371" t="s">
        <v>862</v>
      </c>
      <c r="G1112" s="1369">
        <f>IF(ISNUMBER('EU1 ExtraEU Trade'!K66),IF('EU1 ExtraEU Trade'!K66="","",'EU1 ExtraEU Trade'!K66),"")</f>
        <v>73745</v>
      </c>
      <c r="H1112" s="1367" t="str">
        <f>IF('EU1 ExtraEU Trade'!S66="","",'EU1 ExtraEU Trade'!S66)</f>
        <v/>
      </c>
    </row>
    <row r="1113" spans="1:8" x14ac:dyDescent="0.25">
      <c r="A1113" s="1369" t="str">
        <f>Cover!$G$25</f>
        <v>NL</v>
      </c>
      <c r="B1113" s="1371" t="s">
        <v>866</v>
      </c>
      <c r="C1113" s="1371">
        <f>Cover!G$27</f>
        <v>2019</v>
      </c>
      <c r="D1113" s="1371" t="s">
        <v>825</v>
      </c>
      <c r="E1113" s="1365" t="s">
        <v>785</v>
      </c>
      <c r="F1113" s="1371" t="s">
        <v>862</v>
      </c>
      <c r="G1113" s="1369">
        <f>IF(ISNUMBER('EU1 ExtraEU Trade'!K67),IF('EU1 ExtraEU Trade'!K67="","",'EU1 ExtraEU Trade'!K67),"")</f>
        <v>36633</v>
      </c>
      <c r="H1113" s="1367" t="str">
        <f>IF('EU1 ExtraEU Trade'!S67="","",'EU1 ExtraEU Trade'!S67)</f>
        <v/>
      </c>
    </row>
    <row r="1114" spans="1:8" x14ac:dyDescent="0.25">
      <c r="A1114" s="1369" t="str">
        <f>Cover!$G$25</f>
        <v>NL</v>
      </c>
      <c r="B1114" s="1371" t="s">
        <v>866</v>
      </c>
      <c r="C1114" s="1371">
        <f>Cover!G$27</f>
        <v>2019</v>
      </c>
      <c r="D1114" s="1371" t="s">
        <v>826</v>
      </c>
      <c r="E1114" s="1365" t="s">
        <v>785</v>
      </c>
      <c r="F1114" s="1371" t="s">
        <v>862</v>
      </c>
      <c r="G1114" s="1369">
        <f>IF(ISNUMBER('EU1 ExtraEU Trade'!K68),IF('EU1 ExtraEU Trade'!K68="","",'EU1 ExtraEU Trade'!K68),"")</f>
        <v>4081</v>
      </c>
      <c r="H1114" s="1367" t="str">
        <f>IF('EU1 ExtraEU Trade'!S68="","",'EU1 ExtraEU Trade'!S68)</f>
        <v/>
      </c>
    </row>
    <row r="1115" spans="1:8" x14ac:dyDescent="0.25">
      <c r="A1115" s="1369" t="str">
        <f>Cover!$G$25</f>
        <v>NL</v>
      </c>
      <c r="B1115" s="1371" t="s">
        <v>866</v>
      </c>
      <c r="C1115" s="1371">
        <f>Cover!G$27</f>
        <v>2019</v>
      </c>
      <c r="D1115" s="1371" t="s">
        <v>827</v>
      </c>
      <c r="E1115" s="1365" t="s">
        <v>785</v>
      </c>
      <c r="F1115" s="1371" t="s">
        <v>862</v>
      </c>
      <c r="G1115" s="1369">
        <f>IF(ISNUMBER('EU1 ExtraEU Trade'!K69),IF('EU1 ExtraEU Trade'!K69="","",'EU1 ExtraEU Trade'!K69),"")</f>
        <v>47531</v>
      </c>
      <c r="H1115" s="1367" t="str">
        <f>IF('EU1 ExtraEU Trade'!S69="","",'EU1 ExtraEU Trade'!S69)</f>
        <v/>
      </c>
    </row>
    <row r="1116" spans="1:8" x14ac:dyDescent="0.25">
      <c r="A1116" s="1369" t="str">
        <f>Cover!$G$25</f>
        <v>NL</v>
      </c>
      <c r="B1116" s="1371" t="s">
        <v>828</v>
      </c>
      <c r="C1116" s="1371">
        <f>Cover!G$27-1</f>
        <v>2018</v>
      </c>
      <c r="D1116" s="1371" t="s">
        <v>844</v>
      </c>
      <c r="E1116" s="1365" t="s">
        <v>785</v>
      </c>
      <c r="F1116" s="1371" t="s">
        <v>862</v>
      </c>
      <c r="G1116" s="1369" t="str">
        <f>IF(ISNUMBER('JQ3 SPW'!C15),IF('JQ3 SPW'!C15="","",'JQ3 SPW'!C15),"")</f>
        <v/>
      </c>
      <c r="H1116" s="1371" t="str">
        <f>IF('JQ3 SPW'!G15="","",'JQ3 SPW'!G15)</f>
        <v/>
      </c>
    </row>
    <row r="1117" spans="1:8" x14ac:dyDescent="0.25">
      <c r="A1117" s="1369" t="str">
        <f>Cover!$G$25</f>
        <v>NL</v>
      </c>
      <c r="B1117" s="1371" t="s">
        <v>828</v>
      </c>
      <c r="C1117" s="1371">
        <f>Cover!G$27-1</f>
        <v>2018</v>
      </c>
      <c r="D1117" s="1371" t="s">
        <v>845</v>
      </c>
      <c r="E1117" s="1365" t="s">
        <v>785</v>
      </c>
      <c r="F1117" s="1371" t="s">
        <v>862</v>
      </c>
      <c r="G1117" s="1369">
        <f>IF(ISNUMBER('JQ3 SPW'!C16),IF('JQ3 SPW'!C16="","",'JQ3 SPW'!C16),"")</f>
        <v>63942</v>
      </c>
      <c r="H1117" s="1371" t="str">
        <f>IF('JQ3 SPW'!G16="","",'JQ3 SPW'!G16)</f>
        <v/>
      </c>
    </row>
    <row r="1118" spans="1:8" x14ac:dyDescent="0.25">
      <c r="A1118" s="1369" t="str">
        <f>Cover!$G$25</f>
        <v>NL</v>
      </c>
      <c r="B1118" s="1371" t="s">
        <v>828</v>
      </c>
      <c r="C1118" s="1371">
        <f>Cover!G$27-1</f>
        <v>2018</v>
      </c>
      <c r="D1118" s="1371" t="s">
        <v>845</v>
      </c>
      <c r="E1118" s="1365" t="s">
        <v>829</v>
      </c>
      <c r="F1118" s="1371" t="s">
        <v>862</v>
      </c>
      <c r="G1118" s="1369">
        <f>IF(ISNUMBER('JQ3 SPW'!C17),IF('JQ3 SPW'!C17="","",'JQ3 SPW'!C17),"")</f>
        <v>11989</v>
      </c>
      <c r="H1118" s="1371" t="str">
        <f>IF('JQ3 SPW'!G17="","",'JQ3 SPW'!G17)</f>
        <v/>
      </c>
    </row>
    <row r="1119" spans="1:8" x14ac:dyDescent="0.25">
      <c r="A1119" s="1369" t="str">
        <f>Cover!$G$25</f>
        <v>NL</v>
      </c>
      <c r="B1119" s="1371" t="s">
        <v>828</v>
      </c>
      <c r="C1119" s="1371">
        <f>Cover!G$27-1</f>
        <v>2018</v>
      </c>
      <c r="D1119" s="1371" t="s">
        <v>845</v>
      </c>
      <c r="E1119" s="1365" t="s">
        <v>833</v>
      </c>
      <c r="F1119" s="1371" t="s">
        <v>862</v>
      </c>
      <c r="G1119" s="1369">
        <f>IF(ISNUMBER('JQ3 SPW'!C18),IF('JQ3 SPW'!C18="","",'JQ3 SPW'!C18),"")</f>
        <v>51953</v>
      </c>
      <c r="H1119" s="1371" t="str">
        <f>IF('JQ3 SPW'!G18="","",'JQ3 SPW'!G18)</f>
        <v/>
      </c>
    </row>
    <row r="1120" spans="1:8" x14ac:dyDescent="0.25">
      <c r="A1120" s="1369" t="str">
        <f>Cover!$G$25</f>
        <v>NL</v>
      </c>
      <c r="B1120" s="1371" t="s">
        <v>828</v>
      </c>
      <c r="C1120" s="1371">
        <f>Cover!G$27-1</f>
        <v>2018</v>
      </c>
      <c r="D1120" s="1371" t="s">
        <v>845</v>
      </c>
      <c r="E1120" s="1365" t="s">
        <v>842</v>
      </c>
      <c r="F1120" s="1371" t="s">
        <v>862</v>
      </c>
      <c r="G1120" s="1369">
        <f>IF(ISNUMBER('JQ3 SPW'!C19),IF('JQ3 SPW'!C19="","",'JQ3 SPW'!C19),"")</f>
        <v>37831</v>
      </c>
      <c r="H1120" s="1371" t="str">
        <f>IF('JQ3 SPW'!G19="","",'JQ3 SPW'!G19)</f>
        <v/>
      </c>
    </row>
    <row r="1121" spans="1:8" x14ac:dyDescent="0.25">
      <c r="A1121" s="1369" t="str">
        <f>Cover!$G$25</f>
        <v>NL</v>
      </c>
      <c r="B1121" s="1371" t="s">
        <v>828</v>
      </c>
      <c r="C1121" s="1371">
        <f>Cover!G$27-1</f>
        <v>2018</v>
      </c>
      <c r="D1121" s="1371" t="s">
        <v>846</v>
      </c>
      <c r="E1121" s="1365" t="s">
        <v>785</v>
      </c>
      <c r="F1121" s="1371" t="s">
        <v>862</v>
      </c>
      <c r="G1121" s="1369">
        <f>IF(ISNUMBER('JQ3 SPW'!C20),IF('JQ3 SPW'!C20="","",'JQ3 SPW'!C20),"")</f>
        <v>156188</v>
      </c>
      <c r="H1121" s="1371" t="str">
        <f>IF('JQ3 SPW'!G20="","",'JQ3 SPW'!G20)</f>
        <v/>
      </c>
    </row>
    <row r="1122" spans="1:8" x14ac:dyDescent="0.25">
      <c r="A1122" s="1369" t="str">
        <f>Cover!$G$25</f>
        <v>NL</v>
      </c>
      <c r="B1122" s="1371" t="s">
        <v>828</v>
      </c>
      <c r="C1122" s="1371">
        <f>Cover!G$27-1</f>
        <v>2018</v>
      </c>
      <c r="D1122" s="1371" t="s">
        <v>847</v>
      </c>
      <c r="E1122" s="1365" t="s">
        <v>785</v>
      </c>
      <c r="F1122" s="1371" t="s">
        <v>862</v>
      </c>
      <c r="G1122" s="1369">
        <f>IF(ISNUMBER('JQ3 SPW'!C21),IF('JQ3 SPW'!C21="","",'JQ3 SPW'!C21),"")</f>
        <v>124378</v>
      </c>
      <c r="H1122" s="1371" t="str">
        <f>IF('JQ3 SPW'!G21="","",'JQ3 SPW'!G21)</f>
        <v/>
      </c>
    </row>
    <row r="1123" spans="1:8" x14ac:dyDescent="0.25">
      <c r="A1123" s="1369" t="str">
        <f>Cover!$G$25</f>
        <v>NL</v>
      </c>
      <c r="B1123" s="1371" t="s">
        <v>828</v>
      </c>
      <c r="C1123" s="1371">
        <f>Cover!G$27-1</f>
        <v>2018</v>
      </c>
      <c r="D1123" s="1371" t="s">
        <v>848</v>
      </c>
      <c r="E1123" s="1365" t="s">
        <v>785</v>
      </c>
      <c r="F1123" s="1371" t="s">
        <v>862</v>
      </c>
      <c r="G1123" s="1369">
        <f>IF(ISNUMBER('JQ3 SPW'!C22),IF('JQ3 SPW'!C22="","",'JQ3 SPW'!C22),"")</f>
        <v>300822</v>
      </c>
      <c r="H1123" s="1371" t="str">
        <f>IF('JQ3 SPW'!G22="","",'JQ3 SPW'!G22)</f>
        <v/>
      </c>
    </row>
    <row r="1124" spans="1:8" x14ac:dyDescent="0.25">
      <c r="A1124" s="1369" t="str">
        <f>Cover!$G$25</f>
        <v>NL</v>
      </c>
      <c r="B1124" s="1371" t="s">
        <v>828</v>
      </c>
      <c r="C1124" s="1371">
        <f>Cover!G$27-1</f>
        <v>2018</v>
      </c>
      <c r="D1124" s="1371" t="s">
        <v>849</v>
      </c>
      <c r="E1124" s="1365" t="s">
        <v>785</v>
      </c>
      <c r="F1124" s="1371" t="s">
        <v>862</v>
      </c>
      <c r="G1124" s="1369">
        <f>IF(ISNUMBER('JQ3 SPW'!C23),IF('JQ3 SPW'!C23="","",'JQ3 SPW'!C23),"")</f>
        <v>1377719</v>
      </c>
      <c r="H1124" s="1371" t="str">
        <f>IF('JQ3 SPW'!G23="","",'JQ3 SPW'!G23)</f>
        <v/>
      </c>
    </row>
    <row r="1125" spans="1:8" x14ac:dyDescent="0.25">
      <c r="A1125" s="1369" t="str">
        <f>Cover!$G$25</f>
        <v>NL</v>
      </c>
      <c r="B1125" s="1371" t="s">
        <v>828</v>
      </c>
      <c r="C1125" s="1371">
        <f>Cover!G$27-1</f>
        <v>2018</v>
      </c>
      <c r="D1125" s="1371" t="s">
        <v>850</v>
      </c>
      <c r="E1125" s="1365" t="s">
        <v>785</v>
      </c>
      <c r="F1125" s="1371" t="s">
        <v>862</v>
      </c>
      <c r="G1125" s="1369">
        <f>IF(ISNUMBER('JQ3 SPW'!C24),IF('JQ3 SPW'!C24="","",'JQ3 SPW'!C24),"")</f>
        <v>41564</v>
      </c>
      <c r="H1125" s="1371" t="str">
        <f>IF('JQ3 SPW'!G24="","",'JQ3 SPW'!G24)</f>
        <v/>
      </c>
    </row>
    <row r="1126" spans="1:8" x14ac:dyDescent="0.25">
      <c r="A1126" s="1369" t="str">
        <f>Cover!$G$25</f>
        <v>NL</v>
      </c>
      <c r="B1126" s="1371" t="s">
        <v>828</v>
      </c>
      <c r="C1126" s="1371">
        <f>Cover!G$27-1</f>
        <v>2018</v>
      </c>
      <c r="D1126" s="1371" t="s">
        <v>851</v>
      </c>
      <c r="E1126" s="1365" t="s">
        <v>785</v>
      </c>
      <c r="F1126" s="1371" t="s">
        <v>862</v>
      </c>
      <c r="G1126" s="1369">
        <f>IF(ISNUMBER('JQ3 SPW'!C25),IF('JQ3 SPW'!C25="","",'JQ3 SPW'!C25),"")</f>
        <v>158617</v>
      </c>
      <c r="H1126" s="1371" t="str">
        <f>IF('JQ3 SPW'!G25="","",'JQ3 SPW'!G25)</f>
        <v/>
      </c>
    </row>
    <row r="1127" spans="1:8" x14ac:dyDescent="0.25">
      <c r="A1127" s="1369" t="str">
        <f>Cover!$G$25</f>
        <v>NL</v>
      </c>
      <c r="B1127" s="1371" t="s">
        <v>828</v>
      </c>
      <c r="C1127" s="1371">
        <f>Cover!G$27-1</f>
        <v>2018</v>
      </c>
      <c r="D1127" s="1371" t="s">
        <v>852</v>
      </c>
      <c r="E1127" s="1365" t="s">
        <v>785</v>
      </c>
      <c r="F1127" s="1371" t="s">
        <v>862</v>
      </c>
      <c r="G1127" s="1369" t="str">
        <f>IF(ISNUMBER('JQ3 SPW'!C26),IF('JQ3 SPW'!C26="","",'JQ3 SPW'!C26),"")</f>
        <v/>
      </c>
      <c r="H1127" s="1371" t="str">
        <f>IF('JQ3 SPW'!G26="","",'JQ3 SPW'!G26)</f>
        <v/>
      </c>
    </row>
    <row r="1128" spans="1:8" x14ac:dyDescent="0.25">
      <c r="A1128" s="1369" t="str">
        <f>Cover!$G$25</f>
        <v>NL</v>
      </c>
      <c r="B1128" s="1371" t="s">
        <v>828</v>
      </c>
      <c r="C1128" s="1371">
        <f>Cover!G$27-1</f>
        <v>2018</v>
      </c>
      <c r="D1128" s="1371" t="s">
        <v>853</v>
      </c>
      <c r="E1128" s="1365" t="s">
        <v>785</v>
      </c>
      <c r="F1128" s="1371" t="s">
        <v>862</v>
      </c>
      <c r="G1128" s="1369">
        <f>IF(ISNUMBER('JQ3 SPW'!C27),IF('JQ3 SPW'!C27="","",'JQ3 SPW'!C27),"")</f>
        <v>12728</v>
      </c>
      <c r="H1128" s="1371" t="str">
        <f>IF('JQ3 SPW'!G27="","",'JQ3 SPW'!G27)</f>
        <v/>
      </c>
    </row>
    <row r="1129" spans="1:8" x14ac:dyDescent="0.25">
      <c r="A1129" s="1369" t="str">
        <f>Cover!$G$25</f>
        <v>NL</v>
      </c>
      <c r="B1129" s="1371" t="s">
        <v>828</v>
      </c>
      <c r="C1129" s="1371">
        <f>Cover!G$27-1</f>
        <v>2018</v>
      </c>
      <c r="D1129" s="1371" t="s">
        <v>854</v>
      </c>
      <c r="E1129" s="1365" t="s">
        <v>785</v>
      </c>
      <c r="F1129" s="1371" t="s">
        <v>862</v>
      </c>
      <c r="G1129" s="1369">
        <f>IF(ISNUMBER('JQ3 SPW'!C28),IF('JQ3 SPW'!C28="","",'JQ3 SPW'!C28),"")</f>
        <v>174233</v>
      </c>
      <c r="H1129" s="1371" t="str">
        <f>IF('JQ3 SPW'!G28="","",'JQ3 SPW'!G28)</f>
        <v/>
      </c>
    </row>
    <row r="1130" spans="1:8" x14ac:dyDescent="0.25">
      <c r="A1130" s="1369" t="str">
        <f>Cover!$G$25</f>
        <v>NL</v>
      </c>
      <c r="B1130" s="1371" t="s">
        <v>828</v>
      </c>
      <c r="C1130" s="1371">
        <f>Cover!G$27-1</f>
        <v>2018</v>
      </c>
      <c r="D1130" s="1371" t="s">
        <v>855</v>
      </c>
      <c r="E1130" s="1365" t="s">
        <v>785</v>
      </c>
      <c r="F1130" s="1371" t="s">
        <v>862</v>
      </c>
      <c r="G1130" s="1369">
        <f>IF(ISNUMBER('JQ3 SPW'!C29),IF('JQ3 SPW'!C29="","",'JQ3 SPW'!C29),"")</f>
        <v>320788</v>
      </c>
      <c r="H1130" s="1371" t="str">
        <f>IF('JQ3 SPW'!G29="","",'JQ3 SPW'!G29)</f>
        <v/>
      </c>
    </row>
    <row r="1131" spans="1:8" x14ac:dyDescent="0.25">
      <c r="A1131" s="1369" t="str">
        <f>Cover!$G$25</f>
        <v>NL</v>
      </c>
      <c r="B1131" s="1371" t="s">
        <v>828</v>
      </c>
      <c r="C1131" s="1371">
        <f>Cover!G$27-1</f>
        <v>2018</v>
      </c>
      <c r="D1131" s="1371" t="s">
        <v>856</v>
      </c>
      <c r="E1131" s="1365" t="s">
        <v>785</v>
      </c>
      <c r="F1131" s="1371" t="s">
        <v>862</v>
      </c>
      <c r="G1131" s="1369">
        <f>IF(ISNUMBER('JQ3 SPW'!C30),IF('JQ3 SPW'!C30="","",'JQ3 SPW'!C30),"")</f>
        <v>853342</v>
      </c>
      <c r="H1131" s="1371" t="str">
        <f>IF('JQ3 SPW'!G30="","",'JQ3 SPW'!G30)</f>
        <v/>
      </c>
    </row>
    <row r="1132" spans="1:8" x14ac:dyDescent="0.25">
      <c r="A1132" s="1369" t="str">
        <f>Cover!$G$25</f>
        <v>NL</v>
      </c>
      <c r="B1132" s="1371" t="s">
        <v>828</v>
      </c>
      <c r="C1132" s="1371">
        <f>Cover!G$27-1</f>
        <v>2018</v>
      </c>
      <c r="D1132" s="1371" t="s">
        <v>857</v>
      </c>
      <c r="E1132" s="1365" t="s">
        <v>785</v>
      </c>
      <c r="F1132" s="1371" t="s">
        <v>862</v>
      </c>
      <c r="G1132" s="1369">
        <f>IF(ISNUMBER('JQ3 SPW'!C31),IF('JQ3 SPW'!C31="","",'JQ3 SPW'!C31),"")</f>
        <v>545063</v>
      </c>
      <c r="H1132" s="1371" t="str">
        <f>IF('JQ3 SPW'!G31="","",'JQ3 SPW'!G31)</f>
        <v/>
      </c>
    </row>
    <row r="1133" spans="1:8" x14ac:dyDescent="0.25">
      <c r="A1133" s="1369" t="str">
        <f>Cover!$G$25</f>
        <v>NL</v>
      </c>
      <c r="B1133" s="1371" t="s">
        <v>828</v>
      </c>
      <c r="C1133" s="1371">
        <f>Cover!G$27-1</f>
        <v>2018</v>
      </c>
      <c r="D1133" s="1371" t="s">
        <v>858</v>
      </c>
      <c r="E1133" s="1365" t="s">
        <v>785</v>
      </c>
      <c r="F1133" s="1371" t="s">
        <v>862</v>
      </c>
      <c r="G1133" s="1369">
        <f>IF(ISNUMBER('JQ3 SPW'!C32),IF('JQ3 SPW'!C32="","",'JQ3 SPW'!C32),"")</f>
        <v>54623</v>
      </c>
      <c r="H1133" s="1371" t="str">
        <f>IF('JQ3 SPW'!G32="","",'JQ3 SPW'!G32)</f>
        <v/>
      </c>
    </row>
    <row r="1134" spans="1:8" x14ac:dyDescent="0.25">
      <c r="A1134" s="1369" t="str">
        <f>Cover!$G$25</f>
        <v>NL</v>
      </c>
      <c r="B1134" s="1371" t="s">
        <v>828</v>
      </c>
      <c r="C1134" s="1371">
        <f>Cover!G$27-1</f>
        <v>2018</v>
      </c>
      <c r="D1134" s="1371" t="s">
        <v>859</v>
      </c>
      <c r="E1134" s="1365" t="s">
        <v>785</v>
      </c>
      <c r="F1134" s="1371" t="s">
        <v>862</v>
      </c>
      <c r="G1134" s="1369">
        <f>IF(ISNUMBER('JQ3 SPW'!C33),IF('JQ3 SPW'!C33="","",'JQ3 SPW'!C33),"")</f>
        <v>17885</v>
      </c>
      <c r="H1134" s="1371" t="str">
        <f>IF('JQ3 SPW'!G33="","",'JQ3 SPW'!G33)</f>
        <v/>
      </c>
    </row>
    <row r="1135" spans="1:8" x14ac:dyDescent="0.25">
      <c r="A1135" s="1369" t="str">
        <f>Cover!$G$25</f>
        <v>NL</v>
      </c>
      <c r="B1135" s="1371" t="s">
        <v>828</v>
      </c>
      <c r="C1135" s="1371">
        <f>Cover!G$27-1</f>
        <v>2018</v>
      </c>
      <c r="D1135" s="1371" t="s">
        <v>860</v>
      </c>
      <c r="E1135" s="1365" t="s">
        <v>785</v>
      </c>
      <c r="F1135" s="1371" t="s">
        <v>862</v>
      </c>
      <c r="G1135" s="1369">
        <f>IF(ISNUMBER('JQ3 SPW'!C34),IF('JQ3 SPW'!C34="","",'JQ3 SPW'!C34),"")</f>
        <v>15334</v>
      </c>
      <c r="H1135" s="1371" t="str">
        <f>IF('JQ3 SPW'!G34="","",'JQ3 SPW'!G34)</f>
        <v/>
      </c>
    </row>
    <row r="1136" spans="1:8" x14ac:dyDescent="0.25">
      <c r="A1136" s="1369" t="str">
        <f>Cover!$G$25</f>
        <v>NL</v>
      </c>
      <c r="B1136" s="1371" t="s">
        <v>828</v>
      </c>
      <c r="C1136" s="1371">
        <f>Cover!G$27</f>
        <v>2019</v>
      </c>
      <c r="D1136" s="1371" t="s">
        <v>844</v>
      </c>
      <c r="E1136" s="1365" t="s">
        <v>785</v>
      </c>
      <c r="F1136" s="1371" t="s">
        <v>862</v>
      </c>
      <c r="G1136" s="1369" t="str">
        <f>IF(ISNUMBER('JQ3 SPW'!D15),IF('JQ3 SPW'!D15="","",'JQ3 SPW'!D15),"")</f>
        <v/>
      </c>
      <c r="H1136" s="1371" t="str">
        <f>IF('JQ3 SPW'!H15="","",'JQ3 SPW'!H15)</f>
        <v/>
      </c>
    </row>
    <row r="1137" spans="1:8" x14ac:dyDescent="0.25">
      <c r="A1137" s="1369" t="str">
        <f>Cover!$G$25</f>
        <v>NL</v>
      </c>
      <c r="B1137" s="1371" t="s">
        <v>828</v>
      </c>
      <c r="C1137" s="1371">
        <f>Cover!G$27</f>
        <v>2019</v>
      </c>
      <c r="D1137" s="1371" t="s">
        <v>845</v>
      </c>
      <c r="E1137" s="1365" t="s">
        <v>785</v>
      </c>
      <c r="F1137" s="1371" t="s">
        <v>862</v>
      </c>
      <c r="G1137" s="1369">
        <f>IF(ISNUMBER('JQ3 SPW'!D16),IF('JQ3 SPW'!D16="","",'JQ3 SPW'!D16),"")</f>
        <v>82754</v>
      </c>
      <c r="H1137" s="1371" t="str">
        <f>IF('JQ3 SPW'!H16="","",'JQ3 SPW'!H16)</f>
        <v/>
      </c>
    </row>
    <row r="1138" spans="1:8" x14ac:dyDescent="0.25">
      <c r="A1138" s="1369" t="str">
        <f>Cover!$G$25</f>
        <v>NL</v>
      </c>
      <c r="B1138" s="1371" t="s">
        <v>828</v>
      </c>
      <c r="C1138" s="1371">
        <f>Cover!G$27</f>
        <v>2019</v>
      </c>
      <c r="D1138" s="1371" t="s">
        <v>845</v>
      </c>
      <c r="E1138" s="1365" t="s">
        <v>829</v>
      </c>
      <c r="F1138" s="1371" t="s">
        <v>862</v>
      </c>
      <c r="G1138" s="1369">
        <f>IF(ISNUMBER('JQ3 SPW'!D17),IF('JQ3 SPW'!D17="","",'JQ3 SPW'!D17),"")</f>
        <v>14624</v>
      </c>
      <c r="H1138" s="1371" t="str">
        <f>IF('JQ3 SPW'!H17="","",'JQ3 SPW'!H17)</f>
        <v/>
      </c>
    </row>
    <row r="1139" spans="1:8" x14ac:dyDescent="0.25">
      <c r="A1139" s="1369" t="str">
        <f>Cover!$G$25</f>
        <v>NL</v>
      </c>
      <c r="B1139" s="1371" t="s">
        <v>828</v>
      </c>
      <c r="C1139" s="1371">
        <f>Cover!G$27</f>
        <v>2019</v>
      </c>
      <c r="D1139" s="1371" t="s">
        <v>845</v>
      </c>
      <c r="E1139" s="1365" t="s">
        <v>833</v>
      </c>
      <c r="F1139" s="1371" t="s">
        <v>862</v>
      </c>
      <c r="G1139" s="1369">
        <f>IF(ISNUMBER('JQ3 SPW'!D18),IF('JQ3 SPW'!D18="","",'JQ3 SPW'!D18),"")</f>
        <v>68130</v>
      </c>
      <c r="H1139" s="1371" t="str">
        <f>IF('JQ3 SPW'!H18="","",'JQ3 SPW'!H18)</f>
        <v/>
      </c>
    </row>
    <row r="1140" spans="1:8" x14ac:dyDescent="0.25">
      <c r="A1140" s="1369" t="str">
        <f>Cover!$G$25</f>
        <v>NL</v>
      </c>
      <c r="B1140" s="1371" t="s">
        <v>828</v>
      </c>
      <c r="C1140" s="1371">
        <f>Cover!G$27</f>
        <v>2019</v>
      </c>
      <c r="D1140" s="1371" t="s">
        <v>845</v>
      </c>
      <c r="E1140" s="1365" t="s">
        <v>842</v>
      </c>
      <c r="F1140" s="1371" t="s">
        <v>862</v>
      </c>
      <c r="G1140" s="1369">
        <f>IF(ISNUMBER('JQ3 SPW'!D19),IF('JQ3 SPW'!D19="","",'JQ3 SPW'!D19),"")</f>
        <v>51784</v>
      </c>
      <c r="H1140" s="1371" t="str">
        <f>IF('JQ3 SPW'!H19="","",'JQ3 SPW'!H19)</f>
        <v/>
      </c>
    </row>
    <row r="1141" spans="1:8" x14ac:dyDescent="0.25">
      <c r="A1141" s="1369" t="str">
        <f>Cover!$G$25</f>
        <v>NL</v>
      </c>
      <c r="B1141" s="1371" t="s">
        <v>828</v>
      </c>
      <c r="C1141" s="1371">
        <f>Cover!G$27</f>
        <v>2019</v>
      </c>
      <c r="D1141" s="1371" t="s">
        <v>846</v>
      </c>
      <c r="E1141" s="1365" t="s">
        <v>785</v>
      </c>
      <c r="F1141" s="1371" t="s">
        <v>862</v>
      </c>
      <c r="G1141" s="1369">
        <f>IF(ISNUMBER('JQ3 SPW'!D20),IF('JQ3 SPW'!D20="","",'JQ3 SPW'!D20),"")</f>
        <v>146827</v>
      </c>
      <c r="H1141" s="1371" t="str">
        <f>IF('JQ3 SPW'!H20="","",'JQ3 SPW'!H20)</f>
        <v/>
      </c>
    </row>
    <row r="1142" spans="1:8" x14ac:dyDescent="0.25">
      <c r="A1142" s="1369" t="str">
        <f>Cover!$G$25</f>
        <v>NL</v>
      </c>
      <c r="B1142" s="1371" t="s">
        <v>828</v>
      </c>
      <c r="C1142" s="1371">
        <f>Cover!G$27</f>
        <v>2019</v>
      </c>
      <c r="D1142" s="1371" t="s">
        <v>847</v>
      </c>
      <c r="E1142" s="1365" t="s">
        <v>785</v>
      </c>
      <c r="F1142" s="1371" t="s">
        <v>862</v>
      </c>
      <c r="G1142" s="1369">
        <f>IF(ISNUMBER('JQ3 SPW'!D21),IF('JQ3 SPW'!D21="","",'JQ3 SPW'!D21),"")</f>
        <v>122992</v>
      </c>
      <c r="H1142" s="1371" t="str">
        <f>IF('JQ3 SPW'!H21="","",'JQ3 SPW'!H21)</f>
        <v/>
      </c>
    </row>
    <row r="1143" spans="1:8" x14ac:dyDescent="0.25">
      <c r="A1143" s="1369" t="str">
        <f>Cover!$G$25</f>
        <v>NL</v>
      </c>
      <c r="B1143" s="1371" t="s">
        <v>828</v>
      </c>
      <c r="C1143" s="1371">
        <f>Cover!G$27</f>
        <v>2019</v>
      </c>
      <c r="D1143" s="1371" t="s">
        <v>848</v>
      </c>
      <c r="E1143" s="1365" t="s">
        <v>785</v>
      </c>
      <c r="F1143" s="1371" t="s">
        <v>862</v>
      </c>
      <c r="G1143" s="1369">
        <f>IF(ISNUMBER('JQ3 SPW'!D22),IF('JQ3 SPW'!D22="","",'JQ3 SPW'!D22),"")</f>
        <v>330182</v>
      </c>
      <c r="H1143" s="1371" t="str">
        <f>IF('JQ3 SPW'!H22="","",'JQ3 SPW'!H22)</f>
        <v/>
      </c>
    </row>
    <row r="1144" spans="1:8" x14ac:dyDescent="0.25">
      <c r="A1144" s="1369" t="str">
        <f>Cover!$G$25</f>
        <v>NL</v>
      </c>
      <c r="B1144" s="1371" t="s">
        <v>828</v>
      </c>
      <c r="C1144" s="1371">
        <f>Cover!G$27</f>
        <v>2019</v>
      </c>
      <c r="D1144" s="1371" t="s">
        <v>849</v>
      </c>
      <c r="E1144" s="1365" t="s">
        <v>785</v>
      </c>
      <c r="F1144" s="1371" t="s">
        <v>862</v>
      </c>
      <c r="G1144" s="1369">
        <f>IF(ISNUMBER('JQ3 SPW'!D23),IF('JQ3 SPW'!D23="","",'JQ3 SPW'!D23),"")</f>
        <v>1554805</v>
      </c>
      <c r="H1144" s="1371" t="str">
        <f>IF('JQ3 SPW'!H23="","",'JQ3 SPW'!H23)</f>
        <v/>
      </c>
    </row>
    <row r="1145" spans="1:8" x14ac:dyDescent="0.25">
      <c r="A1145" s="1369" t="str">
        <f>Cover!$G$25</f>
        <v>NL</v>
      </c>
      <c r="B1145" s="1371" t="s">
        <v>828</v>
      </c>
      <c r="C1145" s="1371">
        <f>Cover!G$27</f>
        <v>2019</v>
      </c>
      <c r="D1145" s="1371" t="s">
        <v>850</v>
      </c>
      <c r="E1145" s="1365" t="s">
        <v>785</v>
      </c>
      <c r="F1145" s="1371" t="s">
        <v>862</v>
      </c>
      <c r="G1145" s="1369">
        <f>IF(ISNUMBER('JQ3 SPW'!D24),IF('JQ3 SPW'!D24="","",'JQ3 SPW'!D24),"")</f>
        <v>48712</v>
      </c>
      <c r="H1145" s="1371" t="str">
        <f>IF('JQ3 SPW'!H24="","",'JQ3 SPW'!H24)</f>
        <v/>
      </c>
    </row>
    <row r="1146" spans="1:8" x14ac:dyDescent="0.25">
      <c r="A1146" s="1369" t="str">
        <f>Cover!$G$25</f>
        <v>NL</v>
      </c>
      <c r="B1146" s="1371" t="s">
        <v>828</v>
      </c>
      <c r="C1146" s="1371">
        <f>Cover!G$27</f>
        <v>2019</v>
      </c>
      <c r="D1146" s="1371" t="s">
        <v>851</v>
      </c>
      <c r="E1146" s="1365" t="s">
        <v>785</v>
      </c>
      <c r="F1146" s="1371" t="s">
        <v>862</v>
      </c>
      <c r="G1146" s="1369">
        <f>IF(ISNUMBER('JQ3 SPW'!D25),IF('JQ3 SPW'!D25="","",'JQ3 SPW'!D25),"")</f>
        <v>170372</v>
      </c>
      <c r="H1146" s="1371" t="str">
        <f>IF('JQ3 SPW'!H25="","",'JQ3 SPW'!H25)</f>
        <v/>
      </c>
    </row>
    <row r="1147" spans="1:8" x14ac:dyDescent="0.25">
      <c r="A1147" s="1369" t="str">
        <f>Cover!$G$25</f>
        <v>NL</v>
      </c>
      <c r="B1147" s="1371" t="s">
        <v>828</v>
      </c>
      <c r="C1147" s="1371">
        <f>Cover!G$27</f>
        <v>2019</v>
      </c>
      <c r="D1147" s="1371" t="s">
        <v>852</v>
      </c>
      <c r="E1147" s="1365" t="s">
        <v>785</v>
      </c>
      <c r="F1147" s="1371" t="s">
        <v>862</v>
      </c>
      <c r="G1147" s="1369" t="str">
        <f>IF(ISNUMBER('JQ3 SPW'!D26),IF('JQ3 SPW'!D26="","",'JQ3 SPW'!D26),"")</f>
        <v/>
      </c>
      <c r="H1147" s="1371" t="str">
        <f>IF('JQ3 SPW'!H26="","",'JQ3 SPW'!H26)</f>
        <v/>
      </c>
    </row>
    <row r="1148" spans="1:8" x14ac:dyDescent="0.25">
      <c r="A1148" s="1369" t="str">
        <f>Cover!$G$25</f>
        <v>NL</v>
      </c>
      <c r="B1148" s="1371" t="s">
        <v>828</v>
      </c>
      <c r="C1148" s="1371">
        <f>Cover!G$27</f>
        <v>2019</v>
      </c>
      <c r="D1148" s="1371" t="s">
        <v>853</v>
      </c>
      <c r="E1148" s="1365" t="s">
        <v>785</v>
      </c>
      <c r="F1148" s="1371" t="s">
        <v>862</v>
      </c>
      <c r="G1148" s="1369">
        <f>IF(ISNUMBER('JQ3 SPW'!D27),IF('JQ3 SPW'!D27="","",'JQ3 SPW'!D27),"")</f>
        <v>8841</v>
      </c>
      <c r="H1148" s="1371" t="str">
        <f>IF('JQ3 SPW'!H27="","",'JQ3 SPW'!H27)</f>
        <v/>
      </c>
    </row>
    <row r="1149" spans="1:8" x14ac:dyDescent="0.25">
      <c r="A1149" s="1369" t="str">
        <f>Cover!$G$25</f>
        <v>NL</v>
      </c>
      <c r="B1149" s="1371" t="s">
        <v>828</v>
      </c>
      <c r="C1149" s="1371">
        <f>Cover!G$27</f>
        <v>2019</v>
      </c>
      <c r="D1149" s="1371" t="s">
        <v>854</v>
      </c>
      <c r="E1149" s="1365" t="s">
        <v>785</v>
      </c>
      <c r="F1149" s="1371" t="s">
        <v>862</v>
      </c>
      <c r="G1149" s="1369">
        <f>IF(ISNUMBER('JQ3 SPW'!D28),IF('JQ3 SPW'!D28="","",'JQ3 SPW'!D28),"")</f>
        <v>186230</v>
      </c>
      <c r="H1149" s="1371" t="str">
        <f>IF('JQ3 SPW'!H28="","",'JQ3 SPW'!H28)</f>
        <v/>
      </c>
    </row>
    <row r="1150" spans="1:8" x14ac:dyDescent="0.25">
      <c r="A1150" s="1369" t="str">
        <f>Cover!$G$25</f>
        <v>NL</v>
      </c>
      <c r="B1150" s="1371" t="s">
        <v>828</v>
      </c>
      <c r="C1150" s="1371">
        <f>Cover!G$27</f>
        <v>2019</v>
      </c>
      <c r="D1150" s="1371" t="s">
        <v>855</v>
      </c>
      <c r="E1150" s="1365" t="s">
        <v>785</v>
      </c>
      <c r="F1150" s="1371" t="s">
        <v>862</v>
      </c>
      <c r="G1150" s="1369">
        <f>IF(ISNUMBER('JQ3 SPW'!D29),IF('JQ3 SPW'!D29="","",'JQ3 SPW'!D29),"")</f>
        <v>332020</v>
      </c>
      <c r="H1150" s="1371" t="str">
        <f>IF('JQ3 SPW'!H29="","",'JQ3 SPW'!H29)</f>
        <v/>
      </c>
    </row>
    <row r="1151" spans="1:8" x14ac:dyDescent="0.25">
      <c r="A1151" s="1369" t="str">
        <f>Cover!$G$25</f>
        <v>NL</v>
      </c>
      <c r="B1151" s="1371" t="s">
        <v>828</v>
      </c>
      <c r="C1151" s="1371">
        <f>Cover!G$27</f>
        <v>2019</v>
      </c>
      <c r="D1151" s="1371" t="s">
        <v>856</v>
      </c>
      <c r="E1151" s="1365" t="s">
        <v>785</v>
      </c>
      <c r="F1151" s="1371" t="s">
        <v>862</v>
      </c>
      <c r="G1151" s="1369">
        <f>IF(ISNUMBER('JQ3 SPW'!D30),IF('JQ3 SPW'!D30="","",'JQ3 SPW'!D30),"")</f>
        <v>933522</v>
      </c>
      <c r="H1151" s="1371" t="str">
        <f>IF('JQ3 SPW'!H30="","",'JQ3 SPW'!H30)</f>
        <v/>
      </c>
    </row>
    <row r="1152" spans="1:8" x14ac:dyDescent="0.25">
      <c r="A1152" s="1369" t="str">
        <f>Cover!$G$25</f>
        <v>NL</v>
      </c>
      <c r="B1152" s="1371" t="s">
        <v>828</v>
      </c>
      <c r="C1152" s="1371">
        <f>Cover!G$27</f>
        <v>2019</v>
      </c>
      <c r="D1152" s="1371" t="s">
        <v>857</v>
      </c>
      <c r="E1152" s="1365" t="s">
        <v>785</v>
      </c>
      <c r="F1152" s="1371" t="s">
        <v>862</v>
      </c>
      <c r="G1152" s="1369">
        <f>IF(ISNUMBER('JQ3 SPW'!D31),IF('JQ3 SPW'!D31="","",'JQ3 SPW'!D31),"")</f>
        <v>587342</v>
      </c>
      <c r="H1152" s="1371" t="str">
        <f>IF('JQ3 SPW'!H31="","",'JQ3 SPW'!H31)</f>
        <v/>
      </c>
    </row>
    <row r="1153" spans="1:8" x14ac:dyDescent="0.25">
      <c r="A1153" s="1369" t="str">
        <f>Cover!$G$25</f>
        <v>NL</v>
      </c>
      <c r="B1153" s="1371" t="s">
        <v>828</v>
      </c>
      <c r="C1153" s="1371">
        <f>Cover!G$27</f>
        <v>2019</v>
      </c>
      <c r="D1153" s="1371" t="s">
        <v>858</v>
      </c>
      <c r="E1153" s="1365" t="s">
        <v>785</v>
      </c>
      <c r="F1153" s="1371" t="s">
        <v>862</v>
      </c>
      <c r="G1153" s="1369">
        <f>IF(ISNUMBER('JQ3 SPW'!D32),IF('JQ3 SPW'!D32="","",'JQ3 SPW'!D32),"")</f>
        <v>48954</v>
      </c>
      <c r="H1153" s="1371" t="str">
        <f>IF('JQ3 SPW'!H32="","",'JQ3 SPW'!H32)</f>
        <v/>
      </c>
    </row>
    <row r="1154" spans="1:8" x14ac:dyDescent="0.25">
      <c r="A1154" s="1369" t="str">
        <f>Cover!$G$25</f>
        <v>NL</v>
      </c>
      <c r="B1154" s="1371" t="s">
        <v>828</v>
      </c>
      <c r="C1154" s="1371">
        <f>Cover!G$27</f>
        <v>2019</v>
      </c>
      <c r="D1154" s="1371" t="s">
        <v>859</v>
      </c>
      <c r="E1154" s="1365" t="s">
        <v>785</v>
      </c>
      <c r="F1154" s="1371" t="s">
        <v>862</v>
      </c>
      <c r="G1154" s="1369">
        <f>IF(ISNUMBER('JQ3 SPW'!D33),IF('JQ3 SPW'!D33="","",'JQ3 SPW'!D33),"")</f>
        <v>20397</v>
      </c>
      <c r="H1154" s="1371" t="str">
        <f>IF('JQ3 SPW'!H33="","",'JQ3 SPW'!H33)</f>
        <v/>
      </c>
    </row>
    <row r="1155" spans="1:8" x14ac:dyDescent="0.25">
      <c r="A1155" s="1369" t="str">
        <f>Cover!$G$25</f>
        <v>NL</v>
      </c>
      <c r="B1155" s="1371" t="s">
        <v>828</v>
      </c>
      <c r="C1155" s="1371">
        <f>Cover!G$27</f>
        <v>2019</v>
      </c>
      <c r="D1155" s="1371" t="s">
        <v>860</v>
      </c>
      <c r="E1155" s="1365" t="s">
        <v>785</v>
      </c>
      <c r="F1155" s="1371" t="s">
        <v>862</v>
      </c>
      <c r="G1155" s="1369">
        <f>IF(ISNUMBER('JQ3 SPW'!D34),IF('JQ3 SPW'!D34="","",'JQ3 SPW'!D34),"")</f>
        <v>18004</v>
      </c>
      <c r="H1155" s="1371" t="str">
        <f>IF('JQ3 SPW'!H34="","",'JQ3 SPW'!H34)</f>
        <v/>
      </c>
    </row>
    <row r="1156" spans="1:8" x14ac:dyDescent="0.25">
      <c r="A1156" s="1369" t="str">
        <f>Cover!$G$25</f>
        <v>NL</v>
      </c>
      <c r="B1156" s="1371" t="s">
        <v>843</v>
      </c>
      <c r="C1156" s="1371">
        <f>Cover!G$27-1</f>
        <v>2018</v>
      </c>
      <c r="D1156" s="1371" t="s">
        <v>844</v>
      </c>
      <c r="E1156" s="1365" t="s">
        <v>785</v>
      </c>
      <c r="F1156" s="1371" t="s">
        <v>862</v>
      </c>
      <c r="G1156" s="1369" t="str">
        <f>IF(ISNUMBER('JQ3 SPW'!E15),IF('JQ3 SPW'!E15="","",'JQ3 SPW'!E15),"")</f>
        <v/>
      </c>
      <c r="H1156" s="1371" t="str">
        <f>IF('JQ3 SPW'!I15="","",'JQ3 SPW'!I15)</f>
        <v/>
      </c>
    </row>
    <row r="1157" spans="1:8" x14ac:dyDescent="0.25">
      <c r="A1157" s="1369" t="str">
        <f>Cover!$G$25</f>
        <v>NL</v>
      </c>
      <c r="B1157" s="1371" t="s">
        <v>843</v>
      </c>
      <c r="C1157" s="1371">
        <f>Cover!G$27-1</f>
        <v>2018</v>
      </c>
      <c r="D1157" s="1371" t="s">
        <v>845</v>
      </c>
      <c r="E1157" s="1365" t="s">
        <v>785</v>
      </c>
      <c r="F1157" s="1371" t="s">
        <v>862</v>
      </c>
      <c r="G1157" s="1369">
        <f>IF(ISNUMBER('JQ3 SPW'!E16),IF('JQ3 SPW'!E16="","",'JQ3 SPW'!E16),"")</f>
        <v>33005</v>
      </c>
      <c r="H1157" s="1371" t="str">
        <f>IF('JQ3 SPW'!I16="","",'JQ3 SPW'!I16)</f>
        <v/>
      </c>
    </row>
    <row r="1158" spans="1:8" x14ac:dyDescent="0.25">
      <c r="A1158" s="1369" t="str">
        <f>Cover!$G$25</f>
        <v>NL</v>
      </c>
      <c r="B1158" s="1371" t="s">
        <v>843</v>
      </c>
      <c r="C1158" s="1371">
        <f>Cover!G$27-1</f>
        <v>2018</v>
      </c>
      <c r="D1158" s="1371" t="s">
        <v>845</v>
      </c>
      <c r="E1158" s="1365" t="s">
        <v>829</v>
      </c>
      <c r="F1158" s="1371" t="s">
        <v>862</v>
      </c>
      <c r="G1158" s="1369">
        <f>IF(ISNUMBER('JQ3 SPW'!E17),IF('JQ3 SPW'!E17="","",'JQ3 SPW'!E17),"")</f>
        <v>1759</v>
      </c>
      <c r="H1158" s="1371" t="str">
        <f>IF('JQ3 SPW'!I17="","",'JQ3 SPW'!I17)</f>
        <v/>
      </c>
    </row>
    <row r="1159" spans="1:8" x14ac:dyDescent="0.25">
      <c r="A1159" s="1369" t="str">
        <f>Cover!$G$25</f>
        <v>NL</v>
      </c>
      <c r="B1159" s="1371" t="s">
        <v>843</v>
      </c>
      <c r="C1159" s="1371">
        <f>Cover!G$27-1</f>
        <v>2018</v>
      </c>
      <c r="D1159" s="1371" t="s">
        <v>845</v>
      </c>
      <c r="E1159" s="1365" t="s">
        <v>833</v>
      </c>
      <c r="F1159" s="1371" t="s">
        <v>862</v>
      </c>
      <c r="G1159" s="1369">
        <f>IF(ISNUMBER('JQ3 SPW'!E18),IF('JQ3 SPW'!E18="","",'JQ3 SPW'!E18),"")</f>
        <v>31246</v>
      </c>
      <c r="H1159" s="1371" t="str">
        <f>IF('JQ3 SPW'!I18="","",'JQ3 SPW'!I18)</f>
        <v/>
      </c>
    </row>
    <row r="1160" spans="1:8" x14ac:dyDescent="0.25">
      <c r="A1160" s="1369" t="str">
        <f>Cover!$G$25</f>
        <v>NL</v>
      </c>
      <c r="B1160" s="1371" t="s">
        <v>843</v>
      </c>
      <c r="C1160" s="1371">
        <f>Cover!G$27-1</f>
        <v>2018</v>
      </c>
      <c r="D1160" s="1371" t="s">
        <v>845</v>
      </c>
      <c r="E1160" s="1365" t="s">
        <v>842</v>
      </c>
      <c r="F1160" s="1371" t="s">
        <v>862</v>
      </c>
      <c r="G1160" s="1369">
        <f>IF(ISNUMBER('JQ3 SPW'!E19),IF('JQ3 SPW'!E19="","",'JQ3 SPW'!E19),"")</f>
        <v>5795</v>
      </c>
      <c r="H1160" s="1371" t="str">
        <f>IF('JQ3 SPW'!I19="","",'JQ3 SPW'!I19)</f>
        <v/>
      </c>
    </row>
    <row r="1161" spans="1:8" x14ac:dyDescent="0.25">
      <c r="A1161" s="1369" t="str">
        <f>Cover!$G$25</f>
        <v>NL</v>
      </c>
      <c r="B1161" s="1371" t="s">
        <v>843</v>
      </c>
      <c r="C1161" s="1371">
        <f>Cover!G$27-1</f>
        <v>2018</v>
      </c>
      <c r="D1161" s="1371" t="s">
        <v>846</v>
      </c>
      <c r="E1161" s="1365" t="s">
        <v>785</v>
      </c>
      <c r="F1161" s="1371" t="s">
        <v>862</v>
      </c>
      <c r="G1161" s="1369">
        <f>IF(ISNUMBER('JQ3 SPW'!E20),IF('JQ3 SPW'!E20="","",'JQ3 SPW'!E20),"")</f>
        <v>141358</v>
      </c>
      <c r="H1161" s="1371" t="str">
        <f>IF('JQ3 SPW'!I20="","",'JQ3 SPW'!I20)</f>
        <v/>
      </c>
    </row>
    <row r="1162" spans="1:8" x14ac:dyDescent="0.25">
      <c r="A1162" s="1369" t="str">
        <f>Cover!$G$25</f>
        <v>NL</v>
      </c>
      <c r="B1162" s="1371" t="s">
        <v>843</v>
      </c>
      <c r="C1162" s="1371">
        <f>Cover!G$27-1</f>
        <v>2018</v>
      </c>
      <c r="D1162" s="1371" t="s">
        <v>847</v>
      </c>
      <c r="E1162" s="1365" t="s">
        <v>785</v>
      </c>
      <c r="F1162" s="1371" t="s">
        <v>862</v>
      </c>
      <c r="G1162" s="1369">
        <f>IF(ISNUMBER('JQ3 SPW'!E21),IF('JQ3 SPW'!E21="","",'JQ3 SPW'!E21),"")</f>
        <v>78466</v>
      </c>
      <c r="H1162" s="1371" t="str">
        <f>IF('JQ3 SPW'!I21="","",'JQ3 SPW'!I21)</f>
        <v/>
      </c>
    </row>
    <row r="1163" spans="1:8" x14ac:dyDescent="0.25">
      <c r="A1163" s="1369" t="str">
        <f>Cover!$G$25</f>
        <v>NL</v>
      </c>
      <c r="B1163" s="1371" t="s">
        <v>843</v>
      </c>
      <c r="C1163" s="1371">
        <f>Cover!G$27-1</f>
        <v>2018</v>
      </c>
      <c r="D1163" s="1371" t="s">
        <v>848</v>
      </c>
      <c r="E1163" s="1365" t="s">
        <v>785</v>
      </c>
      <c r="F1163" s="1371" t="s">
        <v>862</v>
      </c>
      <c r="G1163" s="1369">
        <f>IF(ISNUMBER('JQ3 SPW'!E22),IF('JQ3 SPW'!E22="","",'JQ3 SPW'!E22),"")</f>
        <v>141301</v>
      </c>
      <c r="H1163" s="1371" t="str">
        <f>IF('JQ3 SPW'!I22="","",'JQ3 SPW'!I22)</f>
        <v/>
      </c>
    </row>
    <row r="1164" spans="1:8" x14ac:dyDescent="0.25">
      <c r="A1164" s="1369" t="str">
        <f>Cover!$G$25</f>
        <v>NL</v>
      </c>
      <c r="B1164" s="1371" t="s">
        <v>843</v>
      </c>
      <c r="C1164" s="1371">
        <f>Cover!G$27-1</f>
        <v>2018</v>
      </c>
      <c r="D1164" s="1371" t="s">
        <v>849</v>
      </c>
      <c r="E1164" s="1365" t="s">
        <v>785</v>
      </c>
      <c r="F1164" s="1371" t="s">
        <v>862</v>
      </c>
      <c r="G1164" s="1369">
        <f>IF(ISNUMBER('JQ3 SPW'!E23),IF('JQ3 SPW'!E23="","",'JQ3 SPW'!E23),"")</f>
        <v>696314</v>
      </c>
      <c r="H1164" s="1371" t="str">
        <f>IF('JQ3 SPW'!I23="","",'JQ3 SPW'!I23)</f>
        <v/>
      </c>
    </row>
    <row r="1165" spans="1:8" x14ac:dyDescent="0.25">
      <c r="A1165" s="1369" t="str">
        <f>Cover!$G$25</f>
        <v>NL</v>
      </c>
      <c r="B1165" s="1371" t="s">
        <v>843</v>
      </c>
      <c r="C1165" s="1371">
        <f>Cover!G$27-1</f>
        <v>2018</v>
      </c>
      <c r="D1165" s="1371" t="s">
        <v>850</v>
      </c>
      <c r="E1165" s="1365" t="s">
        <v>785</v>
      </c>
      <c r="F1165" s="1371" t="s">
        <v>862</v>
      </c>
      <c r="G1165" s="1369">
        <f>IF(ISNUMBER('JQ3 SPW'!E24),IF('JQ3 SPW'!E24="","",'JQ3 SPW'!E24),"")</f>
        <v>38391</v>
      </c>
      <c r="H1165" s="1371" t="str">
        <f>IF('JQ3 SPW'!I24="","",'JQ3 SPW'!I24)</f>
        <v/>
      </c>
    </row>
    <row r="1166" spans="1:8" x14ac:dyDescent="0.25">
      <c r="A1166" s="1369" t="str">
        <f>Cover!$G$25</f>
        <v>NL</v>
      </c>
      <c r="B1166" s="1371" t="s">
        <v>843</v>
      </c>
      <c r="C1166" s="1371">
        <f>Cover!G$27-1</f>
        <v>2018</v>
      </c>
      <c r="D1166" s="1371" t="s">
        <v>851</v>
      </c>
      <c r="E1166" s="1365" t="s">
        <v>785</v>
      </c>
      <c r="F1166" s="1371" t="s">
        <v>862</v>
      </c>
      <c r="G1166" s="1369">
        <f>IF(ISNUMBER('JQ3 SPW'!E25),IF('JQ3 SPW'!E25="","",'JQ3 SPW'!E25),"")</f>
        <v>141263</v>
      </c>
      <c r="H1166" s="1371" t="str">
        <f>IF('JQ3 SPW'!I25="","",'JQ3 SPW'!I25)</f>
        <v/>
      </c>
    </row>
    <row r="1167" spans="1:8" x14ac:dyDescent="0.25">
      <c r="A1167" s="1369" t="str">
        <f>Cover!$G$25</f>
        <v>NL</v>
      </c>
      <c r="B1167" s="1371" t="s">
        <v>843</v>
      </c>
      <c r="C1167" s="1371">
        <f>Cover!G$27-1</f>
        <v>2018</v>
      </c>
      <c r="D1167" s="1371" t="s">
        <v>852</v>
      </c>
      <c r="E1167" s="1365" t="s">
        <v>785</v>
      </c>
      <c r="F1167" s="1371" t="s">
        <v>862</v>
      </c>
      <c r="G1167" s="1369" t="str">
        <f>IF(ISNUMBER('JQ3 SPW'!E26),IF('JQ3 SPW'!E26="","",'JQ3 SPW'!E26),"")</f>
        <v/>
      </c>
      <c r="H1167" s="1371" t="str">
        <f>IF('JQ3 SPW'!I26="","",'JQ3 SPW'!I26)</f>
        <v/>
      </c>
    </row>
    <row r="1168" spans="1:8" x14ac:dyDescent="0.25">
      <c r="A1168" s="1369" t="str">
        <f>Cover!$G$25</f>
        <v>NL</v>
      </c>
      <c r="B1168" s="1371" t="s">
        <v>843</v>
      </c>
      <c r="C1168" s="1371">
        <f>Cover!G$27-1</f>
        <v>2018</v>
      </c>
      <c r="D1168" s="1371" t="s">
        <v>853</v>
      </c>
      <c r="E1168" s="1365" t="s">
        <v>785</v>
      </c>
      <c r="F1168" s="1371" t="s">
        <v>862</v>
      </c>
      <c r="G1168" s="1369">
        <f>IF(ISNUMBER('JQ3 SPW'!E27),IF('JQ3 SPW'!E27="","",'JQ3 SPW'!E27),"")</f>
        <v>324170</v>
      </c>
      <c r="H1168" s="1371" t="str">
        <f>IF('JQ3 SPW'!I27="","",'JQ3 SPW'!I27)</f>
        <v/>
      </c>
    </row>
    <row r="1169" spans="1:8" x14ac:dyDescent="0.25">
      <c r="A1169" s="1369" t="str">
        <f>Cover!$G$25</f>
        <v>NL</v>
      </c>
      <c r="B1169" s="1371" t="s">
        <v>843</v>
      </c>
      <c r="C1169" s="1371">
        <f>Cover!G$27-1</f>
        <v>2018</v>
      </c>
      <c r="D1169" s="1371" t="s">
        <v>854</v>
      </c>
      <c r="E1169" s="1365" t="s">
        <v>785</v>
      </c>
      <c r="F1169" s="1371" t="s">
        <v>862</v>
      </c>
      <c r="G1169" s="1369">
        <f>IF(ISNUMBER('JQ3 SPW'!E28),IF('JQ3 SPW'!E28="","",'JQ3 SPW'!E28),"")</f>
        <v>104103</v>
      </c>
      <c r="H1169" s="1371" t="str">
        <f>IF('JQ3 SPW'!I28="","",'JQ3 SPW'!I28)</f>
        <v/>
      </c>
    </row>
    <row r="1170" spans="1:8" x14ac:dyDescent="0.25">
      <c r="A1170" s="1369" t="str">
        <f>Cover!$G$25</f>
        <v>NL</v>
      </c>
      <c r="B1170" s="1371" t="s">
        <v>843</v>
      </c>
      <c r="C1170" s="1371">
        <f>Cover!G$27-1</f>
        <v>2018</v>
      </c>
      <c r="D1170" s="1371" t="s">
        <v>855</v>
      </c>
      <c r="E1170" s="1365" t="s">
        <v>785</v>
      </c>
      <c r="F1170" s="1371" t="s">
        <v>862</v>
      </c>
      <c r="G1170" s="1369">
        <f>IF(ISNUMBER('JQ3 SPW'!E29),IF('JQ3 SPW'!E29="","",'JQ3 SPW'!E29),"")</f>
        <v>248425</v>
      </c>
      <c r="H1170" s="1371" t="str">
        <f>IF('JQ3 SPW'!I29="","",'JQ3 SPW'!I29)</f>
        <v/>
      </c>
    </row>
    <row r="1171" spans="1:8" x14ac:dyDescent="0.25">
      <c r="A1171" s="1369" t="str">
        <f>Cover!$G$25</f>
        <v>NL</v>
      </c>
      <c r="B1171" s="1371" t="s">
        <v>843</v>
      </c>
      <c r="C1171" s="1371">
        <f>Cover!G$27-1</f>
        <v>2018</v>
      </c>
      <c r="D1171" s="1371" t="s">
        <v>856</v>
      </c>
      <c r="E1171" s="1365" t="s">
        <v>785</v>
      </c>
      <c r="F1171" s="1371" t="s">
        <v>862</v>
      </c>
      <c r="G1171" s="1369">
        <f>IF(ISNUMBER('JQ3 SPW'!E30),IF('JQ3 SPW'!E30="","",'JQ3 SPW'!E30),"")</f>
        <v>1058738</v>
      </c>
      <c r="H1171" s="1371" t="str">
        <f>IF('JQ3 SPW'!I30="","",'JQ3 SPW'!I30)</f>
        <v/>
      </c>
    </row>
    <row r="1172" spans="1:8" x14ac:dyDescent="0.25">
      <c r="A1172" s="1369" t="str">
        <f>Cover!$G$25</f>
        <v>NL</v>
      </c>
      <c r="B1172" s="1371" t="s">
        <v>843</v>
      </c>
      <c r="C1172" s="1371">
        <f>Cover!G$27-1</f>
        <v>2018</v>
      </c>
      <c r="D1172" s="1371" t="s">
        <v>857</v>
      </c>
      <c r="E1172" s="1365" t="s">
        <v>785</v>
      </c>
      <c r="F1172" s="1371" t="s">
        <v>862</v>
      </c>
      <c r="G1172" s="1369">
        <f>IF(ISNUMBER('JQ3 SPW'!E31),IF('JQ3 SPW'!E31="","",'JQ3 SPW'!E31),"")</f>
        <v>569551</v>
      </c>
      <c r="H1172" s="1371" t="str">
        <f>IF('JQ3 SPW'!I31="","",'JQ3 SPW'!I31)</f>
        <v/>
      </c>
    </row>
    <row r="1173" spans="1:8" x14ac:dyDescent="0.25">
      <c r="A1173" s="1369" t="str">
        <f>Cover!$G$25</f>
        <v>NL</v>
      </c>
      <c r="B1173" s="1371" t="s">
        <v>843</v>
      </c>
      <c r="C1173" s="1371">
        <f>Cover!G$27-1</f>
        <v>2018</v>
      </c>
      <c r="D1173" s="1371" t="s">
        <v>858</v>
      </c>
      <c r="E1173" s="1365" t="s">
        <v>785</v>
      </c>
      <c r="F1173" s="1371" t="s">
        <v>862</v>
      </c>
      <c r="G1173" s="1369">
        <f>IF(ISNUMBER('JQ3 SPW'!E32),IF('JQ3 SPW'!E32="","",'JQ3 SPW'!E32),"")</f>
        <v>28966</v>
      </c>
      <c r="H1173" s="1371" t="str">
        <f>IF('JQ3 SPW'!I32="","",'JQ3 SPW'!I32)</f>
        <v/>
      </c>
    </row>
    <row r="1174" spans="1:8" x14ac:dyDescent="0.25">
      <c r="A1174" s="1369" t="str">
        <f>Cover!$G$25</f>
        <v>NL</v>
      </c>
      <c r="B1174" s="1371" t="s">
        <v>843</v>
      </c>
      <c r="C1174" s="1371">
        <f>Cover!G$27-1</f>
        <v>2018</v>
      </c>
      <c r="D1174" s="1371" t="s">
        <v>859</v>
      </c>
      <c r="E1174" s="1365" t="s">
        <v>785</v>
      </c>
      <c r="F1174" s="1371" t="s">
        <v>862</v>
      </c>
      <c r="G1174" s="1369">
        <f>IF(ISNUMBER('JQ3 SPW'!E33),IF('JQ3 SPW'!E33="","",'JQ3 SPW'!E33),"")</f>
        <v>33553</v>
      </c>
      <c r="H1174" s="1371" t="str">
        <f>IF('JQ3 SPW'!I33="","",'JQ3 SPW'!I33)</f>
        <v/>
      </c>
    </row>
    <row r="1175" spans="1:8" x14ac:dyDescent="0.25">
      <c r="A1175" s="1369" t="str">
        <f>Cover!$G$25</f>
        <v>NL</v>
      </c>
      <c r="B1175" s="1371" t="s">
        <v>843</v>
      </c>
      <c r="C1175" s="1371">
        <f>Cover!G$27-1</f>
        <v>2018</v>
      </c>
      <c r="D1175" s="1371" t="s">
        <v>860</v>
      </c>
      <c r="E1175" s="1365" t="s">
        <v>785</v>
      </c>
      <c r="F1175" s="1371" t="s">
        <v>862</v>
      </c>
      <c r="G1175" s="1369">
        <f>IF(ISNUMBER('JQ3 SPW'!E34),IF('JQ3 SPW'!E34="","",'JQ3 SPW'!E34),"")</f>
        <v>23506</v>
      </c>
      <c r="H1175" s="1371" t="str">
        <f>IF('JQ3 SPW'!I34="","",'JQ3 SPW'!I34)</f>
        <v/>
      </c>
    </row>
    <row r="1176" spans="1:8" x14ac:dyDescent="0.25">
      <c r="A1176" s="1369" t="str">
        <f>Cover!$G$25</f>
        <v>NL</v>
      </c>
      <c r="B1176" s="1371" t="s">
        <v>843</v>
      </c>
      <c r="C1176" s="1371">
        <f>Cover!G$27</f>
        <v>2019</v>
      </c>
      <c r="D1176" s="1371" t="s">
        <v>844</v>
      </c>
      <c r="E1176" s="1365" t="s">
        <v>785</v>
      </c>
      <c r="F1176" s="1371" t="s">
        <v>862</v>
      </c>
      <c r="G1176" s="1369" t="str">
        <f>IF(ISNUMBER('JQ3 SPW'!F15),IF('JQ3 SPW'!F15="","",'JQ3 SPW'!F15),"")</f>
        <v/>
      </c>
      <c r="H1176" s="1371" t="str">
        <f>IF('JQ3 SPW'!J15="","",'JQ3 SPW'!J15)</f>
        <v/>
      </c>
    </row>
    <row r="1177" spans="1:8" x14ac:dyDescent="0.25">
      <c r="A1177" s="1369" t="str">
        <f>Cover!$G$25</f>
        <v>NL</v>
      </c>
      <c r="B1177" s="1371" t="s">
        <v>843</v>
      </c>
      <c r="C1177" s="1371">
        <f>Cover!G$27</f>
        <v>2019</v>
      </c>
      <c r="D1177" s="1371" t="s">
        <v>845</v>
      </c>
      <c r="E1177" s="1365" t="s">
        <v>785</v>
      </c>
      <c r="F1177" s="1371" t="s">
        <v>862</v>
      </c>
      <c r="G1177" s="1369">
        <f>IF(ISNUMBER('JQ3 SPW'!F16),IF('JQ3 SPW'!F16="","",'JQ3 SPW'!F16),"")</f>
        <v>34876</v>
      </c>
      <c r="H1177" s="1371" t="str">
        <f>IF('JQ3 SPW'!J16="","",'JQ3 SPW'!J16)</f>
        <v/>
      </c>
    </row>
    <row r="1178" spans="1:8" x14ac:dyDescent="0.25">
      <c r="A1178" s="1369" t="str">
        <f>Cover!$G$25</f>
        <v>NL</v>
      </c>
      <c r="B1178" s="1371" t="s">
        <v>843</v>
      </c>
      <c r="C1178" s="1371">
        <f>Cover!G$27</f>
        <v>2019</v>
      </c>
      <c r="D1178" s="1371" t="s">
        <v>845</v>
      </c>
      <c r="E1178" s="1365" t="s">
        <v>829</v>
      </c>
      <c r="F1178" s="1371" t="s">
        <v>862</v>
      </c>
      <c r="G1178" s="1369">
        <f>IF(ISNUMBER('JQ3 SPW'!F17),IF('JQ3 SPW'!F17="","",'JQ3 SPW'!F17),"")</f>
        <v>2190</v>
      </c>
      <c r="H1178" s="1371" t="str">
        <f>IF('JQ3 SPW'!J17="","",'JQ3 SPW'!J17)</f>
        <v/>
      </c>
    </row>
    <row r="1179" spans="1:8" x14ac:dyDescent="0.25">
      <c r="A1179" s="1369" t="str">
        <f>Cover!$G$25</f>
        <v>NL</v>
      </c>
      <c r="B1179" s="1371" t="s">
        <v>843</v>
      </c>
      <c r="C1179" s="1371">
        <f>Cover!G$27</f>
        <v>2019</v>
      </c>
      <c r="D1179" s="1371" t="s">
        <v>845</v>
      </c>
      <c r="E1179" s="1365" t="s">
        <v>833</v>
      </c>
      <c r="F1179" s="1371" t="s">
        <v>862</v>
      </c>
      <c r="G1179" s="1369">
        <f>IF(ISNUMBER('JQ3 SPW'!F18),IF('JQ3 SPW'!F18="","",'JQ3 SPW'!F18),"")</f>
        <v>32686</v>
      </c>
      <c r="H1179" s="1371" t="str">
        <f>IF('JQ3 SPW'!J18="","",'JQ3 SPW'!J18)</f>
        <v/>
      </c>
    </row>
    <row r="1180" spans="1:8" x14ac:dyDescent="0.25">
      <c r="A1180" s="1369" t="str">
        <f>Cover!$G$25</f>
        <v>NL</v>
      </c>
      <c r="B1180" s="1371" t="s">
        <v>843</v>
      </c>
      <c r="C1180" s="1371">
        <f>Cover!G$27</f>
        <v>2019</v>
      </c>
      <c r="D1180" s="1371" t="s">
        <v>845</v>
      </c>
      <c r="E1180" s="1365" t="s">
        <v>842</v>
      </c>
      <c r="F1180" s="1371" t="s">
        <v>862</v>
      </c>
      <c r="G1180" s="1369">
        <f>IF(ISNUMBER('JQ3 SPW'!F19),IF('JQ3 SPW'!F19="","",'JQ3 SPW'!F19),"")</f>
        <v>4751</v>
      </c>
      <c r="H1180" s="1371" t="str">
        <f>IF('JQ3 SPW'!J19="","",'JQ3 SPW'!J19)</f>
        <v/>
      </c>
    </row>
    <row r="1181" spans="1:8" x14ac:dyDescent="0.25">
      <c r="A1181" s="1369" t="str">
        <f>Cover!$G$25</f>
        <v>NL</v>
      </c>
      <c r="B1181" s="1371" t="s">
        <v>843</v>
      </c>
      <c r="C1181" s="1371">
        <f>Cover!G$27</f>
        <v>2019</v>
      </c>
      <c r="D1181" s="1371" t="s">
        <v>846</v>
      </c>
      <c r="E1181" s="1365" t="s">
        <v>785</v>
      </c>
      <c r="F1181" s="1371" t="s">
        <v>862</v>
      </c>
      <c r="G1181" s="1369">
        <f>IF(ISNUMBER('JQ3 SPW'!F20),IF('JQ3 SPW'!F20="","",'JQ3 SPW'!F20),"")</f>
        <v>144201</v>
      </c>
      <c r="H1181" s="1371" t="str">
        <f>IF('JQ3 SPW'!J20="","",'JQ3 SPW'!J20)</f>
        <v/>
      </c>
    </row>
    <row r="1182" spans="1:8" x14ac:dyDescent="0.25">
      <c r="A1182" s="1369" t="str">
        <f>Cover!$G$25</f>
        <v>NL</v>
      </c>
      <c r="B1182" s="1371" t="s">
        <v>843</v>
      </c>
      <c r="C1182" s="1371">
        <f>Cover!G$27</f>
        <v>2019</v>
      </c>
      <c r="D1182" s="1371" t="s">
        <v>847</v>
      </c>
      <c r="E1182" s="1365" t="s">
        <v>785</v>
      </c>
      <c r="F1182" s="1371" t="s">
        <v>862</v>
      </c>
      <c r="G1182" s="1369">
        <f>IF(ISNUMBER('JQ3 SPW'!F21),IF('JQ3 SPW'!F21="","",'JQ3 SPW'!F21),"")</f>
        <v>84447</v>
      </c>
      <c r="H1182" s="1371" t="str">
        <f>IF('JQ3 SPW'!J21="","",'JQ3 SPW'!J21)</f>
        <v/>
      </c>
    </row>
    <row r="1183" spans="1:8" x14ac:dyDescent="0.25">
      <c r="A1183" s="1369" t="str">
        <f>Cover!$G$25</f>
        <v>NL</v>
      </c>
      <c r="B1183" s="1371" t="s">
        <v>843</v>
      </c>
      <c r="C1183" s="1371">
        <f>Cover!G$27</f>
        <v>2019</v>
      </c>
      <c r="D1183" s="1371" t="s">
        <v>848</v>
      </c>
      <c r="E1183" s="1365" t="s">
        <v>785</v>
      </c>
      <c r="F1183" s="1371" t="s">
        <v>862</v>
      </c>
      <c r="G1183" s="1369">
        <f>IF(ISNUMBER('JQ3 SPW'!F22),IF('JQ3 SPW'!F22="","",'JQ3 SPW'!F22),"")</f>
        <v>156818</v>
      </c>
      <c r="H1183" s="1371" t="str">
        <f>IF('JQ3 SPW'!J22="","",'JQ3 SPW'!J22)</f>
        <v/>
      </c>
    </row>
    <row r="1184" spans="1:8" x14ac:dyDescent="0.25">
      <c r="A1184" s="1369" t="str">
        <f>Cover!$G$25</f>
        <v>NL</v>
      </c>
      <c r="B1184" s="1371" t="s">
        <v>843</v>
      </c>
      <c r="C1184" s="1371">
        <f>Cover!G$27</f>
        <v>2019</v>
      </c>
      <c r="D1184" s="1371" t="s">
        <v>849</v>
      </c>
      <c r="E1184" s="1365" t="s">
        <v>785</v>
      </c>
      <c r="F1184" s="1371" t="s">
        <v>862</v>
      </c>
      <c r="G1184" s="1369">
        <f>IF(ISNUMBER('JQ3 SPW'!F23),IF('JQ3 SPW'!F23="","",'JQ3 SPW'!F23),"")</f>
        <v>732326</v>
      </c>
      <c r="H1184" s="1371" t="str">
        <f>IF('JQ3 SPW'!J23="","",'JQ3 SPW'!J23)</f>
        <v/>
      </c>
    </row>
    <row r="1185" spans="1:8" x14ac:dyDescent="0.25">
      <c r="A1185" s="1369" t="str">
        <f>Cover!$G$25</f>
        <v>NL</v>
      </c>
      <c r="B1185" s="1371" t="s">
        <v>843</v>
      </c>
      <c r="C1185" s="1371">
        <f>Cover!G$27</f>
        <v>2019</v>
      </c>
      <c r="D1185" s="1371" t="s">
        <v>850</v>
      </c>
      <c r="E1185" s="1365" t="s">
        <v>785</v>
      </c>
      <c r="F1185" s="1371" t="s">
        <v>862</v>
      </c>
      <c r="G1185" s="1369">
        <f>IF(ISNUMBER('JQ3 SPW'!F24),IF('JQ3 SPW'!F24="","",'JQ3 SPW'!F24),"")</f>
        <v>32742</v>
      </c>
      <c r="H1185" s="1371" t="str">
        <f>IF('JQ3 SPW'!J24="","",'JQ3 SPW'!J24)</f>
        <v/>
      </c>
    </row>
    <row r="1186" spans="1:8" x14ac:dyDescent="0.25">
      <c r="A1186" s="1369" t="str">
        <f>Cover!$G$25</f>
        <v>NL</v>
      </c>
      <c r="B1186" s="1371" t="s">
        <v>843</v>
      </c>
      <c r="C1186" s="1371">
        <f>Cover!G$27</f>
        <v>2019</v>
      </c>
      <c r="D1186" s="1371" t="s">
        <v>851</v>
      </c>
      <c r="E1186" s="1365" t="s">
        <v>785</v>
      </c>
      <c r="F1186" s="1371" t="s">
        <v>862</v>
      </c>
      <c r="G1186" s="1369">
        <f>IF(ISNUMBER('JQ3 SPW'!F25),IF('JQ3 SPW'!F25="","",'JQ3 SPW'!F25),"")</f>
        <v>150565</v>
      </c>
      <c r="H1186" s="1371" t="str">
        <f>IF('JQ3 SPW'!J25="","",'JQ3 SPW'!J25)</f>
        <v/>
      </c>
    </row>
    <row r="1187" spans="1:8" x14ac:dyDescent="0.25">
      <c r="A1187" s="1369" t="str">
        <f>Cover!$G$25</f>
        <v>NL</v>
      </c>
      <c r="B1187" s="1371" t="s">
        <v>843</v>
      </c>
      <c r="C1187" s="1371">
        <f>Cover!G$27</f>
        <v>2019</v>
      </c>
      <c r="D1187" s="1371" t="s">
        <v>852</v>
      </c>
      <c r="E1187" s="1365" t="s">
        <v>785</v>
      </c>
      <c r="F1187" s="1371" t="s">
        <v>862</v>
      </c>
      <c r="G1187" s="1369" t="str">
        <f>IF(ISNUMBER('JQ3 SPW'!F26),IF('JQ3 SPW'!F26="","",'JQ3 SPW'!F26),"")</f>
        <v/>
      </c>
      <c r="H1187" s="1371" t="str">
        <f>IF('JQ3 SPW'!J26="","",'JQ3 SPW'!J26)</f>
        <v/>
      </c>
    </row>
    <row r="1188" spans="1:8" x14ac:dyDescent="0.25">
      <c r="A1188" s="1369" t="str">
        <f>Cover!$G$25</f>
        <v>NL</v>
      </c>
      <c r="B1188" s="1371" t="s">
        <v>843</v>
      </c>
      <c r="C1188" s="1371">
        <f>Cover!G$27</f>
        <v>2019</v>
      </c>
      <c r="D1188" s="1371" t="s">
        <v>853</v>
      </c>
      <c r="E1188" s="1365" t="s">
        <v>785</v>
      </c>
      <c r="F1188" s="1371" t="s">
        <v>862</v>
      </c>
      <c r="G1188" s="1369">
        <f>IF(ISNUMBER('JQ3 SPW'!F27),IF('JQ3 SPW'!F27="","",'JQ3 SPW'!F27),"")</f>
        <v>305084</v>
      </c>
      <c r="H1188" s="1371" t="str">
        <f>IF('JQ3 SPW'!J27="","",'JQ3 SPW'!J27)</f>
        <v/>
      </c>
    </row>
    <row r="1189" spans="1:8" x14ac:dyDescent="0.25">
      <c r="A1189" s="1369" t="str">
        <f>Cover!$G$25</f>
        <v>NL</v>
      </c>
      <c r="B1189" s="1371" t="s">
        <v>843</v>
      </c>
      <c r="C1189" s="1371">
        <f>Cover!G$27</f>
        <v>2019</v>
      </c>
      <c r="D1189" s="1371" t="s">
        <v>854</v>
      </c>
      <c r="E1189" s="1365" t="s">
        <v>785</v>
      </c>
      <c r="F1189" s="1371" t="s">
        <v>862</v>
      </c>
      <c r="G1189" s="1369">
        <f>IF(ISNUMBER('JQ3 SPW'!F28),IF('JQ3 SPW'!F28="","",'JQ3 SPW'!F28),"")</f>
        <v>118909</v>
      </c>
      <c r="H1189" s="1371" t="str">
        <f>IF('JQ3 SPW'!J28="","",'JQ3 SPW'!J28)</f>
        <v/>
      </c>
    </row>
    <row r="1190" spans="1:8" x14ac:dyDescent="0.25">
      <c r="A1190" s="1369" t="str">
        <f>Cover!$G$25</f>
        <v>NL</v>
      </c>
      <c r="B1190" s="1371" t="s">
        <v>843</v>
      </c>
      <c r="C1190" s="1371">
        <f>Cover!G$27</f>
        <v>2019</v>
      </c>
      <c r="D1190" s="1371" t="s">
        <v>855</v>
      </c>
      <c r="E1190" s="1365" t="s">
        <v>785</v>
      </c>
      <c r="F1190" s="1371" t="s">
        <v>862</v>
      </c>
      <c r="G1190" s="1369">
        <f>IF(ISNUMBER('JQ3 SPW'!F29),IF('JQ3 SPW'!F29="","",'JQ3 SPW'!F29),"")</f>
        <v>256204</v>
      </c>
      <c r="H1190" s="1371" t="str">
        <f>IF('JQ3 SPW'!J29="","",'JQ3 SPW'!J29)</f>
        <v/>
      </c>
    </row>
    <row r="1191" spans="1:8" x14ac:dyDescent="0.25">
      <c r="A1191" s="1369" t="str">
        <f>Cover!$G$25</f>
        <v>NL</v>
      </c>
      <c r="B1191" s="1371" t="s">
        <v>843</v>
      </c>
      <c r="C1191" s="1371">
        <f>Cover!G$27</f>
        <v>2019</v>
      </c>
      <c r="D1191" s="1371" t="s">
        <v>856</v>
      </c>
      <c r="E1191" s="1365" t="s">
        <v>785</v>
      </c>
      <c r="F1191" s="1371" t="s">
        <v>862</v>
      </c>
      <c r="G1191" s="1369">
        <f>IF(ISNUMBER('JQ3 SPW'!F30),IF('JQ3 SPW'!F30="","",'JQ3 SPW'!F30),"")</f>
        <v>1128164</v>
      </c>
      <c r="H1191" s="1371" t="str">
        <f>IF('JQ3 SPW'!J30="","",'JQ3 SPW'!J30)</f>
        <v/>
      </c>
    </row>
    <row r="1192" spans="1:8" x14ac:dyDescent="0.25">
      <c r="A1192" s="1369" t="str">
        <f>Cover!$G$25</f>
        <v>NL</v>
      </c>
      <c r="B1192" s="1371" t="s">
        <v>843</v>
      </c>
      <c r="C1192" s="1371">
        <f>Cover!G$27</f>
        <v>2019</v>
      </c>
      <c r="D1192" s="1371" t="s">
        <v>857</v>
      </c>
      <c r="E1192" s="1365" t="s">
        <v>785</v>
      </c>
      <c r="F1192" s="1371" t="s">
        <v>862</v>
      </c>
      <c r="G1192" s="1369">
        <f>IF(ISNUMBER('JQ3 SPW'!F31),IF('JQ3 SPW'!F31="","",'JQ3 SPW'!F31),"")</f>
        <v>618051</v>
      </c>
      <c r="H1192" s="1371" t="str">
        <f>IF('JQ3 SPW'!J31="","",'JQ3 SPW'!J31)</f>
        <v/>
      </c>
    </row>
    <row r="1193" spans="1:8" x14ac:dyDescent="0.25">
      <c r="A1193" s="1369" t="str">
        <f>Cover!$G$25</f>
        <v>NL</v>
      </c>
      <c r="B1193" s="1371" t="s">
        <v>843</v>
      </c>
      <c r="C1193" s="1371">
        <f>Cover!G$27</f>
        <v>2019</v>
      </c>
      <c r="D1193" s="1371" t="s">
        <v>858</v>
      </c>
      <c r="E1193" s="1365" t="s">
        <v>785</v>
      </c>
      <c r="F1193" s="1371" t="s">
        <v>862</v>
      </c>
      <c r="G1193" s="1369">
        <f>IF(ISNUMBER('JQ3 SPW'!F32),IF('JQ3 SPW'!F32="","",'JQ3 SPW'!F32),"")</f>
        <v>35113</v>
      </c>
      <c r="H1193" s="1371" t="str">
        <f>IF('JQ3 SPW'!J32="","",'JQ3 SPW'!J32)</f>
        <v/>
      </c>
    </row>
    <row r="1194" spans="1:8" x14ac:dyDescent="0.25">
      <c r="A1194" s="1369" t="str">
        <f>Cover!$G$25</f>
        <v>NL</v>
      </c>
      <c r="B1194" s="1371" t="s">
        <v>843</v>
      </c>
      <c r="C1194" s="1371">
        <f>Cover!G$27</f>
        <v>2019</v>
      </c>
      <c r="D1194" s="1371" t="s">
        <v>859</v>
      </c>
      <c r="E1194" s="1365" t="s">
        <v>785</v>
      </c>
      <c r="F1194" s="1371" t="s">
        <v>862</v>
      </c>
      <c r="G1194" s="1369">
        <f>IF(ISNUMBER('JQ3 SPW'!F33),IF('JQ3 SPW'!F33="","",'JQ3 SPW'!F33),"")</f>
        <v>37842</v>
      </c>
      <c r="H1194" s="1371" t="str">
        <f>IF('JQ3 SPW'!J33="","",'JQ3 SPW'!J33)</f>
        <v/>
      </c>
    </row>
    <row r="1195" spans="1:8" x14ac:dyDescent="0.25">
      <c r="A1195" s="1369" t="str">
        <f>Cover!$G$25</f>
        <v>NL</v>
      </c>
      <c r="B1195" s="1371" t="s">
        <v>843</v>
      </c>
      <c r="C1195" s="1371">
        <f>Cover!G$27</f>
        <v>2019</v>
      </c>
      <c r="D1195" s="1371" t="s">
        <v>860</v>
      </c>
      <c r="E1195" s="1365" t="s">
        <v>785</v>
      </c>
      <c r="F1195" s="1371" t="s">
        <v>862</v>
      </c>
      <c r="G1195" s="1369">
        <f>IF(ISNUMBER('JQ3 SPW'!F34),IF('JQ3 SPW'!F34="","",'JQ3 SPW'!F34),"")</f>
        <v>28492</v>
      </c>
      <c r="H1195" s="1371" t="str">
        <f>IF('JQ3 SPW'!J34="","",'JQ3 SPW'!J34)</f>
        <v/>
      </c>
    </row>
    <row r="1196" spans="1:8" x14ac:dyDescent="0.25">
      <c r="A1196" s="1369" t="str">
        <f>Cover!$G$25</f>
        <v>NL</v>
      </c>
      <c r="B1196" s="1371" t="s">
        <v>828</v>
      </c>
      <c r="C1196" s="1371">
        <f>Cover!G$27-1</f>
        <v>2018</v>
      </c>
      <c r="D1196" s="1395" t="s">
        <v>880</v>
      </c>
      <c r="E1196" s="1365" t="s">
        <v>829</v>
      </c>
      <c r="F1196" s="1371" t="s">
        <v>861</v>
      </c>
      <c r="G1196" s="1369">
        <f>IF(ISNUMBER('ECE-EU Species'!F15),IF('ECE-EU Species'!F15="","",'ECE-EU Species'!F15),"")</f>
        <v>145744</v>
      </c>
      <c r="H1196" s="1367" t="str">
        <f>IF('ECE-EU Species'!N15="","",'ECE-EU Species'!N15)</f>
        <v/>
      </c>
    </row>
    <row r="1197" spans="1:8" x14ac:dyDescent="0.25">
      <c r="A1197" s="1369" t="str">
        <f>Cover!$G$25</f>
        <v>NL</v>
      </c>
      <c r="B1197" s="1371" t="s">
        <v>828</v>
      </c>
      <c r="C1197" s="1371">
        <f>Cover!G$27-1</f>
        <v>2018</v>
      </c>
      <c r="D1197" s="1395" t="s">
        <v>880</v>
      </c>
      <c r="E1197" s="1365" t="s">
        <v>830</v>
      </c>
      <c r="F1197" s="1371" t="s">
        <v>861</v>
      </c>
      <c r="G1197" s="1369">
        <f>IF(ISNUMBER('ECE-EU Species'!F16),IF('ECE-EU Species'!F16="","",'ECE-EU Species'!F16),"")</f>
        <v>56284</v>
      </c>
      <c r="H1197" s="1367" t="str">
        <f>IF('ECE-EU Species'!N16="","",'ECE-EU Species'!N16)</f>
        <v/>
      </c>
    </row>
    <row r="1198" spans="1:8" x14ac:dyDescent="0.25">
      <c r="A1198" s="1369" t="str">
        <f>Cover!$G$25</f>
        <v>NL</v>
      </c>
      <c r="B1198" s="1371" t="s">
        <v>828</v>
      </c>
      <c r="C1198" s="1371">
        <f>Cover!G$27-1</f>
        <v>2018</v>
      </c>
      <c r="D1198" s="1395" t="s">
        <v>881</v>
      </c>
      <c r="E1198" s="1365" t="s">
        <v>830</v>
      </c>
      <c r="F1198" s="1371" t="s">
        <v>861</v>
      </c>
      <c r="G1198" s="1369">
        <f>IF(ISNUMBER('ECE-EU Species'!F17),IF('ECE-EU Species'!F17="","",'ECE-EU Species'!F17),"")</f>
        <v>23280</v>
      </c>
      <c r="H1198" s="1367" t="str">
        <f>IF('ECE-EU Species'!N17="","",'ECE-EU Species'!N17)</f>
        <v/>
      </c>
    </row>
    <row r="1199" spans="1:8" x14ac:dyDescent="0.25">
      <c r="A1199" s="1369" t="str">
        <f>Cover!$G$25</f>
        <v>NL</v>
      </c>
      <c r="B1199" s="1371" t="s">
        <v>828</v>
      </c>
      <c r="C1199" s="1371">
        <f>Cover!G$27-1</f>
        <v>2018</v>
      </c>
      <c r="D1199" s="1395" t="s">
        <v>882</v>
      </c>
      <c r="E1199" s="1365" t="s">
        <v>830</v>
      </c>
      <c r="F1199" s="1371" t="s">
        <v>861</v>
      </c>
      <c r="G1199" s="1369">
        <f>IF(ISNUMBER('ECE-EU Species'!F18),IF('ECE-EU Species'!F18="","",'ECE-EU Species'!F18),"")</f>
        <v>33004</v>
      </c>
      <c r="H1199" s="1367" t="str">
        <f>IF('ECE-EU Species'!N18="","",'ECE-EU Species'!N18)</f>
        <v/>
      </c>
    </row>
    <row r="1200" spans="1:8" x14ac:dyDescent="0.25">
      <c r="A1200" s="1369" t="str">
        <f>Cover!$G$25</f>
        <v>NL</v>
      </c>
      <c r="B1200" s="1371" t="s">
        <v>828</v>
      </c>
      <c r="C1200" s="1371">
        <f>Cover!G$27-1</f>
        <v>2018</v>
      </c>
      <c r="D1200" s="1395" t="s">
        <v>880</v>
      </c>
      <c r="E1200" s="1365" t="s">
        <v>831</v>
      </c>
      <c r="F1200" s="1371" t="s">
        <v>861</v>
      </c>
      <c r="G1200" s="1369">
        <f>IF(ISNUMBER('ECE-EU Species'!F19),IF('ECE-EU Species'!F19="","",'ECE-EU Species'!F19),"")</f>
        <v>65319</v>
      </c>
      <c r="H1200" s="1367" t="str">
        <f>IF('ECE-EU Species'!N19="","",'ECE-EU Species'!N19)</f>
        <v/>
      </c>
    </row>
    <row r="1201" spans="1:8" x14ac:dyDescent="0.25">
      <c r="A1201" s="1369" t="str">
        <f>Cover!$G$25</f>
        <v>NL</v>
      </c>
      <c r="B1201" s="1371" t="s">
        <v>828</v>
      </c>
      <c r="C1201" s="1371">
        <f>Cover!G$27-1</f>
        <v>2018</v>
      </c>
      <c r="D1201" s="1395" t="s">
        <v>881</v>
      </c>
      <c r="E1201" s="1365" t="s">
        <v>831</v>
      </c>
      <c r="F1201" s="1371" t="s">
        <v>861</v>
      </c>
      <c r="G1201" s="1369">
        <f>IF(ISNUMBER('ECE-EU Species'!F20),IF('ECE-EU Species'!F20="","",'ECE-EU Species'!F20),"")</f>
        <v>29482</v>
      </c>
      <c r="H1201" s="1367" t="str">
        <f>IF('ECE-EU Species'!N20="","",'ECE-EU Species'!N20)</f>
        <v/>
      </c>
    </row>
    <row r="1202" spans="1:8" x14ac:dyDescent="0.25">
      <c r="A1202" s="1369" t="str">
        <f>Cover!$G$25</f>
        <v>NL</v>
      </c>
      <c r="B1202" s="1371" t="s">
        <v>828</v>
      </c>
      <c r="C1202" s="1371">
        <f>Cover!G$27-1</f>
        <v>2018</v>
      </c>
      <c r="D1202" s="1395" t="s">
        <v>882</v>
      </c>
      <c r="E1202" s="1365" t="s">
        <v>831</v>
      </c>
      <c r="F1202" s="1371" t="s">
        <v>861</v>
      </c>
      <c r="G1202" s="1369">
        <f>IF(ISNUMBER('ECE-EU Species'!F21),IF('ECE-EU Species'!F21="","",'ECE-EU Species'!F21),"")</f>
        <v>35837</v>
      </c>
      <c r="H1202" s="1367" t="str">
        <f>IF('ECE-EU Species'!N21="","",'ECE-EU Species'!N21)</f>
        <v/>
      </c>
    </row>
    <row r="1203" spans="1:8" x14ac:dyDescent="0.25">
      <c r="A1203" s="1369" t="str">
        <f>Cover!$G$25</f>
        <v>NL</v>
      </c>
      <c r="B1203" s="1371" t="s">
        <v>828</v>
      </c>
      <c r="C1203" s="1371">
        <f>Cover!G$27-1</f>
        <v>2018</v>
      </c>
      <c r="D1203" s="1395" t="s">
        <v>880</v>
      </c>
      <c r="E1203" s="1365" t="s">
        <v>832</v>
      </c>
      <c r="F1203" s="1371" t="s">
        <v>861</v>
      </c>
      <c r="G1203" s="1369">
        <f>IF(ISNUMBER('ECE-EU Species'!F22),IF('ECE-EU Species'!F22="","",'ECE-EU Species'!F22),"")</f>
        <v>24141</v>
      </c>
      <c r="H1203" s="1367" t="str">
        <f>IF('ECE-EU Species'!N22="","",'ECE-EU Species'!N22)</f>
        <v/>
      </c>
    </row>
    <row r="1204" spans="1:8" x14ac:dyDescent="0.25">
      <c r="A1204" s="1369" t="str">
        <f>Cover!$G$25</f>
        <v>NL</v>
      </c>
      <c r="B1204" s="1371" t="s">
        <v>828</v>
      </c>
      <c r="C1204" s="1371">
        <f>Cover!G$27-1</f>
        <v>2018</v>
      </c>
      <c r="D1204" s="1395" t="s">
        <v>881</v>
      </c>
      <c r="E1204" s="1365" t="s">
        <v>832</v>
      </c>
      <c r="F1204" s="1371" t="s">
        <v>861</v>
      </c>
      <c r="G1204" s="1369">
        <f>IF(ISNUMBER('ECE-EU Species'!F23),IF('ECE-EU Species'!F23="","",'ECE-EU Species'!F23),"")</f>
        <v>8570</v>
      </c>
      <c r="H1204" s="1367" t="str">
        <f>IF('ECE-EU Species'!N23="","",'ECE-EU Species'!N23)</f>
        <v/>
      </c>
    </row>
    <row r="1205" spans="1:8" x14ac:dyDescent="0.25">
      <c r="A1205" s="1369" t="str">
        <f>Cover!$G$25</f>
        <v>NL</v>
      </c>
      <c r="B1205" s="1371" t="s">
        <v>828</v>
      </c>
      <c r="C1205" s="1371">
        <f>Cover!G$27-1</f>
        <v>2018</v>
      </c>
      <c r="D1205" s="1395" t="s">
        <v>882</v>
      </c>
      <c r="E1205" s="1365" t="s">
        <v>832</v>
      </c>
      <c r="F1205" s="1371" t="s">
        <v>861</v>
      </c>
      <c r="G1205" s="1369">
        <f>IF(ISNUMBER('ECE-EU Species'!F24),IF('ECE-EU Species'!F24="","",'ECE-EU Species'!F24),"")</f>
        <v>15571</v>
      </c>
      <c r="H1205" s="1367" t="str">
        <f>IF('ECE-EU Species'!N24="","",'ECE-EU Species'!N24)</f>
        <v/>
      </c>
    </row>
    <row r="1206" spans="1:8" x14ac:dyDescent="0.25">
      <c r="A1206" s="1369" t="str">
        <f>Cover!$G$25</f>
        <v>NL</v>
      </c>
      <c r="B1206" s="1371" t="s">
        <v>828</v>
      </c>
      <c r="C1206" s="1371">
        <f>Cover!G$27-1</f>
        <v>2018</v>
      </c>
      <c r="D1206" s="1395" t="s">
        <v>880</v>
      </c>
      <c r="E1206" s="1365" t="s">
        <v>833</v>
      </c>
      <c r="F1206" s="1371" t="s">
        <v>861</v>
      </c>
      <c r="G1206" s="1369">
        <f>IF(ISNUMBER('ECE-EU Species'!F25),IF('ECE-EU Species'!F25="","",'ECE-EU Species'!F25),"")</f>
        <v>91421</v>
      </c>
      <c r="H1206" s="1367" t="str">
        <f>IF('ECE-EU Species'!N25="","",'ECE-EU Species'!N25)</f>
        <v/>
      </c>
    </row>
    <row r="1207" spans="1:8" x14ac:dyDescent="0.25">
      <c r="A1207" s="1369" t="str">
        <f>Cover!$G$25</f>
        <v>NL</v>
      </c>
      <c r="B1207" s="1371" t="s">
        <v>828</v>
      </c>
      <c r="C1207" s="1371">
        <f>Cover!G$27-1</f>
        <v>2018</v>
      </c>
      <c r="D1207" s="1395" t="s">
        <v>880</v>
      </c>
      <c r="E1207" s="1365" t="s">
        <v>834</v>
      </c>
      <c r="F1207" s="1371" t="s">
        <v>861</v>
      </c>
      <c r="G1207" s="1369">
        <f>IF(ISNUMBER('ECE-EU Species'!F26),IF('ECE-EU Species'!F26="","",'ECE-EU Species'!F26),"")</f>
        <v>33420</v>
      </c>
      <c r="H1207" s="1367" t="str">
        <f>IF('ECE-EU Species'!N26="","",'ECE-EU Species'!N26)</f>
        <v/>
      </c>
    </row>
    <row r="1208" spans="1:8" x14ac:dyDescent="0.25">
      <c r="A1208" s="1369" t="str">
        <f>Cover!$G$25</f>
        <v>NL</v>
      </c>
      <c r="B1208" s="1371" t="s">
        <v>828</v>
      </c>
      <c r="C1208" s="1371">
        <f>Cover!G$27-1</f>
        <v>2018</v>
      </c>
      <c r="D1208" s="1395" t="s">
        <v>880</v>
      </c>
      <c r="E1208" s="1365" t="s">
        <v>835</v>
      </c>
      <c r="F1208" s="1371" t="s">
        <v>861</v>
      </c>
      <c r="G1208" s="1369">
        <f>IF(ISNUMBER('ECE-EU Species'!F27),IF('ECE-EU Species'!F27="","",'ECE-EU Species'!F27),"")</f>
        <v>12081</v>
      </c>
      <c r="H1208" s="1367" t="str">
        <f>IF('ECE-EU Species'!N27="","",'ECE-EU Species'!N27)</f>
        <v/>
      </c>
    </row>
    <row r="1209" spans="1:8" x14ac:dyDescent="0.25">
      <c r="A1209" s="1369" t="str">
        <f>Cover!$G$25</f>
        <v>NL</v>
      </c>
      <c r="B1209" s="1371" t="s">
        <v>828</v>
      </c>
      <c r="C1209" s="1371">
        <f>Cover!G$27-1</f>
        <v>2018</v>
      </c>
      <c r="D1209" s="1395" t="s">
        <v>880</v>
      </c>
      <c r="E1209" s="1365" t="s">
        <v>836</v>
      </c>
      <c r="F1209" s="1371" t="s">
        <v>861</v>
      </c>
      <c r="G1209" s="1369" t="str">
        <f>IF(ISNUMBER('ECE-EU Species'!F28),IF('ECE-EU Species'!F28="","",'ECE-EU Species'!F28),"")</f>
        <v/>
      </c>
      <c r="H1209" s="1367" t="str">
        <f>IF('ECE-EU Species'!N28="","",'ECE-EU Species'!N28)</f>
        <v/>
      </c>
    </row>
    <row r="1210" spans="1:8" x14ac:dyDescent="0.25">
      <c r="A1210" s="1369" t="str">
        <f>Cover!$G$25</f>
        <v>NL</v>
      </c>
      <c r="B1210" s="1371" t="s">
        <v>828</v>
      </c>
      <c r="C1210" s="1371">
        <f>Cover!G$27-1</f>
        <v>2018</v>
      </c>
      <c r="D1210" s="1395" t="s">
        <v>881</v>
      </c>
      <c r="E1210" s="1365" t="s">
        <v>836</v>
      </c>
      <c r="F1210" s="1371" t="s">
        <v>861</v>
      </c>
      <c r="G1210" s="1369" t="str">
        <f>IF(ISNUMBER('ECE-EU Species'!F29),IF('ECE-EU Species'!F29="","",'ECE-EU Species'!F29),"")</f>
        <v/>
      </c>
      <c r="H1210" s="1367" t="str">
        <f>IF('ECE-EU Species'!N29="","",'ECE-EU Species'!N29)</f>
        <v/>
      </c>
    </row>
    <row r="1211" spans="1:8" x14ac:dyDescent="0.25">
      <c r="A1211" s="1369" t="str">
        <f>Cover!$G$25</f>
        <v>NL</v>
      </c>
      <c r="B1211" s="1371" t="s">
        <v>828</v>
      </c>
      <c r="C1211" s="1371">
        <f>Cover!G$27-1</f>
        <v>2018</v>
      </c>
      <c r="D1211" s="1395" t="s">
        <v>882</v>
      </c>
      <c r="E1211" s="1365" t="s">
        <v>836</v>
      </c>
      <c r="F1211" s="1371" t="s">
        <v>861</v>
      </c>
      <c r="G1211" s="1369" t="str">
        <f>IF(ISNUMBER('ECE-EU Species'!F30),IF('ECE-EU Species'!F30="","",'ECE-EU Species'!F30),"")</f>
        <v/>
      </c>
      <c r="H1211" s="1367" t="str">
        <f>IF('ECE-EU Species'!N30="","",'ECE-EU Species'!N30)</f>
        <v/>
      </c>
    </row>
    <row r="1212" spans="1:8" x14ac:dyDescent="0.25">
      <c r="A1212" s="1369" t="str">
        <f>Cover!$G$25</f>
        <v>NL</v>
      </c>
      <c r="B1212" s="1371" t="s">
        <v>828</v>
      </c>
      <c r="C1212" s="1371">
        <f>Cover!G$27-1</f>
        <v>2018</v>
      </c>
      <c r="D1212" s="1395" t="s">
        <v>880</v>
      </c>
      <c r="E1212" s="1365" t="s">
        <v>840</v>
      </c>
      <c r="F1212" s="1371" t="s">
        <v>861</v>
      </c>
      <c r="G1212" s="1369">
        <f>IF(ISNUMBER('ECE-EU Species'!F31),IF('ECE-EU Species'!F31="","",'ECE-EU Species'!F31),"")</f>
        <v>20456</v>
      </c>
      <c r="H1212" s="1367" t="str">
        <f>IF('ECE-EU Species'!N31="","",'ECE-EU Species'!N31)</f>
        <v/>
      </c>
    </row>
    <row r="1213" spans="1:8" x14ac:dyDescent="0.25">
      <c r="A1213" s="1369" t="str">
        <f>Cover!$G$25</f>
        <v>NL</v>
      </c>
      <c r="B1213" s="1371" t="s">
        <v>828</v>
      </c>
      <c r="C1213" s="1371">
        <f>Cover!G$27-1</f>
        <v>2018</v>
      </c>
      <c r="D1213" s="1395" t="s">
        <v>880</v>
      </c>
      <c r="E1213" s="1365" t="s">
        <v>841</v>
      </c>
      <c r="F1213" s="1371" t="s">
        <v>861</v>
      </c>
      <c r="G1213" s="1369" t="str">
        <f>IF(ISNUMBER('ECE-EU Species'!F32),IF('ECE-EU Species'!F32="","",'ECE-EU Species'!F32),"")</f>
        <v/>
      </c>
      <c r="H1213" s="1367" t="str">
        <f>IF('ECE-EU Species'!N32="","",'ECE-EU Species'!N32)</f>
        <v/>
      </c>
    </row>
    <row r="1214" spans="1:8" x14ac:dyDescent="0.25">
      <c r="A1214" s="1369" t="str">
        <f>Cover!$G$25</f>
        <v>NL</v>
      </c>
      <c r="B1214" s="1371" t="s">
        <v>828</v>
      </c>
      <c r="C1214" s="1371">
        <f>Cover!G$27-1</f>
        <v>2018</v>
      </c>
      <c r="D1214" s="1368" t="s">
        <v>883</v>
      </c>
      <c r="E1214" s="1365" t="s">
        <v>829</v>
      </c>
      <c r="F1214" s="1371" t="s">
        <v>861</v>
      </c>
      <c r="G1214" s="1369">
        <f>IF(ISNUMBER('ECE-EU Species'!F33),IF('ECE-EU Species'!F33="","",'ECE-EU Species'!F33),"")</f>
        <v>3102.2</v>
      </c>
      <c r="H1214" s="1367" t="str">
        <f>IF('ECE-EU Species'!N33="","",'ECE-EU Species'!N33)</f>
        <v/>
      </c>
    </row>
    <row r="1215" spans="1:8" x14ac:dyDescent="0.25">
      <c r="A1215" s="1369" t="str">
        <f>Cover!$G$25</f>
        <v>NL</v>
      </c>
      <c r="B1215" s="1371" t="s">
        <v>828</v>
      </c>
      <c r="C1215" s="1371">
        <f>Cover!G$27-1</f>
        <v>2018</v>
      </c>
      <c r="D1215" s="1368" t="s">
        <v>883</v>
      </c>
      <c r="E1215" s="1365" t="s">
        <v>830</v>
      </c>
      <c r="F1215" s="1371" t="s">
        <v>861</v>
      </c>
      <c r="G1215" s="1369">
        <f>IF(ISNUMBER('ECE-EU Species'!F34),IF('ECE-EU Species'!F34="","",'ECE-EU Species'!F34),"")</f>
        <v>1513.8</v>
      </c>
      <c r="H1215" s="1367" t="str">
        <f>IF('ECE-EU Species'!N34="","",'ECE-EU Species'!N34)</f>
        <v/>
      </c>
    </row>
    <row r="1216" spans="1:8" x14ac:dyDescent="0.25">
      <c r="A1216" s="1369" t="str">
        <f>Cover!$G$25</f>
        <v>NL</v>
      </c>
      <c r="B1216" s="1371" t="s">
        <v>828</v>
      </c>
      <c r="C1216" s="1371">
        <f>Cover!G$27-1</f>
        <v>2018</v>
      </c>
      <c r="D1216" s="1368" t="s">
        <v>883</v>
      </c>
      <c r="E1216" s="1365" t="s">
        <v>831</v>
      </c>
      <c r="F1216" s="1371" t="s">
        <v>861</v>
      </c>
      <c r="G1216" s="1369">
        <f>IF(ISNUMBER('ECE-EU Species'!F35),IF('ECE-EU Species'!F35="","",'ECE-EU Species'!F35),"")</f>
        <v>958</v>
      </c>
      <c r="H1216" s="1367" t="str">
        <f>IF('ECE-EU Species'!N35="","",'ECE-EU Species'!N35)</f>
        <v/>
      </c>
    </row>
    <row r="1217" spans="1:8" x14ac:dyDescent="0.25">
      <c r="A1217" s="1369" t="str">
        <f>Cover!$G$25</f>
        <v>NL</v>
      </c>
      <c r="B1217" s="1371" t="s">
        <v>828</v>
      </c>
      <c r="C1217" s="1371">
        <f>Cover!G$27-1</f>
        <v>2018</v>
      </c>
      <c r="D1217" s="1368" t="s">
        <v>883</v>
      </c>
      <c r="E1217" s="1365" t="s">
        <v>833</v>
      </c>
      <c r="F1217" s="1371" t="s">
        <v>861</v>
      </c>
      <c r="G1217" s="1369">
        <f>IF(ISNUMBER('ECE-EU Species'!F36),IF('ECE-EU Species'!F36="","",'ECE-EU Species'!F36),"")</f>
        <v>412.9</v>
      </c>
      <c r="H1217" s="1367" t="str">
        <f>IF('ECE-EU Species'!N36="","",'ECE-EU Species'!N36)</f>
        <v/>
      </c>
    </row>
    <row r="1218" spans="1:8" x14ac:dyDescent="0.25">
      <c r="A1218" s="1369" t="str">
        <f>Cover!$G$25</f>
        <v>NL</v>
      </c>
      <c r="B1218" s="1371" t="s">
        <v>828</v>
      </c>
      <c r="C1218" s="1371">
        <f>Cover!G$27-1</f>
        <v>2018</v>
      </c>
      <c r="D1218" s="1368" t="s">
        <v>883</v>
      </c>
      <c r="E1218" s="1365" t="s">
        <v>834</v>
      </c>
      <c r="F1218" s="1371" t="s">
        <v>861</v>
      </c>
      <c r="G1218" s="1369">
        <f>IF(ISNUMBER('ECE-EU Species'!F37),IF('ECE-EU Species'!F37="","",'ECE-EU Species'!F37),"")</f>
        <v>71.599999999999994</v>
      </c>
      <c r="H1218" s="1367" t="str">
        <f>IF('ECE-EU Species'!N37="","",'ECE-EU Species'!N37)</f>
        <v/>
      </c>
    </row>
    <row r="1219" spans="1:8" x14ac:dyDescent="0.25">
      <c r="A1219" s="1369" t="str">
        <f>Cover!$G$25</f>
        <v>NL</v>
      </c>
      <c r="B1219" s="1371" t="s">
        <v>828</v>
      </c>
      <c r="C1219" s="1371">
        <f>Cover!G$27-1</f>
        <v>2018</v>
      </c>
      <c r="D1219" s="1368" t="s">
        <v>883</v>
      </c>
      <c r="E1219" s="1365" t="s">
        <v>835</v>
      </c>
      <c r="F1219" s="1371" t="s">
        <v>861</v>
      </c>
      <c r="G1219" s="1369">
        <f>IF(ISNUMBER('ECE-EU Species'!F38),IF('ECE-EU Species'!F38="","",'ECE-EU Species'!F38),"")</f>
        <v>14.4</v>
      </c>
      <c r="H1219" s="1367" t="str">
        <f>IF('ECE-EU Species'!N38="","",'ECE-EU Species'!N38)</f>
        <v/>
      </c>
    </row>
    <row r="1220" spans="1:8" x14ac:dyDescent="0.25">
      <c r="A1220" s="1369" t="str">
        <f>Cover!$G$25</f>
        <v>NL</v>
      </c>
      <c r="B1220" s="1371" t="s">
        <v>828</v>
      </c>
      <c r="C1220" s="1371">
        <f>Cover!G$27-1</f>
        <v>2018</v>
      </c>
      <c r="D1220" s="1368" t="s">
        <v>883</v>
      </c>
      <c r="E1220" s="1365" t="s">
        <v>837</v>
      </c>
      <c r="F1220" s="1371" t="s">
        <v>861</v>
      </c>
      <c r="G1220" s="1369">
        <f>IF(ISNUMBER('ECE-EU Species'!F39),IF('ECE-EU Species'!F39="","",'ECE-EU Species'!F39),"")</f>
        <v>0.5</v>
      </c>
      <c r="H1220" s="1367" t="str">
        <f>IF('ECE-EU Species'!N39="","",'ECE-EU Species'!N39)</f>
        <v/>
      </c>
    </row>
    <row r="1221" spans="1:8" x14ac:dyDescent="0.25">
      <c r="A1221" s="1369" t="str">
        <f>Cover!$G$25</f>
        <v>NL</v>
      </c>
      <c r="B1221" s="1371" t="s">
        <v>828</v>
      </c>
      <c r="C1221" s="1371">
        <f>Cover!G$27-1</f>
        <v>2018</v>
      </c>
      <c r="D1221" s="1368" t="s">
        <v>883</v>
      </c>
      <c r="E1221" s="1365" t="s">
        <v>838</v>
      </c>
      <c r="F1221" s="1371" t="s">
        <v>861</v>
      </c>
      <c r="G1221" s="1369">
        <f>IF(ISNUMBER('ECE-EU Species'!F40),IF('ECE-EU Species'!F40="","",'ECE-EU Species'!F40),"")</f>
        <v>0.2</v>
      </c>
      <c r="H1221" s="1367" t="str">
        <f>IF('ECE-EU Species'!N40="","",'ECE-EU Species'!N40)</f>
        <v/>
      </c>
    </row>
    <row r="1222" spans="1:8" x14ac:dyDescent="0.25">
      <c r="A1222" s="1369" t="str">
        <f>Cover!$G$25</f>
        <v>NL</v>
      </c>
      <c r="B1222" s="1371" t="s">
        <v>828</v>
      </c>
      <c r="C1222" s="1371">
        <f>Cover!G$27-1</f>
        <v>2018</v>
      </c>
      <c r="D1222" s="1368" t="s">
        <v>883</v>
      </c>
      <c r="E1222" s="1365" t="s">
        <v>839</v>
      </c>
      <c r="F1222" s="1371" t="s">
        <v>861</v>
      </c>
      <c r="G1222" s="1369">
        <f>IF(ISNUMBER('ECE-EU Species'!F41),IF('ECE-EU Species'!F41="","",'ECE-EU Species'!F41),"")</f>
        <v>1.3</v>
      </c>
      <c r="H1222" s="1367" t="str">
        <f>IF('ECE-EU Species'!N41="","",'ECE-EU Species'!N41)</f>
        <v/>
      </c>
    </row>
    <row r="1223" spans="1:8" x14ac:dyDescent="0.25">
      <c r="A1223" s="1369" t="str">
        <f>Cover!$G$25</f>
        <v>NL</v>
      </c>
      <c r="B1223" s="1371" t="s">
        <v>828</v>
      </c>
      <c r="C1223" s="1371">
        <f>Cover!G$27-1</f>
        <v>2018</v>
      </c>
      <c r="D1223" s="1368" t="s">
        <v>883</v>
      </c>
      <c r="E1223" s="1365" t="s">
        <v>840</v>
      </c>
      <c r="F1223" s="1371" t="s">
        <v>861</v>
      </c>
      <c r="G1223" s="1369">
        <f>IF(ISNUMBER('ECE-EU Species'!F42),IF('ECE-EU Species'!F42="","",'ECE-EU Species'!F42),"")</f>
        <v>51.4</v>
      </c>
      <c r="H1223" s="1367" t="str">
        <f>IF('ECE-EU Species'!N42="","",'ECE-EU Species'!N42)</f>
        <v/>
      </c>
    </row>
    <row r="1224" spans="1:8" x14ac:dyDescent="0.25">
      <c r="A1224" s="1369" t="str">
        <f>Cover!$G$25</f>
        <v>NL</v>
      </c>
      <c r="B1224" s="1371" t="s">
        <v>828</v>
      </c>
      <c r="C1224" s="1371">
        <f>Cover!G$27-1</f>
        <v>2018</v>
      </c>
      <c r="D1224" s="1368" t="s">
        <v>883</v>
      </c>
      <c r="E1224" s="1365" t="s">
        <v>836</v>
      </c>
      <c r="F1224" s="1371" t="s">
        <v>861</v>
      </c>
      <c r="G1224" s="1369">
        <f>IF(ISNUMBER('ECE-EU Species'!F43),IF('ECE-EU Species'!F43="","",'ECE-EU Species'!F43),"")</f>
        <v>1.7</v>
      </c>
      <c r="H1224" s="1367" t="str">
        <f>IF('ECE-EU Species'!N43="","",'ECE-EU Species'!N43)</f>
        <v/>
      </c>
    </row>
    <row r="1225" spans="1:8" x14ac:dyDescent="0.25">
      <c r="A1225" s="1369" t="str">
        <f>Cover!$G$25</f>
        <v>NL</v>
      </c>
      <c r="B1225" s="1371" t="s">
        <v>828</v>
      </c>
      <c r="C1225" s="1371">
        <f>Cover!G$27-1</f>
        <v>2018</v>
      </c>
      <c r="D1225" s="1395" t="s">
        <v>880</v>
      </c>
      <c r="E1225" s="1365" t="s">
        <v>829</v>
      </c>
      <c r="F1225" s="1371" t="s">
        <v>862</v>
      </c>
      <c r="G1225" s="1369">
        <f>IF(ISNUMBER('ECE-EU Species'!G15),IF('ECE-EU Species'!G15="","",'ECE-EU Species'!G15),"")</f>
        <v>11465</v>
      </c>
      <c r="H1225" s="1367" t="str">
        <f>IF('ECE-EU Species'!O15="","",'ECE-EU Species'!O15)</f>
        <v/>
      </c>
    </row>
    <row r="1226" spans="1:8" x14ac:dyDescent="0.25">
      <c r="A1226" s="1369" t="str">
        <f>Cover!$G$25</f>
        <v>NL</v>
      </c>
      <c r="B1226" s="1371" t="s">
        <v>828</v>
      </c>
      <c r="C1226" s="1371">
        <f>Cover!G$27-1</f>
        <v>2018</v>
      </c>
      <c r="D1226" s="1395" t="s">
        <v>880</v>
      </c>
      <c r="E1226" s="1365" t="s">
        <v>830</v>
      </c>
      <c r="F1226" s="1371" t="s">
        <v>862</v>
      </c>
      <c r="G1226" s="1369">
        <f>IF(ISNUMBER('ECE-EU Species'!G16),IF('ECE-EU Species'!G16="","",'ECE-EU Species'!G16),"")</f>
        <v>3527</v>
      </c>
      <c r="H1226" s="1367" t="str">
        <f>IF('ECE-EU Species'!O16="","",'ECE-EU Species'!O16)</f>
        <v/>
      </c>
    </row>
    <row r="1227" spans="1:8" x14ac:dyDescent="0.25">
      <c r="A1227" s="1369" t="str">
        <f>Cover!$G$25</f>
        <v>NL</v>
      </c>
      <c r="B1227" s="1371" t="s">
        <v>828</v>
      </c>
      <c r="C1227" s="1371">
        <f>Cover!G$27-1</f>
        <v>2018</v>
      </c>
      <c r="D1227" s="1395" t="s">
        <v>881</v>
      </c>
      <c r="E1227" s="1365" t="s">
        <v>830</v>
      </c>
      <c r="F1227" s="1371" t="s">
        <v>862</v>
      </c>
      <c r="G1227" s="1369">
        <f>IF(ISNUMBER('ECE-EU Species'!G17),IF('ECE-EU Species'!G17="","",'ECE-EU Species'!G17),"")</f>
        <v>2688</v>
      </c>
      <c r="H1227" s="1367" t="str">
        <f>IF('ECE-EU Species'!O17="","",'ECE-EU Species'!O17)</f>
        <v/>
      </c>
    </row>
    <row r="1228" spans="1:8" x14ac:dyDescent="0.25">
      <c r="A1228" s="1369" t="str">
        <f>Cover!$G$25</f>
        <v>NL</v>
      </c>
      <c r="B1228" s="1371" t="s">
        <v>828</v>
      </c>
      <c r="C1228" s="1371">
        <f>Cover!G$27-1</f>
        <v>2018</v>
      </c>
      <c r="D1228" s="1395" t="s">
        <v>882</v>
      </c>
      <c r="E1228" s="1365" t="s">
        <v>830</v>
      </c>
      <c r="F1228" s="1371" t="s">
        <v>862</v>
      </c>
      <c r="G1228" s="1369">
        <f>IF(ISNUMBER('ECE-EU Species'!G18),IF('ECE-EU Species'!G18="","",'ECE-EU Species'!G18),"")</f>
        <v>839</v>
      </c>
      <c r="H1228" s="1367" t="str">
        <f>IF('ECE-EU Species'!O18="","",'ECE-EU Species'!O18)</f>
        <v/>
      </c>
    </row>
    <row r="1229" spans="1:8" x14ac:dyDescent="0.25">
      <c r="A1229" s="1369" t="str">
        <f>Cover!$G$25</f>
        <v>NL</v>
      </c>
      <c r="B1229" s="1371" t="s">
        <v>828</v>
      </c>
      <c r="C1229" s="1371">
        <f>Cover!G$27-1</f>
        <v>2018</v>
      </c>
      <c r="D1229" s="1395" t="s">
        <v>880</v>
      </c>
      <c r="E1229" s="1365" t="s">
        <v>831</v>
      </c>
      <c r="F1229" s="1371" t="s">
        <v>862</v>
      </c>
      <c r="G1229" s="1369">
        <f>IF(ISNUMBER('ECE-EU Species'!G19),IF('ECE-EU Species'!G19="","",'ECE-EU Species'!G19),"")</f>
        <v>4206</v>
      </c>
      <c r="H1229" s="1367" t="str">
        <f>IF('ECE-EU Species'!O19="","",'ECE-EU Species'!O19)</f>
        <v/>
      </c>
    </row>
    <row r="1230" spans="1:8" x14ac:dyDescent="0.25">
      <c r="A1230" s="1369" t="str">
        <f>Cover!$G$25</f>
        <v>NL</v>
      </c>
      <c r="B1230" s="1371" t="s">
        <v>828</v>
      </c>
      <c r="C1230" s="1371">
        <f>Cover!G$27-1</f>
        <v>2018</v>
      </c>
      <c r="D1230" s="1395" t="s">
        <v>881</v>
      </c>
      <c r="E1230" s="1365" t="s">
        <v>831</v>
      </c>
      <c r="F1230" s="1371" t="s">
        <v>862</v>
      </c>
      <c r="G1230" s="1369">
        <f>IF(ISNUMBER('ECE-EU Species'!G20),IF('ECE-EU Species'!G20="","",'ECE-EU Species'!G20),"")</f>
        <v>3034</v>
      </c>
      <c r="H1230" s="1367" t="str">
        <f>IF('ECE-EU Species'!O20="","",'ECE-EU Species'!O20)</f>
        <v/>
      </c>
    </row>
    <row r="1231" spans="1:8" x14ac:dyDescent="0.25">
      <c r="A1231" s="1369" t="str">
        <f>Cover!$G$25</f>
        <v>NL</v>
      </c>
      <c r="B1231" s="1371" t="s">
        <v>828</v>
      </c>
      <c r="C1231" s="1371">
        <f>Cover!G$27-1</f>
        <v>2018</v>
      </c>
      <c r="D1231" s="1395" t="s">
        <v>882</v>
      </c>
      <c r="E1231" s="1365" t="s">
        <v>831</v>
      </c>
      <c r="F1231" s="1371" t="s">
        <v>862</v>
      </c>
      <c r="G1231" s="1369">
        <f>IF(ISNUMBER('ECE-EU Species'!G21),IF('ECE-EU Species'!G21="","",'ECE-EU Species'!G21),"")</f>
        <v>1172</v>
      </c>
      <c r="H1231" s="1367" t="str">
        <f>IF('ECE-EU Species'!O21="","",'ECE-EU Species'!O21)</f>
        <v/>
      </c>
    </row>
    <row r="1232" spans="1:8" x14ac:dyDescent="0.25">
      <c r="A1232" s="1369" t="str">
        <f>Cover!$G$25</f>
        <v>NL</v>
      </c>
      <c r="B1232" s="1371" t="s">
        <v>828</v>
      </c>
      <c r="C1232" s="1371">
        <f>Cover!G$27-1</f>
        <v>2018</v>
      </c>
      <c r="D1232" s="1395" t="s">
        <v>880</v>
      </c>
      <c r="E1232" s="1365" t="s">
        <v>832</v>
      </c>
      <c r="F1232" s="1371" t="s">
        <v>862</v>
      </c>
      <c r="G1232" s="1369">
        <f>IF(ISNUMBER('ECE-EU Species'!G22),IF('ECE-EU Species'!G22="","",'ECE-EU Species'!G22),"")</f>
        <v>3732</v>
      </c>
      <c r="H1232" s="1367" t="str">
        <f>IF('ECE-EU Species'!O22="","",'ECE-EU Species'!O22)</f>
        <v/>
      </c>
    </row>
    <row r="1233" spans="1:8" x14ac:dyDescent="0.25">
      <c r="A1233" s="1369" t="str">
        <f>Cover!$G$25</f>
        <v>NL</v>
      </c>
      <c r="B1233" s="1371" t="s">
        <v>828</v>
      </c>
      <c r="C1233" s="1371">
        <f>Cover!G$27-1</f>
        <v>2018</v>
      </c>
      <c r="D1233" s="1395" t="s">
        <v>881</v>
      </c>
      <c r="E1233" s="1365" t="s">
        <v>832</v>
      </c>
      <c r="F1233" s="1371" t="s">
        <v>862</v>
      </c>
      <c r="G1233" s="1369">
        <f>IF(ISNUMBER('ECE-EU Species'!G23),IF('ECE-EU Species'!G23="","",'ECE-EU Species'!G23),"")</f>
        <v>1738</v>
      </c>
      <c r="H1233" s="1367" t="str">
        <f>IF('ECE-EU Species'!O23="","",'ECE-EU Species'!O23)</f>
        <v/>
      </c>
    </row>
    <row r="1234" spans="1:8" x14ac:dyDescent="0.25">
      <c r="A1234" s="1369" t="str">
        <f>Cover!$G$25</f>
        <v>NL</v>
      </c>
      <c r="B1234" s="1371" t="s">
        <v>828</v>
      </c>
      <c r="C1234" s="1371">
        <f>Cover!G$27-1</f>
        <v>2018</v>
      </c>
      <c r="D1234" s="1395" t="s">
        <v>882</v>
      </c>
      <c r="E1234" s="1365" t="s">
        <v>832</v>
      </c>
      <c r="F1234" s="1371" t="s">
        <v>862</v>
      </c>
      <c r="G1234" s="1369">
        <f>IF(ISNUMBER('ECE-EU Species'!G24),IF('ECE-EU Species'!G24="","",'ECE-EU Species'!G24),"")</f>
        <v>1994</v>
      </c>
      <c r="H1234" s="1367" t="str">
        <f>IF('ECE-EU Species'!O24="","",'ECE-EU Species'!O24)</f>
        <v/>
      </c>
    </row>
    <row r="1235" spans="1:8" x14ac:dyDescent="0.25">
      <c r="A1235" s="1369" t="str">
        <f>Cover!$G$25</f>
        <v>NL</v>
      </c>
      <c r="B1235" s="1371" t="s">
        <v>828</v>
      </c>
      <c r="C1235" s="1371">
        <f>Cover!G$27-1</f>
        <v>2018</v>
      </c>
      <c r="D1235" s="1395" t="s">
        <v>880</v>
      </c>
      <c r="E1235" s="1365" t="s">
        <v>833</v>
      </c>
      <c r="F1235" s="1371" t="s">
        <v>862</v>
      </c>
      <c r="G1235" s="1369">
        <f>IF(ISNUMBER('ECE-EU Species'!G25),IF('ECE-EU Species'!G25="","",'ECE-EU Species'!G25),"")</f>
        <v>15009</v>
      </c>
      <c r="H1235" s="1367" t="str">
        <f>IF('ECE-EU Species'!O25="","",'ECE-EU Species'!O25)</f>
        <v/>
      </c>
    </row>
    <row r="1236" spans="1:8" x14ac:dyDescent="0.25">
      <c r="A1236" s="1369" t="str">
        <f>Cover!$G$25</f>
        <v>NL</v>
      </c>
      <c r="B1236" s="1371" t="s">
        <v>828</v>
      </c>
      <c r="C1236" s="1371">
        <f>Cover!G$27-1</f>
        <v>2018</v>
      </c>
      <c r="D1236" s="1395" t="s">
        <v>880</v>
      </c>
      <c r="E1236" s="1365" t="s">
        <v>834</v>
      </c>
      <c r="F1236" s="1371" t="s">
        <v>862</v>
      </c>
      <c r="G1236" s="1369">
        <f>IF(ISNUMBER('ECE-EU Species'!G26),IF('ECE-EU Species'!G26="","",'ECE-EU Species'!G26),"")</f>
        <v>8234</v>
      </c>
      <c r="H1236" s="1367" t="str">
        <f>IF('ECE-EU Species'!O26="","",'ECE-EU Species'!O26)</f>
        <v/>
      </c>
    </row>
    <row r="1237" spans="1:8" x14ac:dyDescent="0.25">
      <c r="A1237" s="1369" t="str">
        <f>Cover!$G$25</f>
        <v>NL</v>
      </c>
      <c r="B1237" s="1371" t="s">
        <v>828</v>
      </c>
      <c r="C1237" s="1371">
        <f>Cover!G$27-1</f>
        <v>2018</v>
      </c>
      <c r="D1237" s="1395" t="s">
        <v>880</v>
      </c>
      <c r="E1237" s="1365" t="s">
        <v>835</v>
      </c>
      <c r="F1237" s="1371" t="s">
        <v>862</v>
      </c>
      <c r="G1237" s="1369">
        <f>IF(ISNUMBER('ECE-EU Species'!G27),IF('ECE-EU Species'!G27="","",'ECE-EU Species'!G27),"")</f>
        <v>1328</v>
      </c>
      <c r="H1237" s="1367" t="str">
        <f>IF('ECE-EU Species'!O27="","",'ECE-EU Species'!O27)</f>
        <v/>
      </c>
    </row>
    <row r="1238" spans="1:8" x14ac:dyDescent="0.25">
      <c r="A1238" s="1369" t="str">
        <f>Cover!$G$25</f>
        <v>NL</v>
      </c>
      <c r="B1238" s="1371" t="s">
        <v>828</v>
      </c>
      <c r="C1238" s="1371">
        <f>Cover!G$27-1</f>
        <v>2018</v>
      </c>
      <c r="D1238" s="1395" t="s">
        <v>880</v>
      </c>
      <c r="E1238" s="1365" t="s">
        <v>836</v>
      </c>
      <c r="F1238" s="1371" t="s">
        <v>862</v>
      </c>
      <c r="G1238" s="1369" t="str">
        <f>IF(ISNUMBER('ECE-EU Species'!G28),IF('ECE-EU Species'!G28="","",'ECE-EU Species'!G28),"")</f>
        <v/>
      </c>
      <c r="H1238" s="1367" t="str">
        <f>IF('ECE-EU Species'!O28="","",'ECE-EU Species'!O28)</f>
        <v/>
      </c>
    </row>
    <row r="1239" spans="1:8" x14ac:dyDescent="0.25">
      <c r="A1239" s="1369" t="str">
        <f>Cover!$G$25</f>
        <v>NL</v>
      </c>
      <c r="B1239" s="1371" t="s">
        <v>828</v>
      </c>
      <c r="C1239" s="1371">
        <f>Cover!G$27-1</f>
        <v>2018</v>
      </c>
      <c r="D1239" s="1395" t="s">
        <v>881</v>
      </c>
      <c r="E1239" s="1365" t="s">
        <v>836</v>
      </c>
      <c r="F1239" s="1371" t="s">
        <v>862</v>
      </c>
      <c r="G1239" s="1369" t="str">
        <f>IF(ISNUMBER('ECE-EU Species'!G29),IF('ECE-EU Species'!G29="","",'ECE-EU Species'!G29),"")</f>
        <v/>
      </c>
      <c r="H1239" s="1367" t="str">
        <f>IF('ECE-EU Species'!O29="","",'ECE-EU Species'!O29)</f>
        <v/>
      </c>
    </row>
    <row r="1240" spans="1:8" x14ac:dyDescent="0.25">
      <c r="A1240" s="1369" t="str">
        <f>Cover!$G$25</f>
        <v>NL</v>
      </c>
      <c r="B1240" s="1371" t="s">
        <v>828</v>
      </c>
      <c r="C1240" s="1371">
        <f>Cover!G$27-1</f>
        <v>2018</v>
      </c>
      <c r="D1240" s="1395" t="s">
        <v>882</v>
      </c>
      <c r="E1240" s="1365" t="s">
        <v>836</v>
      </c>
      <c r="F1240" s="1371" t="s">
        <v>862</v>
      </c>
      <c r="G1240" s="1369" t="str">
        <f>IF(ISNUMBER('ECE-EU Species'!G30),IF('ECE-EU Species'!G30="","",'ECE-EU Species'!G30),"")</f>
        <v/>
      </c>
      <c r="H1240" s="1367" t="str">
        <f>IF('ECE-EU Species'!O30="","",'ECE-EU Species'!O30)</f>
        <v/>
      </c>
    </row>
    <row r="1241" spans="1:8" x14ac:dyDescent="0.25">
      <c r="A1241" s="1369" t="str">
        <f>Cover!$G$25</f>
        <v>NL</v>
      </c>
      <c r="B1241" s="1371" t="s">
        <v>828</v>
      </c>
      <c r="C1241" s="1371">
        <f>Cover!G$27-1</f>
        <v>2018</v>
      </c>
      <c r="D1241" s="1395" t="s">
        <v>880</v>
      </c>
      <c r="E1241" s="1365" t="s">
        <v>840</v>
      </c>
      <c r="F1241" s="1371" t="s">
        <v>862</v>
      </c>
      <c r="G1241" s="1369">
        <f>IF(ISNUMBER('ECE-EU Species'!G31),IF('ECE-EU Species'!G31="","",'ECE-EU Species'!G31),"")</f>
        <v>1267</v>
      </c>
      <c r="H1241" s="1367" t="str">
        <f>IF('ECE-EU Species'!O31="","",'ECE-EU Species'!O31)</f>
        <v/>
      </c>
    </row>
    <row r="1242" spans="1:8" x14ac:dyDescent="0.25">
      <c r="A1242" s="1369" t="str">
        <f>Cover!$G$25</f>
        <v>NL</v>
      </c>
      <c r="B1242" s="1371" t="s">
        <v>828</v>
      </c>
      <c r="C1242" s="1371">
        <f>Cover!G$27-1</f>
        <v>2018</v>
      </c>
      <c r="D1242" s="1395" t="s">
        <v>880</v>
      </c>
      <c r="E1242" s="1365" t="s">
        <v>841</v>
      </c>
      <c r="F1242" s="1371" t="s">
        <v>862</v>
      </c>
      <c r="G1242" s="1369" t="str">
        <f>IF(ISNUMBER('ECE-EU Species'!G32),IF('ECE-EU Species'!G32="","",'ECE-EU Species'!G32),"")</f>
        <v/>
      </c>
      <c r="H1242" s="1367" t="str">
        <f>IF('ECE-EU Species'!O32="","",'ECE-EU Species'!O32)</f>
        <v/>
      </c>
    </row>
    <row r="1243" spans="1:8" x14ac:dyDescent="0.25">
      <c r="A1243" s="1369" t="str">
        <f>Cover!$G$25</f>
        <v>NL</v>
      </c>
      <c r="B1243" s="1371" t="s">
        <v>828</v>
      </c>
      <c r="C1243" s="1371">
        <f>Cover!G$27-1</f>
        <v>2018</v>
      </c>
      <c r="D1243" s="1368" t="s">
        <v>883</v>
      </c>
      <c r="E1243" s="1365" t="s">
        <v>829</v>
      </c>
      <c r="F1243" s="1371" t="s">
        <v>862</v>
      </c>
      <c r="G1243" s="1369">
        <f>IF(ISNUMBER('ECE-EU Species'!G33),IF('ECE-EU Species'!G33="","",'ECE-EU Species'!G33),"")</f>
        <v>663737</v>
      </c>
      <c r="H1243" s="1367" t="str">
        <f>IF('ECE-EU Species'!O33="","",'ECE-EU Species'!O33)</f>
        <v/>
      </c>
    </row>
    <row r="1244" spans="1:8" x14ac:dyDescent="0.25">
      <c r="A1244" s="1369" t="str">
        <f>Cover!$G$25</f>
        <v>NL</v>
      </c>
      <c r="B1244" s="1371" t="s">
        <v>828</v>
      </c>
      <c r="C1244" s="1371">
        <f>Cover!G$27-1</f>
        <v>2018</v>
      </c>
      <c r="D1244" s="1368" t="s">
        <v>883</v>
      </c>
      <c r="E1244" s="1365" t="s">
        <v>830</v>
      </c>
      <c r="F1244" s="1371" t="s">
        <v>862</v>
      </c>
      <c r="G1244" s="1369">
        <f>IF(ISNUMBER('ECE-EU Species'!G34),IF('ECE-EU Species'!G34="","",'ECE-EU Species'!G34),"")</f>
        <v>320217</v>
      </c>
      <c r="H1244" s="1367" t="str">
        <f>IF('ECE-EU Species'!O34="","",'ECE-EU Species'!O34)</f>
        <v/>
      </c>
    </row>
    <row r="1245" spans="1:8" x14ac:dyDescent="0.25">
      <c r="A1245" s="1369" t="str">
        <f>Cover!$G$25</f>
        <v>NL</v>
      </c>
      <c r="B1245" s="1371" t="s">
        <v>828</v>
      </c>
      <c r="C1245" s="1371">
        <f>Cover!G$27-1</f>
        <v>2018</v>
      </c>
      <c r="D1245" s="1368" t="s">
        <v>883</v>
      </c>
      <c r="E1245" s="1365" t="s">
        <v>831</v>
      </c>
      <c r="F1245" s="1371" t="s">
        <v>862</v>
      </c>
      <c r="G1245" s="1369">
        <f>IF(ISNUMBER('ECE-EU Species'!G35),IF('ECE-EU Species'!G35="","",'ECE-EU Species'!G35),"")</f>
        <v>202727</v>
      </c>
      <c r="H1245" s="1367" t="str">
        <f>IF('ECE-EU Species'!O35="","",'ECE-EU Species'!O35)</f>
        <v/>
      </c>
    </row>
    <row r="1246" spans="1:8" x14ac:dyDescent="0.25">
      <c r="A1246" s="1369" t="str">
        <f>Cover!$G$25</f>
        <v>NL</v>
      </c>
      <c r="B1246" s="1371" t="s">
        <v>828</v>
      </c>
      <c r="C1246" s="1371">
        <f>Cover!G$27-1</f>
        <v>2018</v>
      </c>
      <c r="D1246" s="1368" t="s">
        <v>883</v>
      </c>
      <c r="E1246" s="1365" t="s">
        <v>833</v>
      </c>
      <c r="F1246" s="1371" t="s">
        <v>862</v>
      </c>
      <c r="G1246" s="1369">
        <f>IF(ISNUMBER('ECE-EU Species'!G36),IF('ECE-EU Species'!G36="","",'ECE-EU Species'!G36),"")</f>
        <v>254998</v>
      </c>
      <c r="H1246" s="1367" t="str">
        <f>IF('ECE-EU Species'!O36="","",'ECE-EU Species'!O36)</f>
        <v/>
      </c>
    </row>
    <row r="1247" spans="1:8" x14ac:dyDescent="0.25">
      <c r="A1247" s="1369" t="str">
        <f>Cover!$G$25</f>
        <v>NL</v>
      </c>
      <c r="B1247" s="1371" t="s">
        <v>828</v>
      </c>
      <c r="C1247" s="1371">
        <f>Cover!G$27-1</f>
        <v>2018</v>
      </c>
      <c r="D1247" s="1368" t="s">
        <v>883</v>
      </c>
      <c r="E1247" s="1365" t="s">
        <v>834</v>
      </c>
      <c r="F1247" s="1371" t="s">
        <v>862</v>
      </c>
      <c r="G1247" s="1369">
        <f>IF(ISNUMBER('ECE-EU Species'!G37),IF('ECE-EU Species'!G37="","",'ECE-EU Species'!G37),"")</f>
        <v>48603</v>
      </c>
      <c r="H1247" s="1367" t="str">
        <f>IF('ECE-EU Species'!O37="","",'ECE-EU Species'!O37)</f>
        <v/>
      </c>
    </row>
    <row r="1248" spans="1:8" x14ac:dyDescent="0.25">
      <c r="A1248" s="1369" t="str">
        <f>Cover!$G$25</f>
        <v>NL</v>
      </c>
      <c r="B1248" s="1371" t="s">
        <v>828</v>
      </c>
      <c r="C1248" s="1371">
        <f>Cover!G$27-1</f>
        <v>2018</v>
      </c>
      <c r="D1248" s="1368" t="s">
        <v>883</v>
      </c>
      <c r="E1248" s="1365" t="s">
        <v>835</v>
      </c>
      <c r="F1248" s="1371" t="s">
        <v>862</v>
      </c>
      <c r="G1248" s="1369">
        <f>IF(ISNUMBER('ECE-EU Species'!G38),IF('ECE-EU Species'!G38="","",'ECE-EU Species'!G38),"")</f>
        <v>4035</v>
      </c>
      <c r="H1248" s="1367" t="str">
        <f>IF('ECE-EU Species'!O38="","",'ECE-EU Species'!O38)</f>
        <v/>
      </c>
    </row>
    <row r="1249" spans="1:8" x14ac:dyDescent="0.25">
      <c r="A1249" s="1369" t="str">
        <f>Cover!$G$25</f>
        <v>NL</v>
      </c>
      <c r="B1249" s="1371" t="s">
        <v>828</v>
      </c>
      <c r="C1249" s="1371">
        <f>Cover!G$27-1</f>
        <v>2018</v>
      </c>
      <c r="D1249" s="1368" t="s">
        <v>883</v>
      </c>
      <c r="E1249" s="1365" t="s">
        <v>837</v>
      </c>
      <c r="F1249" s="1371" t="s">
        <v>862</v>
      </c>
      <c r="G1249" s="1369">
        <f>IF(ISNUMBER('ECE-EU Species'!G39),IF('ECE-EU Species'!G39="","",'ECE-EU Species'!G39),"")</f>
        <v>343</v>
      </c>
      <c r="H1249" s="1367" t="str">
        <f>IF('ECE-EU Species'!O39="","",'ECE-EU Species'!O39)</f>
        <v/>
      </c>
    </row>
    <row r="1250" spans="1:8" x14ac:dyDescent="0.25">
      <c r="A1250" s="1369" t="str">
        <f>Cover!$G$25</f>
        <v>NL</v>
      </c>
      <c r="B1250" s="1371" t="s">
        <v>828</v>
      </c>
      <c r="C1250" s="1371">
        <f>Cover!G$27-1</f>
        <v>2018</v>
      </c>
      <c r="D1250" s="1368" t="s">
        <v>883</v>
      </c>
      <c r="E1250" s="1365" t="s">
        <v>838</v>
      </c>
      <c r="F1250" s="1371" t="s">
        <v>862</v>
      </c>
      <c r="G1250" s="1369">
        <f>IF(ISNUMBER('ECE-EU Species'!G40),IF('ECE-EU Species'!G40="","",'ECE-EU Species'!G40),"")</f>
        <v>215</v>
      </c>
      <c r="H1250" s="1367" t="str">
        <f>IF('ECE-EU Species'!O40="","",'ECE-EU Species'!O40)</f>
        <v/>
      </c>
    </row>
    <row r="1251" spans="1:8" x14ac:dyDescent="0.25">
      <c r="A1251" s="1369" t="str">
        <f>Cover!$G$25</f>
        <v>NL</v>
      </c>
      <c r="B1251" s="1371" t="s">
        <v>828</v>
      </c>
      <c r="C1251" s="1371">
        <f>Cover!G$27-1</f>
        <v>2018</v>
      </c>
      <c r="D1251" s="1368" t="s">
        <v>883</v>
      </c>
      <c r="E1251" s="1365" t="s">
        <v>839</v>
      </c>
      <c r="F1251" s="1371" t="s">
        <v>862</v>
      </c>
      <c r="G1251" s="1369">
        <f>IF(ISNUMBER('ECE-EU Species'!G41),IF('ECE-EU Species'!G41="","",'ECE-EU Species'!G41),"")</f>
        <v>934</v>
      </c>
      <c r="H1251" s="1367" t="str">
        <f>IF('ECE-EU Species'!O41="","",'ECE-EU Species'!O41)</f>
        <v/>
      </c>
    </row>
    <row r="1252" spans="1:8" x14ac:dyDescent="0.25">
      <c r="A1252" s="1369" t="str">
        <f>Cover!$G$25</f>
        <v>NL</v>
      </c>
      <c r="B1252" s="1371" t="s">
        <v>828</v>
      </c>
      <c r="C1252" s="1371">
        <f>Cover!G$27-1</f>
        <v>2018</v>
      </c>
      <c r="D1252" s="1368" t="s">
        <v>883</v>
      </c>
      <c r="E1252" s="1365" t="s">
        <v>840</v>
      </c>
      <c r="F1252" s="1371" t="s">
        <v>862</v>
      </c>
      <c r="G1252" s="1369">
        <f>IF(ISNUMBER('ECE-EU Species'!G42),IF('ECE-EU Species'!G42="","",'ECE-EU Species'!G42),"")</f>
        <v>8376</v>
      </c>
      <c r="H1252" s="1367" t="str">
        <f>IF('ECE-EU Species'!O42="","",'ECE-EU Species'!O42)</f>
        <v/>
      </c>
    </row>
    <row r="1253" spans="1:8" x14ac:dyDescent="0.25">
      <c r="A1253" s="1369" t="str">
        <f>Cover!$G$25</f>
        <v>NL</v>
      </c>
      <c r="B1253" s="1371" t="s">
        <v>828</v>
      </c>
      <c r="C1253" s="1371">
        <f>Cover!G$27-1</f>
        <v>2018</v>
      </c>
      <c r="D1253" s="1368" t="s">
        <v>883</v>
      </c>
      <c r="E1253" s="1365" t="s">
        <v>836</v>
      </c>
      <c r="F1253" s="1371" t="s">
        <v>862</v>
      </c>
      <c r="G1253" s="1369">
        <f>IF(ISNUMBER('ECE-EU Species'!G43),IF('ECE-EU Species'!G43="","",'ECE-EU Species'!G43),"")</f>
        <v>563</v>
      </c>
      <c r="H1253" s="1367" t="str">
        <f>IF('ECE-EU Species'!O43="","",'ECE-EU Species'!O43)</f>
        <v/>
      </c>
    </row>
    <row r="1254" spans="1:8" x14ac:dyDescent="0.25">
      <c r="A1254" s="1369" t="str">
        <f>Cover!$G$25</f>
        <v>NL</v>
      </c>
      <c r="B1254" s="1371" t="s">
        <v>828</v>
      </c>
      <c r="C1254" s="1371">
        <f>Cover!G$27</f>
        <v>2019</v>
      </c>
      <c r="D1254" s="1395" t="s">
        <v>880</v>
      </c>
      <c r="E1254" s="1365" t="s">
        <v>829</v>
      </c>
      <c r="F1254" s="1371" t="s">
        <v>861</v>
      </c>
      <c r="G1254" s="1369">
        <f>IF(ISNUMBER('ECE-EU Species'!H15),IF('ECE-EU Species'!H15="","",'ECE-EU Species'!H15),"")</f>
        <v>170384.97021723416</v>
      </c>
      <c r="H1254" s="1367" t="str">
        <f>IF('ECE-EU Species'!P15="","",'ECE-EU Species'!P15)</f>
        <v/>
      </c>
    </row>
    <row r="1255" spans="1:8" x14ac:dyDescent="0.25">
      <c r="A1255" s="1369" t="str">
        <f>Cover!$G$25</f>
        <v>NL</v>
      </c>
      <c r="B1255" s="1371" t="s">
        <v>828</v>
      </c>
      <c r="C1255" s="1371">
        <f>Cover!G$27</f>
        <v>2019</v>
      </c>
      <c r="D1255" s="1395" t="s">
        <v>880</v>
      </c>
      <c r="E1255" s="1365" t="s">
        <v>830</v>
      </c>
      <c r="F1255" s="1371" t="s">
        <v>861</v>
      </c>
      <c r="G1255" s="1369">
        <f>IF(ISNUMBER('ECE-EU Species'!H16),IF('ECE-EU Species'!H16="","",'ECE-EU Species'!H16),"")</f>
        <v>85789.910364397729</v>
      </c>
      <c r="H1255" s="1367" t="str">
        <f>IF('ECE-EU Species'!P16="","",'ECE-EU Species'!P16)</f>
        <v/>
      </c>
    </row>
    <row r="1256" spans="1:8" x14ac:dyDescent="0.25">
      <c r="A1256" s="1369" t="str">
        <f>Cover!$G$25</f>
        <v>NL</v>
      </c>
      <c r="B1256" s="1371" t="s">
        <v>828</v>
      </c>
      <c r="C1256" s="1371">
        <f>Cover!G$27</f>
        <v>2019</v>
      </c>
      <c r="D1256" s="1395" t="s">
        <v>881</v>
      </c>
      <c r="E1256" s="1365" t="s">
        <v>830</v>
      </c>
      <c r="F1256" s="1371" t="s">
        <v>861</v>
      </c>
      <c r="G1256" s="1369">
        <f>IF(ISNUMBER('ECE-EU Species'!H17),IF('ECE-EU Species'!H17="","",'ECE-EU Species'!H17),"")</f>
        <v>54764.076323155736</v>
      </c>
      <c r="H1256" s="1367" t="str">
        <f>IF('ECE-EU Species'!P17="","",'ECE-EU Species'!P17)</f>
        <v/>
      </c>
    </row>
    <row r="1257" spans="1:8" x14ac:dyDescent="0.25">
      <c r="A1257" s="1369" t="str">
        <f>Cover!$G$25</f>
        <v>NL</v>
      </c>
      <c r="B1257" s="1371" t="s">
        <v>828</v>
      </c>
      <c r="C1257" s="1371">
        <f>Cover!G$27</f>
        <v>2019</v>
      </c>
      <c r="D1257" s="1395" t="s">
        <v>882</v>
      </c>
      <c r="E1257" s="1365" t="s">
        <v>830</v>
      </c>
      <c r="F1257" s="1371" t="s">
        <v>861</v>
      </c>
      <c r="G1257" s="1369">
        <f>IF(ISNUMBER('ECE-EU Species'!H18),IF('ECE-EU Species'!H18="","",'ECE-EU Species'!H18),"")</f>
        <v>31025.834041241993</v>
      </c>
      <c r="H1257" s="1367" t="str">
        <f>IF('ECE-EU Species'!P18="","",'ECE-EU Species'!P18)</f>
        <v/>
      </c>
    </row>
    <row r="1258" spans="1:8" x14ac:dyDescent="0.25">
      <c r="A1258" s="1369" t="str">
        <f>Cover!$G$25</f>
        <v>NL</v>
      </c>
      <c r="B1258" s="1371" t="s">
        <v>828</v>
      </c>
      <c r="C1258" s="1371">
        <f>Cover!G$27</f>
        <v>2019</v>
      </c>
      <c r="D1258" s="1395" t="s">
        <v>880</v>
      </c>
      <c r="E1258" s="1365" t="s">
        <v>831</v>
      </c>
      <c r="F1258" s="1371" t="s">
        <v>861</v>
      </c>
      <c r="G1258" s="1369">
        <f>IF(ISNUMBER('ECE-EU Species'!H19),IF('ECE-EU Species'!H19="","",'ECE-EU Species'!H19),"")</f>
        <v>58880.712647746688</v>
      </c>
      <c r="H1258" s="1367" t="str">
        <f>IF('ECE-EU Species'!P19="","",'ECE-EU Species'!P19)</f>
        <v/>
      </c>
    </row>
    <row r="1259" spans="1:8" x14ac:dyDescent="0.25">
      <c r="A1259" s="1369" t="str">
        <f>Cover!$G$25</f>
        <v>NL</v>
      </c>
      <c r="B1259" s="1371" t="s">
        <v>828</v>
      </c>
      <c r="C1259" s="1371">
        <f>Cover!G$27</f>
        <v>2019</v>
      </c>
      <c r="D1259" s="1395" t="s">
        <v>881</v>
      </c>
      <c r="E1259" s="1365" t="s">
        <v>831</v>
      </c>
      <c r="F1259" s="1371" t="s">
        <v>861</v>
      </c>
      <c r="G1259" s="1369">
        <f>IF(ISNUMBER('ECE-EU Species'!H20),IF('ECE-EU Species'!H20="","",'ECE-EU Species'!H20),"")</f>
        <v>22935.643576816037</v>
      </c>
      <c r="H1259" s="1367" t="str">
        <f>IF('ECE-EU Species'!P20="","",'ECE-EU Species'!P20)</f>
        <v/>
      </c>
    </row>
    <row r="1260" spans="1:8" x14ac:dyDescent="0.25">
      <c r="A1260" s="1369" t="str">
        <f>Cover!$G$25</f>
        <v>NL</v>
      </c>
      <c r="B1260" s="1371" t="s">
        <v>828</v>
      </c>
      <c r="C1260" s="1371">
        <f>Cover!G$27</f>
        <v>2019</v>
      </c>
      <c r="D1260" s="1395" t="s">
        <v>882</v>
      </c>
      <c r="E1260" s="1365" t="s">
        <v>831</v>
      </c>
      <c r="F1260" s="1371" t="s">
        <v>861</v>
      </c>
      <c r="G1260" s="1369">
        <f>IF(ISNUMBER('ECE-EU Species'!H21),IF('ECE-EU Species'!H21="","",'ECE-EU Species'!H21),"")</f>
        <v>35945.069070930651</v>
      </c>
      <c r="H1260" s="1367" t="str">
        <f>IF('ECE-EU Species'!P21="","",'ECE-EU Species'!P21)</f>
        <v/>
      </c>
    </row>
    <row r="1261" spans="1:8" x14ac:dyDescent="0.25">
      <c r="A1261" s="1369" t="str">
        <f>Cover!$G$25</f>
        <v>NL</v>
      </c>
      <c r="B1261" s="1371" t="s">
        <v>828</v>
      </c>
      <c r="C1261" s="1371">
        <f>Cover!G$27</f>
        <v>2019</v>
      </c>
      <c r="D1261" s="1395" t="s">
        <v>880</v>
      </c>
      <c r="E1261" s="1365" t="s">
        <v>832</v>
      </c>
      <c r="F1261" s="1371" t="s">
        <v>861</v>
      </c>
      <c r="G1261" s="1369">
        <f>IF(ISNUMBER('ECE-EU Species'!H22),IF('ECE-EU Species'!H22="","",'ECE-EU Species'!H22),"")</f>
        <v>25714.347205089762</v>
      </c>
      <c r="H1261" s="1367" t="str">
        <f>IF('ECE-EU Species'!P22="","",'ECE-EU Species'!P22)</f>
        <v/>
      </c>
    </row>
    <row r="1262" spans="1:8" x14ac:dyDescent="0.25">
      <c r="A1262" s="1369" t="str">
        <f>Cover!$G$25</f>
        <v>NL</v>
      </c>
      <c r="B1262" s="1371" t="s">
        <v>828</v>
      </c>
      <c r="C1262" s="1371">
        <f>Cover!G$27</f>
        <v>2019</v>
      </c>
      <c r="D1262" s="1395" t="s">
        <v>881</v>
      </c>
      <c r="E1262" s="1365" t="s">
        <v>832</v>
      </c>
      <c r="F1262" s="1371" t="s">
        <v>861</v>
      </c>
      <c r="G1262" s="1369">
        <f>IF(ISNUMBER('ECE-EU Species'!H23),IF('ECE-EU Species'!H23="","",'ECE-EU Species'!H23),"")</f>
        <v>9979.7525712902843</v>
      </c>
      <c r="H1262" s="1367" t="str">
        <f>IF('ECE-EU Species'!P23="","",'ECE-EU Species'!P23)</f>
        <v/>
      </c>
    </row>
    <row r="1263" spans="1:8" x14ac:dyDescent="0.25">
      <c r="A1263" s="1369" t="str">
        <f>Cover!$G$25</f>
        <v>NL</v>
      </c>
      <c r="B1263" s="1371" t="s">
        <v>828</v>
      </c>
      <c r="C1263" s="1371">
        <f>Cover!G$27</f>
        <v>2019</v>
      </c>
      <c r="D1263" s="1395" t="s">
        <v>882</v>
      </c>
      <c r="E1263" s="1365" t="s">
        <v>832</v>
      </c>
      <c r="F1263" s="1371" t="s">
        <v>861</v>
      </c>
      <c r="G1263" s="1369">
        <f>IF(ISNUMBER('ECE-EU Species'!H24),IF('ECE-EU Species'!H24="","",'ECE-EU Species'!H24),"")</f>
        <v>15734.594633799477</v>
      </c>
      <c r="H1263" s="1367" t="str">
        <f>IF('ECE-EU Species'!P24="","",'ECE-EU Species'!P24)</f>
        <v/>
      </c>
    </row>
    <row r="1264" spans="1:8" x14ac:dyDescent="0.25">
      <c r="A1264" s="1369" t="str">
        <f>Cover!$G$25</f>
        <v>NL</v>
      </c>
      <c r="B1264" s="1371" t="s">
        <v>828</v>
      </c>
      <c r="C1264" s="1371">
        <f>Cover!G$27</f>
        <v>2019</v>
      </c>
      <c r="D1264" s="1395" t="s">
        <v>880</v>
      </c>
      <c r="E1264" s="1365" t="s">
        <v>833</v>
      </c>
      <c r="F1264" s="1371" t="s">
        <v>861</v>
      </c>
      <c r="G1264" s="1369">
        <f>IF(ISNUMBER('ECE-EU Species'!H25),IF('ECE-EU Species'!H25="","",'ECE-EU Species'!H25),"")</f>
        <v>100974.95242003789</v>
      </c>
      <c r="H1264" s="1367" t="str">
        <f>IF('ECE-EU Species'!P25="","",'ECE-EU Species'!P25)</f>
        <v/>
      </c>
    </row>
    <row r="1265" spans="1:8" x14ac:dyDescent="0.25">
      <c r="A1265" s="1369" t="str">
        <f>Cover!$G$25</f>
        <v>NL</v>
      </c>
      <c r="B1265" s="1371" t="s">
        <v>828</v>
      </c>
      <c r="C1265" s="1371">
        <f>Cover!G$27</f>
        <v>2019</v>
      </c>
      <c r="D1265" s="1395" t="s">
        <v>880</v>
      </c>
      <c r="E1265" s="1365" t="s">
        <v>834</v>
      </c>
      <c r="F1265" s="1371" t="s">
        <v>861</v>
      </c>
      <c r="G1265" s="1369">
        <f>IF(ISNUMBER('ECE-EU Species'!H26),IF('ECE-EU Species'!H26="","",'ECE-EU Species'!H26),"")</f>
        <v>36327.631980801038</v>
      </c>
      <c r="H1265" s="1367" t="str">
        <f>IF('ECE-EU Species'!P26="","",'ECE-EU Species'!P26)</f>
        <v/>
      </c>
    </row>
    <row r="1266" spans="1:8" x14ac:dyDescent="0.25">
      <c r="A1266" s="1369" t="str">
        <f>Cover!$G$25</f>
        <v>NL</v>
      </c>
      <c r="B1266" s="1371" t="s">
        <v>828</v>
      </c>
      <c r="C1266" s="1371">
        <f>Cover!G$27</f>
        <v>2019</v>
      </c>
      <c r="D1266" s="1395" t="s">
        <v>880</v>
      </c>
      <c r="E1266" s="1365" t="s">
        <v>835</v>
      </c>
      <c r="F1266" s="1371" t="s">
        <v>861</v>
      </c>
      <c r="G1266" s="1369">
        <f>IF(ISNUMBER('ECE-EU Species'!H27),IF('ECE-EU Species'!H27="","",'ECE-EU Species'!H27),"")</f>
        <v>13673.966736578874</v>
      </c>
      <c r="H1266" s="1367" t="str">
        <f>IF('ECE-EU Species'!P27="","",'ECE-EU Species'!P27)</f>
        <v/>
      </c>
    </row>
    <row r="1267" spans="1:8" x14ac:dyDescent="0.25">
      <c r="A1267" s="1369" t="str">
        <f>Cover!$G$25</f>
        <v>NL</v>
      </c>
      <c r="B1267" s="1371" t="s">
        <v>828</v>
      </c>
      <c r="C1267" s="1371">
        <f>Cover!G$27</f>
        <v>2019</v>
      </c>
      <c r="D1267" s="1395" t="s">
        <v>880</v>
      </c>
      <c r="E1267" s="1365" t="s">
        <v>836</v>
      </c>
      <c r="F1267" s="1371" t="s">
        <v>861</v>
      </c>
      <c r="G1267" s="1369" t="str">
        <f>IF(ISNUMBER('ECE-EU Species'!H28),IF('ECE-EU Species'!H28="","",'ECE-EU Species'!H28),"")</f>
        <v/>
      </c>
      <c r="H1267" s="1367" t="str">
        <f>IF('ECE-EU Species'!P28="","",'ECE-EU Species'!P28)</f>
        <v/>
      </c>
    </row>
    <row r="1268" spans="1:8" x14ac:dyDescent="0.25">
      <c r="A1268" s="1369" t="str">
        <f>Cover!$G$25</f>
        <v>NL</v>
      </c>
      <c r="B1268" s="1371" t="s">
        <v>828</v>
      </c>
      <c r="C1268" s="1371">
        <f>Cover!G$27</f>
        <v>2019</v>
      </c>
      <c r="D1268" s="1395" t="s">
        <v>881</v>
      </c>
      <c r="E1268" s="1365" t="s">
        <v>836</v>
      </c>
      <c r="F1268" s="1371" t="s">
        <v>861</v>
      </c>
      <c r="G1268" s="1369" t="str">
        <f>IF(ISNUMBER('ECE-EU Species'!H29),IF('ECE-EU Species'!H29="","",'ECE-EU Species'!H29),"")</f>
        <v/>
      </c>
      <c r="H1268" s="1367" t="str">
        <f>IF('ECE-EU Species'!P29="","",'ECE-EU Species'!P29)</f>
        <v/>
      </c>
    </row>
    <row r="1269" spans="1:8" x14ac:dyDescent="0.25">
      <c r="A1269" s="1369" t="str">
        <f>Cover!$G$25</f>
        <v>NL</v>
      </c>
      <c r="B1269" s="1371" t="s">
        <v>828</v>
      </c>
      <c r="C1269" s="1371">
        <f>Cover!G$27</f>
        <v>2019</v>
      </c>
      <c r="D1269" s="1395" t="s">
        <v>882</v>
      </c>
      <c r="E1269" s="1365" t="s">
        <v>836</v>
      </c>
      <c r="F1269" s="1371" t="s">
        <v>861</v>
      </c>
      <c r="G1269" s="1369" t="str">
        <f>IF(ISNUMBER('ECE-EU Species'!H30),IF('ECE-EU Species'!H30="","",'ECE-EU Species'!H30),"")</f>
        <v/>
      </c>
      <c r="H1269" s="1367" t="str">
        <f>IF('ECE-EU Species'!P30="","",'ECE-EU Species'!P30)</f>
        <v/>
      </c>
    </row>
    <row r="1270" spans="1:8" x14ac:dyDescent="0.25">
      <c r="A1270" s="1369" t="str">
        <f>Cover!$G$25</f>
        <v>NL</v>
      </c>
      <c r="B1270" s="1371" t="s">
        <v>828</v>
      </c>
      <c r="C1270" s="1371">
        <f>Cover!G$27</f>
        <v>2019</v>
      </c>
      <c r="D1270" s="1395" t="s">
        <v>880</v>
      </c>
      <c r="E1270" s="1365" t="s">
        <v>840</v>
      </c>
      <c r="F1270" s="1371" t="s">
        <v>861</v>
      </c>
      <c r="G1270" s="1369">
        <f>IF(ISNUMBER('ECE-EU Species'!H31),IF('ECE-EU Species'!H31="","",'ECE-EU Species'!H31),"")</f>
        <v>33335.996033961193</v>
      </c>
      <c r="H1270" s="1367" t="str">
        <f>IF('ECE-EU Species'!P31="","",'ECE-EU Species'!P31)</f>
        <v/>
      </c>
    </row>
    <row r="1271" spans="1:8" x14ac:dyDescent="0.25">
      <c r="A1271" s="1369" t="str">
        <f>Cover!$G$25</f>
        <v>NL</v>
      </c>
      <c r="B1271" s="1371" t="s">
        <v>828</v>
      </c>
      <c r="C1271" s="1371">
        <f>Cover!G$27</f>
        <v>2019</v>
      </c>
      <c r="D1271" s="1395" t="s">
        <v>880</v>
      </c>
      <c r="E1271" s="1365" t="s">
        <v>841</v>
      </c>
      <c r="F1271" s="1371" t="s">
        <v>861</v>
      </c>
      <c r="G1271" s="1369" t="str">
        <f>IF(ISNUMBER('ECE-EU Species'!H32),IF('ECE-EU Species'!H32="","",'ECE-EU Species'!H32),"")</f>
        <v/>
      </c>
      <c r="H1271" s="1367" t="str">
        <f>IF('ECE-EU Species'!P32="","",'ECE-EU Species'!P32)</f>
        <v/>
      </c>
    </row>
    <row r="1272" spans="1:8" x14ac:dyDescent="0.25">
      <c r="A1272" s="1369" t="str">
        <f>Cover!$G$25</f>
        <v>NL</v>
      </c>
      <c r="B1272" s="1371" t="s">
        <v>828</v>
      </c>
      <c r="C1272" s="1371">
        <f>Cover!G$27</f>
        <v>2019</v>
      </c>
      <c r="D1272" s="1368" t="s">
        <v>883</v>
      </c>
      <c r="E1272" s="1365" t="s">
        <v>829</v>
      </c>
      <c r="F1272" s="1371" t="s">
        <v>861</v>
      </c>
      <c r="G1272" s="1369">
        <f>IF(ISNUMBER('ECE-EU Species'!H33),IF('ECE-EU Species'!H33="","",'ECE-EU Species'!H33),"")</f>
        <v>2988.9</v>
      </c>
      <c r="H1272" s="1367" t="str">
        <f>IF('ECE-EU Species'!P33="","",'ECE-EU Species'!P33)</f>
        <v/>
      </c>
    </row>
    <row r="1273" spans="1:8" x14ac:dyDescent="0.25">
      <c r="A1273" s="1369" t="str">
        <f>Cover!$G$25</f>
        <v>NL</v>
      </c>
      <c r="B1273" s="1371" t="s">
        <v>828</v>
      </c>
      <c r="C1273" s="1371">
        <f>Cover!G$27</f>
        <v>2019</v>
      </c>
      <c r="D1273" s="1368" t="s">
        <v>883</v>
      </c>
      <c r="E1273" s="1365" t="s">
        <v>830</v>
      </c>
      <c r="F1273" s="1371" t="s">
        <v>861</v>
      </c>
      <c r="G1273" s="1369">
        <f>IF(ISNUMBER('ECE-EU Species'!H34),IF('ECE-EU Species'!H34="","",'ECE-EU Species'!H34),"")</f>
        <v>1523.3</v>
      </c>
      <c r="H1273" s="1367" t="str">
        <f>IF('ECE-EU Species'!P34="","",'ECE-EU Species'!P34)</f>
        <v/>
      </c>
    </row>
    <row r="1274" spans="1:8" x14ac:dyDescent="0.25">
      <c r="A1274" s="1369" t="str">
        <f>Cover!$G$25</f>
        <v>NL</v>
      </c>
      <c r="B1274" s="1371" t="s">
        <v>828</v>
      </c>
      <c r="C1274" s="1371">
        <f>Cover!G$27</f>
        <v>2019</v>
      </c>
      <c r="D1274" s="1368" t="s">
        <v>883</v>
      </c>
      <c r="E1274" s="1365" t="s">
        <v>831</v>
      </c>
      <c r="F1274" s="1371" t="s">
        <v>861</v>
      </c>
      <c r="G1274" s="1369">
        <f>IF(ISNUMBER('ECE-EU Species'!H35),IF('ECE-EU Species'!H35="","",'ECE-EU Species'!H35),"")</f>
        <v>881.4</v>
      </c>
      <c r="H1274" s="1367" t="str">
        <f>IF('ECE-EU Species'!P35="","",'ECE-EU Species'!P35)</f>
        <v/>
      </c>
    </row>
    <row r="1275" spans="1:8" x14ac:dyDescent="0.25">
      <c r="A1275" s="1369" t="str">
        <f>Cover!$G$25</f>
        <v>NL</v>
      </c>
      <c r="B1275" s="1371" t="s">
        <v>828</v>
      </c>
      <c r="C1275" s="1371">
        <f>Cover!G$27</f>
        <v>2019</v>
      </c>
      <c r="D1275" s="1368" t="s">
        <v>883</v>
      </c>
      <c r="E1275" s="1365" t="s">
        <v>833</v>
      </c>
      <c r="F1275" s="1371" t="s">
        <v>861</v>
      </c>
      <c r="G1275" s="1369">
        <f>IF(ISNUMBER('ECE-EU Species'!H36),IF('ECE-EU Species'!H36="","",'ECE-EU Species'!H36),"")</f>
        <v>366.1</v>
      </c>
      <c r="H1275" s="1367" t="str">
        <f>IF('ECE-EU Species'!P36="","",'ECE-EU Species'!P36)</f>
        <v/>
      </c>
    </row>
    <row r="1276" spans="1:8" x14ac:dyDescent="0.25">
      <c r="A1276" s="1369" t="str">
        <f>Cover!$G$25</f>
        <v>NL</v>
      </c>
      <c r="B1276" s="1371" t="s">
        <v>828</v>
      </c>
      <c r="C1276" s="1371">
        <f>Cover!G$27</f>
        <v>2019</v>
      </c>
      <c r="D1276" s="1368" t="s">
        <v>883</v>
      </c>
      <c r="E1276" s="1365" t="s">
        <v>834</v>
      </c>
      <c r="F1276" s="1371" t="s">
        <v>861</v>
      </c>
      <c r="G1276" s="1369">
        <f>IF(ISNUMBER('ECE-EU Species'!H37),IF('ECE-EU Species'!H37="","",'ECE-EU Species'!H37),"")</f>
        <v>44.5</v>
      </c>
      <c r="H1276" s="1367" t="str">
        <f>IF('ECE-EU Species'!P37="","",'ECE-EU Species'!P37)</f>
        <v/>
      </c>
    </row>
    <row r="1277" spans="1:8" x14ac:dyDescent="0.25">
      <c r="A1277" s="1369" t="str">
        <f>Cover!$G$25</f>
        <v>NL</v>
      </c>
      <c r="B1277" s="1371" t="s">
        <v>828</v>
      </c>
      <c r="C1277" s="1371">
        <f>Cover!G$27</f>
        <v>2019</v>
      </c>
      <c r="D1277" s="1368" t="s">
        <v>883</v>
      </c>
      <c r="E1277" s="1365" t="s">
        <v>835</v>
      </c>
      <c r="F1277" s="1371" t="s">
        <v>861</v>
      </c>
      <c r="G1277" s="1369">
        <f>IF(ISNUMBER('ECE-EU Species'!H38),IF('ECE-EU Species'!H38="","",'ECE-EU Species'!H38),"")</f>
        <v>6.6</v>
      </c>
      <c r="H1277" s="1367" t="str">
        <f>IF('ECE-EU Species'!P38="","",'ECE-EU Species'!P38)</f>
        <v/>
      </c>
    </row>
    <row r="1278" spans="1:8" x14ac:dyDescent="0.25">
      <c r="A1278" s="1369" t="str">
        <f>Cover!$G$25</f>
        <v>NL</v>
      </c>
      <c r="B1278" s="1371" t="s">
        <v>828</v>
      </c>
      <c r="C1278" s="1371">
        <f>Cover!G$27</f>
        <v>2019</v>
      </c>
      <c r="D1278" s="1368" t="s">
        <v>883</v>
      </c>
      <c r="E1278" s="1365" t="s">
        <v>837</v>
      </c>
      <c r="F1278" s="1371" t="s">
        <v>861</v>
      </c>
      <c r="G1278" s="1369">
        <f>IF(ISNUMBER('ECE-EU Species'!H39),IF('ECE-EU Species'!H39="","",'ECE-EU Species'!H39),"")</f>
        <v>0.7</v>
      </c>
      <c r="H1278" s="1367" t="str">
        <f>IF('ECE-EU Species'!P39="","",'ECE-EU Species'!P39)</f>
        <v/>
      </c>
    </row>
    <row r="1279" spans="1:8" x14ac:dyDescent="0.25">
      <c r="A1279" s="1369" t="str">
        <f>Cover!$G$25</f>
        <v>NL</v>
      </c>
      <c r="B1279" s="1371" t="s">
        <v>828</v>
      </c>
      <c r="C1279" s="1371">
        <f>Cover!G$27</f>
        <v>2019</v>
      </c>
      <c r="D1279" s="1368" t="s">
        <v>883</v>
      </c>
      <c r="E1279" s="1365" t="s">
        <v>838</v>
      </c>
      <c r="F1279" s="1371" t="s">
        <v>861</v>
      </c>
      <c r="G1279" s="1369">
        <f>IF(ISNUMBER('ECE-EU Species'!H40),IF('ECE-EU Species'!H40="","",'ECE-EU Species'!H40),"")</f>
        <v>0.1</v>
      </c>
      <c r="H1279" s="1367" t="str">
        <f>IF('ECE-EU Species'!P40="","",'ECE-EU Species'!P40)</f>
        <v/>
      </c>
    </row>
    <row r="1280" spans="1:8" x14ac:dyDescent="0.25">
      <c r="A1280" s="1369" t="str">
        <f>Cover!$G$25</f>
        <v>NL</v>
      </c>
      <c r="B1280" s="1371" t="s">
        <v>828</v>
      </c>
      <c r="C1280" s="1371">
        <f>Cover!G$27</f>
        <v>2019</v>
      </c>
      <c r="D1280" s="1368" t="s">
        <v>883</v>
      </c>
      <c r="E1280" s="1365" t="s">
        <v>839</v>
      </c>
      <c r="F1280" s="1371" t="s">
        <v>861</v>
      </c>
      <c r="G1280" s="1369">
        <f>IF(ISNUMBER('ECE-EU Species'!H41),IF('ECE-EU Species'!H41="","",'ECE-EU Species'!H41),"")</f>
        <v>1.2</v>
      </c>
      <c r="H1280" s="1367" t="str">
        <f>IF('ECE-EU Species'!P41="","",'ECE-EU Species'!P41)</f>
        <v/>
      </c>
    </row>
    <row r="1281" spans="1:8" x14ac:dyDescent="0.25">
      <c r="A1281" s="1369" t="str">
        <f>Cover!$G$25</f>
        <v>NL</v>
      </c>
      <c r="B1281" s="1371" t="s">
        <v>828</v>
      </c>
      <c r="C1281" s="1371">
        <f>Cover!G$27</f>
        <v>2019</v>
      </c>
      <c r="D1281" s="1368" t="s">
        <v>883</v>
      </c>
      <c r="E1281" s="1365" t="s">
        <v>840</v>
      </c>
      <c r="F1281" s="1371" t="s">
        <v>861</v>
      </c>
      <c r="G1281" s="1369">
        <f>IF(ISNUMBER('ECE-EU Species'!H42),IF('ECE-EU Species'!H42="","",'ECE-EU Species'!H42),"")</f>
        <v>93.1</v>
      </c>
      <c r="H1281" s="1367" t="str">
        <f>IF('ECE-EU Species'!P42="","",'ECE-EU Species'!P42)</f>
        <v/>
      </c>
    </row>
    <row r="1282" spans="1:8" x14ac:dyDescent="0.25">
      <c r="A1282" s="1369" t="str">
        <f>Cover!$G$25</f>
        <v>NL</v>
      </c>
      <c r="B1282" s="1371" t="s">
        <v>828</v>
      </c>
      <c r="C1282" s="1371">
        <f>Cover!G$27</f>
        <v>2019</v>
      </c>
      <c r="D1282" s="1368" t="s">
        <v>883</v>
      </c>
      <c r="E1282" s="1365" t="s">
        <v>836</v>
      </c>
      <c r="F1282" s="1371" t="s">
        <v>861</v>
      </c>
      <c r="G1282" s="1369">
        <f>IF(ISNUMBER('ECE-EU Species'!H43),IF('ECE-EU Species'!H43="","",'ECE-EU Species'!H43),"")</f>
        <v>2.1</v>
      </c>
      <c r="H1282" s="1367" t="str">
        <f>IF('ECE-EU Species'!P43="","",'ECE-EU Species'!P43)</f>
        <v/>
      </c>
    </row>
    <row r="1283" spans="1:8" x14ac:dyDescent="0.25">
      <c r="A1283" s="1369" t="str">
        <f>Cover!$G$25</f>
        <v>NL</v>
      </c>
      <c r="B1283" s="1371" t="s">
        <v>828</v>
      </c>
      <c r="C1283" s="1371">
        <f>Cover!G$27</f>
        <v>2019</v>
      </c>
      <c r="D1283" s="1395" t="s">
        <v>880</v>
      </c>
      <c r="E1283" s="1365" t="s">
        <v>829</v>
      </c>
      <c r="F1283" s="1371" t="s">
        <v>862</v>
      </c>
      <c r="G1283" s="1369">
        <f>IF(ISNUMBER('ECE-EU Species'!I15),IF('ECE-EU Species'!I15="","",'ECE-EU Species'!I15),"")</f>
        <v>13403.390078086164</v>
      </c>
      <c r="H1283" s="1367" t="str">
        <f>IF('ECE-EU Species'!Q15="","",'ECE-EU Species'!Q15)</f>
        <v/>
      </c>
    </row>
    <row r="1284" spans="1:8" x14ac:dyDescent="0.25">
      <c r="A1284" s="1369" t="str">
        <f>Cover!$G$25</f>
        <v>NL</v>
      </c>
      <c r="B1284" s="1371" t="s">
        <v>828</v>
      </c>
      <c r="C1284" s="1371">
        <f>Cover!G$27</f>
        <v>2019</v>
      </c>
      <c r="D1284" s="1395" t="s">
        <v>880</v>
      </c>
      <c r="E1284" s="1365" t="s">
        <v>830</v>
      </c>
      <c r="F1284" s="1371" t="s">
        <v>862</v>
      </c>
      <c r="G1284" s="1369">
        <f>IF(ISNUMBER('ECE-EU Species'!I16),IF('ECE-EU Species'!I16="","",'ECE-EU Species'!I16),"")</f>
        <v>6491.0545462636819</v>
      </c>
      <c r="H1284" s="1367" t="str">
        <f>IF('ECE-EU Species'!Q16="","",'ECE-EU Species'!Q16)</f>
        <v/>
      </c>
    </row>
    <row r="1285" spans="1:8" x14ac:dyDescent="0.25">
      <c r="A1285" s="1369" t="str">
        <f>Cover!$G$25</f>
        <v>NL</v>
      </c>
      <c r="B1285" s="1371" t="s">
        <v>828</v>
      </c>
      <c r="C1285" s="1371">
        <f>Cover!G$27</f>
        <v>2019</v>
      </c>
      <c r="D1285" s="1395" t="s">
        <v>881</v>
      </c>
      <c r="E1285" s="1365" t="s">
        <v>830</v>
      </c>
      <c r="F1285" s="1371" t="s">
        <v>862</v>
      </c>
      <c r="G1285" s="1369">
        <f>IF(ISNUMBER('ECE-EU Species'!I17),IF('ECE-EU Species'!I17="","",'ECE-EU Species'!I17),"")</f>
        <v>5771.2270240902071</v>
      </c>
      <c r="H1285" s="1367" t="str">
        <f>IF('ECE-EU Species'!Q17="","",'ECE-EU Species'!Q17)</f>
        <v/>
      </c>
    </row>
    <row r="1286" spans="1:8" x14ac:dyDescent="0.25">
      <c r="A1286" s="1369" t="str">
        <f>Cover!$G$25</f>
        <v>NL</v>
      </c>
      <c r="B1286" s="1371" t="s">
        <v>828</v>
      </c>
      <c r="C1286" s="1371">
        <f>Cover!G$27</f>
        <v>2019</v>
      </c>
      <c r="D1286" s="1395" t="s">
        <v>882</v>
      </c>
      <c r="E1286" s="1365" t="s">
        <v>830</v>
      </c>
      <c r="F1286" s="1371" t="s">
        <v>862</v>
      </c>
      <c r="G1286" s="1369">
        <f>IF(ISNUMBER('ECE-EU Species'!I18),IF('ECE-EU Species'!I18="","",'ECE-EU Species'!I18),"")</f>
        <v>719.82752217347468</v>
      </c>
      <c r="H1286" s="1367" t="str">
        <f>IF('ECE-EU Species'!Q18="","",'ECE-EU Species'!Q18)</f>
        <v/>
      </c>
    </row>
    <row r="1287" spans="1:8" x14ac:dyDescent="0.25">
      <c r="A1287" s="1369" t="str">
        <f>Cover!$G$25</f>
        <v>NL</v>
      </c>
      <c r="B1287" s="1371" t="s">
        <v>828</v>
      </c>
      <c r="C1287" s="1371">
        <f>Cover!G$27</f>
        <v>2019</v>
      </c>
      <c r="D1287" s="1395" t="s">
        <v>880</v>
      </c>
      <c r="E1287" s="1365" t="s">
        <v>831</v>
      </c>
      <c r="F1287" s="1371" t="s">
        <v>862</v>
      </c>
      <c r="G1287" s="1369">
        <f>IF(ISNUMBER('ECE-EU Species'!I19),IF('ECE-EU Species'!I19="","",'ECE-EU Species'!I19),"")</f>
        <v>3226.8522723373553</v>
      </c>
      <c r="H1287" s="1367" t="str">
        <f>IF('ECE-EU Species'!Q19="","",'ECE-EU Species'!Q19)</f>
        <v/>
      </c>
    </row>
    <row r="1288" spans="1:8" x14ac:dyDescent="0.25">
      <c r="A1288" s="1369" t="str">
        <f>Cover!$G$25</f>
        <v>NL</v>
      </c>
      <c r="B1288" s="1371" t="s">
        <v>828</v>
      </c>
      <c r="C1288" s="1371">
        <f>Cover!G$27</f>
        <v>2019</v>
      </c>
      <c r="D1288" s="1395" t="s">
        <v>881</v>
      </c>
      <c r="E1288" s="1365" t="s">
        <v>831</v>
      </c>
      <c r="F1288" s="1371" t="s">
        <v>862</v>
      </c>
      <c r="G1288" s="1369">
        <f>IF(ISNUMBER('ECE-EU Species'!I20),IF('ECE-EU Species'!I20="","",'ECE-EU Species'!I20),"")</f>
        <v>2154.2868213334882</v>
      </c>
      <c r="H1288" s="1367" t="str">
        <f>IF('ECE-EU Species'!Q20="","",'ECE-EU Species'!Q20)</f>
        <v/>
      </c>
    </row>
    <row r="1289" spans="1:8" x14ac:dyDescent="0.25">
      <c r="A1289" s="1369" t="str">
        <f>Cover!$G$25</f>
        <v>NL</v>
      </c>
      <c r="B1289" s="1371" t="s">
        <v>828</v>
      </c>
      <c r="C1289" s="1371">
        <f>Cover!G$27</f>
        <v>2019</v>
      </c>
      <c r="D1289" s="1395" t="s">
        <v>882</v>
      </c>
      <c r="E1289" s="1365" t="s">
        <v>831</v>
      </c>
      <c r="F1289" s="1371" t="s">
        <v>862</v>
      </c>
      <c r="G1289" s="1369">
        <f>IF(ISNUMBER('ECE-EU Species'!I21),IF('ECE-EU Species'!I21="","",'ECE-EU Species'!I21),"")</f>
        <v>1072.5654510038671</v>
      </c>
      <c r="H1289" s="1367" t="str">
        <f>IF('ECE-EU Species'!Q21="","",'ECE-EU Species'!Q21)</f>
        <v/>
      </c>
    </row>
    <row r="1290" spans="1:8" x14ac:dyDescent="0.25">
      <c r="A1290" s="1369" t="str">
        <f>Cover!$G$25</f>
        <v>NL</v>
      </c>
      <c r="B1290" s="1371" t="s">
        <v>828</v>
      </c>
      <c r="C1290" s="1371">
        <f>Cover!G$27</f>
        <v>2019</v>
      </c>
      <c r="D1290" s="1395" t="s">
        <v>880</v>
      </c>
      <c r="E1290" s="1365" t="s">
        <v>832</v>
      </c>
      <c r="F1290" s="1371" t="s">
        <v>862</v>
      </c>
      <c r="G1290" s="1369">
        <f>IF(ISNUMBER('ECE-EU Species'!I22),IF('ECE-EU Species'!I22="","",'ECE-EU Species'!I22),"")</f>
        <v>3685.4832594851268</v>
      </c>
      <c r="H1290" s="1367" t="str">
        <f>IF('ECE-EU Species'!Q22="","",'ECE-EU Species'!Q22)</f>
        <v/>
      </c>
    </row>
    <row r="1291" spans="1:8" x14ac:dyDescent="0.25">
      <c r="A1291" s="1369" t="str">
        <f>Cover!$G$25</f>
        <v>NL</v>
      </c>
      <c r="B1291" s="1371" t="s">
        <v>828</v>
      </c>
      <c r="C1291" s="1371">
        <f>Cover!G$27</f>
        <v>2019</v>
      </c>
      <c r="D1291" s="1395" t="s">
        <v>881</v>
      </c>
      <c r="E1291" s="1365" t="s">
        <v>832</v>
      </c>
      <c r="F1291" s="1371" t="s">
        <v>862</v>
      </c>
      <c r="G1291" s="1369">
        <f>IF(ISNUMBER('ECE-EU Species'!I23),IF('ECE-EU Species'!I23="","",'ECE-EU Species'!I23),"")</f>
        <v>1846.5452455521715</v>
      </c>
      <c r="H1291" s="1367" t="str">
        <f>IF('ECE-EU Species'!Q23="","",'ECE-EU Species'!Q23)</f>
        <v/>
      </c>
    </row>
    <row r="1292" spans="1:8" x14ac:dyDescent="0.25">
      <c r="A1292" s="1369" t="str">
        <f>Cover!$G$25</f>
        <v>NL</v>
      </c>
      <c r="B1292" s="1371" t="s">
        <v>828</v>
      </c>
      <c r="C1292" s="1371">
        <f>Cover!G$27</f>
        <v>2019</v>
      </c>
      <c r="D1292" s="1395" t="s">
        <v>882</v>
      </c>
      <c r="E1292" s="1365" t="s">
        <v>832</v>
      </c>
      <c r="F1292" s="1371" t="s">
        <v>862</v>
      </c>
      <c r="G1292" s="1369">
        <f>IF(ISNUMBER('ECE-EU Species'!I24),IF('ECE-EU Species'!I24="","",'ECE-EU Species'!I24),"")</f>
        <v>1838.9380139329553</v>
      </c>
      <c r="H1292" s="1367" t="str">
        <f>IF('ECE-EU Species'!Q24="","",'ECE-EU Species'!Q24)</f>
        <v/>
      </c>
    </row>
    <row r="1293" spans="1:8" x14ac:dyDescent="0.25">
      <c r="A1293" s="1369" t="str">
        <f>Cover!$G$25</f>
        <v>NL</v>
      </c>
      <c r="B1293" s="1371" t="s">
        <v>828</v>
      </c>
      <c r="C1293" s="1371">
        <f>Cover!G$27</f>
        <v>2019</v>
      </c>
      <c r="D1293" s="1395" t="s">
        <v>880</v>
      </c>
      <c r="E1293" s="1365" t="s">
        <v>833</v>
      </c>
      <c r="F1293" s="1371" t="s">
        <v>862</v>
      </c>
      <c r="G1293" s="1369">
        <f>IF(ISNUMBER('ECE-EU Species'!I25),IF('ECE-EU Species'!I25="","",'ECE-EU Species'!I25),"")</f>
        <v>16577.515678808468</v>
      </c>
      <c r="H1293" s="1367" t="str">
        <f>IF('ECE-EU Species'!Q25="","",'ECE-EU Species'!Q25)</f>
        <v/>
      </c>
    </row>
    <row r="1294" spans="1:8" x14ac:dyDescent="0.25">
      <c r="A1294" s="1369" t="str">
        <f>Cover!$G$25</f>
        <v>NL</v>
      </c>
      <c r="B1294" s="1371" t="s">
        <v>828</v>
      </c>
      <c r="C1294" s="1371">
        <f>Cover!G$27</f>
        <v>2019</v>
      </c>
      <c r="D1294" s="1395" t="s">
        <v>880</v>
      </c>
      <c r="E1294" s="1365" t="s">
        <v>834</v>
      </c>
      <c r="F1294" s="1371" t="s">
        <v>862</v>
      </c>
      <c r="G1294" s="1369">
        <f>IF(ISNUMBER('ECE-EU Species'!I26),IF('ECE-EU Species'!I26="","",'ECE-EU Species'!I26),"")</f>
        <v>9782.6818100649398</v>
      </c>
      <c r="H1294" s="1367" t="str">
        <f>IF('ECE-EU Species'!Q26="","",'ECE-EU Species'!Q26)</f>
        <v/>
      </c>
    </row>
    <row r="1295" spans="1:8" x14ac:dyDescent="0.25">
      <c r="A1295" s="1369" t="str">
        <f>Cover!$G$25</f>
        <v>NL</v>
      </c>
      <c r="B1295" s="1371" t="s">
        <v>828</v>
      </c>
      <c r="C1295" s="1371">
        <f>Cover!G$27</f>
        <v>2019</v>
      </c>
      <c r="D1295" s="1395" t="s">
        <v>880</v>
      </c>
      <c r="E1295" s="1365" t="s">
        <v>835</v>
      </c>
      <c r="F1295" s="1371" t="s">
        <v>862</v>
      </c>
      <c r="G1295" s="1369">
        <f>IF(ISNUMBER('ECE-EU Species'!I27),IF('ECE-EU Species'!I27="","",'ECE-EU Species'!I27),"")</f>
        <v>1642.6472987203399</v>
      </c>
      <c r="H1295" s="1367" t="str">
        <f>IF('ECE-EU Species'!Q27="","",'ECE-EU Species'!Q27)</f>
        <v/>
      </c>
    </row>
    <row r="1296" spans="1:8" x14ac:dyDescent="0.25">
      <c r="A1296" s="1369" t="str">
        <f>Cover!$G$25</f>
        <v>NL</v>
      </c>
      <c r="B1296" s="1371" t="s">
        <v>828</v>
      </c>
      <c r="C1296" s="1371">
        <f>Cover!G$27</f>
        <v>2019</v>
      </c>
      <c r="D1296" s="1395" t="s">
        <v>880</v>
      </c>
      <c r="E1296" s="1365" t="s">
        <v>836</v>
      </c>
      <c r="F1296" s="1371" t="s">
        <v>862</v>
      </c>
      <c r="G1296" s="1369" t="str">
        <f>IF(ISNUMBER('ECE-EU Species'!I28),IF('ECE-EU Species'!I28="","",'ECE-EU Species'!I28),"")</f>
        <v/>
      </c>
      <c r="H1296" s="1367" t="str">
        <f>IF('ECE-EU Species'!Q28="","",'ECE-EU Species'!Q28)</f>
        <v/>
      </c>
    </row>
    <row r="1297" spans="1:8" x14ac:dyDescent="0.25">
      <c r="A1297" s="1369" t="str">
        <f>Cover!$G$25</f>
        <v>NL</v>
      </c>
      <c r="B1297" s="1371" t="s">
        <v>828</v>
      </c>
      <c r="C1297" s="1371">
        <f>Cover!G$27</f>
        <v>2019</v>
      </c>
      <c r="D1297" s="1395" t="s">
        <v>881</v>
      </c>
      <c r="E1297" s="1365" t="s">
        <v>836</v>
      </c>
      <c r="F1297" s="1371" t="s">
        <v>862</v>
      </c>
      <c r="G1297" s="1369" t="str">
        <f>IF(ISNUMBER('ECE-EU Species'!I29),IF('ECE-EU Species'!I29="","",'ECE-EU Species'!I29),"")</f>
        <v/>
      </c>
      <c r="H1297" s="1367" t="str">
        <f>IF('ECE-EU Species'!Q29="","",'ECE-EU Species'!Q29)</f>
        <v/>
      </c>
    </row>
    <row r="1298" spans="1:8" x14ac:dyDescent="0.25">
      <c r="A1298" s="1369" t="str">
        <f>Cover!$G$25</f>
        <v>NL</v>
      </c>
      <c r="B1298" s="1371" t="s">
        <v>828</v>
      </c>
      <c r="C1298" s="1371">
        <f>Cover!G$27</f>
        <v>2019</v>
      </c>
      <c r="D1298" s="1395" t="s">
        <v>882</v>
      </c>
      <c r="E1298" s="1365" t="s">
        <v>836</v>
      </c>
      <c r="F1298" s="1371" t="s">
        <v>862</v>
      </c>
      <c r="G1298" s="1369" t="str">
        <f>IF(ISNUMBER('ECE-EU Species'!I30),IF('ECE-EU Species'!I30="","",'ECE-EU Species'!I30),"")</f>
        <v/>
      </c>
      <c r="H1298" s="1367" t="str">
        <f>IF('ECE-EU Species'!Q30="","",'ECE-EU Species'!Q30)</f>
        <v/>
      </c>
    </row>
    <row r="1299" spans="1:8" x14ac:dyDescent="0.25">
      <c r="A1299" s="1369" t="str">
        <f>Cover!$G$25</f>
        <v>NL</v>
      </c>
      <c r="B1299" s="1371" t="s">
        <v>828</v>
      </c>
      <c r="C1299" s="1371">
        <f>Cover!G$27</f>
        <v>2019</v>
      </c>
      <c r="D1299" s="1395" t="s">
        <v>880</v>
      </c>
      <c r="E1299" s="1365" t="s">
        <v>840</v>
      </c>
      <c r="F1299" s="1371" t="s">
        <v>862</v>
      </c>
      <c r="G1299" s="1369">
        <f>IF(ISNUMBER('ECE-EU Species'!I31),IF('ECE-EU Species'!I31="","",'ECE-EU Species'!I31),"")</f>
        <v>2256.5816078211728</v>
      </c>
      <c r="H1299" s="1367" t="str">
        <f>IF('ECE-EU Species'!Q31="","",'ECE-EU Species'!Q31)</f>
        <v/>
      </c>
    </row>
    <row r="1300" spans="1:8" x14ac:dyDescent="0.25">
      <c r="A1300" s="1369" t="str">
        <f>Cover!$G$25</f>
        <v>NL</v>
      </c>
      <c r="B1300" s="1371" t="s">
        <v>828</v>
      </c>
      <c r="C1300" s="1371">
        <f>Cover!G$27</f>
        <v>2019</v>
      </c>
      <c r="D1300" s="1395" t="s">
        <v>880</v>
      </c>
      <c r="E1300" s="1365" t="s">
        <v>841</v>
      </c>
      <c r="F1300" s="1371" t="s">
        <v>862</v>
      </c>
      <c r="G1300" s="1369" t="str">
        <f>IF(ISNUMBER('ECE-EU Species'!I32),IF('ECE-EU Species'!I32="","",'ECE-EU Species'!I32),"")</f>
        <v/>
      </c>
      <c r="H1300" s="1367" t="str">
        <f>IF('ECE-EU Species'!Q32="","",'ECE-EU Species'!Q32)</f>
        <v/>
      </c>
    </row>
    <row r="1301" spans="1:8" x14ac:dyDescent="0.25">
      <c r="A1301" s="1369" t="str">
        <f>Cover!$G$25</f>
        <v>NL</v>
      </c>
      <c r="B1301" s="1371" t="s">
        <v>828</v>
      </c>
      <c r="C1301" s="1371">
        <f>Cover!G$27</f>
        <v>2019</v>
      </c>
      <c r="D1301" s="1368" t="s">
        <v>883</v>
      </c>
      <c r="E1301" s="1365" t="s">
        <v>829</v>
      </c>
      <c r="F1301" s="1371" t="s">
        <v>862</v>
      </c>
      <c r="G1301" s="1369">
        <f>IF(ISNUMBER('ECE-EU Species'!I33),IF('ECE-EU Species'!I33="","",'ECE-EU Species'!I33),"")</f>
        <v>622140</v>
      </c>
      <c r="H1301" s="1367" t="str">
        <f>IF('ECE-EU Species'!Q33="","",'ECE-EU Species'!Q33)</f>
        <v/>
      </c>
    </row>
    <row r="1302" spans="1:8" x14ac:dyDescent="0.25">
      <c r="A1302" s="1369" t="str">
        <f>Cover!$G$25</f>
        <v>NL</v>
      </c>
      <c r="B1302" s="1371" t="s">
        <v>828</v>
      </c>
      <c r="C1302" s="1371">
        <f>Cover!G$27</f>
        <v>2019</v>
      </c>
      <c r="D1302" s="1368" t="s">
        <v>883</v>
      </c>
      <c r="E1302" s="1365" t="s">
        <v>830</v>
      </c>
      <c r="F1302" s="1371" t="s">
        <v>862</v>
      </c>
      <c r="G1302" s="1369">
        <f>IF(ISNUMBER('ECE-EU Species'!I34),IF('ECE-EU Species'!I34="","",'ECE-EU Species'!I34),"")</f>
        <v>303468</v>
      </c>
      <c r="H1302" s="1367" t="str">
        <f>IF('ECE-EU Species'!Q34="","",'ECE-EU Species'!Q34)</f>
        <v/>
      </c>
    </row>
    <row r="1303" spans="1:8" x14ac:dyDescent="0.25">
      <c r="A1303" s="1369" t="str">
        <f>Cover!$G$25</f>
        <v>NL</v>
      </c>
      <c r="B1303" s="1371" t="s">
        <v>828</v>
      </c>
      <c r="C1303" s="1371">
        <f>Cover!G$27</f>
        <v>2019</v>
      </c>
      <c r="D1303" s="1368" t="s">
        <v>883</v>
      </c>
      <c r="E1303" s="1365" t="s">
        <v>831</v>
      </c>
      <c r="F1303" s="1371" t="s">
        <v>862</v>
      </c>
      <c r="G1303" s="1369">
        <f>IF(ISNUMBER('ECE-EU Species'!I35),IF('ECE-EU Species'!I35="","",'ECE-EU Species'!I35),"")</f>
        <v>180519</v>
      </c>
      <c r="H1303" s="1367" t="str">
        <f>IF('ECE-EU Species'!Q35="","",'ECE-EU Species'!Q35)</f>
        <v/>
      </c>
    </row>
    <row r="1304" spans="1:8" x14ac:dyDescent="0.25">
      <c r="A1304" s="1369" t="str">
        <f>Cover!$G$25</f>
        <v>NL</v>
      </c>
      <c r="B1304" s="1371" t="s">
        <v>828</v>
      </c>
      <c r="C1304" s="1371">
        <f>Cover!G$27</f>
        <v>2019</v>
      </c>
      <c r="D1304" s="1368" t="s">
        <v>883</v>
      </c>
      <c r="E1304" s="1365" t="s">
        <v>833</v>
      </c>
      <c r="F1304" s="1371" t="s">
        <v>862</v>
      </c>
      <c r="G1304" s="1369">
        <f>IF(ISNUMBER('ECE-EU Species'!I36),IF('ECE-EU Species'!I36="","",'ECE-EU Species'!I36),"")</f>
        <v>226309</v>
      </c>
      <c r="H1304" s="1367" t="str">
        <f>IF('ECE-EU Species'!Q36="","",'ECE-EU Species'!Q36)</f>
        <v/>
      </c>
    </row>
    <row r="1305" spans="1:8" x14ac:dyDescent="0.25">
      <c r="A1305" s="1369" t="str">
        <f>Cover!$G$25</f>
        <v>NL</v>
      </c>
      <c r="B1305" s="1371" t="s">
        <v>828</v>
      </c>
      <c r="C1305" s="1371">
        <f>Cover!G$27</f>
        <v>2019</v>
      </c>
      <c r="D1305" s="1368" t="s">
        <v>883</v>
      </c>
      <c r="E1305" s="1365" t="s">
        <v>834</v>
      </c>
      <c r="F1305" s="1371" t="s">
        <v>862</v>
      </c>
      <c r="G1305" s="1369">
        <f>IF(ISNUMBER('ECE-EU Species'!I37),IF('ECE-EU Species'!I37="","",'ECE-EU Species'!I37),"")</f>
        <v>36386</v>
      </c>
      <c r="H1305" s="1367" t="str">
        <f>IF('ECE-EU Species'!Q37="","",'ECE-EU Species'!Q37)</f>
        <v/>
      </c>
    </row>
    <row r="1306" spans="1:8" x14ac:dyDescent="0.25">
      <c r="A1306" s="1369" t="str">
        <f>Cover!$G$25</f>
        <v>NL</v>
      </c>
      <c r="B1306" s="1371" t="s">
        <v>828</v>
      </c>
      <c r="C1306" s="1371">
        <f>Cover!G$27</f>
        <v>2019</v>
      </c>
      <c r="D1306" s="1368" t="s">
        <v>883</v>
      </c>
      <c r="E1306" s="1365" t="s">
        <v>835</v>
      </c>
      <c r="F1306" s="1371" t="s">
        <v>862</v>
      </c>
      <c r="G1306" s="1369">
        <f>IF(ISNUMBER('ECE-EU Species'!I38),IF('ECE-EU Species'!I38="","",'ECE-EU Species'!I38),"")</f>
        <v>3282</v>
      </c>
      <c r="H1306" s="1367" t="str">
        <f>IF('ECE-EU Species'!Q38="","",'ECE-EU Species'!Q38)</f>
        <v/>
      </c>
    </row>
    <row r="1307" spans="1:8" x14ac:dyDescent="0.25">
      <c r="A1307" s="1369" t="str">
        <f>Cover!$G$25</f>
        <v>NL</v>
      </c>
      <c r="B1307" s="1371" t="s">
        <v>828</v>
      </c>
      <c r="C1307" s="1371">
        <f>Cover!G$27</f>
        <v>2019</v>
      </c>
      <c r="D1307" s="1368" t="s">
        <v>883</v>
      </c>
      <c r="E1307" s="1365" t="s">
        <v>837</v>
      </c>
      <c r="F1307" s="1371" t="s">
        <v>862</v>
      </c>
      <c r="G1307" s="1369">
        <f>IF(ISNUMBER('ECE-EU Species'!I39),IF('ECE-EU Species'!I39="","",'ECE-EU Species'!I39),"")</f>
        <v>507</v>
      </c>
      <c r="H1307" s="1367" t="str">
        <f>IF('ECE-EU Species'!Q39="","",'ECE-EU Species'!Q39)</f>
        <v/>
      </c>
    </row>
    <row r="1308" spans="1:8" x14ac:dyDescent="0.25">
      <c r="A1308" s="1369" t="str">
        <f>Cover!$G$25</f>
        <v>NL</v>
      </c>
      <c r="B1308" s="1371" t="s">
        <v>828</v>
      </c>
      <c r="C1308" s="1371">
        <f>Cover!G$27</f>
        <v>2019</v>
      </c>
      <c r="D1308" s="1368" t="s">
        <v>883</v>
      </c>
      <c r="E1308" s="1365" t="s">
        <v>838</v>
      </c>
      <c r="F1308" s="1371" t="s">
        <v>862</v>
      </c>
      <c r="G1308" s="1369">
        <f>IF(ISNUMBER('ECE-EU Species'!I40),IF('ECE-EU Species'!I40="","",'ECE-EU Species'!I40),"")</f>
        <v>143</v>
      </c>
      <c r="H1308" s="1367" t="str">
        <f>IF('ECE-EU Species'!Q40="","",'ECE-EU Species'!Q40)</f>
        <v/>
      </c>
    </row>
    <row r="1309" spans="1:8" x14ac:dyDescent="0.25">
      <c r="A1309" s="1369" t="str">
        <f>Cover!$G$25</f>
        <v>NL</v>
      </c>
      <c r="B1309" s="1371" t="s">
        <v>828</v>
      </c>
      <c r="C1309" s="1371">
        <f>Cover!G$27</f>
        <v>2019</v>
      </c>
      <c r="D1309" s="1368" t="s">
        <v>883</v>
      </c>
      <c r="E1309" s="1365" t="s">
        <v>839</v>
      </c>
      <c r="F1309" s="1371" t="s">
        <v>862</v>
      </c>
      <c r="G1309" s="1369">
        <f>IF(ISNUMBER('ECE-EU Species'!I41),IF('ECE-EU Species'!I41="","",'ECE-EU Species'!I41),"")</f>
        <v>1106</v>
      </c>
      <c r="H1309" s="1367" t="str">
        <f>IF('ECE-EU Species'!Q41="","",'ECE-EU Species'!Q41)</f>
        <v/>
      </c>
    </row>
    <row r="1310" spans="1:8" x14ac:dyDescent="0.25">
      <c r="A1310" s="1369" t="str">
        <f>Cover!$G$25</f>
        <v>NL</v>
      </c>
      <c r="B1310" s="1371" t="s">
        <v>828</v>
      </c>
      <c r="C1310" s="1371">
        <f>Cover!G$27</f>
        <v>2019</v>
      </c>
      <c r="D1310" s="1368" t="s">
        <v>883</v>
      </c>
      <c r="E1310" s="1365" t="s">
        <v>840</v>
      </c>
      <c r="F1310" s="1371" t="s">
        <v>862</v>
      </c>
      <c r="G1310" s="1369">
        <f>IF(ISNUMBER('ECE-EU Species'!I42),IF('ECE-EU Species'!I42="","",'ECE-EU Species'!I42),"")</f>
        <v>19564</v>
      </c>
      <c r="H1310" s="1367" t="str">
        <f>IF('ECE-EU Species'!Q42="","",'ECE-EU Species'!Q42)</f>
        <v/>
      </c>
    </row>
    <row r="1311" spans="1:8" x14ac:dyDescent="0.25">
      <c r="A1311" s="1369" t="str">
        <f>Cover!$G$25</f>
        <v>NL</v>
      </c>
      <c r="B1311" s="1371" t="s">
        <v>828</v>
      </c>
      <c r="C1311" s="1371">
        <f>Cover!G$27</f>
        <v>2019</v>
      </c>
      <c r="D1311" s="1368" t="s">
        <v>883</v>
      </c>
      <c r="E1311" s="1365" t="s">
        <v>836</v>
      </c>
      <c r="F1311" s="1371" t="s">
        <v>862</v>
      </c>
      <c r="G1311" s="1369">
        <f>IF(ISNUMBER('ECE-EU Species'!I43),IF('ECE-EU Species'!I43="","",'ECE-EU Species'!I43),"")</f>
        <v>1102</v>
      </c>
      <c r="H1311" s="1367" t="str">
        <f>IF('ECE-EU Species'!Q43="","",'ECE-EU Species'!Q43)</f>
        <v/>
      </c>
    </row>
    <row r="1312" spans="1:8" x14ac:dyDescent="0.25">
      <c r="A1312" s="1369" t="str">
        <f>Cover!$G$25</f>
        <v>NL</v>
      </c>
      <c r="B1312" s="1371" t="s">
        <v>843</v>
      </c>
      <c r="C1312" s="1371">
        <f>Cover!G$27-1</f>
        <v>2018</v>
      </c>
      <c r="D1312" s="1395" t="s">
        <v>880</v>
      </c>
      <c r="E1312" s="1365" t="s">
        <v>829</v>
      </c>
      <c r="F1312" s="1371" t="s">
        <v>861</v>
      </c>
      <c r="G1312" s="1369">
        <f>IF(ISNUMBER('ECE-EU Species'!J15),IF('ECE-EU Species'!J15="","",'ECE-EU Species'!J15),"")</f>
        <v>302553</v>
      </c>
      <c r="H1312" s="1367" t="str">
        <f>IF('ECE-EU Species'!R15="","",'ECE-EU Species'!R15)</f>
        <v/>
      </c>
    </row>
    <row r="1313" spans="1:8" x14ac:dyDescent="0.25">
      <c r="A1313" s="1369" t="str">
        <f>Cover!$G$25</f>
        <v>NL</v>
      </c>
      <c r="B1313" s="1371" t="s">
        <v>843</v>
      </c>
      <c r="C1313" s="1371">
        <f>Cover!G$27-1</f>
        <v>2018</v>
      </c>
      <c r="D1313" s="1395" t="s">
        <v>880</v>
      </c>
      <c r="E1313" s="1365" t="s">
        <v>830</v>
      </c>
      <c r="F1313" s="1371" t="s">
        <v>861</v>
      </c>
      <c r="G1313" s="1369">
        <f>IF(ISNUMBER('ECE-EU Species'!J16),IF('ECE-EU Species'!J16="","",'ECE-EU Species'!J16),"")</f>
        <v>68238</v>
      </c>
      <c r="H1313" s="1367" t="str">
        <f>IF('ECE-EU Species'!R16="","",'ECE-EU Species'!R16)</f>
        <v/>
      </c>
    </row>
    <row r="1314" spans="1:8" x14ac:dyDescent="0.25">
      <c r="A1314" s="1369" t="str">
        <f>Cover!$G$25</f>
        <v>NL</v>
      </c>
      <c r="B1314" s="1371" t="s">
        <v>843</v>
      </c>
      <c r="C1314" s="1371">
        <f>Cover!G$27-1</f>
        <v>2018</v>
      </c>
      <c r="D1314" s="1395" t="s">
        <v>881</v>
      </c>
      <c r="E1314" s="1365" t="s">
        <v>830</v>
      </c>
      <c r="F1314" s="1371" t="s">
        <v>861</v>
      </c>
      <c r="G1314" s="1369">
        <f>IF(ISNUMBER('ECE-EU Species'!J17),IF('ECE-EU Species'!J17="","",'ECE-EU Species'!J17),"")</f>
        <v>31637</v>
      </c>
      <c r="H1314" s="1367" t="str">
        <f>IF('ECE-EU Species'!R17="","",'ECE-EU Species'!R17)</f>
        <v/>
      </c>
    </row>
    <row r="1315" spans="1:8" x14ac:dyDescent="0.25">
      <c r="A1315" s="1369" t="str">
        <f>Cover!$G$25</f>
        <v>NL</v>
      </c>
      <c r="B1315" s="1371" t="s">
        <v>843</v>
      </c>
      <c r="C1315" s="1371">
        <f>Cover!G$27-1</f>
        <v>2018</v>
      </c>
      <c r="D1315" s="1395" t="s">
        <v>882</v>
      </c>
      <c r="E1315" s="1365" t="s">
        <v>830</v>
      </c>
      <c r="F1315" s="1371" t="s">
        <v>861</v>
      </c>
      <c r="G1315" s="1369">
        <f>IF(ISNUMBER('ECE-EU Species'!J18),IF('ECE-EU Species'!J18="","",'ECE-EU Species'!J18),"")</f>
        <v>36601</v>
      </c>
      <c r="H1315" s="1367" t="str">
        <f>IF('ECE-EU Species'!R18="","",'ECE-EU Species'!R18)</f>
        <v/>
      </c>
    </row>
    <row r="1316" spans="1:8" x14ac:dyDescent="0.25">
      <c r="A1316" s="1369" t="str">
        <f>Cover!$G$25</f>
        <v>NL</v>
      </c>
      <c r="B1316" s="1371" t="s">
        <v>843</v>
      </c>
      <c r="C1316" s="1371">
        <f>Cover!G$27-1</f>
        <v>2018</v>
      </c>
      <c r="D1316" s="1395" t="s">
        <v>880</v>
      </c>
      <c r="E1316" s="1365" t="s">
        <v>831</v>
      </c>
      <c r="F1316" s="1371" t="s">
        <v>861</v>
      </c>
      <c r="G1316" s="1369">
        <f>IF(ISNUMBER('ECE-EU Species'!J19),IF('ECE-EU Species'!J19="","",'ECE-EU Species'!J19),"")</f>
        <v>99954</v>
      </c>
      <c r="H1316" s="1367" t="str">
        <f>IF('ECE-EU Species'!R19="","",'ECE-EU Species'!R19)</f>
        <v/>
      </c>
    </row>
    <row r="1317" spans="1:8" x14ac:dyDescent="0.25">
      <c r="A1317" s="1369" t="str">
        <f>Cover!$G$25</f>
        <v>NL</v>
      </c>
      <c r="B1317" s="1371" t="s">
        <v>843</v>
      </c>
      <c r="C1317" s="1371">
        <f>Cover!G$27-1</f>
        <v>2018</v>
      </c>
      <c r="D1317" s="1395" t="s">
        <v>881</v>
      </c>
      <c r="E1317" s="1365" t="s">
        <v>831</v>
      </c>
      <c r="F1317" s="1371" t="s">
        <v>861</v>
      </c>
      <c r="G1317" s="1369">
        <f>IF(ISNUMBER('ECE-EU Species'!J20),IF('ECE-EU Species'!J20="","",'ECE-EU Species'!J20),"")</f>
        <v>18834</v>
      </c>
      <c r="H1317" s="1367" t="str">
        <f>IF('ECE-EU Species'!R20="","",'ECE-EU Species'!R20)</f>
        <v/>
      </c>
    </row>
    <row r="1318" spans="1:8" x14ac:dyDescent="0.25">
      <c r="A1318" s="1369" t="str">
        <f>Cover!$G$25</f>
        <v>NL</v>
      </c>
      <c r="B1318" s="1371" t="s">
        <v>843</v>
      </c>
      <c r="C1318" s="1371">
        <f>Cover!G$27-1</f>
        <v>2018</v>
      </c>
      <c r="D1318" s="1395" t="s">
        <v>882</v>
      </c>
      <c r="E1318" s="1365" t="s">
        <v>831</v>
      </c>
      <c r="F1318" s="1371" t="s">
        <v>861</v>
      </c>
      <c r="G1318" s="1369">
        <f>IF(ISNUMBER('ECE-EU Species'!J21),IF('ECE-EU Species'!J21="","",'ECE-EU Species'!J21),"")</f>
        <v>81120</v>
      </c>
      <c r="H1318" s="1367" t="str">
        <f>IF('ECE-EU Species'!R21="","",'ECE-EU Species'!R21)</f>
        <v/>
      </c>
    </row>
    <row r="1319" spans="1:8" x14ac:dyDescent="0.25">
      <c r="A1319" s="1369" t="str">
        <f>Cover!$G$25</f>
        <v>NL</v>
      </c>
      <c r="B1319" s="1371" t="s">
        <v>843</v>
      </c>
      <c r="C1319" s="1371">
        <f>Cover!G$27-1</f>
        <v>2018</v>
      </c>
      <c r="D1319" s="1395" t="s">
        <v>880</v>
      </c>
      <c r="E1319" s="1365" t="s">
        <v>832</v>
      </c>
      <c r="F1319" s="1371" t="s">
        <v>861</v>
      </c>
      <c r="G1319" s="1369">
        <f>IF(ISNUMBER('ECE-EU Species'!J22),IF('ECE-EU Species'!J22="","",'ECE-EU Species'!J22),"")</f>
        <v>134369</v>
      </c>
      <c r="H1319" s="1367" t="str">
        <f>IF('ECE-EU Species'!R22="","",'ECE-EU Species'!R22)</f>
        <v/>
      </c>
    </row>
    <row r="1320" spans="1:8" x14ac:dyDescent="0.25">
      <c r="A1320" s="1369" t="str">
        <f>Cover!$G$25</f>
        <v>NL</v>
      </c>
      <c r="B1320" s="1371" t="s">
        <v>843</v>
      </c>
      <c r="C1320" s="1371">
        <f>Cover!G$27-1</f>
        <v>2018</v>
      </c>
      <c r="D1320" s="1395" t="s">
        <v>881</v>
      </c>
      <c r="E1320" s="1365" t="s">
        <v>832</v>
      </c>
      <c r="F1320" s="1371" t="s">
        <v>861</v>
      </c>
      <c r="G1320" s="1369">
        <f>IF(ISNUMBER('ECE-EU Species'!J23),IF('ECE-EU Species'!J23="","",'ECE-EU Species'!J23),"")</f>
        <v>36876</v>
      </c>
      <c r="H1320" s="1367" t="str">
        <f>IF('ECE-EU Species'!R23="","",'ECE-EU Species'!R23)</f>
        <v/>
      </c>
    </row>
    <row r="1321" spans="1:8" x14ac:dyDescent="0.25">
      <c r="A1321" s="1369" t="str">
        <f>Cover!$G$25</f>
        <v>NL</v>
      </c>
      <c r="B1321" s="1371" t="s">
        <v>843</v>
      </c>
      <c r="C1321" s="1371">
        <f>Cover!G$27-1</f>
        <v>2018</v>
      </c>
      <c r="D1321" s="1395" t="s">
        <v>882</v>
      </c>
      <c r="E1321" s="1365" t="s">
        <v>832</v>
      </c>
      <c r="F1321" s="1371" t="s">
        <v>861</v>
      </c>
      <c r="G1321" s="1369">
        <f>IF(ISNUMBER('ECE-EU Species'!J24),IF('ECE-EU Species'!J24="","",'ECE-EU Species'!J24),"")</f>
        <v>97493</v>
      </c>
      <c r="H1321" s="1367" t="str">
        <f>IF('ECE-EU Species'!R24="","",'ECE-EU Species'!R24)</f>
        <v/>
      </c>
    </row>
    <row r="1322" spans="1:8" x14ac:dyDescent="0.25">
      <c r="A1322" s="1369" t="str">
        <f>Cover!$G$25</f>
        <v>NL</v>
      </c>
      <c r="B1322" s="1371" t="s">
        <v>843</v>
      </c>
      <c r="C1322" s="1371">
        <f>Cover!G$27-1</f>
        <v>2018</v>
      </c>
      <c r="D1322" s="1395" t="s">
        <v>880</v>
      </c>
      <c r="E1322" s="1365" t="s">
        <v>833</v>
      </c>
      <c r="F1322" s="1371" t="s">
        <v>861</v>
      </c>
      <c r="G1322" s="1369">
        <f>IF(ISNUMBER('ECE-EU Species'!J25),IF('ECE-EU Species'!J25="","",'ECE-EU Species'!J25),"")</f>
        <v>205080</v>
      </c>
      <c r="H1322" s="1367" t="str">
        <f>IF('ECE-EU Species'!R25="","",'ECE-EU Species'!R25)</f>
        <v/>
      </c>
    </row>
    <row r="1323" spans="1:8" x14ac:dyDescent="0.25">
      <c r="A1323" s="1369" t="str">
        <f>Cover!$G$25</f>
        <v>NL</v>
      </c>
      <c r="B1323" s="1371" t="s">
        <v>843</v>
      </c>
      <c r="C1323" s="1371">
        <f>Cover!G$27-1</f>
        <v>2018</v>
      </c>
      <c r="D1323" s="1395" t="s">
        <v>880</v>
      </c>
      <c r="E1323" s="1365" t="s">
        <v>834</v>
      </c>
      <c r="F1323" s="1371" t="s">
        <v>861</v>
      </c>
      <c r="G1323" s="1369">
        <f>IF(ISNUMBER('ECE-EU Species'!J26),IF('ECE-EU Species'!J26="","",'ECE-EU Species'!J26),"")</f>
        <v>45624</v>
      </c>
      <c r="H1323" s="1367" t="str">
        <f>IF('ECE-EU Species'!R26="","",'ECE-EU Species'!R26)</f>
        <v/>
      </c>
    </row>
    <row r="1324" spans="1:8" x14ac:dyDescent="0.25">
      <c r="A1324" s="1369" t="str">
        <f>Cover!$G$25</f>
        <v>NL</v>
      </c>
      <c r="B1324" s="1371" t="s">
        <v>843</v>
      </c>
      <c r="C1324" s="1371">
        <f>Cover!G$27-1</f>
        <v>2018</v>
      </c>
      <c r="D1324" s="1395" t="s">
        <v>880</v>
      </c>
      <c r="E1324" s="1365" t="s">
        <v>835</v>
      </c>
      <c r="F1324" s="1371" t="s">
        <v>861</v>
      </c>
      <c r="G1324" s="1369">
        <f>IF(ISNUMBER('ECE-EU Species'!J27),IF('ECE-EU Species'!J27="","",'ECE-EU Species'!J27),"")</f>
        <v>16262</v>
      </c>
      <c r="H1324" s="1367" t="str">
        <f>IF('ECE-EU Species'!R27="","",'ECE-EU Species'!R27)</f>
        <v/>
      </c>
    </row>
    <row r="1325" spans="1:8" x14ac:dyDescent="0.25">
      <c r="A1325" s="1369" t="str">
        <f>Cover!$G$25</f>
        <v>NL</v>
      </c>
      <c r="B1325" s="1371" t="s">
        <v>843</v>
      </c>
      <c r="C1325" s="1371">
        <f>Cover!G$27-1</f>
        <v>2018</v>
      </c>
      <c r="D1325" s="1395" t="s">
        <v>880</v>
      </c>
      <c r="E1325" s="1365" t="s">
        <v>836</v>
      </c>
      <c r="F1325" s="1371" t="s">
        <v>861</v>
      </c>
      <c r="G1325" s="1369" t="str">
        <f>IF(ISNUMBER('ECE-EU Species'!J28),IF('ECE-EU Species'!J28="","",'ECE-EU Species'!J28),"")</f>
        <v/>
      </c>
      <c r="H1325" s="1367" t="str">
        <f>IF('ECE-EU Species'!R28="","",'ECE-EU Species'!R28)</f>
        <v/>
      </c>
    </row>
    <row r="1326" spans="1:8" x14ac:dyDescent="0.25">
      <c r="A1326" s="1369" t="str">
        <f>Cover!$G$25</f>
        <v>NL</v>
      </c>
      <c r="B1326" s="1371" t="s">
        <v>843</v>
      </c>
      <c r="C1326" s="1371">
        <f>Cover!G$27-1</f>
        <v>2018</v>
      </c>
      <c r="D1326" s="1395" t="s">
        <v>881</v>
      </c>
      <c r="E1326" s="1365" t="s">
        <v>836</v>
      </c>
      <c r="F1326" s="1371" t="s">
        <v>861</v>
      </c>
      <c r="G1326" s="1369" t="str">
        <f>IF(ISNUMBER('ECE-EU Species'!J29),IF('ECE-EU Species'!J29="","",'ECE-EU Species'!J29),"")</f>
        <v/>
      </c>
      <c r="H1326" s="1367" t="str">
        <f>IF('ECE-EU Species'!R29="","",'ECE-EU Species'!R29)</f>
        <v/>
      </c>
    </row>
    <row r="1327" spans="1:8" x14ac:dyDescent="0.25">
      <c r="A1327" s="1369" t="str">
        <f>Cover!$G$25</f>
        <v>NL</v>
      </c>
      <c r="B1327" s="1371" t="s">
        <v>843</v>
      </c>
      <c r="C1327" s="1371">
        <f>Cover!G$27-1</f>
        <v>2018</v>
      </c>
      <c r="D1327" s="1395" t="s">
        <v>882</v>
      </c>
      <c r="E1327" s="1365" t="s">
        <v>836</v>
      </c>
      <c r="F1327" s="1371" t="s">
        <v>861</v>
      </c>
      <c r="G1327" s="1369" t="str">
        <f>IF(ISNUMBER('ECE-EU Species'!J30),IF('ECE-EU Species'!J30="","",'ECE-EU Species'!J30),"")</f>
        <v/>
      </c>
      <c r="H1327" s="1367" t="str">
        <f>IF('ECE-EU Species'!R30="","",'ECE-EU Species'!R30)</f>
        <v/>
      </c>
    </row>
    <row r="1328" spans="1:8" x14ac:dyDescent="0.25">
      <c r="A1328" s="1369" t="str">
        <f>Cover!$G$25</f>
        <v>NL</v>
      </c>
      <c r="B1328" s="1371" t="s">
        <v>843</v>
      </c>
      <c r="C1328" s="1371">
        <f>Cover!G$27-1</f>
        <v>2018</v>
      </c>
      <c r="D1328" s="1395" t="s">
        <v>880</v>
      </c>
      <c r="E1328" s="1365" t="s">
        <v>840</v>
      </c>
      <c r="F1328" s="1371" t="s">
        <v>861</v>
      </c>
      <c r="G1328" s="1369">
        <f>IF(ISNUMBER('ECE-EU Species'!J31),IF('ECE-EU Species'!J31="","",'ECE-EU Species'!J31),"")</f>
        <v>50639</v>
      </c>
      <c r="H1328" s="1367" t="str">
        <f>IF('ECE-EU Species'!R31="","",'ECE-EU Species'!R31)</f>
        <v/>
      </c>
    </row>
    <row r="1329" spans="1:8" x14ac:dyDescent="0.25">
      <c r="A1329" s="1369" t="str">
        <f>Cover!$G$25</f>
        <v>NL</v>
      </c>
      <c r="B1329" s="1371" t="s">
        <v>843</v>
      </c>
      <c r="C1329" s="1371">
        <f>Cover!G$27-1</f>
        <v>2018</v>
      </c>
      <c r="D1329" s="1395" t="s">
        <v>880</v>
      </c>
      <c r="E1329" s="1365" t="s">
        <v>841</v>
      </c>
      <c r="F1329" s="1371" t="s">
        <v>861</v>
      </c>
      <c r="G1329" s="1369" t="str">
        <f>IF(ISNUMBER('ECE-EU Species'!J32),IF('ECE-EU Species'!J32="","",'ECE-EU Species'!J32),"")</f>
        <v/>
      </c>
      <c r="H1329" s="1367" t="str">
        <f>IF('ECE-EU Species'!R32="","",'ECE-EU Species'!R32)</f>
        <v/>
      </c>
    </row>
    <row r="1330" spans="1:8" x14ac:dyDescent="0.25">
      <c r="A1330" s="1369" t="str">
        <f>Cover!$G$25</f>
        <v>NL</v>
      </c>
      <c r="B1330" s="1371" t="s">
        <v>843</v>
      </c>
      <c r="C1330" s="1371">
        <f>Cover!G$27-1</f>
        <v>2018</v>
      </c>
      <c r="D1330" s="1368" t="s">
        <v>883</v>
      </c>
      <c r="E1330" s="1365" t="s">
        <v>829</v>
      </c>
      <c r="F1330" s="1371" t="s">
        <v>861</v>
      </c>
      <c r="G1330" s="1369">
        <f>IF(ISNUMBER('ECE-EU Species'!J33),IF('ECE-EU Species'!J33="","",'ECE-EU Species'!J33),"")</f>
        <v>610.4</v>
      </c>
      <c r="H1330" s="1367" t="str">
        <f>IF('ECE-EU Species'!R33="","",'ECE-EU Species'!R33)</f>
        <v/>
      </c>
    </row>
    <row r="1331" spans="1:8" x14ac:dyDescent="0.25">
      <c r="A1331" s="1369" t="str">
        <f>Cover!$G$25</f>
        <v>NL</v>
      </c>
      <c r="B1331" s="1371" t="s">
        <v>843</v>
      </c>
      <c r="C1331" s="1371">
        <f>Cover!G$27-1</f>
        <v>2018</v>
      </c>
      <c r="D1331" s="1368" t="s">
        <v>883</v>
      </c>
      <c r="E1331" s="1365" t="s">
        <v>830</v>
      </c>
      <c r="F1331" s="1371" t="s">
        <v>861</v>
      </c>
      <c r="G1331" s="1369">
        <f>IF(ISNUMBER('ECE-EU Species'!J34),IF('ECE-EU Species'!J34="","",'ECE-EU Species'!J34),"")</f>
        <v>72.3</v>
      </c>
      <c r="H1331" s="1367" t="str">
        <f>IF('ECE-EU Species'!R34="","",'ECE-EU Species'!R34)</f>
        <v/>
      </c>
    </row>
    <row r="1332" spans="1:8" x14ac:dyDescent="0.25">
      <c r="A1332" s="1369" t="str">
        <f>Cover!$G$25</f>
        <v>NL</v>
      </c>
      <c r="B1332" s="1371" t="s">
        <v>843</v>
      </c>
      <c r="C1332" s="1371">
        <f>Cover!G$27-1</f>
        <v>2018</v>
      </c>
      <c r="D1332" s="1368" t="s">
        <v>883</v>
      </c>
      <c r="E1332" s="1365" t="s">
        <v>831</v>
      </c>
      <c r="F1332" s="1371" t="s">
        <v>861</v>
      </c>
      <c r="G1332" s="1369">
        <f>IF(ISNUMBER('ECE-EU Species'!J35),IF('ECE-EU Species'!J35="","",'ECE-EU Species'!J35),"")</f>
        <v>380.4</v>
      </c>
      <c r="H1332" s="1367" t="str">
        <f>IF('ECE-EU Species'!R35="","",'ECE-EU Species'!R35)</f>
        <v/>
      </c>
    </row>
    <row r="1333" spans="1:8" x14ac:dyDescent="0.25">
      <c r="A1333" s="1369" t="str">
        <f>Cover!$G$25</f>
        <v>NL</v>
      </c>
      <c r="B1333" s="1371" t="s">
        <v>843</v>
      </c>
      <c r="C1333" s="1371">
        <f>Cover!G$27-1</f>
        <v>2018</v>
      </c>
      <c r="D1333" s="1368" t="s">
        <v>883</v>
      </c>
      <c r="E1333" s="1365" t="s">
        <v>833</v>
      </c>
      <c r="F1333" s="1371" t="s">
        <v>861</v>
      </c>
      <c r="G1333" s="1369">
        <f>IF(ISNUMBER('ECE-EU Species'!J36),IF('ECE-EU Species'!J36="","",'ECE-EU Species'!J36),"")</f>
        <v>78.400000000000006</v>
      </c>
      <c r="H1333" s="1367" t="str">
        <f>IF('ECE-EU Species'!R36="","",'ECE-EU Species'!R36)</f>
        <v/>
      </c>
    </row>
    <row r="1334" spans="1:8" x14ac:dyDescent="0.25">
      <c r="A1334" s="1369" t="str">
        <f>Cover!$G$25</f>
        <v>NL</v>
      </c>
      <c r="B1334" s="1371" t="s">
        <v>843</v>
      </c>
      <c r="C1334" s="1371">
        <f>Cover!G$27-1</f>
        <v>2018</v>
      </c>
      <c r="D1334" s="1368" t="s">
        <v>883</v>
      </c>
      <c r="E1334" s="1365" t="s">
        <v>834</v>
      </c>
      <c r="F1334" s="1371" t="s">
        <v>861</v>
      </c>
      <c r="G1334" s="1369">
        <f>IF(ISNUMBER('ECE-EU Species'!J37),IF('ECE-EU Species'!J37="","",'ECE-EU Species'!J37),"")</f>
        <v>25.1</v>
      </c>
      <c r="H1334" s="1367" t="str">
        <f>IF('ECE-EU Species'!R37="","",'ECE-EU Species'!R37)</f>
        <v/>
      </c>
    </row>
    <row r="1335" spans="1:8" x14ac:dyDescent="0.25">
      <c r="A1335" s="1369" t="str">
        <f>Cover!$G$25</f>
        <v>NL</v>
      </c>
      <c r="B1335" s="1371" t="s">
        <v>843</v>
      </c>
      <c r="C1335" s="1371">
        <f>Cover!G$27-1</f>
        <v>2018</v>
      </c>
      <c r="D1335" s="1368" t="s">
        <v>883</v>
      </c>
      <c r="E1335" s="1365" t="s">
        <v>835</v>
      </c>
      <c r="F1335" s="1371" t="s">
        <v>861</v>
      </c>
      <c r="G1335" s="1369">
        <f>IF(ISNUMBER('ECE-EU Species'!J38),IF('ECE-EU Species'!J38="","",'ECE-EU Species'!J38),"")</f>
        <v>1.2</v>
      </c>
      <c r="H1335" s="1367" t="str">
        <f>IF('ECE-EU Species'!R38="","",'ECE-EU Species'!R38)</f>
        <v/>
      </c>
    </row>
    <row r="1336" spans="1:8" x14ac:dyDescent="0.25">
      <c r="A1336" s="1369" t="str">
        <f>Cover!$G$25</f>
        <v>NL</v>
      </c>
      <c r="B1336" s="1371" t="s">
        <v>843</v>
      </c>
      <c r="C1336" s="1371">
        <f>Cover!G$27-1</f>
        <v>2018</v>
      </c>
      <c r="D1336" s="1368" t="s">
        <v>883</v>
      </c>
      <c r="E1336" s="1365" t="s">
        <v>837</v>
      </c>
      <c r="F1336" s="1371" t="s">
        <v>861</v>
      </c>
      <c r="G1336" s="1369">
        <f>IF(ISNUMBER('ECE-EU Species'!J39),IF('ECE-EU Species'!J39="","",'ECE-EU Species'!J39),"")</f>
        <v>0.3</v>
      </c>
      <c r="H1336" s="1367" t="str">
        <f>IF('ECE-EU Species'!R39="","",'ECE-EU Species'!R39)</f>
        <v/>
      </c>
    </row>
    <row r="1337" spans="1:8" x14ac:dyDescent="0.25">
      <c r="A1337" s="1369" t="str">
        <f>Cover!$G$25</f>
        <v>NL</v>
      </c>
      <c r="B1337" s="1371" t="s">
        <v>843</v>
      </c>
      <c r="C1337" s="1371">
        <f>Cover!G$27-1</f>
        <v>2018</v>
      </c>
      <c r="D1337" s="1368" t="s">
        <v>883</v>
      </c>
      <c r="E1337" s="1365" t="s">
        <v>838</v>
      </c>
      <c r="F1337" s="1371" t="s">
        <v>861</v>
      </c>
      <c r="G1337" s="1369">
        <f>IF(ISNUMBER('ECE-EU Species'!J40),IF('ECE-EU Species'!J40="","",'ECE-EU Species'!J40),"")</f>
        <v>0</v>
      </c>
      <c r="H1337" s="1367" t="str">
        <f>IF('ECE-EU Species'!R40="","",'ECE-EU Species'!R40)</f>
        <v/>
      </c>
    </row>
    <row r="1338" spans="1:8" x14ac:dyDescent="0.25">
      <c r="A1338" s="1369" t="str">
        <f>Cover!$G$25</f>
        <v>NL</v>
      </c>
      <c r="B1338" s="1371" t="s">
        <v>843</v>
      </c>
      <c r="C1338" s="1371">
        <f>Cover!G$27-1</f>
        <v>2018</v>
      </c>
      <c r="D1338" s="1368" t="s">
        <v>883</v>
      </c>
      <c r="E1338" s="1365" t="s">
        <v>839</v>
      </c>
      <c r="F1338" s="1371" t="s">
        <v>861</v>
      </c>
      <c r="G1338" s="1369">
        <f>IF(ISNUMBER('ECE-EU Species'!J41),IF('ECE-EU Species'!J41="","",'ECE-EU Species'!J41),"")</f>
        <v>0.7</v>
      </c>
      <c r="H1338" s="1367" t="str">
        <f>IF('ECE-EU Species'!R41="","",'ECE-EU Species'!R41)</f>
        <v/>
      </c>
    </row>
    <row r="1339" spans="1:8" x14ac:dyDescent="0.25">
      <c r="A1339" s="1369" t="str">
        <f>Cover!$G$25</f>
        <v>NL</v>
      </c>
      <c r="B1339" s="1371" t="s">
        <v>843</v>
      </c>
      <c r="C1339" s="1371">
        <f>Cover!G$27-1</f>
        <v>2018</v>
      </c>
      <c r="D1339" s="1368" t="s">
        <v>883</v>
      </c>
      <c r="E1339" s="1365" t="s">
        <v>840</v>
      </c>
      <c r="F1339" s="1371" t="s">
        <v>861</v>
      </c>
      <c r="G1339" s="1369">
        <f>IF(ISNUMBER('ECE-EU Species'!J42),IF('ECE-EU Species'!J42="","",'ECE-EU Species'!J42),"")</f>
        <v>4.8</v>
      </c>
      <c r="H1339" s="1367" t="str">
        <f>IF('ECE-EU Species'!R42="","",'ECE-EU Species'!R42)</f>
        <v/>
      </c>
    </row>
    <row r="1340" spans="1:8" x14ac:dyDescent="0.25">
      <c r="A1340" s="1369" t="str">
        <f>Cover!$G$25</f>
        <v>NL</v>
      </c>
      <c r="B1340" s="1371" t="s">
        <v>843</v>
      </c>
      <c r="C1340" s="1371">
        <f>Cover!G$27-1</f>
        <v>2018</v>
      </c>
      <c r="D1340" s="1368" t="s">
        <v>883</v>
      </c>
      <c r="E1340" s="1365" t="s">
        <v>836</v>
      </c>
      <c r="F1340" s="1371" t="s">
        <v>861</v>
      </c>
      <c r="G1340" s="1369">
        <f>IF(ISNUMBER('ECE-EU Species'!J43),IF('ECE-EU Species'!J43="","",'ECE-EU Species'!J43),"")</f>
        <v>0.9</v>
      </c>
      <c r="H1340" s="1367" t="str">
        <f>IF('ECE-EU Species'!R43="","",'ECE-EU Species'!R43)</f>
        <v/>
      </c>
    </row>
    <row r="1341" spans="1:8" x14ac:dyDescent="0.25">
      <c r="A1341" s="1369" t="str">
        <f>Cover!$G$25</f>
        <v>NL</v>
      </c>
      <c r="B1341" s="1371" t="s">
        <v>843</v>
      </c>
      <c r="C1341" s="1371">
        <f>Cover!G$27-1</f>
        <v>2018</v>
      </c>
      <c r="D1341" s="1395" t="s">
        <v>880</v>
      </c>
      <c r="E1341" s="1365" t="s">
        <v>829</v>
      </c>
      <c r="F1341" s="1371" t="s">
        <v>862</v>
      </c>
      <c r="G1341" s="1369">
        <f>IF(ISNUMBER('ECE-EU Species'!K15),IF('ECE-EU Species'!K15="","",'ECE-EU Species'!K15),"")</f>
        <v>13773</v>
      </c>
      <c r="H1341" s="1367" t="str">
        <f>IF('ECE-EU Species'!S15="","",'ECE-EU Species'!S15)</f>
        <v/>
      </c>
    </row>
    <row r="1342" spans="1:8" x14ac:dyDescent="0.25">
      <c r="A1342" s="1369" t="str">
        <f>Cover!$G$25</f>
        <v>NL</v>
      </c>
      <c r="B1342" s="1371" t="s">
        <v>843</v>
      </c>
      <c r="C1342" s="1371">
        <f>Cover!G$27-1</f>
        <v>2018</v>
      </c>
      <c r="D1342" s="1395" t="s">
        <v>880</v>
      </c>
      <c r="E1342" s="1365" t="s">
        <v>830</v>
      </c>
      <c r="F1342" s="1371" t="s">
        <v>862</v>
      </c>
      <c r="G1342" s="1369">
        <f>IF(ISNUMBER('ECE-EU Species'!K16),IF('ECE-EU Species'!K16="","",'ECE-EU Species'!K16),"")</f>
        <v>2330</v>
      </c>
      <c r="H1342" s="1367" t="str">
        <f>IF('ECE-EU Species'!S16="","",'ECE-EU Species'!S16)</f>
        <v/>
      </c>
    </row>
    <row r="1343" spans="1:8" x14ac:dyDescent="0.25">
      <c r="A1343" s="1369" t="str">
        <f>Cover!$G$25</f>
        <v>NL</v>
      </c>
      <c r="B1343" s="1371" t="s">
        <v>843</v>
      </c>
      <c r="C1343" s="1371">
        <f>Cover!G$27-1</f>
        <v>2018</v>
      </c>
      <c r="D1343" s="1395" t="s">
        <v>881</v>
      </c>
      <c r="E1343" s="1365" t="s">
        <v>830</v>
      </c>
      <c r="F1343" s="1371" t="s">
        <v>862</v>
      </c>
      <c r="G1343" s="1369">
        <f>IF(ISNUMBER('ECE-EU Species'!K17),IF('ECE-EU Species'!K17="","",'ECE-EU Species'!K17),"")</f>
        <v>1283</v>
      </c>
      <c r="H1343" s="1367" t="str">
        <f>IF('ECE-EU Species'!S17="","",'ECE-EU Species'!S17)</f>
        <v/>
      </c>
    </row>
    <row r="1344" spans="1:8" x14ac:dyDescent="0.25">
      <c r="A1344" s="1369" t="str">
        <f>Cover!$G$25</f>
        <v>NL</v>
      </c>
      <c r="B1344" s="1371" t="s">
        <v>843</v>
      </c>
      <c r="C1344" s="1371">
        <f>Cover!G$27-1</f>
        <v>2018</v>
      </c>
      <c r="D1344" s="1395" t="s">
        <v>882</v>
      </c>
      <c r="E1344" s="1365" t="s">
        <v>830</v>
      </c>
      <c r="F1344" s="1371" t="s">
        <v>862</v>
      </c>
      <c r="G1344" s="1369">
        <f>IF(ISNUMBER('ECE-EU Species'!K18),IF('ECE-EU Species'!K18="","",'ECE-EU Species'!K18),"")</f>
        <v>1047</v>
      </c>
      <c r="H1344" s="1367" t="str">
        <f>IF('ECE-EU Species'!S18="","",'ECE-EU Species'!S18)</f>
        <v/>
      </c>
    </row>
    <row r="1345" spans="1:8" x14ac:dyDescent="0.25">
      <c r="A1345" s="1369" t="str">
        <f>Cover!$G$25</f>
        <v>NL</v>
      </c>
      <c r="B1345" s="1371" t="s">
        <v>843</v>
      </c>
      <c r="C1345" s="1371">
        <f>Cover!G$27-1</f>
        <v>2018</v>
      </c>
      <c r="D1345" s="1395" t="s">
        <v>880</v>
      </c>
      <c r="E1345" s="1365" t="s">
        <v>831</v>
      </c>
      <c r="F1345" s="1371" t="s">
        <v>862</v>
      </c>
      <c r="G1345" s="1369">
        <f>IF(ISNUMBER('ECE-EU Species'!K19),IF('ECE-EU Species'!K19="","",'ECE-EU Species'!K19),"")</f>
        <v>5029</v>
      </c>
      <c r="H1345" s="1367" t="str">
        <f>IF('ECE-EU Species'!S19="","",'ECE-EU Species'!S19)</f>
        <v/>
      </c>
    </row>
    <row r="1346" spans="1:8" x14ac:dyDescent="0.25">
      <c r="A1346" s="1369" t="str">
        <f>Cover!$G$25</f>
        <v>NL</v>
      </c>
      <c r="B1346" s="1371" t="s">
        <v>843</v>
      </c>
      <c r="C1346" s="1371">
        <f>Cover!G$27-1</f>
        <v>2018</v>
      </c>
      <c r="D1346" s="1395" t="s">
        <v>881</v>
      </c>
      <c r="E1346" s="1365" t="s">
        <v>831</v>
      </c>
      <c r="F1346" s="1371" t="s">
        <v>862</v>
      </c>
      <c r="G1346" s="1369">
        <f>IF(ISNUMBER('ECE-EU Species'!K20),IF('ECE-EU Species'!K20="","",'ECE-EU Species'!K20),"")</f>
        <v>1782</v>
      </c>
      <c r="H1346" s="1367" t="str">
        <f>IF('ECE-EU Species'!S20="","",'ECE-EU Species'!S20)</f>
        <v/>
      </c>
    </row>
    <row r="1347" spans="1:8" x14ac:dyDescent="0.25">
      <c r="A1347" s="1369" t="str">
        <f>Cover!$G$25</f>
        <v>NL</v>
      </c>
      <c r="B1347" s="1371" t="s">
        <v>843</v>
      </c>
      <c r="C1347" s="1371">
        <f>Cover!G$27-1</f>
        <v>2018</v>
      </c>
      <c r="D1347" s="1395" t="s">
        <v>882</v>
      </c>
      <c r="E1347" s="1365" t="s">
        <v>831</v>
      </c>
      <c r="F1347" s="1371" t="s">
        <v>862</v>
      </c>
      <c r="G1347" s="1369">
        <f>IF(ISNUMBER('ECE-EU Species'!K21),IF('ECE-EU Species'!K21="","",'ECE-EU Species'!K21),"")</f>
        <v>3247</v>
      </c>
      <c r="H1347" s="1367" t="str">
        <f>IF('ECE-EU Species'!S21="","",'ECE-EU Species'!S21)</f>
        <v/>
      </c>
    </row>
    <row r="1348" spans="1:8" x14ac:dyDescent="0.25">
      <c r="A1348" s="1369" t="str">
        <f>Cover!$G$25</f>
        <v>NL</v>
      </c>
      <c r="B1348" s="1371" t="s">
        <v>843</v>
      </c>
      <c r="C1348" s="1371">
        <f>Cover!G$27-1</f>
        <v>2018</v>
      </c>
      <c r="D1348" s="1395" t="s">
        <v>880</v>
      </c>
      <c r="E1348" s="1365" t="s">
        <v>832</v>
      </c>
      <c r="F1348" s="1371" t="s">
        <v>862</v>
      </c>
      <c r="G1348" s="1369">
        <f>IF(ISNUMBER('ECE-EU Species'!K22),IF('ECE-EU Species'!K22="","",'ECE-EU Species'!K22),"")</f>
        <v>6413</v>
      </c>
      <c r="H1348" s="1367" t="str">
        <f>IF('ECE-EU Species'!S22="","",'ECE-EU Species'!S22)</f>
        <v/>
      </c>
    </row>
    <row r="1349" spans="1:8" x14ac:dyDescent="0.25">
      <c r="A1349" s="1369" t="str">
        <f>Cover!$G$25</f>
        <v>NL</v>
      </c>
      <c r="B1349" s="1371" t="s">
        <v>843</v>
      </c>
      <c r="C1349" s="1371">
        <f>Cover!G$27-1</f>
        <v>2018</v>
      </c>
      <c r="D1349" s="1395" t="s">
        <v>881</v>
      </c>
      <c r="E1349" s="1365" t="s">
        <v>832</v>
      </c>
      <c r="F1349" s="1371" t="s">
        <v>862</v>
      </c>
      <c r="G1349" s="1369">
        <f>IF(ISNUMBER('ECE-EU Species'!K23),IF('ECE-EU Species'!K23="","",'ECE-EU Species'!K23),"")</f>
        <v>1391</v>
      </c>
      <c r="H1349" s="1367" t="str">
        <f>IF('ECE-EU Species'!S23="","",'ECE-EU Species'!S23)</f>
        <v/>
      </c>
    </row>
    <row r="1350" spans="1:8" x14ac:dyDescent="0.25">
      <c r="A1350" s="1369" t="str">
        <f>Cover!$G$25</f>
        <v>NL</v>
      </c>
      <c r="B1350" s="1371" t="s">
        <v>843</v>
      </c>
      <c r="C1350" s="1371">
        <f>Cover!G$27-1</f>
        <v>2018</v>
      </c>
      <c r="D1350" s="1395" t="s">
        <v>882</v>
      </c>
      <c r="E1350" s="1365" t="s">
        <v>832</v>
      </c>
      <c r="F1350" s="1371" t="s">
        <v>862</v>
      </c>
      <c r="G1350" s="1369">
        <f>IF(ISNUMBER('ECE-EU Species'!K24),IF('ECE-EU Species'!K24="","",'ECE-EU Species'!K24),"")</f>
        <v>5022</v>
      </c>
      <c r="H1350" s="1367" t="str">
        <f>IF('ECE-EU Species'!S24="","",'ECE-EU Species'!S24)</f>
        <v/>
      </c>
    </row>
    <row r="1351" spans="1:8" x14ac:dyDescent="0.25">
      <c r="A1351" s="1369" t="str">
        <f>Cover!$G$25</f>
        <v>NL</v>
      </c>
      <c r="B1351" s="1371" t="s">
        <v>843</v>
      </c>
      <c r="C1351" s="1371">
        <f>Cover!G$27-1</f>
        <v>2018</v>
      </c>
      <c r="D1351" s="1395" t="s">
        <v>880</v>
      </c>
      <c r="E1351" s="1365" t="s">
        <v>833</v>
      </c>
      <c r="F1351" s="1371" t="s">
        <v>862</v>
      </c>
      <c r="G1351" s="1369">
        <f>IF(ISNUMBER('ECE-EU Species'!K25),IF('ECE-EU Species'!K25="","",'ECE-EU Species'!K25),"")</f>
        <v>11504</v>
      </c>
      <c r="H1351" s="1367" t="str">
        <f>IF('ECE-EU Species'!S25="","",'ECE-EU Species'!S25)</f>
        <v/>
      </c>
    </row>
    <row r="1352" spans="1:8" x14ac:dyDescent="0.25">
      <c r="A1352" s="1369" t="str">
        <f>Cover!$G$25</f>
        <v>NL</v>
      </c>
      <c r="B1352" s="1371" t="s">
        <v>843</v>
      </c>
      <c r="C1352" s="1371">
        <f>Cover!G$27-1</f>
        <v>2018</v>
      </c>
      <c r="D1352" s="1395" t="s">
        <v>880</v>
      </c>
      <c r="E1352" s="1365" t="s">
        <v>834</v>
      </c>
      <c r="F1352" s="1371" t="s">
        <v>862</v>
      </c>
      <c r="G1352" s="1369">
        <f>IF(ISNUMBER('ECE-EU Species'!K26),IF('ECE-EU Species'!K26="","",'ECE-EU Species'!K26),"")</f>
        <v>2610</v>
      </c>
      <c r="H1352" s="1367" t="str">
        <f>IF('ECE-EU Species'!S26="","",'ECE-EU Species'!S26)</f>
        <v/>
      </c>
    </row>
    <row r="1353" spans="1:8" x14ac:dyDescent="0.25">
      <c r="A1353" s="1369" t="str">
        <f>Cover!$G$25</f>
        <v>NL</v>
      </c>
      <c r="B1353" s="1371" t="s">
        <v>843</v>
      </c>
      <c r="C1353" s="1371">
        <f>Cover!G$27-1</f>
        <v>2018</v>
      </c>
      <c r="D1353" s="1395" t="s">
        <v>880</v>
      </c>
      <c r="E1353" s="1365" t="s">
        <v>835</v>
      </c>
      <c r="F1353" s="1371" t="s">
        <v>862</v>
      </c>
      <c r="G1353" s="1369">
        <f>IF(ISNUMBER('ECE-EU Species'!K27),IF('ECE-EU Species'!K27="","",'ECE-EU Species'!K27),"")</f>
        <v>1115</v>
      </c>
      <c r="H1353" s="1367" t="str">
        <f>IF('ECE-EU Species'!S27="","",'ECE-EU Species'!S27)</f>
        <v/>
      </c>
    </row>
    <row r="1354" spans="1:8" x14ac:dyDescent="0.25">
      <c r="A1354" s="1369" t="str">
        <f>Cover!$G$25</f>
        <v>NL</v>
      </c>
      <c r="B1354" s="1371" t="s">
        <v>843</v>
      </c>
      <c r="C1354" s="1371">
        <f>Cover!G$27-1</f>
        <v>2018</v>
      </c>
      <c r="D1354" s="1395" t="s">
        <v>880</v>
      </c>
      <c r="E1354" s="1365" t="s">
        <v>836</v>
      </c>
      <c r="F1354" s="1371" t="s">
        <v>862</v>
      </c>
      <c r="G1354" s="1369" t="str">
        <f>IF(ISNUMBER('ECE-EU Species'!K28),IF('ECE-EU Species'!K28="","",'ECE-EU Species'!K28),"")</f>
        <v/>
      </c>
      <c r="H1354" s="1367" t="str">
        <f>IF('ECE-EU Species'!S28="","",'ECE-EU Species'!S28)</f>
        <v/>
      </c>
    </row>
    <row r="1355" spans="1:8" x14ac:dyDescent="0.25">
      <c r="A1355" s="1369" t="str">
        <f>Cover!$G$25</f>
        <v>NL</v>
      </c>
      <c r="B1355" s="1371" t="s">
        <v>843</v>
      </c>
      <c r="C1355" s="1371">
        <f>Cover!G$27-1</f>
        <v>2018</v>
      </c>
      <c r="D1355" s="1395" t="s">
        <v>881</v>
      </c>
      <c r="E1355" s="1365" t="s">
        <v>836</v>
      </c>
      <c r="F1355" s="1371" t="s">
        <v>862</v>
      </c>
      <c r="G1355" s="1369" t="str">
        <f>IF(ISNUMBER('ECE-EU Species'!K29),IF('ECE-EU Species'!K29="","",'ECE-EU Species'!K29),"")</f>
        <v/>
      </c>
      <c r="H1355" s="1367" t="str">
        <f>IF('ECE-EU Species'!S29="","",'ECE-EU Species'!S29)</f>
        <v/>
      </c>
    </row>
    <row r="1356" spans="1:8" x14ac:dyDescent="0.25">
      <c r="A1356" s="1369" t="str">
        <f>Cover!$G$25</f>
        <v>NL</v>
      </c>
      <c r="B1356" s="1371" t="s">
        <v>843</v>
      </c>
      <c r="C1356" s="1371">
        <f>Cover!G$27-1</f>
        <v>2018</v>
      </c>
      <c r="D1356" s="1395" t="s">
        <v>882</v>
      </c>
      <c r="E1356" s="1365" t="s">
        <v>836</v>
      </c>
      <c r="F1356" s="1371" t="s">
        <v>862</v>
      </c>
      <c r="G1356" s="1369" t="str">
        <f>IF(ISNUMBER('ECE-EU Species'!K30),IF('ECE-EU Species'!K30="","",'ECE-EU Species'!K30),"")</f>
        <v/>
      </c>
      <c r="H1356" s="1367" t="str">
        <f>IF('ECE-EU Species'!S30="","",'ECE-EU Species'!S30)</f>
        <v/>
      </c>
    </row>
    <row r="1357" spans="1:8" x14ac:dyDescent="0.25">
      <c r="A1357" s="1369" t="str">
        <f>Cover!$G$25</f>
        <v>NL</v>
      </c>
      <c r="B1357" s="1371" t="s">
        <v>843</v>
      </c>
      <c r="C1357" s="1371">
        <f>Cover!G$27-1</f>
        <v>2018</v>
      </c>
      <c r="D1357" s="1395" t="s">
        <v>880</v>
      </c>
      <c r="E1357" s="1365" t="s">
        <v>840</v>
      </c>
      <c r="F1357" s="1371" t="s">
        <v>862</v>
      </c>
      <c r="G1357" s="1369">
        <f>IF(ISNUMBER('ECE-EU Species'!K31),IF('ECE-EU Species'!K31="","",'ECE-EU Species'!K31),"")</f>
        <v>2587</v>
      </c>
      <c r="H1357" s="1367" t="str">
        <f>IF('ECE-EU Species'!S31="","",'ECE-EU Species'!S31)</f>
        <v/>
      </c>
    </row>
    <row r="1358" spans="1:8" x14ac:dyDescent="0.25">
      <c r="A1358" s="1369" t="str">
        <f>Cover!$G$25</f>
        <v>NL</v>
      </c>
      <c r="B1358" s="1371" t="s">
        <v>843</v>
      </c>
      <c r="C1358" s="1371">
        <f>Cover!G$27-1</f>
        <v>2018</v>
      </c>
      <c r="D1358" s="1395" t="s">
        <v>880</v>
      </c>
      <c r="E1358" s="1365" t="s">
        <v>841</v>
      </c>
      <c r="F1358" s="1371" t="s">
        <v>862</v>
      </c>
      <c r="G1358" s="1369" t="str">
        <f>IF(ISNUMBER('ECE-EU Species'!K32),IF('ECE-EU Species'!K32="","",'ECE-EU Species'!K32),"")</f>
        <v/>
      </c>
      <c r="H1358" s="1367" t="str">
        <f>IF('ECE-EU Species'!S32="","",'ECE-EU Species'!S32)</f>
        <v/>
      </c>
    </row>
    <row r="1359" spans="1:8" x14ac:dyDescent="0.25">
      <c r="A1359" s="1369" t="str">
        <f>Cover!$G$25</f>
        <v>NL</v>
      </c>
      <c r="B1359" s="1371" t="s">
        <v>843</v>
      </c>
      <c r="C1359" s="1371">
        <f>Cover!G$27-1</f>
        <v>2018</v>
      </c>
      <c r="D1359" s="1368" t="s">
        <v>883</v>
      </c>
      <c r="E1359" s="1365" t="s">
        <v>829</v>
      </c>
      <c r="F1359" s="1371" t="s">
        <v>862</v>
      </c>
      <c r="G1359" s="1369">
        <f>IF(ISNUMBER('ECE-EU Species'!K33),IF('ECE-EU Species'!K33="","",'ECE-EU Species'!K33),"")</f>
        <v>130223</v>
      </c>
      <c r="H1359" s="1367" t="str">
        <f>IF('ECE-EU Species'!S33="","",'ECE-EU Species'!S33)</f>
        <v/>
      </c>
    </row>
    <row r="1360" spans="1:8" x14ac:dyDescent="0.25">
      <c r="A1360" s="1369" t="str">
        <f>Cover!$G$25</f>
        <v>NL</v>
      </c>
      <c r="B1360" s="1371" t="s">
        <v>843</v>
      </c>
      <c r="C1360" s="1371">
        <f>Cover!G$27-1</f>
        <v>2018</v>
      </c>
      <c r="D1360" s="1368" t="s">
        <v>883</v>
      </c>
      <c r="E1360" s="1365" t="s">
        <v>830</v>
      </c>
      <c r="F1360" s="1371" t="s">
        <v>862</v>
      </c>
      <c r="G1360" s="1369">
        <f>IF(ISNUMBER('ECE-EU Species'!K34),IF('ECE-EU Species'!K34="","",'ECE-EU Species'!K34),"")</f>
        <v>17606</v>
      </c>
      <c r="H1360" s="1367" t="str">
        <f>IF('ECE-EU Species'!S34="","",'ECE-EU Species'!S34)</f>
        <v/>
      </c>
    </row>
    <row r="1361" spans="1:8" x14ac:dyDescent="0.25">
      <c r="A1361" s="1369" t="str">
        <f>Cover!$G$25</f>
        <v>NL</v>
      </c>
      <c r="B1361" s="1371" t="s">
        <v>843</v>
      </c>
      <c r="C1361" s="1371">
        <f>Cover!G$27-1</f>
        <v>2018</v>
      </c>
      <c r="D1361" s="1368" t="s">
        <v>883</v>
      </c>
      <c r="E1361" s="1365" t="s">
        <v>831</v>
      </c>
      <c r="F1361" s="1371" t="s">
        <v>862</v>
      </c>
      <c r="G1361" s="1369">
        <f>IF(ISNUMBER('ECE-EU Species'!K35),IF('ECE-EU Species'!K35="","",'ECE-EU Species'!K35),"")</f>
        <v>73655</v>
      </c>
      <c r="H1361" s="1367" t="str">
        <f>IF('ECE-EU Species'!S35="","",'ECE-EU Species'!S35)</f>
        <v/>
      </c>
    </row>
    <row r="1362" spans="1:8" x14ac:dyDescent="0.25">
      <c r="A1362" s="1369" t="str">
        <f>Cover!$G$25</f>
        <v>NL</v>
      </c>
      <c r="B1362" s="1371" t="s">
        <v>843</v>
      </c>
      <c r="C1362" s="1371">
        <f>Cover!G$27-1</f>
        <v>2018</v>
      </c>
      <c r="D1362" s="1368" t="s">
        <v>883</v>
      </c>
      <c r="E1362" s="1365" t="s">
        <v>833</v>
      </c>
      <c r="F1362" s="1371" t="s">
        <v>862</v>
      </c>
      <c r="G1362" s="1369">
        <f>IF(ISNUMBER('ECE-EU Species'!K36),IF('ECE-EU Species'!K36="","",'ECE-EU Species'!K36),"")</f>
        <v>64405</v>
      </c>
      <c r="H1362" s="1367" t="str">
        <f>IF('ECE-EU Species'!S36="","",'ECE-EU Species'!S36)</f>
        <v/>
      </c>
    </row>
    <row r="1363" spans="1:8" x14ac:dyDescent="0.25">
      <c r="A1363" s="1369" t="str">
        <f>Cover!$G$25</f>
        <v>NL</v>
      </c>
      <c r="B1363" s="1371" t="s">
        <v>843</v>
      </c>
      <c r="C1363" s="1371">
        <f>Cover!G$27-1</f>
        <v>2018</v>
      </c>
      <c r="D1363" s="1368" t="s">
        <v>883</v>
      </c>
      <c r="E1363" s="1365" t="s">
        <v>834</v>
      </c>
      <c r="F1363" s="1371" t="s">
        <v>862</v>
      </c>
      <c r="G1363" s="1369">
        <f>IF(ISNUMBER('ECE-EU Species'!K37),IF('ECE-EU Species'!K37="","",'ECE-EU Species'!K37),"")</f>
        <v>22587</v>
      </c>
      <c r="H1363" s="1367" t="str">
        <f>IF('ECE-EU Species'!S37="","",'ECE-EU Species'!S37)</f>
        <v/>
      </c>
    </row>
    <row r="1364" spans="1:8" x14ac:dyDescent="0.25">
      <c r="A1364" s="1369" t="str">
        <f>Cover!$G$25</f>
        <v>NL</v>
      </c>
      <c r="B1364" s="1371" t="s">
        <v>843</v>
      </c>
      <c r="C1364" s="1371">
        <f>Cover!G$27-1</f>
        <v>2018</v>
      </c>
      <c r="D1364" s="1368" t="s">
        <v>883</v>
      </c>
      <c r="E1364" s="1365" t="s">
        <v>835</v>
      </c>
      <c r="F1364" s="1371" t="s">
        <v>862</v>
      </c>
      <c r="G1364" s="1369">
        <f>IF(ISNUMBER('ECE-EU Species'!K38),IF('ECE-EU Species'!K38="","",'ECE-EU Species'!K38),"")</f>
        <v>929</v>
      </c>
      <c r="H1364" s="1367" t="str">
        <f>IF('ECE-EU Species'!S38="","",'ECE-EU Species'!S38)</f>
        <v/>
      </c>
    </row>
    <row r="1365" spans="1:8" x14ac:dyDescent="0.25">
      <c r="A1365" s="1369" t="str">
        <f>Cover!$G$25</f>
        <v>NL</v>
      </c>
      <c r="B1365" s="1371" t="s">
        <v>843</v>
      </c>
      <c r="C1365" s="1371">
        <f>Cover!G$27-1</f>
        <v>2018</v>
      </c>
      <c r="D1365" s="1368" t="s">
        <v>883</v>
      </c>
      <c r="E1365" s="1365" t="s">
        <v>837</v>
      </c>
      <c r="F1365" s="1371" t="s">
        <v>862</v>
      </c>
      <c r="G1365" s="1369">
        <f>IF(ISNUMBER('ECE-EU Species'!K39),IF('ECE-EU Species'!K39="","",'ECE-EU Species'!K39),"")</f>
        <v>179</v>
      </c>
      <c r="H1365" s="1367" t="str">
        <f>IF('ECE-EU Species'!S39="","",'ECE-EU Species'!S39)</f>
        <v/>
      </c>
    </row>
    <row r="1366" spans="1:8" x14ac:dyDescent="0.25">
      <c r="A1366" s="1369" t="str">
        <f>Cover!$G$25</f>
        <v>NL</v>
      </c>
      <c r="B1366" s="1371" t="s">
        <v>843</v>
      </c>
      <c r="C1366" s="1371">
        <f>Cover!G$27-1</f>
        <v>2018</v>
      </c>
      <c r="D1366" s="1368" t="s">
        <v>883</v>
      </c>
      <c r="E1366" s="1365" t="s">
        <v>838</v>
      </c>
      <c r="F1366" s="1371" t="s">
        <v>862</v>
      </c>
      <c r="G1366" s="1369">
        <f>IF(ISNUMBER('ECE-EU Species'!K40),IF('ECE-EU Species'!K40="","",'ECE-EU Species'!K40),"")</f>
        <v>8</v>
      </c>
      <c r="H1366" s="1367" t="str">
        <f>IF('ECE-EU Species'!S40="","",'ECE-EU Species'!S40)</f>
        <v/>
      </c>
    </row>
    <row r="1367" spans="1:8" x14ac:dyDescent="0.25">
      <c r="A1367" s="1369" t="str">
        <f>Cover!$G$25</f>
        <v>NL</v>
      </c>
      <c r="B1367" s="1371" t="s">
        <v>843</v>
      </c>
      <c r="C1367" s="1371">
        <f>Cover!G$27-1</f>
        <v>2018</v>
      </c>
      <c r="D1367" s="1368" t="s">
        <v>883</v>
      </c>
      <c r="E1367" s="1365" t="s">
        <v>839</v>
      </c>
      <c r="F1367" s="1371" t="s">
        <v>862</v>
      </c>
      <c r="G1367" s="1369">
        <f>IF(ISNUMBER('ECE-EU Species'!K41),IF('ECE-EU Species'!K41="","",'ECE-EU Species'!K41),"")</f>
        <v>405</v>
      </c>
      <c r="H1367" s="1367" t="str">
        <f>IF('ECE-EU Species'!S41="","",'ECE-EU Species'!S41)</f>
        <v/>
      </c>
    </row>
    <row r="1368" spans="1:8" x14ac:dyDescent="0.25">
      <c r="A1368" s="1369" t="str">
        <f>Cover!$G$25</f>
        <v>NL</v>
      </c>
      <c r="B1368" s="1371" t="s">
        <v>843</v>
      </c>
      <c r="C1368" s="1371">
        <f>Cover!G$27-1</f>
        <v>2018</v>
      </c>
      <c r="D1368" s="1368" t="s">
        <v>883</v>
      </c>
      <c r="E1368" s="1365" t="s">
        <v>840</v>
      </c>
      <c r="F1368" s="1371" t="s">
        <v>862</v>
      </c>
      <c r="G1368" s="1369">
        <f>IF(ISNUMBER('ECE-EU Species'!K42),IF('ECE-EU Species'!K42="","",'ECE-EU Species'!K42),"")</f>
        <v>1235</v>
      </c>
      <c r="H1368" s="1367" t="str">
        <f>IF('ECE-EU Species'!S42="","",'ECE-EU Species'!S42)</f>
        <v/>
      </c>
    </row>
    <row r="1369" spans="1:8" x14ac:dyDescent="0.25">
      <c r="A1369" s="1369" t="str">
        <f>Cover!$G$25</f>
        <v>NL</v>
      </c>
      <c r="B1369" s="1371" t="s">
        <v>843</v>
      </c>
      <c r="C1369" s="1371">
        <f>Cover!G$27-1</f>
        <v>2018</v>
      </c>
      <c r="D1369" s="1368" t="s">
        <v>883</v>
      </c>
      <c r="E1369" s="1365" t="s">
        <v>836</v>
      </c>
      <c r="F1369" s="1371" t="s">
        <v>862</v>
      </c>
      <c r="G1369" s="1369">
        <f>IF(ISNUMBER('ECE-EU Species'!K43),IF('ECE-EU Species'!K43="","",'ECE-EU Species'!K43),"")</f>
        <v>458</v>
      </c>
      <c r="H1369" s="1367" t="str">
        <f>IF('ECE-EU Species'!S43="","",'ECE-EU Species'!S43)</f>
        <v/>
      </c>
    </row>
    <row r="1370" spans="1:8" x14ac:dyDescent="0.25">
      <c r="A1370" s="1369" t="str">
        <f>Cover!$G$25</f>
        <v>NL</v>
      </c>
      <c r="B1370" s="1371" t="s">
        <v>843</v>
      </c>
      <c r="C1370" s="1371">
        <f>Cover!G$27</f>
        <v>2019</v>
      </c>
      <c r="D1370" s="1395" t="s">
        <v>880</v>
      </c>
      <c r="E1370" s="1365" t="s">
        <v>829</v>
      </c>
      <c r="F1370" s="1371" t="s">
        <v>861</v>
      </c>
      <c r="G1370" s="1369">
        <f>IF(ISNUMBER('ECE-EU Species'!L15),IF('ECE-EU Species'!L15="","",'ECE-EU Species'!L15),"")</f>
        <v>302553.18193427043</v>
      </c>
      <c r="H1370" s="1367" t="str">
        <f>IF('ECE-EU Species'!T15="","",'ECE-EU Species'!T15)</f>
        <v/>
      </c>
    </row>
    <row r="1371" spans="1:8" x14ac:dyDescent="0.25">
      <c r="A1371" s="1369" t="str">
        <f>Cover!$G$25</f>
        <v>NL</v>
      </c>
      <c r="B1371" s="1371" t="s">
        <v>843</v>
      </c>
      <c r="C1371" s="1371">
        <f>Cover!G$27</f>
        <v>2019</v>
      </c>
      <c r="D1371" s="1395" t="s">
        <v>880</v>
      </c>
      <c r="E1371" s="1365" t="s">
        <v>830</v>
      </c>
      <c r="F1371" s="1371" t="s">
        <v>861</v>
      </c>
      <c r="G1371" s="1369">
        <f>IF(ISNUMBER('ECE-EU Species'!L16),IF('ECE-EU Species'!L16="","",'ECE-EU Species'!L16),"")</f>
        <v>68238.712673183385</v>
      </c>
      <c r="H1371" s="1367" t="str">
        <f>IF('ECE-EU Species'!T16="","",'ECE-EU Species'!T16)</f>
        <v/>
      </c>
    </row>
    <row r="1372" spans="1:8" x14ac:dyDescent="0.25">
      <c r="A1372" s="1369" t="str">
        <f>Cover!$G$25</f>
        <v>NL</v>
      </c>
      <c r="B1372" s="1371" t="s">
        <v>843</v>
      </c>
      <c r="C1372" s="1371">
        <f>Cover!G$27</f>
        <v>2019</v>
      </c>
      <c r="D1372" s="1395" t="s">
        <v>881</v>
      </c>
      <c r="E1372" s="1365" t="s">
        <v>830</v>
      </c>
      <c r="F1372" s="1371" t="s">
        <v>861</v>
      </c>
      <c r="G1372" s="1369">
        <f>IF(ISNUMBER('ECE-EU Species'!L17),IF('ECE-EU Species'!L17="","",'ECE-EU Species'!L17),"")</f>
        <v>35227.794554914697</v>
      </c>
      <c r="H1372" s="1367" t="str">
        <f>IF('ECE-EU Species'!T17="","",'ECE-EU Species'!T17)</f>
        <v/>
      </c>
    </row>
    <row r="1373" spans="1:8" x14ac:dyDescent="0.25">
      <c r="A1373" s="1369" t="str">
        <f>Cover!$G$25</f>
        <v>NL</v>
      </c>
      <c r="B1373" s="1371" t="s">
        <v>843</v>
      </c>
      <c r="C1373" s="1371">
        <f>Cover!G$27</f>
        <v>2019</v>
      </c>
      <c r="D1373" s="1395" t="s">
        <v>882</v>
      </c>
      <c r="E1373" s="1365" t="s">
        <v>830</v>
      </c>
      <c r="F1373" s="1371" t="s">
        <v>861</v>
      </c>
      <c r="G1373" s="1369">
        <f>IF(ISNUMBER('ECE-EU Species'!L18),IF('ECE-EU Species'!L18="","",'ECE-EU Species'!L18),"")</f>
        <v>33010.918118268688</v>
      </c>
      <c r="H1373" s="1367" t="str">
        <f>IF('ECE-EU Species'!T18="","",'ECE-EU Species'!T18)</f>
        <v/>
      </c>
    </row>
    <row r="1374" spans="1:8" x14ac:dyDescent="0.25">
      <c r="A1374" s="1369" t="str">
        <f>Cover!$G$25</f>
        <v>NL</v>
      </c>
      <c r="B1374" s="1371" t="s">
        <v>843</v>
      </c>
      <c r="C1374" s="1371">
        <f>Cover!G$27</f>
        <v>2019</v>
      </c>
      <c r="D1374" s="1395" t="s">
        <v>880</v>
      </c>
      <c r="E1374" s="1365" t="s">
        <v>831</v>
      </c>
      <c r="F1374" s="1371" t="s">
        <v>861</v>
      </c>
      <c r="G1374" s="1369">
        <f>IF(ISNUMBER('ECE-EU Species'!L19),IF('ECE-EU Species'!L19="","",'ECE-EU Species'!L19),"")</f>
        <v>99954.217877657618</v>
      </c>
      <c r="H1374" s="1367" t="str">
        <f>IF('ECE-EU Species'!T19="","",'ECE-EU Species'!T19)</f>
        <v/>
      </c>
    </row>
    <row r="1375" spans="1:8" x14ac:dyDescent="0.25">
      <c r="A1375" s="1369" t="str">
        <f>Cover!$G$25</f>
        <v>NL</v>
      </c>
      <c r="B1375" s="1371" t="s">
        <v>843</v>
      </c>
      <c r="C1375" s="1371">
        <f>Cover!G$27</f>
        <v>2019</v>
      </c>
      <c r="D1375" s="1395" t="s">
        <v>881</v>
      </c>
      <c r="E1375" s="1365" t="s">
        <v>831</v>
      </c>
      <c r="F1375" s="1371" t="s">
        <v>861</v>
      </c>
      <c r="G1375" s="1369">
        <f>IF(ISNUMBER('ECE-EU Species'!L20),IF('ECE-EU Species'!L20="","",'ECE-EU Species'!L20),"")</f>
        <v>16351.346363893035</v>
      </c>
      <c r="H1375" s="1367" t="str">
        <f>IF('ECE-EU Species'!T20="","",'ECE-EU Species'!T20)</f>
        <v/>
      </c>
    </row>
    <row r="1376" spans="1:8" x14ac:dyDescent="0.25">
      <c r="A1376" s="1369" t="str">
        <f>Cover!$G$25</f>
        <v>NL</v>
      </c>
      <c r="B1376" s="1371" t="s">
        <v>843</v>
      </c>
      <c r="C1376" s="1371">
        <f>Cover!G$27</f>
        <v>2019</v>
      </c>
      <c r="D1376" s="1395" t="s">
        <v>882</v>
      </c>
      <c r="E1376" s="1365" t="s">
        <v>831</v>
      </c>
      <c r="F1376" s="1371" t="s">
        <v>861</v>
      </c>
      <c r="G1376" s="1369">
        <f>IF(ISNUMBER('ECE-EU Species'!L21),IF('ECE-EU Species'!L21="","",'ECE-EU Species'!L21),"")</f>
        <v>83602.871513764578</v>
      </c>
      <c r="H1376" s="1367" t="str">
        <f>IF('ECE-EU Species'!T21="","",'ECE-EU Species'!T21)</f>
        <v/>
      </c>
    </row>
    <row r="1377" spans="1:8" x14ac:dyDescent="0.25">
      <c r="A1377" s="1369" t="str">
        <f>Cover!$G$25</f>
        <v>NL</v>
      </c>
      <c r="B1377" s="1371" t="s">
        <v>843</v>
      </c>
      <c r="C1377" s="1371">
        <f>Cover!G$27</f>
        <v>2019</v>
      </c>
      <c r="D1377" s="1395" t="s">
        <v>880</v>
      </c>
      <c r="E1377" s="1365" t="s">
        <v>832</v>
      </c>
      <c r="F1377" s="1371" t="s">
        <v>861</v>
      </c>
      <c r="G1377" s="1369">
        <f>IF(ISNUMBER('ECE-EU Species'!L22),IF('ECE-EU Species'!L22="","",'ECE-EU Species'!L22),"")</f>
        <v>134360.25138342939</v>
      </c>
      <c r="H1377" s="1367" t="str">
        <f>IF('ECE-EU Species'!T22="","",'ECE-EU Species'!T22)</f>
        <v/>
      </c>
    </row>
    <row r="1378" spans="1:8" x14ac:dyDescent="0.25">
      <c r="A1378" s="1369" t="str">
        <f>Cover!$G$25</f>
        <v>NL</v>
      </c>
      <c r="B1378" s="1371" t="s">
        <v>843</v>
      </c>
      <c r="C1378" s="1371">
        <f>Cover!G$27</f>
        <v>2019</v>
      </c>
      <c r="D1378" s="1395" t="s">
        <v>881</v>
      </c>
      <c r="E1378" s="1365" t="s">
        <v>832</v>
      </c>
      <c r="F1378" s="1371" t="s">
        <v>861</v>
      </c>
      <c r="G1378" s="1369">
        <f>IF(ISNUMBER('ECE-EU Species'!L23),IF('ECE-EU Species'!L23="","",'ECE-EU Species'!L23),"")</f>
        <v>39367.801229379264</v>
      </c>
      <c r="H1378" s="1367" t="str">
        <f>IF('ECE-EU Species'!T23="","",'ECE-EU Species'!T23)</f>
        <v/>
      </c>
    </row>
    <row r="1379" spans="1:8" x14ac:dyDescent="0.25">
      <c r="A1379" s="1369" t="str">
        <f>Cover!$G$25</f>
        <v>NL</v>
      </c>
      <c r="B1379" s="1371" t="s">
        <v>843</v>
      </c>
      <c r="C1379" s="1371">
        <f>Cover!G$27</f>
        <v>2019</v>
      </c>
      <c r="D1379" s="1395" t="s">
        <v>882</v>
      </c>
      <c r="E1379" s="1365" t="s">
        <v>832</v>
      </c>
      <c r="F1379" s="1371" t="s">
        <v>861</v>
      </c>
      <c r="G1379" s="1369">
        <f>IF(ISNUMBER('ECE-EU Species'!L24),IF('ECE-EU Species'!L24="","",'ECE-EU Species'!L24),"")</f>
        <v>94992.450154050137</v>
      </c>
      <c r="H1379" s="1367" t="str">
        <f>IF('ECE-EU Species'!T24="","",'ECE-EU Species'!T24)</f>
        <v/>
      </c>
    </row>
    <row r="1380" spans="1:8" x14ac:dyDescent="0.25">
      <c r="A1380" s="1369" t="str">
        <f>Cover!$G$25</f>
        <v>NL</v>
      </c>
      <c r="B1380" s="1371" t="s">
        <v>843</v>
      </c>
      <c r="C1380" s="1371">
        <f>Cover!G$27</f>
        <v>2019</v>
      </c>
      <c r="D1380" s="1395" t="s">
        <v>880</v>
      </c>
      <c r="E1380" s="1365" t="s">
        <v>833</v>
      </c>
      <c r="F1380" s="1371" t="s">
        <v>861</v>
      </c>
      <c r="G1380" s="1369">
        <f>IF(ISNUMBER('ECE-EU Species'!L25),IF('ECE-EU Species'!L25="","",'ECE-EU Species'!L25),"")</f>
        <v>197097.29880104202</v>
      </c>
      <c r="H1380" s="1367" t="str">
        <f>IF('ECE-EU Species'!T25="","",'ECE-EU Species'!T25)</f>
        <v/>
      </c>
    </row>
    <row r="1381" spans="1:8" x14ac:dyDescent="0.25">
      <c r="A1381" s="1369" t="str">
        <f>Cover!$G$25</f>
        <v>NL</v>
      </c>
      <c r="B1381" s="1371" t="s">
        <v>843</v>
      </c>
      <c r="C1381" s="1371">
        <f>Cover!G$27</f>
        <v>2019</v>
      </c>
      <c r="D1381" s="1395" t="s">
        <v>880</v>
      </c>
      <c r="E1381" s="1365" t="s">
        <v>834</v>
      </c>
      <c r="F1381" s="1371" t="s">
        <v>861</v>
      </c>
      <c r="G1381" s="1369">
        <f>IF(ISNUMBER('ECE-EU Species'!L26),IF('ECE-EU Species'!L26="","",'ECE-EU Species'!L26),"")</f>
        <v>45623.710262748071</v>
      </c>
      <c r="H1381" s="1367" t="str">
        <f>IF('ECE-EU Species'!T26="","",'ECE-EU Species'!T26)</f>
        <v/>
      </c>
    </row>
    <row r="1382" spans="1:8" x14ac:dyDescent="0.25">
      <c r="A1382" s="1369" t="str">
        <f>Cover!$G$25</f>
        <v>NL</v>
      </c>
      <c r="B1382" s="1371" t="s">
        <v>843</v>
      </c>
      <c r="C1382" s="1371">
        <f>Cover!G$27</f>
        <v>2019</v>
      </c>
      <c r="D1382" s="1395" t="s">
        <v>880</v>
      </c>
      <c r="E1382" s="1365" t="s">
        <v>835</v>
      </c>
      <c r="F1382" s="1371" t="s">
        <v>861</v>
      </c>
      <c r="G1382" s="1369">
        <f>IF(ISNUMBER('ECE-EU Species'!L27),IF('ECE-EU Species'!L27="","",'ECE-EU Species'!L27),"")</f>
        <v>16261.734730807186</v>
      </c>
      <c r="H1382" s="1367" t="str">
        <f>IF('ECE-EU Species'!T27="","",'ECE-EU Species'!T27)</f>
        <v/>
      </c>
    </row>
    <row r="1383" spans="1:8" x14ac:dyDescent="0.25">
      <c r="A1383" s="1369" t="str">
        <f>Cover!$G$25</f>
        <v>NL</v>
      </c>
      <c r="B1383" s="1371" t="s">
        <v>843</v>
      </c>
      <c r="C1383" s="1371">
        <f>Cover!G$27</f>
        <v>2019</v>
      </c>
      <c r="D1383" s="1395" t="s">
        <v>880</v>
      </c>
      <c r="E1383" s="1365" t="s">
        <v>836</v>
      </c>
      <c r="F1383" s="1371" t="s">
        <v>861</v>
      </c>
      <c r="G1383" s="1369" t="str">
        <f>IF(ISNUMBER('ECE-EU Species'!L28),IF('ECE-EU Species'!L28="","",'ECE-EU Species'!L28),"")</f>
        <v/>
      </c>
      <c r="H1383" s="1367" t="str">
        <f>IF('ECE-EU Species'!T28="","",'ECE-EU Species'!T28)</f>
        <v/>
      </c>
    </row>
    <row r="1384" spans="1:8" x14ac:dyDescent="0.25">
      <c r="A1384" s="1369" t="str">
        <f>Cover!$G$25</f>
        <v>NL</v>
      </c>
      <c r="B1384" s="1371" t="s">
        <v>843</v>
      </c>
      <c r="C1384" s="1371">
        <f>Cover!G$27</f>
        <v>2019</v>
      </c>
      <c r="D1384" s="1395" t="s">
        <v>881</v>
      </c>
      <c r="E1384" s="1365" t="s">
        <v>836</v>
      </c>
      <c r="F1384" s="1371" t="s">
        <v>861</v>
      </c>
      <c r="G1384" s="1369" t="str">
        <f>IF(ISNUMBER('ECE-EU Species'!L29),IF('ECE-EU Species'!L29="","",'ECE-EU Species'!L29),"")</f>
        <v/>
      </c>
      <c r="H1384" s="1367" t="str">
        <f>IF('ECE-EU Species'!T29="","",'ECE-EU Species'!T29)</f>
        <v/>
      </c>
    </row>
    <row r="1385" spans="1:8" x14ac:dyDescent="0.25">
      <c r="A1385" s="1369" t="str">
        <f>Cover!$G$25</f>
        <v>NL</v>
      </c>
      <c r="B1385" s="1371" t="s">
        <v>843</v>
      </c>
      <c r="C1385" s="1371">
        <f>Cover!G$27</f>
        <v>2019</v>
      </c>
      <c r="D1385" s="1395" t="s">
        <v>882</v>
      </c>
      <c r="E1385" s="1365" t="s">
        <v>836</v>
      </c>
      <c r="F1385" s="1371" t="s">
        <v>861</v>
      </c>
      <c r="G1385" s="1369" t="str">
        <f>IF(ISNUMBER('ECE-EU Species'!L30),IF('ECE-EU Species'!L30="","",'ECE-EU Species'!L30),"")</f>
        <v/>
      </c>
      <c r="H1385" s="1367" t="str">
        <f>IF('ECE-EU Species'!T30="","",'ECE-EU Species'!T30)</f>
        <v/>
      </c>
    </row>
    <row r="1386" spans="1:8" x14ac:dyDescent="0.25">
      <c r="A1386" s="1369" t="str">
        <f>Cover!$G$25</f>
        <v>NL</v>
      </c>
      <c r="B1386" s="1371" t="s">
        <v>843</v>
      </c>
      <c r="C1386" s="1371">
        <f>Cover!G$27</f>
        <v>2019</v>
      </c>
      <c r="D1386" s="1395" t="s">
        <v>880</v>
      </c>
      <c r="E1386" s="1365" t="s">
        <v>840</v>
      </c>
      <c r="F1386" s="1371" t="s">
        <v>861</v>
      </c>
      <c r="G1386" s="1369">
        <f>IF(ISNUMBER('ECE-EU Species'!L31),IF('ECE-EU Species'!L31="","",'ECE-EU Species'!L31),"")</f>
        <v>50638.654413884411</v>
      </c>
      <c r="H1386" s="1367" t="str">
        <f>IF('ECE-EU Species'!T31="","",'ECE-EU Species'!T31)</f>
        <v/>
      </c>
    </row>
    <row r="1387" spans="1:8" x14ac:dyDescent="0.25">
      <c r="A1387" s="1369" t="str">
        <f>Cover!$G$25</f>
        <v>NL</v>
      </c>
      <c r="B1387" s="1371" t="s">
        <v>843</v>
      </c>
      <c r="C1387" s="1371">
        <f>Cover!G$27</f>
        <v>2019</v>
      </c>
      <c r="D1387" s="1395" t="s">
        <v>880</v>
      </c>
      <c r="E1387" s="1365" t="s">
        <v>841</v>
      </c>
      <c r="F1387" s="1371" t="s">
        <v>861</v>
      </c>
      <c r="G1387" s="1369" t="str">
        <f>IF(ISNUMBER('ECE-EU Species'!L32),IF('ECE-EU Species'!L32="","",'ECE-EU Species'!L32),"")</f>
        <v/>
      </c>
      <c r="H1387" s="1367" t="str">
        <f>IF('ECE-EU Species'!T32="","",'ECE-EU Species'!T32)</f>
        <v/>
      </c>
    </row>
    <row r="1388" spans="1:8" x14ac:dyDescent="0.25">
      <c r="A1388" s="1369" t="str">
        <f>Cover!$G$25</f>
        <v>NL</v>
      </c>
      <c r="B1388" s="1371" t="s">
        <v>843</v>
      </c>
      <c r="C1388" s="1371">
        <f>Cover!G$27</f>
        <v>2019</v>
      </c>
      <c r="D1388" s="1368" t="s">
        <v>883</v>
      </c>
      <c r="E1388" s="1365" t="s">
        <v>829</v>
      </c>
      <c r="F1388" s="1371" t="s">
        <v>861</v>
      </c>
      <c r="G1388" s="1369">
        <f>IF(ISNUMBER('ECE-EU Species'!L33),IF('ECE-EU Species'!L33="","",'ECE-EU Species'!L33),"")</f>
        <v>690.8</v>
      </c>
      <c r="H1388" s="1367" t="str">
        <f>IF('ECE-EU Species'!T33="","",'ECE-EU Species'!T33)</f>
        <v/>
      </c>
    </row>
    <row r="1389" spans="1:8" x14ac:dyDescent="0.25">
      <c r="A1389" s="1369" t="str">
        <f>Cover!$G$25</f>
        <v>NL</v>
      </c>
      <c r="B1389" s="1371" t="s">
        <v>843</v>
      </c>
      <c r="C1389" s="1371">
        <f>Cover!G$27</f>
        <v>2019</v>
      </c>
      <c r="D1389" s="1368" t="s">
        <v>883</v>
      </c>
      <c r="E1389" s="1365" t="s">
        <v>830</v>
      </c>
      <c r="F1389" s="1371" t="s">
        <v>861</v>
      </c>
      <c r="G1389" s="1369">
        <f>IF(ISNUMBER('ECE-EU Species'!L34),IF('ECE-EU Species'!L34="","",'ECE-EU Species'!L34),"")</f>
        <v>93.7</v>
      </c>
      <c r="H1389" s="1367" t="str">
        <f>IF('ECE-EU Species'!T34="","",'ECE-EU Species'!T34)</f>
        <v/>
      </c>
    </row>
    <row r="1390" spans="1:8" x14ac:dyDescent="0.25">
      <c r="A1390" s="1369" t="str">
        <f>Cover!$G$25</f>
        <v>NL</v>
      </c>
      <c r="B1390" s="1371" t="s">
        <v>843</v>
      </c>
      <c r="C1390" s="1371">
        <f>Cover!G$27</f>
        <v>2019</v>
      </c>
      <c r="D1390" s="1368" t="s">
        <v>883</v>
      </c>
      <c r="E1390" s="1365" t="s">
        <v>831</v>
      </c>
      <c r="F1390" s="1371" t="s">
        <v>861</v>
      </c>
      <c r="G1390" s="1369">
        <f>IF(ISNUMBER('ECE-EU Species'!L35),IF('ECE-EU Species'!L35="","",'ECE-EU Species'!L35),"")</f>
        <v>442.9</v>
      </c>
      <c r="H1390" s="1367" t="str">
        <f>IF('ECE-EU Species'!T35="","",'ECE-EU Species'!T35)</f>
        <v/>
      </c>
    </row>
    <row r="1391" spans="1:8" x14ac:dyDescent="0.25">
      <c r="A1391" s="1369" t="str">
        <f>Cover!$G$25</f>
        <v>NL</v>
      </c>
      <c r="B1391" s="1371" t="s">
        <v>843</v>
      </c>
      <c r="C1391" s="1371">
        <f>Cover!G$27</f>
        <v>2019</v>
      </c>
      <c r="D1391" s="1368" t="s">
        <v>883</v>
      </c>
      <c r="E1391" s="1365" t="s">
        <v>833</v>
      </c>
      <c r="F1391" s="1371" t="s">
        <v>861</v>
      </c>
      <c r="G1391" s="1369">
        <f>IF(ISNUMBER('ECE-EU Species'!L36),IF('ECE-EU Species'!L36="","",'ECE-EU Species'!L36),"")</f>
        <v>76.599999999999994</v>
      </c>
      <c r="H1391" s="1367" t="str">
        <f>IF('ECE-EU Species'!T36="","",'ECE-EU Species'!T36)</f>
        <v/>
      </c>
    </row>
    <row r="1392" spans="1:8" x14ac:dyDescent="0.25">
      <c r="A1392" s="1369" t="str">
        <f>Cover!$G$25</f>
        <v>NL</v>
      </c>
      <c r="B1392" s="1371" t="s">
        <v>843</v>
      </c>
      <c r="C1392" s="1371">
        <f>Cover!G$27</f>
        <v>2019</v>
      </c>
      <c r="D1392" s="1368" t="s">
        <v>883</v>
      </c>
      <c r="E1392" s="1365" t="s">
        <v>834</v>
      </c>
      <c r="F1392" s="1371" t="s">
        <v>861</v>
      </c>
      <c r="G1392" s="1369">
        <f>IF(ISNUMBER('ECE-EU Species'!L37),IF('ECE-EU Species'!L37="","",'ECE-EU Species'!L37),"")</f>
        <v>24.6</v>
      </c>
      <c r="H1392" s="1367" t="str">
        <f>IF('ECE-EU Species'!T37="","",'ECE-EU Species'!T37)</f>
        <v/>
      </c>
    </row>
    <row r="1393" spans="1:8" x14ac:dyDescent="0.25">
      <c r="A1393" s="1369" t="str">
        <f>Cover!$G$25</f>
        <v>NL</v>
      </c>
      <c r="B1393" s="1371" t="s">
        <v>843</v>
      </c>
      <c r="C1393" s="1371">
        <f>Cover!G$27</f>
        <v>2019</v>
      </c>
      <c r="D1393" s="1368" t="s">
        <v>883</v>
      </c>
      <c r="E1393" s="1365" t="s">
        <v>835</v>
      </c>
      <c r="F1393" s="1371" t="s">
        <v>861</v>
      </c>
      <c r="G1393" s="1369">
        <f>IF(ISNUMBER('ECE-EU Species'!L38),IF('ECE-EU Species'!L38="","",'ECE-EU Species'!L38),"")</f>
        <v>3.1</v>
      </c>
      <c r="H1393" s="1367" t="str">
        <f>IF('ECE-EU Species'!T38="","",'ECE-EU Species'!T38)</f>
        <v/>
      </c>
    </row>
    <row r="1394" spans="1:8" x14ac:dyDescent="0.25">
      <c r="A1394" s="1369" t="str">
        <f>Cover!$G$25</f>
        <v>NL</v>
      </c>
      <c r="B1394" s="1371" t="s">
        <v>843</v>
      </c>
      <c r="C1394" s="1371">
        <f>Cover!G$27</f>
        <v>2019</v>
      </c>
      <c r="D1394" s="1368" t="s">
        <v>883</v>
      </c>
      <c r="E1394" s="1365" t="s">
        <v>837</v>
      </c>
      <c r="F1394" s="1371" t="s">
        <v>861</v>
      </c>
      <c r="G1394" s="1369">
        <f>IF(ISNUMBER('ECE-EU Species'!L39),IF('ECE-EU Species'!L39="","",'ECE-EU Species'!L39),"")</f>
        <v>0.3</v>
      </c>
      <c r="H1394" s="1367" t="str">
        <f>IF('ECE-EU Species'!T39="","",'ECE-EU Species'!T39)</f>
        <v/>
      </c>
    </row>
    <row r="1395" spans="1:8" x14ac:dyDescent="0.25">
      <c r="A1395" s="1369" t="str">
        <f>Cover!$G$25</f>
        <v>NL</v>
      </c>
      <c r="B1395" s="1371" t="s">
        <v>843</v>
      </c>
      <c r="C1395" s="1371">
        <f>Cover!G$27</f>
        <v>2019</v>
      </c>
      <c r="D1395" s="1368" t="s">
        <v>883</v>
      </c>
      <c r="E1395" s="1365" t="s">
        <v>838</v>
      </c>
      <c r="F1395" s="1371" t="s">
        <v>861</v>
      </c>
      <c r="G1395" s="1369">
        <f>IF(ISNUMBER('ECE-EU Species'!L40),IF('ECE-EU Species'!L40="","",'ECE-EU Species'!L40),"")</f>
        <v>0</v>
      </c>
      <c r="H1395" s="1367" t="str">
        <f>IF('ECE-EU Species'!T40="","",'ECE-EU Species'!T40)</f>
        <v/>
      </c>
    </row>
    <row r="1396" spans="1:8" x14ac:dyDescent="0.25">
      <c r="A1396" s="1369" t="str">
        <f>Cover!$G$25</f>
        <v>NL</v>
      </c>
      <c r="B1396" s="1371" t="s">
        <v>843</v>
      </c>
      <c r="C1396" s="1371">
        <f>Cover!G$27</f>
        <v>2019</v>
      </c>
      <c r="D1396" s="1368" t="s">
        <v>883</v>
      </c>
      <c r="E1396" s="1365" t="s">
        <v>839</v>
      </c>
      <c r="F1396" s="1371" t="s">
        <v>861</v>
      </c>
      <c r="G1396" s="1369">
        <f>IF(ISNUMBER('ECE-EU Species'!L41),IF('ECE-EU Species'!L41="","",'ECE-EU Species'!L41),"")</f>
        <v>0.5</v>
      </c>
      <c r="H1396" s="1367" t="str">
        <f>IF('ECE-EU Species'!T41="","",'ECE-EU Species'!T41)</f>
        <v/>
      </c>
    </row>
    <row r="1397" spans="1:8" x14ac:dyDescent="0.25">
      <c r="A1397" s="1369" t="str">
        <f>Cover!$G$25</f>
        <v>NL</v>
      </c>
      <c r="B1397" s="1371" t="s">
        <v>843</v>
      </c>
      <c r="C1397" s="1371">
        <f>Cover!G$27</f>
        <v>2019</v>
      </c>
      <c r="D1397" s="1368" t="s">
        <v>883</v>
      </c>
      <c r="E1397" s="1365" t="s">
        <v>840</v>
      </c>
      <c r="F1397" s="1371" t="s">
        <v>861</v>
      </c>
      <c r="G1397" s="1369">
        <f>IF(ISNUMBER('ECE-EU Species'!L42),IF('ECE-EU Species'!L42="","",'ECE-EU Species'!L42),"")</f>
        <v>7.1</v>
      </c>
      <c r="H1397" s="1367" t="str">
        <f>IF('ECE-EU Species'!T42="","",'ECE-EU Species'!T42)</f>
        <v/>
      </c>
    </row>
    <row r="1398" spans="1:8" x14ac:dyDescent="0.25">
      <c r="A1398" s="1369" t="str">
        <f>Cover!$G$25</f>
        <v>NL</v>
      </c>
      <c r="B1398" s="1371" t="s">
        <v>843</v>
      </c>
      <c r="C1398" s="1371">
        <f>Cover!G$27</f>
        <v>2019</v>
      </c>
      <c r="D1398" s="1368" t="s">
        <v>883</v>
      </c>
      <c r="E1398" s="1365" t="s">
        <v>836</v>
      </c>
      <c r="F1398" s="1371" t="s">
        <v>861</v>
      </c>
      <c r="G1398" s="1369">
        <f>IF(ISNUMBER('ECE-EU Species'!L43),IF('ECE-EU Species'!L43="","",'ECE-EU Species'!L43),"")</f>
        <v>0.7</v>
      </c>
      <c r="H1398" s="1367" t="str">
        <f>IF('ECE-EU Species'!T43="","",'ECE-EU Species'!T43)</f>
        <v/>
      </c>
    </row>
    <row r="1399" spans="1:8" x14ac:dyDescent="0.25">
      <c r="A1399" s="1369" t="str">
        <f>Cover!$G$25</f>
        <v>NL</v>
      </c>
      <c r="B1399" s="1371" t="s">
        <v>843</v>
      </c>
      <c r="C1399" s="1371">
        <f>Cover!G$27</f>
        <v>2019</v>
      </c>
      <c r="D1399" s="1395" t="s">
        <v>880</v>
      </c>
      <c r="E1399" s="1365" t="s">
        <v>829</v>
      </c>
      <c r="F1399" s="1371" t="s">
        <v>862</v>
      </c>
      <c r="G1399" s="1369">
        <f>IF(ISNUMBER('ECE-EU Species'!M15),IF('ECE-EU Species'!M15="","",'ECE-EU Species'!M15),"")</f>
        <v>13773.0082821215</v>
      </c>
      <c r="H1399" s="1367" t="str">
        <f>IF('ECE-EU Species'!U15="","",'ECE-EU Species'!U15)</f>
        <v/>
      </c>
    </row>
    <row r="1400" spans="1:8" x14ac:dyDescent="0.25">
      <c r="A1400" s="1369" t="str">
        <f>Cover!$G$25</f>
        <v>NL</v>
      </c>
      <c r="B1400" s="1371" t="s">
        <v>843</v>
      </c>
      <c r="C1400" s="1371">
        <f>Cover!G$27</f>
        <v>2019</v>
      </c>
      <c r="D1400" s="1395" t="s">
        <v>880</v>
      </c>
      <c r="E1400" s="1365" t="s">
        <v>830</v>
      </c>
      <c r="F1400" s="1371" t="s">
        <v>862</v>
      </c>
      <c r="G1400" s="1369">
        <f>IF(ISNUMBER('ECE-EU Species'!M16),IF('ECE-EU Species'!M16="","",'ECE-EU Species'!M16),"")</f>
        <v>2394.9122568736075</v>
      </c>
      <c r="H1400" s="1367" t="str">
        <f>IF('ECE-EU Species'!U16="","",'ECE-EU Species'!U16)</f>
        <v/>
      </c>
    </row>
    <row r="1401" spans="1:8" x14ac:dyDescent="0.25">
      <c r="A1401" s="1369" t="str">
        <f>Cover!$G$25</f>
        <v>NL</v>
      </c>
      <c r="B1401" s="1371" t="s">
        <v>843</v>
      </c>
      <c r="C1401" s="1371">
        <f>Cover!G$27</f>
        <v>2019</v>
      </c>
      <c r="D1401" s="1395" t="s">
        <v>881</v>
      </c>
      <c r="E1401" s="1365" t="s">
        <v>830</v>
      </c>
      <c r="F1401" s="1371" t="s">
        <v>862</v>
      </c>
      <c r="G1401" s="1369">
        <f>IF(ISNUMBER('ECE-EU Species'!M17),IF('ECE-EU Species'!M17="","",'ECE-EU Species'!M17),"")</f>
        <v>1441.4303795761703</v>
      </c>
      <c r="H1401" s="1367" t="str">
        <f>IF('ECE-EU Species'!U17="","",'ECE-EU Species'!U17)</f>
        <v/>
      </c>
    </row>
    <row r="1402" spans="1:8" x14ac:dyDescent="0.25">
      <c r="A1402" s="1369" t="str">
        <f>Cover!$G$25</f>
        <v>NL</v>
      </c>
      <c r="B1402" s="1371" t="s">
        <v>843</v>
      </c>
      <c r="C1402" s="1371">
        <f>Cover!G$27</f>
        <v>2019</v>
      </c>
      <c r="D1402" s="1395" t="s">
        <v>882</v>
      </c>
      <c r="E1402" s="1365" t="s">
        <v>830</v>
      </c>
      <c r="F1402" s="1371" t="s">
        <v>862</v>
      </c>
      <c r="G1402" s="1369">
        <f>IF(ISNUMBER('ECE-EU Species'!M18),IF('ECE-EU Species'!M18="","",'ECE-EU Species'!M18),"")</f>
        <v>953.48187729743711</v>
      </c>
      <c r="H1402" s="1367" t="str">
        <f>IF('ECE-EU Species'!U18="","",'ECE-EU Species'!U18)</f>
        <v/>
      </c>
    </row>
    <row r="1403" spans="1:8" x14ac:dyDescent="0.25">
      <c r="A1403" s="1369" t="str">
        <f>Cover!$G$25</f>
        <v>NL</v>
      </c>
      <c r="B1403" s="1371" t="s">
        <v>843</v>
      </c>
      <c r="C1403" s="1371">
        <f>Cover!G$27</f>
        <v>2019</v>
      </c>
      <c r="D1403" s="1395" t="s">
        <v>880</v>
      </c>
      <c r="E1403" s="1365" t="s">
        <v>831</v>
      </c>
      <c r="F1403" s="1371" t="s">
        <v>862</v>
      </c>
      <c r="G1403" s="1369">
        <f>IF(ISNUMBER('ECE-EU Species'!M19),IF('ECE-EU Species'!M19="","",'ECE-EU Species'!M19),"")</f>
        <v>4939.9028804215741</v>
      </c>
      <c r="H1403" s="1367" t="str">
        <f>IF('ECE-EU Species'!U19="","",'ECE-EU Species'!U19)</f>
        <v/>
      </c>
    </row>
    <row r="1404" spans="1:8" x14ac:dyDescent="0.25">
      <c r="A1404" s="1369" t="str">
        <f>Cover!$G$25</f>
        <v>NL</v>
      </c>
      <c r="B1404" s="1371" t="s">
        <v>843</v>
      </c>
      <c r="C1404" s="1371">
        <f>Cover!G$27</f>
        <v>2019</v>
      </c>
      <c r="D1404" s="1395" t="s">
        <v>881</v>
      </c>
      <c r="E1404" s="1365" t="s">
        <v>831</v>
      </c>
      <c r="F1404" s="1371" t="s">
        <v>862</v>
      </c>
      <c r="G1404" s="1369">
        <f>IF(ISNUMBER('ECE-EU Species'!M20),IF('ECE-EU Species'!M20="","",'ECE-EU Species'!M20),"")</f>
        <v>1561.9259414291405</v>
      </c>
      <c r="H1404" s="1367" t="str">
        <f>IF('ECE-EU Species'!U20="","",'ECE-EU Species'!U20)</f>
        <v/>
      </c>
    </row>
    <row r="1405" spans="1:8" x14ac:dyDescent="0.25">
      <c r="A1405" s="1369" t="str">
        <f>Cover!$G$25</f>
        <v>NL</v>
      </c>
      <c r="B1405" s="1371" t="s">
        <v>843</v>
      </c>
      <c r="C1405" s="1371">
        <f>Cover!G$27</f>
        <v>2019</v>
      </c>
      <c r="D1405" s="1395" t="s">
        <v>882</v>
      </c>
      <c r="E1405" s="1365" t="s">
        <v>831</v>
      </c>
      <c r="F1405" s="1371" t="s">
        <v>862</v>
      </c>
      <c r="G1405" s="1369">
        <f>IF(ISNUMBER('ECE-EU Species'!M21),IF('ECE-EU Species'!M21="","",'ECE-EU Species'!M21),"")</f>
        <v>3377.976938992434</v>
      </c>
      <c r="H1405" s="1367" t="str">
        <f>IF('ECE-EU Species'!U21="","",'ECE-EU Species'!U21)</f>
        <v/>
      </c>
    </row>
    <row r="1406" spans="1:8" x14ac:dyDescent="0.25">
      <c r="A1406" s="1369" t="str">
        <f>Cover!$G$25</f>
        <v>NL</v>
      </c>
      <c r="B1406" s="1371" t="s">
        <v>843</v>
      </c>
      <c r="C1406" s="1371">
        <f>Cover!G$27</f>
        <v>2019</v>
      </c>
      <c r="D1406" s="1395" t="s">
        <v>880</v>
      </c>
      <c r="E1406" s="1365" t="s">
        <v>832</v>
      </c>
      <c r="F1406" s="1371" t="s">
        <v>862</v>
      </c>
      <c r="G1406" s="1369">
        <f>IF(ISNUMBER('ECE-EU Species'!M22),IF('ECE-EU Species'!M22="","",'ECE-EU Species'!M22),"")</f>
        <v>6438.1931448263176</v>
      </c>
      <c r="H1406" s="1367" t="str">
        <f>IF('ECE-EU Species'!U22="","",'ECE-EU Species'!U22)</f>
        <v/>
      </c>
    </row>
    <row r="1407" spans="1:8" x14ac:dyDescent="0.25">
      <c r="A1407" s="1369" t="str">
        <f>Cover!$G$25</f>
        <v>NL</v>
      </c>
      <c r="B1407" s="1371" t="s">
        <v>843</v>
      </c>
      <c r="C1407" s="1371">
        <f>Cover!G$27</f>
        <v>2019</v>
      </c>
      <c r="D1407" s="1395" t="s">
        <v>881</v>
      </c>
      <c r="E1407" s="1365" t="s">
        <v>832</v>
      </c>
      <c r="F1407" s="1371" t="s">
        <v>862</v>
      </c>
      <c r="G1407" s="1369">
        <f>IF(ISNUMBER('ECE-EU Species'!M23),IF('ECE-EU Species'!M23="","",'ECE-EU Species'!M23),"")</f>
        <v>1498.819596528677</v>
      </c>
      <c r="H1407" s="1367" t="str">
        <f>IF('ECE-EU Species'!U23="","",'ECE-EU Species'!U23)</f>
        <v/>
      </c>
    </row>
    <row r="1408" spans="1:8" x14ac:dyDescent="0.25">
      <c r="A1408" s="1369" t="str">
        <f>Cover!$G$25</f>
        <v>NL</v>
      </c>
      <c r="B1408" s="1371" t="s">
        <v>843</v>
      </c>
      <c r="C1408" s="1371">
        <f>Cover!G$27</f>
        <v>2019</v>
      </c>
      <c r="D1408" s="1395" t="s">
        <v>882</v>
      </c>
      <c r="E1408" s="1365" t="s">
        <v>832</v>
      </c>
      <c r="F1408" s="1371" t="s">
        <v>862</v>
      </c>
      <c r="G1408" s="1369">
        <f>IF(ISNUMBER('ECE-EU Species'!M24),IF('ECE-EU Species'!M24="","",'ECE-EU Species'!M24),"")</f>
        <v>4939.3735482976408</v>
      </c>
      <c r="H1408" s="1367" t="str">
        <f>IF('ECE-EU Species'!U24="","",'ECE-EU Species'!U24)</f>
        <v/>
      </c>
    </row>
    <row r="1409" spans="1:8" x14ac:dyDescent="0.25">
      <c r="A1409" s="1369" t="str">
        <f>Cover!$G$25</f>
        <v>NL</v>
      </c>
      <c r="B1409" s="1371" t="s">
        <v>843</v>
      </c>
      <c r="C1409" s="1371">
        <f>Cover!G$27</f>
        <v>2019</v>
      </c>
      <c r="D1409" s="1395" t="s">
        <v>880</v>
      </c>
      <c r="E1409" s="1365" t="s">
        <v>833</v>
      </c>
      <c r="F1409" s="1371" t="s">
        <v>862</v>
      </c>
      <c r="G1409" s="1369">
        <f>IF(ISNUMBER('ECE-EU Species'!M25),IF('ECE-EU Species'!M25="","",'ECE-EU Species'!M25),"")</f>
        <v>11056.208920456345</v>
      </c>
      <c r="H1409" s="1367" t="str">
        <f>IF('ECE-EU Species'!U25="","",'ECE-EU Species'!U25)</f>
        <v/>
      </c>
    </row>
    <row r="1410" spans="1:8" x14ac:dyDescent="0.25">
      <c r="A1410" s="1369" t="str">
        <f>Cover!$G$25</f>
        <v>NL</v>
      </c>
      <c r="B1410" s="1371" t="s">
        <v>843</v>
      </c>
      <c r="C1410" s="1371">
        <f>Cover!G$27</f>
        <v>2019</v>
      </c>
      <c r="D1410" s="1395" t="s">
        <v>880</v>
      </c>
      <c r="E1410" s="1365" t="s">
        <v>834</v>
      </c>
      <c r="F1410" s="1371" t="s">
        <v>862</v>
      </c>
      <c r="G1410" s="1369">
        <f>IF(ISNUMBER('ECE-EU Species'!M26),IF('ECE-EU Species'!M26="","",'ECE-EU Species'!M26),"")</f>
        <v>2609.7902363796825</v>
      </c>
      <c r="H1410" s="1367" t="str">
        <f>IF('ECE-EU Species'!U26="","",'ECE-EU Species'!U26)</f>
        <v/>
      </c>
    </row>
    <row r="1411" spans="1:8" x14ac:dyDescent="0.25">
      <c r="A1411" s="1369" t="str">
        <f>Cover!$G$25</f>
        <v>NL</v>
      </c>
      <c r="B1411" s="1371" t="s">
        <v>843</v>
      </c>
      <c r="C1411" s="1371">
        <f>Cover!G$27</f>
        <v>2019</v>
      </c>
      <c r="D1411" s="1395" t="s">
        <v>880</v>
      </c>
      <c r="E1411" s="1365" t="s">
        <v>835</v>
      </c>
      <c r="F1411" s="1371" t="s">
        <v>862</v>
      </c>
      <c r="G1411" s="1369">
        <f>IF(ISNUMBER('ECE-EU Species'!M27),IF('ECE-EU Species'!M27="","",'ECE-EU Species'!M27),"")</f>
        <v>1114.8441562077428</v>
      </c>
      <c r="H1411" s="1367" t="str">
        <f>IF('ECE-EU Species'!U27="","",'ECE-EU Species'!U27)</f>
        <v/>
      </c>
    </row>
    <row r="1412" spans="1:8" x14ac:dyDescent="0.25">
      <c r="A1412" s="1369" t="str">
        <f>Cover!$G$25</f>
        <v>NL</v>
      </c>
      <c r="B1412" s="1371" t="s">
        <v>843</v>
      </c>
      <c r="C1412" s="1371">
        <f>Cover!G$27</f>
        <v>2019</v>
      </c>
      <c r="D1412" s="1395" t="s">
        <v>880</v>
      </c>
      <c r="E1412" s="1365" t="s">
        <v>836</v>
      </c>
      <c r="F1412" s="1371" t="s">
        <v>862</v>
      </c>
      <c r="G1412" s="1369" t="str">
        <f>IF(ISNUMBER('ECE-EU Species'!M28),IF('ECE-EU Species'!M28="","",'ECE-EU Species'!M28),"")</f>
        <v/>
      </c>
      <c r="H1412" s="1367" t="str">
        <f>IF('ECE-EU Species'!U28="","",'ECE-EU Species'!U28)</f>
        <v/>
      </c>
    </row>
    <row r="1413" spans="1:8" x14ac:dyDescent="0.25">
      <c r="A1413" s="1369" t="str">
        <f>Cover!$G$25</f>
        <v>NL</v>
      </c>
      <c r="B1413" s="1371" t="s">
        <v>843</v>
      </c>
      <c r="C1413" s="1371">
        <f>Cover!G$27</f>
        <v>2019</v>
      </c>
      <c r="D1413" s="1395" t="s">
        <v>881</v>
      </c>
      <c r="E1413" s="1365" t="s">
        <v>836</v>
      </c>
      <c r="F1413" s="1371" t="s">
        <v>862</v>
      </c>
      <c r="G1413" s="1369" t="str">
        <f>IF(ISNUMBER('ECE-EU Species'!M29),IF('ECE-EU Species'!M29="","",'ECE-EU Species'!M29),"")</f>
        <v/>
      </c>
      <c r="H1413" s="1367" t="str">
        <f>IF('ECE-EU Species'!U29="","",'ECE-EU Species'!U29)</f>
        <v/>
      </c>
    </row>
    <row r="1414" spans="1:8" x14ac:dyDescent="0.25">
      <c r="A1414" s="1369" t="str">
        <f>Cover!$G$25</f>
        <v>NL</v>
      </c>
      <c r="B1414" s="1371" t="s">
        <v>843</v>
      </c>
      <c r="C1414" s="1371">
        <f>Cover!G$27</f>
        <v>2019</v>
      </c>
      <c r="D1414" s="1395" t="s">
        <v>882</v>
      </c>
      <c r="E1414" s="1365" t="s">
        <v>836</v>
      </c>
      <c r="F1414" s="1371" t="s">
        <v>862</v>
      </c>
      <c r="G1414" s="1369" t="str">
        <f>IF(ISNUMBER('ECE-EU Species'!M30),IF('ECE-EU Species'!M30="","",'ECE-EU Species'!M30),"")</f>
        <v/>
      </c>
      <c r="H1414" s="1367" t="str">
        <f>IF('ECE-EU Species'!U30="","",'ECE-EU Species'!U30)</f>
        <v/>
      </c>
    </row>
    <row r="1415" spans="1:8" x14ac:dyDescent="0.25">
      <c r="A1415" s="1369" t="str">
        <f>Cover!$G$25</f>
        <v>NL</v>
      </c>
      <c r="B1415" s="1371" t="s">
        <v>843</v>
      </c>
      <c r="C1415" s="1371">
        <f>Cover!G$27</f>
        <v>2019</v>
      </c>
      <c r="D1415" s="1395" t="s">
        <v>880</v>
      </c>
      <c r="E1415" s="1365" t="s">
        <v>840</v>
      </c>
      <c r="F1415" s="1371" t="s">
        <v>862</v>
      </c>
      <c r="G1415" s="1369">
        <f>IF(ISNUMBER('ECE-EU Species'!M31),IF('ECE-EU Species'!M31="","",'ECE-EU Species'!M31),"")</f>
        <v>2587.4254844517104</v>
      </c>
      <c r="H1415" s="1367" t="str">
        <f>IF('ECE-EU Species'!U31="","",'ECE-EU Species'!U31)</f>
        <v/>
      </c>
    </row>
    <row r="1416" spans="1:8" x14ac:dyDescent="0.25">
      <c r="A1416" s="1369" t="str">
        <f>Cover!$G$25</f>
        <v>NL</v>
      </c>
      <c r="B1416" s="1371" t="s">
        <v>843</v>
      </c>
      <c r="C1416" s="1371">
        <f>Cover!G$27</f>
        <v>2019</v>
      </c>
      <c r="D1416" s="1395" t="s">
        <v>880</v>
      </c>
      <c r="E1416" s="1365" t="s">
        <v>841</v>
      </c>
      <c r="F1416" s="1371" t="s">
        <v>862</v>
      </c>
      <c r="G1416" s="1369" t="str">
        <f>IF(ISNUMBER('ECE-EU Species'!M32),IF('ECE-EU Species'!M32="","",'ECE-EU Species'!M32),"")</f>
        <v/>
      </c>
      <c r="H1416" s="1367" t="str">
        <f>IF('ECE-EU Species'!U32="","",'ECE-EU Species'!U32)</f>
        <v/>
      </c>
    </row>
    <row r="1417" spans="1:8" x14ac:dyDescent="0.25">
      <c r="A1417" s="1369" t="str">
        <f>Cover!$G$25</f>
        <v>NL</v>
      </c>
      <c r="B1417" s="1371" t="s">
        <v>843</v>
      </c>
      <c r="C1417" s="1371">
        <f>Cover!G$27</f>
        <v>2019</v>
      </c>
      <c r="D1417" s="1368" t="s">
        <v>883</v>
      </c>
      <c r="E1417" s="1365" t="s">
        <v>829</v>
      </c>
      <c r="F1417" s="1371" t="s">
        <v>862</v>
      </c>
      <c r="G1417" s="1369">
        <f>IF(ISNUMBER('ECE-EU Species'!M33),IF('ECE-EU Species'!M33="","",'ECE-EU Species'!M33),"")</f>
        <v>141812</v>
      </c>
      <c r="H1417" s="1367" t="str">
        <f>IF('ECE-EU Species'!U33="","",'ECE-EU Species'!U33)</f>
        <v/>
      </c>
    </row>
    <row r="1418" spans="1:8" x14ac:dyDescent="0.25">
      <c r="A1418" s="1369" t="str">
        <f>Cover!$G$25</f>
        <v>NL</v>
      </c>
      <c r="B1418" s="1371" t="s">
        <v>843</v>
      </c>
      <c r="C1418" s="1371">
        <f>Cover!G$27</f>
        <v>2019</v>
      </c>
      <c r="D1418" s="1368" t="s">
        <v>883</v>
      </c>
      <c r="E1418" s="1365" t="s">
        <v>830</v>
      </c>
      <c r="F1418" s="1371" t="s">
        <v>862</v>
      </c>
      <c r="G1418" s="1369">
        <f>IF(ISNUMBER('ECE-EU Species'!M34),IF('ECE-EU Species'!M34="","",'ECE-EU Species'!M34),"")</f>
        <v>19733</v>
      </c>
      <c r="H1418" s="1367" t="str">
        <f>IF('ECE-EU Species'!U34="","",'ECE-EU Species'!U34)</f>
        <v/>
      </c>
    </row>
    <row r="1419" spans="1:8" x14ac:dyDescent="0.25">
      <c r="A1419" s="1369" t="str">
        <f>Cover!$G$25</f>
        <v>NL</v>
      </c>
      <c r="B1419" s="1371" t="s">
        <v>843</v>
      </c>
      <c r="C1419" s="1371">
        <f>Cover!G$27</f>
        <v>2019</v>
      </c>
      <c r="D1419" s="1368" t="s">
        <v>883</v>
      </c>
      <c r="E1419" s="1365" t="s">
        <v>831</v>
      </c>
      <c r="F1419" s="1371" t="s">
        <v>862</v>
      </c>
      <c r="G1419" s="1369">
        <f>IF(ISNUMBER('ECE-EU Species'!M35),IF('ECE-EU Species'!M35="","",'ECE-EU Species'!M35),"")</f>
        <v>83071</v>
      </c>
      <c r="H1419" s="1367" t="str">
        <f>IF('ECE-EU Species'!U35="","",'ECE-EU Species'!U35)</f>
        <v/>
      </c>
    </row>
    <row r="1420" spans="1:8" x14ac:dyDescent="0.25">
      <c r="A1420" s="1369" t="str">
        <f>Cover!$G$25</f>
        <v>NL</v>
      </c>
      <c r="B1420" s="1371" t="s">
        <v>843</v>
      </c>
      <c r="C1420" s="1371">
        <f>Cover!G$27</f>
        <v>2019</v>
      </c>
      <c r="D1420" s="1368" t="s">
        <v>883</v>
      </c>
      <c r="E1420" s="1365" t="s">
        <v>833</v>
      </c>
      <c r="F1420" s="1371" t="s">
        <v>862</v>
      </c>
      <c r="G1420" s="1369">
        <f>IF(ISNUMBER('ECE-EU Species'!M36),IF('ECE-EU Species'!M36="","",'ECE-EU Species'!M36),"")</f>
        <v>66602</v>
      </c>
      <c r="H1420" s="1367" t="str">
        <f>IF('ECE-EU Species'!U36="","",'ECE-EU Species'!U36)</f>
        <v/>
      </c>
    </row>
    <row r="1421" spans="1:8" x14ac:dyDescent="0.25">
      <c r="A1421" s="1369" t="str">
        <f>Cover!$G$25</f>
        <v>NL</v>
      </c>
      <c r="B1421" s="1371" t="s">
        <v>843</v>
      </c>
      <c r="C1421" s="1371">
        <f>Cover!G$27</f>
        <v>2019</v>
      </c>
      <c r="D1421" s="1368" t="s">
        <v>883</v>
      </c>
      <c r="E1421" s="1365" t="s">
        <v>834</v>
      </c>
      <c r="F1421" s="1371" t="s">
        <v>862</v>
      </c>
      <c r="G1421" s="1369">
        <f>IF(ISNUMBER('ECE-EU Species'!M37),IF('ECE-EU Species'!M37="","",'ECE-EU Species'!M37),"")</f>
        <v>23453</v>
      </c>
      <c r="H1421" s="1367" t="str">
        <f>IF('ECE-EU Species'!U37="","",'ECE-EU Species'!U37)</f>
        <v/>
      </c>
    </row>
    <row r="1422" spans="1:8" x14ac:dyDescent="0.25">
      <c r="A1422" s="1369" t="str">
        <f>Cover!$G$25</f>
        <v>NL</v>
      </c>
      <c r="B1422" s="1371" t="s">
        <v>843</v>
      </c>
      <c r="C1422" s="1371">
        <f>Cover!G$27</f>
        <v>2019</v>
      </c>
      <c r="D1422" s="1368" t="s">
        <v>883</v>
      </c>
      <c r="E1422" s="1365" t="s">
        <v>835</v>
      </c>
      <c r="F1422" s="1371" t="s">
        <v>862</v>
      </c>
      <c r="G1422" s="1369">
        <f>IF(ISNUMBER('ECE-EU Species'!M38),IF('ECE-EU Species'!M38="","",'ECE-EU Species'!M38),"")</f>
        <v>1463</v>
      </c>
      <c r="H1422" s="1367" t="str">
        <f>IF('ECE-EU Species'!U38="","",'ECE-EU Species'!U38)</f>
        <v/>
      </c>
    </row>
    <row r="1423" spans="1:8" x14ac:dyDescent="0.25">
      <c r="A1423" s="1369" t="str">
        <f>Cover!$G$25</f>
        <v>NL</v>
      </c>
      <c r="B1423" s="1371" t="s">
        <v>843</v>
      </c>
      <c r="C1423" s="1371">
        <f>Cover!G$27</f>
        <v>2019</v>
      </c>
      <c r="D1423" s="1368" t="s">
        <v>883</v>
      </c>
      <c r="E1423" s="1365" t="s">
        <v>837</v>
      </c>
      <c r="F1423" s="1371" t="s">
        <v>862</v>
      </c>
      <c r="G1423" s="1369">
        <f>IF(ISNUMBER('ECE-EU Species'!M39),IF('ECE-EU Species'!M39="","",'ECE-EU Species'!M39),"")</f>
        <v>341</v>
      </c>
      <c r="H1423" s="1367" t="str">
        <f>IF('ECE-EU Species'!U39="","",'ECE-EU Species'!U39)</f>
        <v/>
      </c>
    </row>
    <row r="1424" spans="1:8" x14ac:dyDescent="0.25">
      <c r="A1424" s="1369" t="str">
        <f>Cover!$G$25</f>
        <v>NL</v>
      </c>
      <c r="B1424" s="1371" t="s">
        <v>843</v>
      </c>
      <c r="C1424" s="1371">
        <f>Cover!G$27</f>
        <v>2019</v>
      </c>
      <c r="D1424" s="1368" t="s">
        <v>883</v>
      </c>
      <c r="E1424" s="1365" t="s">
        <v>838</v>
      </c>
      <c r="F1424" s="1371" t="s">
        <v>862</v>
      </c>
      <c r="G1424" s="1369">
        <f>IF(ISNUMBER('ECE-EU Species'!M40),IF('ECE-EU Species'!M40="","",'ECE-EU Species'!M40),"")</f>
        <v>34</v>
      </c>
      <c r="H1424" s="1367" t="str">
        <f>IF('ECE-EU Species'!U40="","",'ECE-EU Species'!U40)</f>
        <v/>
      </c>
    </row>
    <row r="1425" spans="1:8" x14ac:dyDescent="0.25">
      <c r="A1425" s="1369" t="str">
        <f>Cover!$G$25</f>
        <v>NL</v>
      </c>
      <c r="B1425" s="1371" t="s">
        <v>843</v>
      </c>
      <c r="C1425" s="1371">
        <f>Cover!G$27</f>
        <v>2019</v>
      </c>
      <c r="D1425" s="1368" t="s">
        <v>883</v>
      </c>
      <c r="E1425" s="1365" t="s">
        <v>839</v>
      </c>
      <c r="F1425" s="1371" t="s">
        <v>862</v>
      </c>
      <c r="G1425" s="1369">
        <f>IF(ISNUMBER('ECE-EU Species'!M41),IF('ECE-EU Species'!M41="","",'ECE-EU Species'!M41),"")</f>
        <v>352</v>
      </c>
      <c r="H1425" s="1367" t="str">
        <f>IF('ECE-EU Species'!U41="","",'ECE-EU Species'!U41)</f>
        <v/>
      </c>
    </row>
    <row r="1426" spans="1:8" x14ac:dyDescent="0.25">
      <c r="A1426" s="1369" t="str">
        <f>Cover!$G$25</f>
        <v>NL</v>
      </c>
      <c r="B1426" s="1371" t="s">
        <v>843</v>
      </c>
      <c r="C1426" s="1371">
        <f>Cover!G$27</f>
        <v>2019</v>
      </c>
      <c r="D1426" s="1368" t="s">
        <v>883</v>
      </c>
      <c r="E1426" s="1365" t="s">
        <v>840</v>
      </c>
      <c r="F1426" s="1371" t="s">
        <v>862</v>
      </c>
      <c r="G1426" s="1369">
        <f>IF(ISNUMBER('ECE-EU Species'!M42),IF('ECE-EU Species'!M42="","",'ECE-EU Species'!M42),"")</f>
        <v>1147</v>
      </c>
      <c r="H1426" s="1367" t="str">
        <f>IF('ECE-EU Species'!U42="","",'ECE-EU Species'!U42)</f>
        <v/>
      </c>
    </row>
    <row r="1427" spans="1:8" x14ac:dyDescent="0.25">
      <c r="A1427" s="1369" t="str">
        <f>Cover!$G$25</f>
        <v>NL</v>
      </c>
      <c r="B1427" s="1371" t="s">
        <v>843</v>
      </c>
      <c r="C1427" s="1371">
        <f>Cover!G$27</f>
        <v>2019</v>
      </c>
      <c r="D1427" s="1368" t="s">
        <v>883</v>
      </c>
      <c r="E1427" s="1365" t="s">
        <v>836</v>
      </c>
      <c r="F1427" s="1371" t="s">
        <v>862</v>
      </c>
      <c r="G1427" s="1369">
        <f>IF(ISNUMBER('ECE-EU Species'!M43),IF('ECE-EU Species'!M43="","",'ECE-EU Species'!M43),"")</f>
        <v>623</v>
      </c>
      <c r="H1427" s="1367" t="str">
        <f>IF('ECE-EU Species'!U43="","",'ECE-EU Species'!U43)</f>
        <v/>
      </c>
    </row>
    <row r="1428" spans="1:8" x14ac:dyDescent="0.25">
      <c r="A1428" s="1369" t="str">
        <f>Cover!$G$25</f>
        <v>NL</v>
      </c>
      <c r="B1428" s="1370" t="s">
        <v>864</v>
      </c>
      <c r="C1428" s="1371">
        <f>Cover!G$27-1</f>
        <v>2018</v>
      </c>
      <c r="D1428" s="1368" t="s">
        <v>229</v>
      </c>
      <c r="E1428" s="1371" t="s">
        <v>785</v>
      </c>
      <c r="F1428" s="1371" t="s">
        <v>861</v>
      </c>
      <c r="G1428" s="1369">
        <f>IF(ISNUMBER('EU2 Removals'!E19),IF('EU2 Removals'!E19="","",'EU2 Removals'!E19),"")</f>
        <v>1307.7999999999997</v>
      </c>
      <c r="H1428" s="1371" t="str">
        <f>IF('EU2 Removals'!G19="","",'EU2 Removals'!G19)</f>
        <v/>
      </c>
    </row>
    <row r="1429" spans="1:8" x14ac:dyDescent="0.25">
      <c r="A1429" s="1369" t="str">
        <f>Cover!$G$25</f>
        <v>NL</v>
      </c>
      <c r="B1429" s="1370" t="s">
        <v>864</v>
      </c>
      <c r="C1429" s="1371">
        <f>Cover!G$27-1</f>
        <v>2018</v>
      </c>
      <c r="D1429" s="1368" t="s">
        <v>229</v>
      </c>
      <c r="E1429" s="1365" t="s">
        <v>829</v>
      </c>
      <c r="F1429" s="1371" t="s">
        <v>861</v>
      </c>
      <c r="G1429" s="1369">
        <f>IF(ISNUMBER('EU2 Removals'!E20),IF('EU2 Removals'!E20="","",'EU2 Removals'!E20),"")</f>
        <v>590.59999999999991</v>
      </c>
      <c r="H1429" s="1371" t="str">
        <f>IF('EU2 Removals'!G20="","",'EU2 Removals'!G20)</f>
        <v/>
      </c>
    </row>
    <row r="1430" spans="1:8" x14ac:dyDescent="0.25">
      <c r="A1430" s="1369" t="str">
        <f>Cover!$G$25</f>
        <v>NL</v>
      </c>
      <c r="B1430" s="1370" t="s">
        <v>864</v>
      </c>
      <c r="C1430" s="1371">
        <f>Cover!G$27-1</f>
        <v>2018</v>
      </c>
      <c r="D1430" s="1368" t="s">
        <v>229</v>
      </c>
      <c r="E1430" s="1365" t="s">
        <v>833</v>
      </c>
      <c r="F1430" s="1371" t="s">
        <v>861</v>
      </c>
      <c r="G1430" s="1369">
        <f>IF(ISNUMBER('EU2 Removals'!E21),IF('EU2 Removals'!E21="","",'EU2 Removals'!E21),"")</f>
        <v>717.19999999999993</v>
      </c>
      <c r="H1430" s="1371" t="str">
        <f>IF('EU2 Removals'!G21="","",'EU2 Removals'!G21)</f>
        <v/>
      </c>
    </row>
    <row r="1431" spans="1:8" x14ac:dyDescent="0.25">
      <c r="A1431" s="1369" t="str">
        <f>Cover!$G$25</f>
        <v>NL</v>
      </c>
      <c r="B1431" s="1370" t="s">
        <v>864</v>
      </c>
      <c r="C1431" s="1371">
        <f>Cover!G$27-1</f>
        <v>2018</v>
      </c>
      <c r="D1431" s="1368" t="s">
        <v>232</v>
      </c>
      <c r="E1431" s="1365" t="s">
        <v>785</v>
      </c>
      <c r="F1431" s="1371" t="s">
        <v>861</v>
      </c>
      <c r="G1431" s="1369">
        <f>IF(ISNUMBER('EU2 Removals'!E22),IF('EU2 Removals'!E22="","",'EU2 Removals'!E22),"")</f>
        <v>510</v>
      </c>
      <c r="H1431" s="1371" t="str">
        <f>IF('EU2 Removals'!G22="","",'EU2 Removals'!G22)</f>
        <v/>
      </c>
    </row>
    <row r="1432" spans="1:8" x14ac:dyDescent="0.25">
      <c r="A1432" s="1369" t="str">
        <f>Cover!$G$25</f>
        <v>NL</v>
      </c>
      <c r="B1432" s="1370" t="s">
        <v>864</v>
      </c>
      <c r="C1432" s="1371">
        <f>Cover!G$27-1</f>
        <v>2018</v>
      </c>
      <c r="D1432" s="1368" t="s">
        <v>232</v>
      </c>
      <c r="E1432" s="1365" t="s">
        <v>829</v>
      </c>
      <c r="F1432" s="1371" t="s">
        <v>861</v>
      </c>
      <c r="G1432" s="1369">
        <f>IF(ISNUMBER('EU2 Removals'!E23),IF('EU2 Removals'!E23="","",'EU2 Removals'!E23),"")</f>
        <v>230.3</v>
      </c>
      <c r="H1432" s="1371" t="str">
        <f>IF('EU2 Removals'!G23="","",'EU2 Removals'!G23)</f>
        <v/>
      </c>
    </row>
    <row r="1433" spans="1:8" x14ac:dyDescent="0.25">
      <c r="A1433" s="1369" t="str">
        <f>Cover!$G$25</f>
        <v>NL</v>
      </c>
      <c r="B1433" s="1370" t="s">
        <v>864</v>
      </c>
      <c r="C1433" s="1371">
        <f>Cover!G$27-1</f>
        <v>2018</v>
      </c>
      <c r="D1433" s="1368" t="s">
        <v>232</v>
      </c>
      <c r="E1433" s="1365" t="s">
        <v>833</v>
      </c>
      <c r="F1433" s="1371" t="s">
        <v>861</v>
      </c>
      <c r="G1433" s="1369">
        <f>IF(ISNUMBER('EU2 Removals'!E24),IF('EU2 Removals'!E24="","",'EU2 Removals'!E24),"")</f>
        <v>279.7</v>
      </c>
      <c r="H1433" s="1371" t="str">
        <f>IF('EU2 Removals'!G24="","",'EU2 Removals'!G24)</f>
        <v/>
      </c>
    </row>
    <row r="1434" spans="1:8" x14ac:dyDescent="0.25">
      <c r="A1434" s="1369" t="str">
        <f>Cover!$G$25</f>
        <v>NL</v>
      </c>
      <c r="B1434" s="1370" t="s">
        <v>864</v>
      </c>
      <c r="C1434" s="1371">
        <f>Cover!G$27-1</f>
        <v>2018</v>
      </c>
      <c r="D1434" s="1368" t="s">
        <v>235</v>
      </c>
      <c r="E1434" s="1365" t="s">
        <v>785</v>
      </c>
      <c r="F1434" s="1371" t="s">
        <v>861</v>
      </c>
      <c r="G1434" s="1369">
        <f>IF(ISNUMBER('EU2 Removals'!E25),IF('EU2 Removals'!E25="","",'EU2 Removals'!E25),"")</f>
        <v>196.2</v>
      </c>
      <c r="H1434" s="1371" t="str">
        <f>IF('EU2 Removals'!G25="","",'EU2 Removals'!G25)</f>
        <v/>
      </c>
    </row>
    <row r="1435" spans="1:8" x14ac:dyDescent="0.25">
      <c r="A1435" s="1369" t="str">
        <f>Cover!$G$25</f>
        <v>NL</v>
      </c>
      <c r="B1435" s="1371" t="s">
        <v>864</v>
      </c>
      <c r="C1435" s="1371">
        <f>Cover!G$27-1</f>
        <v>2018</v>
      </c>
      <c r="D1435" s="1368" t="s">
        <v>235</v>
      </c>
      <c r="E1435" s="1365" t="s">
        <v>829</v>
      </c>
      <c r="F1435" s="1365" t="s">
        <v>861</v>
      </c>
      <c r="G1435" s="1369">
        <f>IF(ISNUMBER('EU2 Removals'!E26),IF('EU2 Removals'!E26="","",'EU2 Removals'!E26),"")</f>
        <v>88.6</v>
      </c>
      <c r="H1435" s="1371" t="str">
        <f>IF('EU2 Removals'!G26="","",'EU2 Removals'!G26)</f>
        <v/>
      </c>
    </row>
    <row r="1436" spans="1:8" x14ac:dyDescent="0.25">
      <c r="A1436" s="1369" t="str">
        <f>Cover!$G$25</f>
        <v>NL</v>
      </c>
      <c r="B1436" s="1371" t="s">
        <v>864</v>
      </c>
      <c r="C1436" s="1371">
        <f>Cover!G$27-1</f>
        <v>2018</v>
      </c>
      <c r="D1436" s="1368" t="s">
        <v>235</v>
      </c>
      <c r="E1436" s="1365" t="s">
        <v>833</v>
      </c>
      <c r="F1436" s="1365" t="s">
        <v>861</v>
      </c>
      <c r="G1436" s="1369">
        <f>IF(ISNUMBER('EU2 Removals'!E27),IF('EU2 Removals'!E27="","",'EU2 Removals'!E27),"")</f>
        <v>107.6</v>
      </c>
      <c r="H1436" s="1371" t="str">
        <f>IF('EU2 Removals'!G27="","",'EU2 Removals'!G27)</f>
        <v/>
      </c>
    </row>
    <row r="1437" spans="1:8" x14ac:dyDescent="0.25">
      <c r="A1437" s="1369" t="str">
        <f>Cover!$G$25</f>
        <v>NL</v>
      </c>
      <c r="B1437" s="1371" t="s">
        <v>864</v>
      </c>
      <c r="C1437" s="1371">
        <f>Cover!G$27-1</f>
        <v>2018</v>
      </c>
      <c r="D1437" s="1368" t="s">
        <v>238</v>
      </c>
      <c r="E1437" s="1365" t="s">
        <v>785</v>
      </c>
      <c r="F1437" s="1365" t="s">
        <v>861</v>
      </c>
      <c r="G1437" s="1369">
        <f>IF(ISNUMBER('EU2 Removals'!E28),IF('EU2 Removals'!E28="","",'EU2 Removals'!E28),"")</f>
        <v>601.59999999999991</v>
      </c>
      <c r="H1437" s="1371" t="str">
        <f>IF('EU2 Removals'!G28="","",'EU2 Removals'!G28)</f>
        <v/>
      </c>
    </row>
    <row r="1438" spans="1:8" x14ac:dyDescent="0.25">
      <c r="A1438" s="1369" t="str">
        <f>Cover!$G$25</f>
        <v>NL</v>
      </c>
      <c r="B1438" s="1371" t="s">
        <v>864</v>
      </c>
      <c r="C1438" s="1371">
        <f>Cover!G$27-1</f>
        <v>2018</v>
      </c>
      <c r="D1438" s="1368" t="s">
        <v>238</v>
      </c>
      <c r="E1438" s="1365" t="s">
        <v>829</v>
      </c>
      <c r="F1438" s="1365" t="s">
        <v>861</v>
      </c>
      <c r="G1438" s="1369">
        <f>IF(ISNUMBER('EU2 Removals'!E29),IF('EU2 Removals'!E29="","",'EU2 Removals'!E29),"")</f>
        <v>271.7</v>
      </c>
      <c r="H1438" s="1371" t="str">
        <f>IF('EU2 Removals'!G29="","",'EU2 Removals'!G29)</f>
        <v/>
      </c>
    </row>
    <row r="1439" spans="1:8" x14ac:dyDescent="0.25">
      <c r="A1439" s="1369" t="str">
        <f>Cover!$G$25</f>
        <v>NL</v>
      </c>
      <c r="B1439" s="1371" t="s">
        <v>864</v>
      </c>
      <c r="C1439" s="1371">
        <f>Cover!G$27-1</f>
        <v>2018</v>
      </c>
      <c r="D1439" s="1368" t="s">
        <v>238</v>
      </c>
      <c r="E1439" s="1365" t="s">
        <v>833</v>
      </c>
      <c r="F1439" s="1365" t="s">
        <v>861</v>
      </c>
      <c r="G1439" s="1369">
        <f>IF(ISNUMBER('EU2 Removals'!E30),IF('EU2 Removals'!E30="","",'EU2 Removals'!E30),"")</f>
        <v>329.9</v>
      </c>
      <c r="H1439" s="1371" t="str">
        <f>IF('EU2 Removals'!G30="","",'EU2 Removals'!G30)</f>
        <v/>
      </c>
    </row>
    <row r="1440" spans="1:8" x14ac:dyDescent="0.25">
      <c r="A1440" s="1369" t="str">
        <f>Cover!$G$25</f>
        <v>NL</v>
      </c>
      <c r="B1440" s="1370" t="s">
        <v>864</v>
      </c>
      <c r="C1440" s="1371">
        <f>Cover!G$27</f>
        <v>2019</v>
      </c>
      <c r="D1440" s="1368" t="s">
        <v>229</v>
      </c>
      <c r="E1440" s="1371" t="s">
        <v>785</v>
      </c>
      <c r="F1440" s="1371" t="s">
        <v>861</v>
      </c>
      <c r="G1440" s="1369">
        <f>IF(ISNUMBER('EU2 Removals'!F19),IF('EU2 Removals'!F19="","",'EU2 Removals'!F19),"")</f>
        <v>1283.6600000000001</v>
      </c>
      <c r="H1440" s="1371" t="str">
        <f>IF('EU2 Removals'!H19="","",'EU2 Removals'!H19)</f>
        <v/>
      </c>
    </row>
    <row r="1441" spans="1:8" x14ac:dyDescent="0.25">
      <c r="A1441" s="1369" t="str">
        <f>Cover!$G$25</f>
        <v>NL</v>
      </c>
      <c r="B1441" s="1370" t="s">
        <v>864</v>
      </c>
      <c r="C1441" s="1371">
        <f>Cover!G$27</f>
        <v>2019</v>
      </c>
      <c r="D1441" s="1368" t="s">
        <v>229</v>
      </c>
      <c r="E1441" s="1365" t="s">
        <v>829</v>
      </c>
      <c r="F1441" s="1371" t="s">
        <v>861</v>
      </c>
      <c r="G1441" s="1369">
        <f>IF(ISNUMBER('EU2 Removals'!F20),IF('EU2 Removals'!F20="","",'EU2 Removals'!F20),"")</f>
        <v>573.69200000000001</v>
      </c>
      <c r="H1441" s="1371" t="str">
        <f>IF('EU2 Removals'!H20="","",'EU2 Removals'!H20)</f>
        <v/>
      </c>
    </row>
    <row r="1442" spans="1:8" x14ac:dyDescent="0.25">
      <c r="A1442" s="1369" t="str">
        <f>Cover!$G$25</f>
        <v>NL</v>
      </c>
      <c r="B1442" s="1370" t="s">
        <v>864</v>
      </c>
      <c r="C1442" s="1371">
        <f>Cover!G$27</f>
        <v>2019</v>
      </c>
      <c r="D1442" s="1368" t="s">
        <v>229</v>
      </c>
      <c r="E1442" s="1365" t="s">
        <v>833</v>
      </c>
      <c r="F1442" s="1371" t="s">
        <v>861</v>
      </c>
      <c r="G1442" s="1369">
        <f>IF(ISNUMBER('EU2 Removals'!F21),IF('EU2 Removals'!F21="","",'EU2 Removals'!F21),"")</f>
        <v>709.96800000000007</v>
      </c>
      <c r="H1442" s="1371" t="str">
        <f>IF('EU2 Removals'!H21="","",'EU2 Removals'!H21)</f>
        <v/>
      </c>
    </row>
    <row r="1443" spans="1:8" x14ac:dyDescent="0.25">
      <c r="A1443" s="1369" t="str">
        <f>Cover!$G$25</f>
        <v>NL</v>
      </c>
      <c r="B1443" s="1370" t="s">
        <v>864</v>
      </c>
      <c r="C1443" s="1371">
        <f>Cover!G$27</f>
        <v>2019</v>
      </c>
      <c r="D1443" s="1368" t="s">
        <v>232</v>
      </c>
      <c r="E1443" s="1365" t="s">
        <v>785</v>
      </c>
      <c r="F1443" s="1371" t="s">
        <v>861</v>
      </c>
      <c r="G1443" s="1369">
        <f>IF(ISNUMBER('EU2 Removals'!F22),IF('EU2 Removals'!F22="","",'EU2 Removals'!F22),"")</f>
        <v>500.62740000000002</v>
      </c>
      <c r="H1443" s="1371" t="str">
        <f>IF('EU2 Removals'!H22="","",'EU2 Removals'!H22)</f>
        <v/>
      </c>
    </row>
    <row r="1444" spans="1:8" x14ac:dyDescent="0.25">
      <c r="A1444" s="1369" t="str">
        <f>Cover!$G$25</f>
        <v>NL</v>
      </c>
      <c r="B1444" s="1370" t="s">
        <v>864</v>
      </c>
      <c r="C1444" s="1371">
        <f>Cover!G$27</f>
        <v>2019</v>
      </c>
      <c r="D1444" s="1368" t="s">
        <v>232</v>
      </c>
      <c r="E1444" s="1365" t="s">
        <v>829</v>
      </c>
      <c r="F1444" s="1371" t="s">
        <v>861</v>
      </c>
      <c r="G1444" s="1369">
        <f>IF(ISNUMBER('EU2 Removals'!F23),IF('EU2 Removals'!F23="","",'EU2 Removals'!F23),"")</f>
        <v>223.73987999999997</v>
      </c>
      <c r="H1444" s="1371" t="str">
        <f>IF('EU2 Removals'!H23="","",'EU2 Removals'!H23)</f>
        <v/>
      </c>
    </row>
    <row r="1445" spans="1:8" x14ac:dyDescent="0.25">
      <c r="A1445" s="1369" t="str">
        <f>Cover!$G$25</f>
        <v>NL</v>
      </c>
      <c r="B1445" s="1370" t="s">
        <v>864</v>
      </c>
      <c r="C1445" s="1371">
        <f>Cover!G$27</f>
        <v>2019</v>
      </c>
      <c r="D1445" s="1368" t="s">
        <v>232</v>
      </c>
      <c r="E1445" s="1365" t="s">
        <v>833</v>
      </c>
      <c r="F1445" s="1371" t="s">
        <v>861</v>
      </c>
      <c r="G1445" s="1369">
        <f>IF(ISNUMBER('EU2 Removals'!F24),IF('EU2 Removals'!F24="","",'EU2 Removals'!F24),"")</f>
        <v>276.88752000000005</v>
      </c>
      <c r="H1445" s="1371" t="str">
        <f>IF('EU2 Removals'!H24="","",'EU2 Removals'!H24)</f>
        <v/>
      </c>
    </row>
    <row r="1446" spans="1:8" x14ac:dyDescent="0.25">
      <c r="A1446" s="1369" t="str">
        <f>Cover!$G$25</f>
        <v>NL</v>
      </c>
      <c r="B1446" s="1370" t="s">
        <v>864</v>
      </c>
      <c r="C1446" s="1371">
        <f>Cover!G$27</f>
        <v>2019</v>
      </c>
      <c r="D1446" s="1368" t="s">
        <v>235</v>
      </c>
      <c r="E1446" s="1365" t="s">
        <v>785</v>
      </c>
      <c r="F1446" s="1371" t="s">
        <v>861</v>
      </c>
      <c r="G1446" s="1369">
        <f>IF(ISNUMBER('EU2 Removals'!F25),IF('EU2 Removals'!F25="","",'EU2 Removals'!F25),"")</f>
        <v>192.54900000000001</v>
      </c>
      <c r="H1446" s="1371" t="str">
        <f>IF('EU2 Removals'!H25="","",'EU2 Removals'!H25)</f>
        <v/>
      </c>
    </row>
    <row r="1447" spans="1:8" x14ac:dyDescent="0.25">
      <c r="A1447" s="1369" t="str">
        <f>Cover!$G$25</f>
        <v>NL</v>
      </c>
      <c r="B1447" s="1371" t="s">
        <v>864</v>
      </c>
      <c r="C1447" s="1371">
        <f>Cover!G$27</f>
        <v>2019</v>
      </c>
      <c r="D1447" s="1368" t="s">
        <v>235</v>
      </c>
      <c r="E1447" s="1365" t="s">
        <v>829</v>
      </c>
      <c r="F1447" s="1365" t="s">
        <v>861</v>
      </c>
      <c r="G1447" s="1369">
        <f>IF(ISNUMBER('EU2 Removals'!F26),IF('EU2 Removals'!F26="","",'EU2 Removals'!F26),"")</f>
        <v>86.053799999999995</v>
      </c>
      <c r="H1447" s="1371" t="str">
        <f>IF('EU2 Removals'!H26="","",'EU2 Removals'!H26)</f>
        <v/>
      </c>
    </row>
    <row r="1448" spans="1:8" x14ac:dyDescent="0.25">
      <c r="A1448" s="1369" t="str">
        <f>Cover!$G$25</f>
        <v>NL</v>
      </c>
      <c r="B1448" s="1371" t="s">
        <v>864</v>
      </c>
      <c r="C1448" s="1371">
        <f>Cover!G$27</f>
        <v>2019</v>
      </c>
      <c r="D1448" s="1368" t="s">
        <v>235</v>
      </c>
      <c r="E1448" s="1365" t="s">
        <v>833</v>
      </c>
      <c r="F1448" s="1365" t="s">
        <v>861</v>
      </c>
      <c r="G1448" s="1369">
        <f>IF(ISNUMBER('EU2 Removals'!F27),IF('EU2 Removals'!F27="","",'EU2 Removals'!F27),"")</f>
        <v>106.49520000000001</v>
      </c>
      <c r="H1448" s="1371" t="str">
        <f>IF('EU2 Removals'!H27="","",'EU2 Removals'!H27)</f>
        <v/>
      </c>
    </row>
    <row r="1449" spans="1:8" x14ac:dyDescent="0.25">
      <c r="A1449" s="1369" t="str">
        <f>Cover!$G$25</f>
        <v>NL</v>
      </c>
      <c r="B1449" s="1371" t="s">
        <v>864</v>
      </c>
      <c r="C1449" s="1371">
        <f>Cover!G$27</f>
        <v>2019</v>
      </c>
      <c r="D1449" s="1368" t="s">
        <v>238</v>
      </c>
      <c r="E1449" s="1365" t="s">
        <v>785</v>
      </c>
      <c r="F1449" s="1365" t="s">
        <v>861</v>
      </c>
      <c r="G1449" s="1369">
        <f>IF(ISNUMBER('EU2 Removals'!F28),IF('EU2 Removals'!F28="","",'EU2 Removals'!F28),"")</f>
        <v>590.48360000000002</v>
      </c>
      <c r="H1449" s="1371" t="str">
        <f>IF('EU2 Removals'!H28="","",'EU2 Removals'!H28)</f>
        <v/>
      </c>
    </row>
    <row r="1450" spans="1:8" x14ac:dyDescent="0.25">
      <c r="A1450" s="1369" t="str">
        <f>Cover!$G$25</f>
        <v>NL</v>
      </c>
      <c r="B1450" s="1371" t="s">
        <v>864</v>
      </c>
      <c r="C1450" s="1371">
        <f>Cover!G$27</f>
        <v>2019</v>
      </c>
      <c r="D1450" s="1368" t="s">
        <v>238</v>
      </c>
      <c r="E1450" s="1365" t="s">
        <v>829</v>
      </c>
      <c r="F1450" s="1365" t="s">
        <v>861</v>
      </c>
      <c r="G1450" s="1369">
        <f>IF(ISNUMBER('EU2 Removals'!F29),IF('EU2 Removals'!F29="","",'EU2 Removals'!F29),"")</f>
        <v>263.89831999999996</v>
      </c>
      <c r="H1450" s="1371" t="str">
        <f>IF('EU2 Removals'!H29="","",'EU2 Removals'!H29)</f>
        <v/>
      </c>
    </row>
    <row r="1451" spans="1:8" x14ac:dyDescent="0.25">
      <c r="A1451" s="1369" t="str">
        <f>Cover!$G$25</f>
        <v>NL</v>
      </c>
      <c r="B1451" s="1371" t="s">
        <v>864</v>
      </c>
      <c r="C1451" s="1371">
        <f>Cover!G$27</f>
        <v>2019</v>
      </c>
      <c r="D1451" s="1368" t="s">
        <v>238</v>
      </c>
      <c r="E1451" s="1365" t="s">
        <v>833</v>
      </c>
      <c r="F1451" s="1365" t="s">
        <v>861</v>
      </c>
      <c r="G1451" s="1369">
        <f>IF(ISNUMBER('EU2 Removals'!F30),IF('EU2 Removals'!F30="","",'EU2 Removals'!F30),"")</f>
        <v>326.58528000000007</v>
      </c>
      <c r="H1451" s="1371"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RowHeight="12" x14ac:dyDescent="0.2"/>
  <sheetData>
    <row r="1" spans="2:2" x14ac:dyDescent="0.2">
      <c r="B1" t="s">
        <v>17</v>
      </c>
    </row>
    <row r="2" spans="2:2" x14ac:dyDescent="0.2">
      <c r="B2" s="71">
        <f>'JQ1 Production'!D13+'JQ2 TTrade'!D11+'JQ2 TTrade'!H11</f>
        <v>4380.4189999999999</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abSelected="1" topLeftCell="A16"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298"/>
      <c r="C3" s="299"/>
      <c r="D3" s="299"/>
      <c r="E3" s="299"/>
      <c r="F3" s="299"/>
      <c r="G3" s="299"/>
      <c r="H3" s="299"/>
      <c r="I3" s="300"/>
    </row>
    <row r="4" spans="2:9" x14ac:dyDescent="0.2">
      <c r="B4" s="301"/>
      <c r="C4" s="302"/>
      <c r="D4" s="302"/>
      <c r="E4" s="302"/>
      <c r="F4" s="302"/>
      <c r="G4" s="302"/>
      <c r="H4" s="302"/>
      <c r="I4" s="303"/>
    </row>
    <row r="5" spans="2:9" x14ac:dyDescent="0.2">
      <c r="B5" s="301"/>
      <c r="C5" s="302"/>
      <c r="D5" s="302"/>
      <c r="E5" s="302"/>
      <c r="F5" s="302"/>
      <c r="G5" s="302"/>
      <c r="H5" s="302"/>
      <c r="I5" s="303"/>
    </row>
    <row r="6" spans="2:9" x14ac:dyDescent="0.2">
      <c r="B6" s="301"/>
      <c r="C6" s="302"/>
      <c r="D6" s="302"/>
      <c r="E6" s="302"/>
      <c r="F6" s="302"/>
      <c r="G6" s="302"/>
      <c r="H6" s="302"/>
      <c r="I6" s="303"/>
    </row>
    <row r="7" spans="2:9" x14ac:dyDescent="0.2">
      <c r="B7" s="301"/>
      <c r="C7" s="302"/>
      <c r="D7" s="302"/>
      <c r="E7" s="302"/>
      <c r="F7" s="302"/>
      <c r="G7" s="302"/>
      <c r="H7" s="302"/>
      <c r="I7" s="303"/>
    </row>
    <row r="8" spans="2:9" x14ac:dyDescent="0.2">
      <c r="B8" s="301"/>
      <c r="C8" s="302"/>
      <c r="D8" s="302"/>
      <c r="E8" s="302"/>
      <c r="F8" s="302"/>
      <c r="G8" s="302"/>
      <c r="H8" s="302"/>
      <c r="I8" s="303"/>
    </row>
    <row r="9" spans="2:9" x14ac:dyDescent="0.2">
      <c r="B9" s="301"/>
      <c r="C9" s="302"/>
      <c r="D9" s="302"/>
      <c r="E9" s="302"/>
      <c r="F9" s="302"/>
      <c r="G9" s="302"/>
      <c r="H9" s="302"/>
      <c r="I9" s="303"/>
    </row>
    <row r="10" spans="2:9" ht="23.4" x14ac:dyDescent="0.35">
      <c r="B10" s="1633" t="s">
        <v>85</v>
      </c>
      <c r="C10" s="1634"/>
      <c r="D10" s="1634"/>
      <c r="E10" s="1634"/>
      <c r="F10" s="1634"/>
      <c r="G10" s="1634"/>
      <c r="H10" s="1634"/>
      <c r="I10" s="1635"/>
    </row>
    <row r="11" spans="2:9" x14ac:dyDescent="0.2">
      <c r="B11" s="301"/>
      <c r="C11" s="302"/>
      <c r="D11" s="302"/>
      <c r="E11" s="302"/>
      <c r="F11" s="302"/>
      <c r="G11" s="302"/>
      <c r="H11" s="302"/>
      <c r="I11" s="303"/>
    </row>
    <row r="12" spans="2:9" ht="23.4" x14ac:dyDescent="0.35">
      <c r="B12" s="301"/>
      <c r="C12" s="302"/>
      <c r="D12" s="302"/>
      <c r="E12" s="1644">
        <v>2019</v>
      </c>
      <c r="F12" s="1644"/>
      <c r="G12" s="302"/>
      <c r="H12" s="302"/>
      <c r="I12" s="303"/>
    </row>
    <row r="13" spans="2:9" x14ac:dyDescent="0.2">
      <c r="B13" s="301"/>
      <c r="C13" s="302"/>
      <c r="D13" s="302"/>
      <c r="E13" s="302"/>
      <c r="F13" s="302"/>
      <c r="G13" s="302"/>
      <c r="H13" s="302"/>
      <c r="I13" s="303"/>
    </row>
    <row r="14" spans="2:9" x14ac:dyDescent="0.2">
      <c r="B14" s="301"/>
      <c r="C14" s="302"/>
      <c r="D14" s="302"/>
      <c r="E14" s="302"/>
      <c r="F14" s="302"/>
      <c r="G14" s="302"/>
      <c r="H14" s="302"/>
      <c r="I14" s="303"/>
    </row>
    <row r="15" spans="2:9" ht="18.600000000000001" x14ac:dyDescent="0.3">
      <c r="B15" s="301"/>
      <c r="C15" s="1642" t="s">
        <v>286</v>
      </c>
      <c r="D15" s="1642"/>
      <c r="E15" s="1642"/>
      <c r="F15" s="1642"/>
      <c r="G15" s="1642"/>
      <c r="H15" s="1642"/>
      <c r="I15" s="303"/>
    </row>
    <row r="16" spans="2:9" x14ac:dyDescent="0.2">
      <c r="B16" s="301"/>
      <c r="C16" s="1643"/>
      <c r="D16" s="1643"/>
      <c r="E16" s="1643"/>
      <c r="F16" s="1643"/>
      <c r="G16" s="1643"/>
      <c r="H16" s="1643"/>
      <c r="I16" s="303"/>
    </row>
    <row r="17" spans="2:9" x14ac:dyDescent="0.2">
      <c r="B17" s="301"/>
      <c r="C17" s="302"/>
      <c r="D17" s="302"/>
      <c r="E17" s="302"/>
      <c r="F17" s="302"/>
      <c r="G17" s="302"/>
      <c r="H17" s="302"/>
      <c r="I17" s="303"/>
    </row>
    <row r="18" spans="2:9" x14ac:dyDescent="0.2">
      <c r="B18" s="301"/>
      <c r="C18" s="302"/>
      <c r="D18" s="302"/>
      <c r="E18" s="302"/>
      <c r="F18" s="302"/>
      <c r="G18" s="302"/>
      <c r="H18" s="302"/>
      <c r="I18" s="303"/>
    </row>
    <row r="19" spans="2:9" x14ac:dyDescent="0.2">
      <c r="B19" s="301"/>
      <c r="C19" s="302"/>
      <c r="D19" s="302"/>
      <c r="E19" s="302"/>
      <c r="F19" s="302"/>
      <c r="G19" s="302"/>
      <c r="H19" s="302"/>
      <c r="I19" s="303"/>
    </row>
    <row r="20" spans="2:9" x14ac:dyDescent="0.2">
      <c r="B20" s="301"/>
      <c r="C20" s="302"/>
      <c r="D20" s="302"/>
      <c r="E20" s="302"/>
      <c r="F20" s="302"/>
      <c r="G20" s="302"/>
      <c r="H20" s="302"/>
      <c r="I20" s="303"/>
    </row>
    <row r="21" spans="2:9" x14ac:dyDescent="0.2">
      <c r="B21" s="301"/>
      <c r="C21" s="302"/>
      <c r="D21" s="302"/>
      <c r="E21" s="302"/>
      <c r="F21" s="302"/>
      <c r="G21" s="302"/>
      <c r="H21" s="302"/>
      <c r="I21" s="303"/>
    </row>
    <row r="22" spans="2:9" x14ac:dyDescent="0.2">
      <c r="B22" s="301"/>
      <c r="C22" s="302"/>
      <c r="D22" s="302"/>
      <c r="E22" s="302"/>
      <c r="F22" s="302"/>
      <c r="G22" s="302"/>
      <c r="H22" s="302"/>
      <c r="I22" s="303"/>
    </row>
    <row r="23" spans="2:9" x14ac:dyDescent="0.2">
      <c r="B23" s="301"/>
      <c r="C23" s="302"/>
      <c r="D23" s="302"/>
      <c r="E23" s="302"/>
      <c r="F23" s="302"/>
      <c r="G23" s="302"/>
      <c r="H23" s="302"/>
      <c r="I23" s="303"/>
    </row>
    <row r="24" spans="2:9" x14ac:dyDescent="0.2">
      <c r="B24" s="301"/>
      <c r="C24" s="302"/>
      <c r="D24" s="302"/>
      <c r="E24" s="302"/>
      <c r="F24" s="302"/>
      <c r="G24" s="302"/>
      <c r="H24" s="302"/>
      <c r="I24" s="303"/>
    </row>
    <row r="25" spans="2:9" ht="13.2" x14ac:dyDescent="0.2">
      <c r="B25" s="301"/>
      <c r="C25" s="302"/>
      <c r="D25" s="302" t="s">
        <v>84</v>
      </c>
      <c r="E25" s="302"/>
      <c r="F25" s="302"/>
      <c r="G25" s="308" t="s">
        <v>965</v>
      </c>
      <c r="H25" s="553"/>
      <c r="I25" s="554"/>
    </row>
    <row r="26" spans="2:9" x14ac:dyDescent="0.2">
      <c r="B26" s="301"/>
      <c r="C26" s="302"/>
      <c r="D26" s="302"/>
      <c r="E26" s="302"/>
      <c r="F26" s="302"/>
      <c r="G26" s="302"/>
      <c r="H26" s="302"/>
      <c r="I26" s="303"/>
    </row>
    <row r="27" spans="2:9" ht="13.2" x14ac:dyDescent="0.2">
      <c r="B27" s="301"/>
      <c r="C27" s="302"/>
      <c r="D27" s="302" t="s">
        <v>86</v>
      </c>
      <c r="E27" s="302"/>
      <c r="F27" s="302"/>
      <c r="G27" s="309">
        <v>2019</v>
      </c>
      <c r="H27" s="555" t="s">
        <v>287</v>
      </c>
      <c r="I27" s="556"/>
    </row>
    <row r="28" spans="2:9" x14ac:dyDescent="0.2">
      <c r="B28" s="301"/>
      <c r="C28" s="302"/>
      <c r="D28" s="302"/>
      <c r="E28" s="302"/>
      <c r="F28" s="302"/>
      <c r="G28" s="302"/>
      <c r="H28" s="302"/>
      <c r="I28" s="303"/>
    </row>
    <row r="29" spans="2:9" x14ac:dyDescent="0.2">
      <c r="B29" s="301"/>
      <c r="C29" s="302"/>
      <c r="D29" s="302"/>
      <c r="E29" s="302"/>
      <c r="F29" s="302"/>
      <c r="G29" s="302"/>
      <c r="H29" s="302"/>
      <c r="I29" s="303"/>
    </row>
    <row r="30" spans="2:9" x14ac:dyDescent="0.2">
      <c r="B30" s="301"/>
      <c r="C30" s="302"/>
      <c r="D30" s="302"/>
      <c r="E30" s="302"/>
      <c r="F30" s="302"/>
      <c r="G30" s="302"/>
      <c r="H30" s="302"/>
      <c r="I30" s="303"/>
    </row>
    <row r="31" spans="2:9" x14ac:dyDescent="0.2">
      <c r="B31" s="301"/>
      <c r="C31" s="302"/>
      <c r="D31" s="302"/>
      <c r="E31" s="302"/>
      <c r="F31" s="302"/>
      <c r="G31" s="302"/>
      <c r="H31" s="302"/>
      <c r="I31" s="303"/>
    </row>
    <row r="32" spans="2:9" ht="12.6" thickBot="1" x14ac:dyDescent="0.25">
      <c r="B32" s="304"/>
      <c r="C32" s="305"/>
      <c r="D32" s="305"/>
      <c r="E32" s="305"/>
      <c r="F32" s="305"/>
      <c r="G32" s="305"/>
      <c r="H32" s="305"/>
      <c r="I32" s="306"/>
    </row>
    <row r="35" spans="2:10" ht="13.2" x14ac:dyDescent="0.2">
      <c r="B35" s="1636" t="s">
        <v>771</v>
      </c>
      <c r="C35" s="1636"/>
      <c r="D35" s="1636"/>
      <c r="E35" s="1636"/>
      <c r="F35" s="1637"/>
      <c r="G35" s="1638"/>
      <c r="H35" s="1638"/>
      <c r="I35" s="1638"/>
    </row>
    <row r="36" spans="2:10" ht="13.2" x14ac:dyDescent="0.2">
      <c r="C36" s="1628" t="s">
        <v>297</v>
      </c>
      <c r="D36" s="1628"/>
      <c r="E36" s="1628"/>
      <c r="F36" s="1628"/>
      <c r="G36" s="1628"/>
      <c r="H36" s="1628"/>
      <c r="I36" s="1628"/>
    </row>
    <row r="37" spans="2:10" ht="13.2" x14ac:dyDescent="0.2">
      <c r="B37" s="1639" t="s">
        <v>772</v>
      </c>
      <c r="C37" s="1640"/>
      <c r="D37" s="1640"/>
      <c r="E37" s="1641"/>
      <c r="F37" s="1637"/>
      <c r="G37" s="1638"/>
      <c r="H37" s="1638"/>
      <c r="I37" s="1638"/>
    </row>
    <row r="38" spans="2:10" ht="13.2" x14ac:dyDescent="0.2">
      <c r="C38" s="1628" t="s">
        <v>297</v>
      </c>
      <c r="D38" s="1628"/>
      <c r="E38" s="1628"/>
      <c r="F38" s="1628"/>
      <c r="G38" s="1628"/>
      <c r="H38" s="1628"/>
      <c r="I38" s="1628"/>
    </row>
    <row r="39" spans="2:10" ht="13.2" x14ac:dyDescent="0.2">
      <c r="C39" s="1627" t="s">
        <v>309</v>
      </c>
      <c r="D39" s="1627"/>
      <c r="E39" s="1627"/>
      <c r="F39" s="1629"/>
      <c r="G39" s="1630"/>
      <c r="H39" s="1630"/>
      <c r="I39" s="1630"/>
    </row>
    <row r="40" spans="2:10" ht="13.2" x14ac:dyDescent="0.2">
      <c r="C40" s="1627" t="s">
        <v>310</v>
      </c>
      <c r="D40" s="1627"/>
      <c r="E40" s="1627"/>
      <c r="F40" s="1630"/>
      <c r="G40" s="1630"/>
      <c r="H40" s="1630"/>
      <c r="I40" s="1630"/>
    </row>
    <row r="41" spans="2:10" ht="13.2" x14ac:dyDescent="0.2">
      <c r="C41" s="1627" t="s">
        <v>311</v>
      </c>
      <c r="D41" s="1627"/>
      <c r="E41" s="1627"/>
      <c r="F41" s="1631"/>
      <c r="G41" s="1632"/>
      <c r="H41" s="1632"/>
      <c r="I41" s="1632"/>
    </row>
    <row r="43" spans="2:10" x14ac:dyDescent="0.2">
      <c r="B43" s="557"/>
      <c r="C43" s="557"/>
      <c r="D43" s="557"/>
      <c r="E43" s="557"/>
      <c r="F43" s="557"/>
      <c r="G43" s="557"/>
      <c r="H43" s="557"/>
      <c r="I43" s="557"/>
      <c r="J43" s="557"/>
    </row>
    <row r="44" spans="2:10" x14ac:dyDescent="0.2">
      <c r="B44" s="558"/>
      <c r="C44" s="557"/>
      <c r="D44" s="557"/>
      <c r="E44" s="557"/>
      <c r="F44" s="557"/>
      <c r="G44" s="557"/>
      <c r="H44" s="557"/>
      <c r="I44" s="557"/>
      <c r="J44" s="557"/>
    </row>
    <row r="45" spans="2:10" x14ac:dyDescent="0.2">
      <c r="B45" s="558"/>
      <c r="C45" s="557"/>
      <c r="D45" s="557"/>
      <c r="E45" s="557"/>
      <c r="F45" s="557"/>
      <c r="G45" s="557"/>
      <c r="H45" s="557"/>
      <c r="I45" s="557"/>
      <c r="J45" s="557"/>
    </row>
    <row r="48" spans="2:10" x14ac:dyDescent="0.2">
      <c r="B48" s="307"/>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Normal="100" workbookViewId="0">
      <selection activeCell="A9" sqref="A9"/>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2" t="s">
        <v>297</v>
      </c>
      <c r="C1" s="183" t="s">
        <v>332</v>
      </c>
      <c r="D1" s="552" t="str">
        <f>Cover!G25</f>
        <v>NL</v>
      </c>
      <c r="E1" s="1565" t="s">
        <v>969</v>
      </c>
      <c r="F1" s="378"/>
      <c r="G1" s="378"/>
      <c r="H1" s="378"/>
      <c r="I1" s="378"/>
      <c r="M1" s="40"/>
      <c r="N1" s="40"/>
    </row>
    <row r="2" spans="1:15" ht="17.100000000000001" customHeight="1" x14ac:dyDescent="0.25">
      <c r="A2" s="184"/>
      <c r="B2" s="185" t="s">
        <v>297</v>
      </c>
      <c r="C2" s="1639" t="s">
        <v>312</v>
      </c>
      <c r="D2" s="1654"/>
      <c r="E2" s="81">
        <f>Cover!F35</f>
        <v>0</v>
      </c>
      <c r="F2" s="378"/>
      <c r="G2" s="378"/>
      <c r="H2" s="378"/>
      <c r="I2" s="378"/>
    </row>
    <row r="3" spans="1:15" ht="17.100000000000001" customHeight="1" x14ac:dyDescent="0.25">
      <c r="A3" s="184"/>
      <c r="B3" s="185" t="s">
        <v>297</v>
      </c>
      <c r="C3" s="1640" t="s">
        <v>297</v>
      </c>
      <c r="D3" s="1654"/>
      <c r="E3" s="1655"/>
      <c r="F3" s="378"/>
      <c r="G3" s="378"/>
      <c r="H3" s="378"/>
      <c r="I3" s="378"/>
      <c r="K3" s="1656" t="s">
        <v>181</v>
      </c>
      <c r="L3" s="1656"/>
      <c r="M3" s="1656"/>
      <c r="N3" s="1656"/>
      <c r="O3" s="377"/>
    </row>
    <row r="4" spans="1:15" ht="17.100000000000001" customHeight="1" x14ac:dyDescent="0.25">
      <c r="A4" s="184"/>
      <c r="B4" s="185"/>
      <c r="C4" s="174" t="s">
        <v>308</v>
      </c>
      <c r="D4" s="82"/>
      <c r="E4" s="81"/>
      <c r="F4" s="378"/>
      <c r="G4" s="378"/>
      <c r="H4" s="378"/>
      <c r="I4" s="378"/>
      <c r="K4" s="1656"/>
      <c r="L4" s="1656"/>
      <c r="M4" s="1656"/>
      <c r="N4" s="1656"/>
      <c r="O4" s="377"/>
    </row>
    <row r="5" spans="1:15" ht="17.100000000000001" customHeight="1" x14ac:dyDescent="0.25">
      <c r="A5" s="1657" t="s">
        <v>278</v>
      </c>
      <c r="B5" s="1658"/>
      <c r="C5" s="1659">
        <f>Cover!F37</f>
        <v>0</v>
      </c>
      <c r="D5" s="1660"/>
      <c r="E5" s="1661"/>
      <c r="F5" s="378"/>
      <c r="G5" s="378"/>
      <c r="H5" s="378"/>
      <c r="I5" s="378"/>
      <c r="K5" s="1656"/>
      <c r="L5" s="1656"/>
      <c r="M5" s="1656"/>
      <c r="N5" s="1656"/>
      <c r="O5" s="377"/>
    </row>
    <row r="6" spans="1:15" ht="17.100000000000001" customHeight="1" x14ac:dyDescent="0.25">
      <c r="A6" s="1657"/>
      <c r="B6" s="1658"/>
      <c r="C6" s="83"/>
      <c r="D6" s="84"/>
      <c r="E6" s="85"/>
      <c r="F6" s="378"/>
      <c r="G6" s="378"/>
      <c r="H6" s="378"/>
      <c r="I6" s="378"/>
      <c r="K6" s="1656"/>
      <c r="L6" s="1656"/>
      <c r="M6" s="1656"/>
      <c r="N6" s="1656"/>
      <c r="O6" s="377"/>
    </row>
    <row r="7" spans="1:15" ht="16.5" customHeight="1" x14ac:dyDescent="0.25">
      <c r="A7" s="1651" t="s">
        <v>303</v>
      </c>
      <c r="B7" s="1652"/>
      <c r="C7" s="174" t="s">
        <v>309</v>
      </c>
      <c r="D7" s="86">
        <f>Cover!F39</f>
        <v>0</v>
      </c>
      <c r="E7" s="87">
        <f>Cover!F40</f>
        <v>0</v>
      </c>
      <c r="F7" s="378"/>
      <c r="G7" s="378"/>
      <c r="H7" s="378"/>
      <c r="I7" s="378"/>
      <c r="L7" s="41" t="s">
        <v>297</v>
      </c>
      <c r="N7" s="1653" t="s">
        <v>14</v>
      </c>
      <c r="O7" s="1653"/>
    </row>
    <row r="8" spans="1:15" ht="15.75" customHeight="1" x14ac:dyDescent="0.4">
      <c r="A8" s="1651" t="s">
        <v>279</v>
      </c>
      <c r="B8" s="1652"/>
      <c r="C8" s="174" t="s">
        <v>311</v>
      </c>
      <c r="D8" s="82">
        <f>Cover!F41</f>
        <v>0</v>
      </c>
      <c r="E8" s="81"/>
      <c r="F8" s="379"/>
      <c r="G8" s="380"/>
      <c r="H8" s="378"/>
      <c r="I8" s="378"/>
      <c r="L8" s="42" t="s">
        <v>885</v>
      </c>
      <c r="N8" s="1653"/>
      <c r="O8" s="1653"/>
    </row>
    <row r="9" spans="1:15" ht="15.75" customHeight="1" x14ac:dyDescent="0.25">
      <c r="A9" s="186"/>
      <c r="B9" s="20"/>
      <c r="C9" s="8"/>
      <c r="D9" s="152" t="s">
        <v>280</v>
      </c>
      <c r="E9" s="153" t="s">
        <v>281</v>
      </c>
      <c r="F9" s="381" t="s">
        <v>182</v>
      </c>
      <c r="G9" s="381" t="s">
        <v>182</v>
      </c>
      <c r="H9" s="381" t="s">
        <v>183</v>
      </c>
      <c r="I9" s="381" t="s">
        <v>183</v>
      </c>
      <c r="K9" s="44" t="s">
        <v>297</v>
      </c>
      <c r="L9" s="622"/>
      <c r="M9" s="43" t="s">
        <v>297</v>
      </c>
      <c r="N9" s="43"/>
      <c r="O9" s="43"/>
    </row>
    <row r="10" spans="1:15" ht="12.75" customHeight="1" x14ac:dyDescent="0.25">
      <c r="A10" s="187" t="s">
        <v>313</v>
      </c>
      <c r="B10" s="188" t="s">
        <v>313</v>
      </c>
      <c r="C10" s="1645" t="s">
        <v>306</v>
      </c>
      <c r="D10" s="382">
        <f>E10-1</f>
        <v>2018</v>
      </c>
      <c r="E10" s="383">
        <f>Cover!G27</f>
        <v>2019</v>
      </c>
      <c r="F10" s="384">
        <f>D10</f>
        <v>2018</v>
      </c>
      <c r="G10" s="385">
        <f>E10</f>
        <v>2019</v>
      </c>
      <c r="H10" s="385">
        <f>D10</f>
        <v>2018</v>
      </c>
      <c r="I10" s="124">
        <f>E10</f>
        <v>2019</v>
      </c>
      <c r="K10" s="623" t="s">
        <v>313</v>
      </c>
      <c r="L10" s="624" t="str">
        <f>B10</f>
        <v>Product</v>
      </c>
      <c r="M10" s="623" t="str">
        <f>C10</f>
        <v>Unit</v>
      </c>
      <c r="N10" s="625">
        <f>D10</f>
        <v>2018</v>
      </c>
      <c r="O10" s="626">
        <f>E10</f>
        <v>2019</v>
      </c>
    </row>
    <row r="11" spans="1:15" ht="12.75" customHeight="1" x14ac:dyDescent="0.25">
      <c r="A11" s="189" t="s">
        <v>304</v>
      </c>
      <c r="B11" s="190"/>
      <c r="C11" s="1646"/>
      <c r="D11" s="191" t="s">
        <v>305</v>
      </c>
      <c r="E11" s="192" t="s">
        <v>305</v>
      </c>
      <c r="F11" s="386"/>
      <c r="G11" s="387"/>
      <c r="H11" s="387"/>
      <c r="I11" s="388"/>
      <c r="K11" s="35" t="s">
        <v>304</v>
      </c>
      <c r="L11" s="45"/>
      <c r="M11" s="46"/>
      <c r="N11" s="47" t="str">
        <f>D11</f>
        <v>Quantity</v>
      </c>
      <c r="O11" s="627" t="str">
        <f>E11</f>
        <v>Quantity</v>
      </c>
    </row>
    <row r="12" spans="1:15" s="1400" customFormat="1" ht="12.75" customHeight="1" x14ac:dyDescent="0.2">
      <c r="A12" s="1647" t="s">
        <v>282</v>
      </c>
      <c r="B12" s="1648"/>
      <c r="C12" s="1649"/>
      <c r="D12" s="1649"/>
      <c r="E12" s="1650"/>
      <c r="F12" s="386"/>
      <c r="G12" s="387"/>
      <c r="H12" s="387"/>
      <c r="I12" s="388"/>
      <c r="K12" s="51"/>
      <c r="L12" s="48" t="str">
        <f>A12</f>
        <v>ROUNDWOOD REMOVALS OVERBARK</v>
      </c>
      <c r="M12" s="49"/>
      <c r="N12" s="50"/>
      <c r="O12" s="628"/>
    </row>
    <row r="13" spans="1:15" s="1400" customFormat="1" ht="12.75" customHeight="1" x14ac:dyDescent="0.2">
      <c r="A13" s="389">
        <v>1</v>
      </c>
      <c r="B13" s="390" t="s">
        <v>402</v>
      </c>
      <c r="C13" s="391" t="s">
        <v>617</v>
      </c>
      <c r="D13" s="1444">
        <f>SUM(D14,D17)</f>
        <v>3590.3469999999998</v>
      </c>
      <c r="E13" s="1445">
        <f>SUM(E14,E17)</f>
        <v>3207.44</v>
      </c>
      <c r="F13" s="1355"/>
      <c r="G13" s="1356"/>
      <c r="H13" s="1356"/>
      <c r="I13" s="1357"/>
      <c r="K13" s="771">
        <f>A13</f>
        <v>1</v>
      </c>
      <c r="L13" s="772" t="str">
        <f>B13</f>
        <v>ROUNDWOOD (WOOD IN THE ROUGH)</v>
      </c>
      <c r="M13" s="773" t="s">
        <v>439</v>
      </c>
      <c r="N13" s="1399" t="str">
        <f>IF(D13&lt;(D14+D17),"Error","OK")</f>
        <v>OK</v>
      </c>
      <c r="O13" s="1399" t="str">
        <f>IF(E13&lt;(E14+E17),"Error","OK")</f>
        <v>OK</v>
      </c>
    </row>
    <row r="14" spans="1:15" s="1400" customFormat="1" ht="12.75" customHeight="1" x14ac:dyDescent="0.2">
      <c r="A14" s="397">
        <v>1.1000000000000001</v>
      </c>
      <c r="B14" s="398" t="s">
        <v>440</v>
      </c>
      <c r="C14" s="391" t="s">
        <v>617</v>
      </c>
      <c r="D14" s="1445">
        <f>D15+D16</f>
        <v>2664</v>
      </c>
      <c r="E14" s="1445">
        <f>E15+E16</f>
        <v>2310</v>
      </c>
      <c r="F14" s="1355"/>
      <c r="G14" s="1356"/>
      <c r="H14" s="1356"/>
      <c r="I14" s="1357"/>
      <c r="K14" s="772">
        <f t="shared" ref="K14:L29" si="0">A14</f>
        <v>1.1000000000000001</v>
      </c>
      <c r="L14" s="776" t="str">
        <f t="shared" si="0"/>
        <v>WOOD FUEL (INCLUDING WOOD FOR CHARCOAL)</v>
      </c>
      <c r="M14" s="773" t="s">
        <v>439</v>
      </c>
      <c r="N14" s="1399" t="str">
        <f>IF(D14&lt;(D15+D16),"Error","OK")</f>
        <v>OK</v>
      </c>
      <c r="O14" s="1399" t="str">
        <f>IF(E14&lt;(E15+E16),"Error","OK")</f>
        <v>OK</v>
      </c>
    </row>
    <row r="15" spans="1:15" s="1400" customFormat="1" ht="12.75" customHeight="1" x14ac:dyDescent="0.2">
      <c r="A15" s="397" t="s">
        <v>319</v>
      </c>
      <c r="B15" s="404" t="s">
        <v>300</v>
      </c>
      <c r="C15" s="391" t="s">
        <v>617</v>
      </c>
      <c r="D15" s="1445">
        <v>486</v>
      </c>
      <c r="E15" s="1445">
        <v>440</v>
      </c>
      <c r="F15" s="1355"/>
      <c r="G15" s="1356"/>
      <c r="H15" s="1356"/>
      <c r="I15" s="1357"/>
      <c r="K15" s="772" t="str">
        <f t="shared" si="0"/>
        <v>1.1.C</v>
      </c>
      <c r="L15" s="780" t="str">
        <f t="shared" si="0"/>
        <v>Coniferous</v>
      </c>
      <c r="M15" s="773" t="s">
        <v>439</v>
      </c>
      <c r="N15" s="947"/>
      <c r="O15" s="1396"/>
    </row>
    <row r="16" spans="1:15" s="59" customFormat="1" ht="12.75" customHeight="1" x14ac:dyDescent="0.2">
      <c r="A16" s="397" t="s">
        <v>357</v>
      </c>
      <c r="B16" s="404" t="s">
        <v>301</v>
      </c>
      <c r="C16" s="391" t="s">
        <v>617</v>
      </c>
      <c r="D16" s="1445">
        <v>2178</v>
      </c>
      <c r="E16" s="1445">
        <v>1870</v>
      </c>
      <c r="F16" s="1358"/>
      <c r="G16" s="1359"/>
      <c r="H16" s="1359"/>
      <c r="I16" s="1360"/>
      <c r="K16" s="772" t="str">
        <f t="shared" si="0"/>
        <v>1.1.NC</v>
      </c>
      <c r="L16" s="780" t="str">
        <f t="shared" si="0"/>
        <v>Non-Coniferous</v>
      </c>
      <c r="M16" s="773" t="s">
        <v>439</v>
      </c>
      <c r="N16" s="950"/>
      <c r="O16" s="1397"/>
    </row>
    <row r="17" spans="1:15" s="59" customFormat="1" ht="12.75" customHeight="1" x14ac:dyDescent="0.2">
      <c r="A17" s="1349">
        <v>1.2</v>
      </c>
      <c r="B17" s="1363" t="s">
        <v>441</v>
      </c>
      <c r="C17" s="1284" t="s">
        <v>617</v>
      </c>
      <c r="D17" s="1446">
        <f>D18+D19</f>
        <v>926.34699999999998</v>
      </c>
      <c r="E17" s="1446">
        <f>E19+E18</f>
        <v>897.44</v>
      </c>
      <c r="F17" s="1358"/>
      <c r="G17" s="1359"/>
      <c r="H17" s="1359"/>
      <c r="I17" s="1360"/>
      <c r="K17" s="772">
        <f t="shared" si="0"/>
        <v>1.2</v>
      </c>
      <c r="L17" s="776" t="str">
        <f t="shared" si="0"/>
        <v>INDUSTRIAL ROUNDWOOD</v>
      </c>
      <c r="M17" s="773" t="s">
        <v>439</v>
      </c>
      <c r="N17" s="1399" t="str">
        <f>IF(D17&lt;(D18+D19),"Error","OK")</f>
        <v>OK</v>
      </c>
      <c r="O17" s="1399" t="str">
        <f>IF(E17&lt;(E18+E19),"Error","OK")</f>
        <v>OK</v>
      </c>
    </row>
    <row r="18" spans="1:15" s="59" customFormat="1" ht="12.75" customHeight="1" x14ac:dyDescent="0.2">
      <c r="A18" s="1349" t="s">
        <v>320</v>
      </c>
      <c r="B18" s="1350" t="s">
        <v>300</v>
      </c>
      <c r="C18" s="1352" t="s">
        <v>617</v>
      </c>
      <c r="D18" s="1446">
        <f>SUM(D22,D25,D28)</f>
        <v>577.97199999999998</v>
      </c>
      <c r="E18" s="1446">
        <v>592.62099999999998</v>
      </c>
      <c r="F18" s="1358"/>
      <c r="G18" s="1359"/>
      <c r="H18" s="1359"/>
      <c r="I18" s="1360"/>
      <c r="K18" s="772" t="str">
        <f t="shared" si="0"/>
        <v>1.2.C</v>
      </c>
      <c r="L18" s="780" t="str">
        <f t="shared" si="0"/>
        <v>Coniferous</v>
      </c>
      <c r="M18" s="773" t="s">
        <v>439</v>
      </c>
      <c r="N18" s="1398" t="str">
        <f>IF(D18&lt;(D22+D25+D28),"Error","OK")</f>
        <v>OK</v>
      </c>
      <c r="O18" s="1398" t="str">
        <f>IF(E18&lt;(E22+E25+E28),"Error","OK")</f>
        <v>Error</v>
      </c>
    </row>
    <row r="19" spans="1:15" s="59" customFormat="1" ht="12.75" customHeight="1" x14ac:dyDescent="0.2">
      <c r="A19" s="1349" t="s">
        <v>358</v>
      </c>
      <c r="B19" s="1350" t="s">
        <v>301</v>
      </c>
      <c r="C19" s="1284" t="s">
        <v>617</v>
      </c>
      <c r="D19" s="1446">
        <f>SUM(D23,D26,D29)</f>
        <v>348.375</v>
      </c>
      <c r="E19" s="1446">
        <v>304.81900000000002</v>
      </c>
      <c r="F19" s="1358"/>
      <c r="G19" s="1359"/>
      <c r="H19" s="1359"/>
      <c r="I19" s="1360"/>
      <c r="K19" s="772" t="str">
        <f t="shared" si="0"/>
        <v>1.2.NC</v>
      </c>
      <c r="L19" s="780" t="str">
        <f t="shared" si="0"/>
        <v>Non-Coniferous</v>
      </c>
      <c r="M19" s="773" t="s">
        <v>439</v>
      </c>
      <c r="N19" s="1398" t="str">
        <f>IF(D19&lt;(D23+D26+D29),"Error","OK")</f>
        <v>OK</v>
      </c>
      <c r="O19" s="1398" t="str">
        <f>IF(E19&lt;(E23+E26+E29),"Error","OK")</f>
        <v>OK</v>
      </c>
    </row>
    <row r="20" spans="1:15" s="59" customFormat="1" ht="12.75" customHeight="1" x14ac:dyDescent="0.2">
      <c r="A20" s="397" t="s">
        <v>9</v>
      </c>
      <c r="B20" s="1443" t="s">
        <v>364</v>
      </c>
      <c r="C20" s="391" t="s">
        <v>617</v>
      </c>
      <c r="D20" s="1445">
        <v>0</v>
      </c>
      <c r="E20" s="1445">
        <v>0</v>
      </c>
      <c r="F20" s="1358"/>
      <c r="G20" s="1359"/>
      <c r="H20" s="1359"/>
      <c r="I20" s="1360"/>
      <c r="K20" s="772" t="str">
        <f t="shared" si="0"/>
        <v>1.2.NC.T</v>
      </c>
      <c r="L20" s="783" t="str">
        <f t="shared" si="0"/>
        <v>of which: Tropical</v>
      </c>
      <c r="M20" s="773" t="s">
        <v>439</v>
      </c>
      <c r="N20" s="1398" t="str">
        <f>IF(D20&gt;D19,"Error","OK")</f>
        <v>OK</v>
      </c>
      <c r="O20" s="1398" t="str">
        <f>IF(E20&gt;E19,"Error","OK")</f>
        <v>OK</v>
      </c>
    </row>
    <row r="21" spans="1:15" s="59" customFormat="1" ht="12.75" customHeight="1" x14ac:dyDescent="0.2">
      <c r="A21" s="400" t="s">
        <v>316</v>
      </c>
      <c r="B21" s="193" t="s">
        <v>341</v>
      </c>
      <c r="C21" s="401" t="s">
        <v>617</v>
      </c>
      <c r="D21" s="1447">
        <v>345.75900000000001</v>
      </c>
      <c r="E21" s="1447">
        <f>E22+E23</f>
        <v>298.61400000000003</v>
      </c>
      <c r="F21" s="402"/>
      <c r="G21" s="403"/>
      <c r="H21" s="403"/>
      <c r="I21" s="585"/>
      <c r="K21" s="772" t="str">
        <f t="shared" si="0"/>
        <v>1.2.1</v>
      </c>
      <c r="L21" s="780" t="str">
        <f t="shared" si="0"/>
        <v>SAWLOGS AND VENEER LOGS</v>
      </c>
      <c r="M21" s="773" t="s">
        <v>439</v>
      </c>
      <c r="N21" s="1398" t="str">
        <f>IF(D21&lt;(D22+D23),"Error","OK")</f>
        <v>OK</v>
      </c>
      <c r="O21" s="1398" t="str">
        <f>IF(E21&lt;(E22+E23),"Error","OK")</f>
        <v>OK</v>
      </c>
    </row>
    <row r="22" spans="1:15" s="59" customFormat="1" ht="12.75" customHeight="1" x14ac:dyDescent="0.2">
      <c r="A22" s="400" t="s">
        <v>317</v>
      </c>
      <c r="B22" s="406" t="s">
        <v>300</v>
      </c>
      <c r="C22" s="401" t="s">
        <v>617</v>
      </c>
      <c r="D22" s="1447">
        <v>224.911</v>
      </c>
      <c r="E22" s="1447">
        <v>214.92500000000001</v>
      </c>
      <c r="F22" s="402"/>
      <c r="G22" s="403"/>
      <c r="H22" s="403"/>
      <c r="I22" s="585"/>
      <c r="K22" s="772" t="str">
        <f t="shared" si="0"/>
        <v>1.2.1.C</v>
      </c>
      <c r="L22" s="783" t="str">
        <f t="shared" si="0"/>
        <v>Coniferous</v>
      </c>
      <c r="M22" s="773" t="s">
        <v>439</v>
      </c>
      <c r="N22" s="947"/>
      <c r="O22" s="947"/>
    </row>
    <row r="23" spans="1:15" s="59" customFormat="1" ht="12.75" customHeight="1" x14ac:dyDescent="0.2">
      <c r="A23" s="400" t="s">
        <v>359</v>
      </c>
      <c r="B23" s="406" t="s">
        <v>301</v>
      </c>
      <c r="C23" s="401" t="s">
        <v>617</v>
      </c>
      <c r="D23" s="1447">
        <v>120.848</v>
      </c>
      <c r="E23" s="1447">
        <v>83.688999999999993</v>
      </c>
      <c r="F23" s="402"/>
      <c r="G23" s="403"/>
      <c r="H23" s="403"/>
      <c r="I23" s="585"/>
      <c r="K23" s="772" t="str">
        <f t="shared" si="0"/>
        <v>1.2.1.NC</v>
      </c>
      <c r="L23" s="783" t="str">
        <f t="shared" si="0"/>
        <v>Non-Coniferous</v>
      </c>
      <c r="M23" s="773" t="s">
        <v>439</v>
      </c>
      <c r="N23" s="947"/>
      <c r="O23" s="947"/>
    </row>
    <row r="24" spans="1:15" s="59" customFormat="1" ht="12.75" customHeight="1" x14ac:dyDescent="0.2">
      <c r="A24" s="400" t="s">
        <v>321</v>
      </c>
      <c r="B24" s="193" t="s">
        <v>442</v>
      </c>
      <c r="C24" s="401" t="s">
        <v>617</v>
      </c>
      <c r="D24" s="1447">
        <v>553.25099999999998</v>
      </c>
      <c r="E24" s="1447">
        <v>537.37</v>
      </c>
      <c r="F24" s="402"/>
      <c r="G24" s="403"/>
      <c r="H24" s="403"/>
      <c r="I24" s="585"/>
      <c r="K24" s="772" t="str">
        <f t="shared" si="0"/>
        <v>1.2.2</v>
      </c>
      <c r="L24" s="780" t="str">
        <f t="shared" si="0"/>
        <v>PULPWOOD, ROUND AND SPLIT</v>
      </c>
      <c r="M24" s="773" t="s">
        <v>439</v>
      </c>
      <c r="N24" s="1398" t="str">
        <f>IF(D24&lt;(D25+D26),"Error","OK")</f>
        <v>OK</v>
      </c>
      <c r="O24" s="1398" t="str">
        <f>IF(E24&lt;(E25+E26),"Error","OK")</f>
        <v>OK</v>
      </c>
    </row>
    <row r="25" spans="1:15" s="59" customFormat="1" ht="12.75" customHeight="1" x14ac:dyDescent="0.2">
      <c r="A25" s="400" t="s">
        <v>322</v>
      </c>
      <c r="B25" s="406" t="s">
        <v>300</v>
      </c>
      <c r="C25" s="401" t="s">
        <v>617</v>
      </c>
      <c r="D25" s="1447">
        <v>333.358</v>
      </c>
      <c r="E25" s="1447">
        <v>329.78199999999998</v>
      </c>
      <c r="F25" s="402"/>
      <c r="G25" s="403"/>
      <c r="H25" s="403"/>
      <c r="I25" s="585"/>
      <c r="K25" s="772" t="str">
        <f t="shared" si="0"/>
        <v>1.2.2.C</v>
      </c>
      <c r="L25" s="783" t="str">
        <f t="shared" si="0"/>
        <v>Coniferous</v>
      </c>
      <c r="M25" s="773" t="s">
        <v>439</v>
      </c>
      <c r="N25" s="947"/>
      <c r="O25" s="947"/>
    </row>
    <row r="26" spans="1:15" s="59" customFormat="1" ht="12.75" customHeight="1" x14ac:dyDescent="0.2">
      <c r="A26" s="400" t="s">
        <v>360</v>
      </c>
      <c r="B26" s="406" t="s">
        <v>301</v>
      </c>
      <c r="C26" s="401" t="s">
        <v>617</v>
      </c>
      <c r="D26" s="1447">
        <v>219.893</v>
      </c>
      <c r="E26" s="1447">
        <v>205.88300000000001</v>
      </c>
      <c r="F26" s="402"/>
      <c r="G26" s="403"/>
      <c r="H26" s="403"/>
      <c r="I26" s="585"/>
      <c r="K26" s="772" t="str">
        <f t="shared" si="0"/>
        <v>1.2.2.NC</v>
      </c>
      <c r="L26" s="783" t="str">
        <f t="shared" si="0"/>
        <v>Non-Coniferous</v>
      </c>
      <c r="M26" s="773" t="s">
        <v>439</v>
      </c>
      <c r="N26" s="947"/>
      <c r="O26" s="947"/>
    </row>
    <row r="27" spans="1:15" s="59" customFormat="1" ht="12.75" customHeight="1" x14ac:dyDescent="0.2">
      <c r="A27" s="400" t="s">
        <v>323</v>
      </c>
      <c r="B27" s="193" t="s">
        <v>328</v>
      </c>
      <c r="C27" s="401" t="s">
        <v>617</v>
      </c>
      <c r="D27" s="1447">
        <v>27.337</v>
      </c>
      <c r="E27" s="1447">
        <v>61.457000000000001</v>
      </c>
      <c r="F27" s="402"/>
      <c r="G27" s="403"/>
      <c r="H27" s="403"/>
      <c r="I27" s="585"/>
      <c r="K27" s="772" t="str">
        <f t="shared" si="0"/>
        <v>1.2.3</v>
      </c>
      <c r="L27" s="780" t="str">
        <f t="shared" si="0"/>
        <v>OTHER INDUSTRIAL ROUNDWOOD</v>
      </c>
      <c r="M27" s="773" t="s">
        <v>439</v>
      </c>
      <c r="N27" s="1398" t="str">
        <f>IF(D27&lt;(D28+D29),"Error","OK")</f>
        <v>OK</v>
      </c>
      <c r="O27" s="1398" t="str">
        <f>IF(E27&lt;(E28+E29),"Error","OK")</f>
        <v>OK</v>
      </c>
    </row>
    <row r="28" spans="1:15" s="59" customFormat="1" ht="12.75" customHeight="1" x14ac:dyDescent="0.2">
      <c r="A28" s="400" t="s">
        <v>324</v>
      </c>
      <c r="B28" s="406" t="s">
        <v>300</v>
      </c>
      <c r="C28" s="401" t="s">
        <v>617</v>
      </c>
      <c r="D28" s="1447">
        <v>19.702999999999999</v>
      </c>
      <c r="E28" s="1447">
        <v>47.914999999999999</v>
      </c>
      <c r="F28" s="1540"/>
      <c r="G28" s="403"/>
      <c r="H28" s="403"/>
      <c r="I28" s="585"/>
      <c r="K28" s="772" t="str">
        <f t="shared" si="0"/>
        <v>1.2.3.C</v>
      </c>
      <c r="L28" s="783" t="str">
        <f t="shared" si="0"/>
        <v>Coniferous</v>
      </c>
      <c r="M28" s="773" t="s">
        <v>439</v>
      </c>
      <c r="N28" s="947"/>
      <c r="O28" s="1396"/>
    </row>
    <row r="29" spans="1:15" s="59" customFormat="1" ht="12.75" customHeight="1" x14ac:dyDescent="0.2">
      <c r="A29" s="400" t="s">
        <v>361</v>
      </c>
      <c r="B29" s="406" t="s">
        <v>301</v>
      </c>
      <c r="C29" s="401" t="s">
        <v>617</v>
      </c>
      <c r="D29" s="1447">
        <v>7.6340000000000003</v>
      </c>
      <c r="E29" s="1447">
        <v>13.542</v>
      </c>
      <c r="F29" s="402"/>
      <c r="G29" s="403"/>
      <c r="H29" s="403"/>
      <c r="I29" s="585"/>
      <c r="K29" s="772" t="str">
        <f t="shared" si="0"/>
        <v>1.2.3.NC</v>
      </c>
      <c r="L29" s="785" t="str">
        <f t="shared" si="0"/>
        <v>Non-Coniferous</v>
      </c>
      <c r="M29" s="773" t="s">
        <v>439</v>
      </c>
      <c r="N29" s="950"/>
      <c r="O29" s="1397"/>
    </row>
    <row r="30" spans="1:15" ht="12.75" customHeight="1" thickBot="1" x14ac:dyDescent="0.3"/>
    <row r="31" spans="1:15" ht="12.75" customHeight="1" thickBot="1" x14ac:dyDescent="0.3">
      <c r="C31" s="1401" t="s">
        <v>78</v>
      </c>
      <c r="D31" s="172">
        <f>COUNTBLANK(D13:D29)</f>
        <v>0</v>
      </c>
      <c r="E31" s="172">
        <f>COUNTBLANK(E13:E29)</f>
        <v>0</v>
      </c>
    </row>
    <row r="32" spans="1:15" ht="12.75" customHeight="1" thickBot="1" x14ac:dyDescent="0.3">
      <c r="C32" s="1401" t="s">
        <v>83</v>
      </c>
      <c r="D32" s="172">
        <f>17-(COUNT(D13:D29)+D31)</f>
        <v>0</v>
      </c>
      <c r="E32" s="172">
        <f>17-(COUNT(E13:E29)+E31)</f>
        <v>0</v>
      </c>
    </row>
    <row r="33" spans="1:5" ht="12.75" customHeight="1" x14ac:dyDescent="0.25">
      <c r="C33" s="1120"/>
      <c r="D33" s="1121"/>
      <c r="E33" s="1122"/>
    </row>
    <row r="34" spans="1:5" ht="12.75" customHeight="1" x14ac:dyDescent="0.25">
      <c r="A34" s="629" t="s">
        <v>313</v>
      </c>
      <c r="B34" s="630" t="s">
        <v>313</v>
      </c>
      <c r="C34" s="1645" t="s">
        <v>306</v>
      </c>
      <c r="D34" s="382">
        <f>E34-1</f>
        <v>2018</v>
      </c>
      <c r="E34" s="383">
        <f>E10</f>
        <v>2019</v>
      </c>
    </row>
    <row r="35" spans="1:5" ht="12.75" customHeight="1" x14ac:dyDescent="0.25">
      <c r="A35" s="631" t="s">
        <v>304</v>
      </c>
      <c r="B35" s="632"/>
      <c r="C35" s="1646"/>
      <c r="D35" s="191" t="s">
        <v>271</v>
      </c>
      <c r="E35" s="192" t="s">
        <v>271</v>
      </c>
    </row>
    <row r="36" spans="1:5" ht="12.75" customHeight="1" x14ac:dyDescent="0.25">
      <c r="A36" s="1647" t="s">
        <v>283</v>
      </c>
      <c r="B36" s="1648"/>
      <c r="C36" s="1649"/>
      <c r="D36" s="1649"/>
      <c r="E36" s="1650"/>
    </row>
    <row r="37" spans="1:5" ht="12.75" customHeight="1" x14ac:dyDescent="0.25">
      <c r="A37" s="1361">
        <v>1</v>
      </c>
      <c r="B37" s="1362" t="s">
        <v>402</v>
      </c>
      <c r="C37" s="1364" t="s">
        <v>284</v>
      </c>
      <c r="D37" s="1353">
        <f>D13/'JQ1 Production'!D13</f>
        <v>1.141820426497087</v>
      </c>
      <c r="E37" s="1353">
        <f>E13/'JQ1 Production'!E13</f>
        <v>1.1434723707664884</v>
      </c>
    </row>
    <row r="38" spans="1:5" ht="12.75" customHeight="1" x14ac:dyDescent="0.25">
      <c r="A38" s="1349">
        <v>1.1000000000000001</v>
      </c>
      <c r="B38" s="1363" t="s">
        <v>440</v>
      </c>
      <c r="C38" s="1364" t="s">
        <v>284</v>
      </c>
      <c r="D38" s="1353">
        <f>D14/'JQ1 Production'!D14</f>
        <v>1.1202691337258199</v>
      </c>
      <c r="E38" s="1353">
        <f>E14/'JQ1 Production'!E14</f>
        <v>1.1197285506543868</v>
      </c>
    </row>
    <row r="39" spans="1:5" ht="12.75" customHeight="1" x14ac:dyDescent="0.25">
      <c r="A39" s="1349" t="s">
        <v>319</v>
      </c>
      <c r="B39" s="1363" t="s">
        <v>300</v>
      </c>
      <c r="C39" s="1364" t="s">
        <v>284</v>
      </c>
      <c r="D39" s="1353">
        <f>D15/'JQ1 Production'!D15</f>
        <v>1.1198156682027649</v>
      </c>
      <c r="E39" s="1353">
        <f>E15/'JQ1 Production'!E15</f>
        <v>1.1195928753180662</v>
      </c>
    </row>
    <row r="40" spans="1:5" ht="12.75" customHeight="1" x14ac:dyDescent="0.25">
      <c r="A40" s="1349" t="s">
        <v>357</v>
      </c>
      <c r="B40" s="1363" t="s">
        <v>301</v>
      </c>
      <c r="C40" s="1364" t="s">
        <v>284</v>
      </c>
      <c r="D40" s="1353">
        <f>D16/'JQ1 Production'!D16</f>
        <v>1.1203703703703705</v>
      </c>
      <c r="E40" s="1353">
        <f>E16/'JQ1 Production'!E16</f>
        <v>1.1197604790419162</v>
      </c>
    </row>
    <row r="41" spans="1:5" ht="12.75" customHeight="1" x14ac:dyDescent="0.25">
      <c r="A41" s="1349">
        <v>1.2</v>
      </c>
      <c r="B41" s="1350" t="s">
        <v>441</v>
      </c>
      <c r="C41" s="1364" t="s">
        <v>284</v>
      </c>
      <c r="D41" s="1351">
        <v>1.1000000000000001</v>
      </c>
      <c r="E41" s="1351">
        <f>D41</f>
        <v>1.1000000000000001</v>
      </c>
    </row>
    <row r="42" spans="1:5" ht="12.75" customHeight="1" x14ac:dyDescent="0.25">
      <c r="A42" s="1349" t="s">
        <v>320</v>
      </c>
      <c r="B42" s="1350" t="s">
        <v>300</v>
      </c>
      <c r="C42" s="1364" t="s">
        <v>284</v>
      </c>
      <c r="D42" s="1351">
        <v>1.2</v>
      </c>
      <c r="E42" s="1351">
        <f>D42</f>
        <v>1.2</v>
      </c>
    </row>
    <row r="43" spans="1:5" ht="12.75" customHeight="1" x14ac:dyDescent="0.25">
      <c r="A43" s="1349" t="s">
        <v>358</v>
      </c>
      <c r="B43" s="1350" t="s">
        <v>301</v>
      </c>
      <c r="C43" s="1364" t="s">
        <v>284</v>
      </c>
      <c r="D43" s="1353">
        <f>D19/'JQ1 Production'!D19</f>
        <v>1.1671127966149963</v>
      </c>
      <c r="E43" s="1353">
        <f>E19/'JQ1 Production'!E19</f>
        <v>1.1723807692307693</v>
      </c>
    </row>
    <row r="44" spans="1:5" ht="12.75" customHeight="1" x14ac:dyDescent="0.25">
      <c r="A44" s="1349" t="s">
        <v>9</v>
      </c>
      <c r="B44" s="1350" t="s">
        <v>364</v>
      </c>
      <c r="C44" s="1364" t="s">
        <v>284</v>
      </c>
      <c r="D44" s="1353" t="e">
        <f>D20/'JQ1 Production'!D20</f>
        <v>#DIV/0!</v>
      </c>
      <c r="E44" s="1353" t="e">
        <f>E20/'JQ1 Production'!E20</f>
        <v>#DIV/0!</v>
      </c>
    </row>
    <row r="45" spans="1:5" ht="12.75" customHeight="1" x14ac:dyDescent="0.25">
      <c r="A45" s="400" t="s">
        <v>316</v>
      </c>
      <c r="B45" s="193" t="s">
        <v>341</v>
      </c>
      <c r="C45" s="1364" t="s">
        <v>284</v>
      </c>
      <c r="D45" s="1354">
        <f>D21/'JQ1 Production'!D21</f>
        <v>1.2115230980546057</v>
      </c>
      <c r="E45" s="1354">
        <f>E21/'JQ1 Production'!E21</f>
        <v>1.2138780487804879</v>
      </c>
    </row>
    <row r="46" spans="1:5" ht="12.75" customHeight="1" x14ac:dyDescent="0.25">
      <c r="A46" s="400" t="s">
        <v>317</v>
      </c>
      <c r="B46" s="406" t="s">
        <v>300</v>
      </c>
      <c r="C46" s="1364" t="s">
        <v>284</v>
      </c>
      <c r="D46" s="1354">
        <f>D22/'JQ1 Production'!D22</f>
        <v>1.2390288780423311</v>
      </c>
      <c r="E46" s="1354">
        <f>E22/'JQ1 Production'!E22</f>
        <v>1.2352011494252875</v>
      </c>
    </row>
    <row r="47" spans="1:5" ht="12.75" customHeight="1" x14ac:dyDescent="0.25">
      <c r="A47" s="400" t="s">
        <v>359</v>
      </c>
      <c r="B47" s="406" t="s">
        <v>301</v>
      </c>
      <c r="C47" s="1364" t="s">
        <v>284</v>
      </c>
      <c r="D47" s="297">
        <f>D41</f>
        <v>1.1000000000000001</v>
      </c>
      <c r="E47" s="297">
        <f>D47</f>
        <v>1.1000000000000001</v>
      </c>
    </row>
    <row r="48" spans="1:5" ht="12.75" customHeight="1" x14ac:dyDescent="0.25">
      <c r="A48" s="400" t="s">
        <v>321</v>
      </c>
      <c r="B48" s="193" t="s">
        <v>442</v>
      </c>
      <c r="C48" s="1364" t="s">
        <v>284</v>
      </c>
      <c r="D48" s="297">
        <f>D42</f>
        <v>1.2</v>
      </c>
      <c r="E48" s="297">
        <f>D48</f>
        <v>1.2</v>
      </c>
    </row>
    <row r="49" spans="1:5" ht="12.75" customHeight="1" x14ac:dyDescent="0.25">
      <c r="A49" s="400" t="s">
        <v>322</v>
      </c>
      <c r="B49" s="406" t="s">
        <v>300</v>
      </c>
      <c r="C49" s="1364" t="s">
        <v>284</v>
      </c>
      <c r="D49" s="1354">
        <f>D25/'JQ1 Production'!D25</f>
        <v>1.234147316668641</v>
      </c>
      <c r="E49" s="1354">
        <f>E25/'JQ1 Production'!E25</f>
        <v>1.2351385767790262</v>
      </c>
    </row>
    <row r="50" spans="1:5" ht="12.75" customHeight="1" x14ac:dyDescent="0.25">
      <c r="A50" s="400" t="s">
        <v>360</v>
      </c>
      <c r="B50" s="406" t="s">
        <v>301</v>
      </c>
      <c r="C50" s="1364" t="s">
        <v>284</v>
      </c>
      <c r="D50" s="297">
        <f>D47</f>
        <v>1.1000000000000001</v>
      </c>
      <c r="E50" s="297">
        <f>D50</f>
        <v>1.1000000000000001</v>
      </c>
    </row>
    <row r="51" spans="1:5" ht="12.75" customHeight="1" x14ac:dyDescent="0.25">
      <c r="A51" s="400" t="s">
        <v>323</v>
      </c>
      <c r="B51" s="193" t="s">
        <v>328</v>
      </c>
      <c r="C51" s="1364" t="s">
        <v>284</v>
      </c>
      <c r="D51" s="297">
        <f>D48</f>
        <v>1.2</v>
      </c>
      <c r="E51" s="297">
        <f>D51</f>
        <v>1.2</v>
      </c>
    </row>
    <row r="52" spans="1:5" ht="12.75" customHeight="1" x14ac:dyDescent="0.25">
      <c r="A52" s="400" t="s">
        <v>324</v>
      </c>
      <c r="B52" s="406" t="s">
        <v>300</v>
      </c>
      <c r="C52" s="1364" t="s">
        <v>284</v>
      </c>
      <c r="D52" s="1354">
        <f>D28/'JQ1 Production'!D28</f>
        <v>1.2103323299956998</v>
      </c>
      <c r="E52" s="1354">
        <f>E28/'JQ1 Production'!E28</f>
        <v>1.1686585365853659</v>
      </c>
    </row>
    <row r="53" spans="1:5" ht="12.75" customHeight="1" x14ac:dyDescent="0.25">
      <c r="A53" s="400" t="s">
        <v>361</v>
      </c>
      <c r="B53" s="406" t="s">
        <v>301</v>
      </c>
      <c r="C53" s="1364" t="s">
        <v>284</v>
      </c>
      <c r="D53" s="297">
        <f>D50</f>
        <v>1.1000000000000001</v>
      </c>
      <c r="E53" s="297">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topLeftCell="B1" zoomScale="110" zoomScaleNormal="110" zoomScaleSheetLayoutView="100" workbookViewId="0">
      <selection activeCell="B9" sqref="B9"/>
    </sheetView>
  </sheetViews>
  <sheetFormatPr defaultColWidth="9.6640625" defaultRowHeight="12.75" customHeight="1" x14ac:dyDescent="0.25"/>
  <cols>
    <col min="1" max="1" width="8.33203125" style="815" customWidth="1"/>
    <col min="2" max="2" width="64.44140625" style="378" bestFit="1" customWidth="1"/>
    <col min="3" max="3" width="9.44140625" style="378" customWidth="1"/>
    <col min="4" max="5" width="22.44140625" style="378" customWidth="1"/>
    <col min="6" max="6" width="5" style="60" customWidth="1"/>
    <col min="7" max="8" width="5" style="72" customWidth="1"/>
    <col min="9" max="9" width="5" style="180" customWidth="1"/>
    <col min="10" max="10" width="9.6640625" style="378" customWidth="1"/>
    <col min="11" max="11" width="8.88671875" style="378" customWidth="1"/>
    <col min="12" max="12" width="69" style="378" customWidth="1"/>
    <col min="13" max="13" width="9.33203125" style="378" customWidth="1"/>
    <col min="14" max="15" width="10.33203125" style="378" customWidth="1"/>
    <col min="16" max="16" width="12.6640625" style="378" customWidth="1"/>
    <col min="17" max="17" width="1.6640625" style="378" customWidth="1"/>
    <col min="18" max="18" width="12.6640625" style="378" customWidth="1"/>
    <col min="19" max="19" width="1.6640625" style="378" customWidth="1"/>
    <col min="20" max="20" width="15.6640625" style="378" customWidth="1"/>
    <col min="21" max="21" width="36.88671875" style="378" customWidth="1"/>
    <col min="22" max="24" width="10.6640625" style="378" customWidth="1"/>
    <col min="25" max="25" width="3.33203125" style="378" customWidth="1"/>
    <col min="26" max="26" width="11.88671875" style="378" customWidth="1"/>
    <col min="27" max="35" width="15.6640625" style="378" customWidth="1"/>
    <col min="36" max="36" width="12.6640625" style="378" customWidth="1"/>
    <col min="37" max="37" width="1.6640625" style="378" customWidth="1"/>
    <col min="38" max="16384" width="9.6640625" style="378"/>
  </cols>
  <sheetData>
    <row r="1" spans="1:32" ht="17.100000000000001" customHeight="1" x14ac:dyDescent="0.25">
      <c r="A1" s="7"/>
      <c r="B1" s="756" t="s">
        <v>297</v>
      </c>
      <c r="C1" s="183" t="s">
        <v>332</v>
      </c>
      <c r="D1" s="552" t="str">
        <f>Cover!G25</f>
        <v>NL</v>
      </c>
      <c r="E1" s="1563" t="s">
        <v>969</v>
      </c>
      <c r="F1" s="822"/>
      <c r="G1" s="380"/>
      <c r="H1" s="380"/>
      <c r="I1" s="826"/>
      <c r="K1" s="39"/>
      <c r="L1" s="39"/>
      <c r="M1" s="40"/>
      <c r="N1" s="40"/>
      <c r="O1" s="39"/>
    </row>
    <row r="2" spans="1:32" ht="17.100000000000001" customHeight="1" x14ac:dyDescent="0.25">
      <c r="A2" s="757"/>
      <c r="B2" s="758" t="s">
        <v>297</v>
      </c>
      <c r="C2" s="1639" t="s">
        <v>312</v>
      </c>
      <c r="D2" s="1654"/>
      <c r="E2" s="82">
        <f>Cover!F35</f>
        <v>0</v>
      </c>
      <c r="F2" s="822"/>
      <c r="G2" s="380"/>
      <c r="H2" s="380"/>
      <c r="I2" s="826"/>
      <c r="K2" s="39"/>
      <c r="L2" s="39"/>
      <c r="M2" s="39"/>
      <c r="N2" s="39"/>
      <c r="O2" s="39"/>
    </row>
    <row r="3" spans="1:32" ht="17.100000000000001" customHeight="1" x14ac:dyDescent="0.25">
      <c r="A3" s="757"/>
      <c r="B3" s="758" t="s">
        <v>297</v>
      </c>
      <c r="C3" s="1640" t="s">
        <v>297</v>
      </c>
      <c r="D3" s="1654"/>
      <c r="E3" s="1655"/>
      <c r="F3" s="822"/>
      <c r="G3" s="380"/>
      <c r="H3" s="380"/>
      <c r="I3" s="826"/>
      <c r="K3" s="39"/>
      <c r="L3" s="39"/>
      <c r="M3" s="39"/>
      <c r="N3" s="39"/>
      <c r="O3" s="39"/>
    </row>
    <row r="4" spans="1:32" ht="17.100000000000001" customHeight="1" x14ac:dyDescent="0.25">
      <c r="A4" s="757"/>
      <c r="B4" s="758"/>
      <c r="C4" s="174" t="s">
        <v>308</v>
      </c>
      <c r="D4" s="82"/>
      <c r="E4" s="82"/>
      <c r="F4" s="822"/>
      <c r="G4" s="380"/>
      <c r="H4" s="380"/>
      <c r="I4" s="826"/>
      <c r="K4" s="39"/>
      <c r="L4" s="39"/>
      <c r="M4" s="39"/>
      <c r="N4" s="39"/>
      <c r="O4" s="39"/>
      <c r="W4" s="698" t="s">
        <v>435</v>
      </c>
      <c r="X4" s="698"/>
    </row>
    <row r="5" spans="1:32" ht="17.100000000000001" customHeight="1" x14ac:dyDescent="0.25">
      <c r="A5" s="1668" t="s">
        <v>436</v>
      </c>
      <c r="B5" s="1669"/>
      <c r="C5" s="1659">
        <f>Cover!F37</f>
        <v>0</v>
      </c>
      <c r="D5" s="1660"/>
      <c r="E5" s="1661"/>
      <c r="F5" s="822"/>
      <c r="G5" s="380"/>
      <c r="H5" s="380"/>
      <c r="I5" s="826"/>
      <c r="K5" s="39"/>
      <c r="L5" s="39"/>
      <c r="M5" s="39"/>
      <c r="N5" s="39"/>
      <c r="O5" s="39"/>
      <c r="W5" s="698" t="s">
        <v>404</v>
      </c>
      <c r="X5" s="698"/>
    </row>
    <row r="6" spans="1:32" ht="17.100000000000001" customHeight="1" x14ac:dyDescent="0.4">
      <c r="A6" s="1670"/>
      <c r="B6" s="1669"/>
      <c r="C6" s="83"/>
      <c r="D6" s="84"/>
      <c r="E6" s="84"/>
      <c r="F6" s="822"/>
      <c r="G6" s="380"/>
      <c r="H6" s="380"/>
      <c r="I6" s="826"/>
      <c r="K6" s="39"/>
      <c r="L6" s="39"/>
      <c r="M6" s="39"/>
      <c r="N6" s="39"/>
      <c r="O6" s="39"/>
      <c r="T6" s="699" t="s">
        <v>405</v>
      </c>
      <c r="U6" s="700"/>
      <c r="V6" s="700"/>
      <c r="W6" s="700"/>
      <c r="X6" s="700"/>
      <c r="Y6" s="700"/>
      <c r="Z6" s="700"/>
      <c r="AA6" s="700"/>
      <c r="AB6" s="700"/>
      <c r="AC6" s="700"/>
      <c r="AD6" s="700"/>
      <c r="AE6" s="700"/>
      <c r="AF6" s="700"/>
    </row>
    <row r="7" spans="1:32" ht="16.5" customHeight="1" x14ac:dyDescent="0.25">
      <c r="A7" s="1673" t="s">
        <v>437</v>
      </c>
      <c r="B7" s="1674"/>
      <c r="C7" s="174" t="s">
        <v>309</v>
      </c>
      <c r="D7" s="86">
        <f>Cover!F39</f>
        <v>0</v>
      </c>
      <c r="E7" s="96">
        <f>Cover!F40</f>
        <v>0</v>
      </c>
      <c r="F7" s="822"/>
      <c r="G7" s="380"/>
      <c r="H7" s="380"/>
      <c r="I7" s="826"/>
      <c r="K7" s="39"/>
      <c r="L7" s="1671" t="s">
        <v>884</v>
      </c>
      <c r="M7" s="39"/>
      <c r="N7" s="1653" t="s">
        <v>14</v>
      </c>
      <c r="O7" s="1653"/>
      <c r="T7" s="700"/>
      <c r="U7" s="700"/>
      <c r="V7" s="700"/>
      <c r="W7" s="700"/>
      <c r="X7" s="700"/>
      <c r="Y7" s="700"/>
      <c r="Z7" s="700"/>
      <c r="AA7" s="700"/>
      <c r="AB7" s="700"/>
      <c r="AC7" s="700"/>
      <c r="AD7" s="700"/>
      <c r="AE7" s="700"/>
      <c r="AF7" s="700"/>
    </row>
    <row r="8" spans="1:32" ht="19.5" customHeight="1" x14ac:dyDescent="0.25">
      <c r="A8" s="1673" t="s">
        <v>326</v>
      </c>
      <c r="B8" s="1674"/>
      <c r="C8" s="174" t="s">
        <v>311</v>
      </c>
      <c r="D8" s="82">
        <f>Cover!F41</f>
        <v>0</v>
      </c>
      <c r="E8" s="82"/>
      <c r="F8" s="822"/>
      <c r="G8" s="380"/>
      <c r="H8" s="380"/>
      <c r="I8" s="826"/>
      <c r="K8" s="39"/>
      <c r="L8" s="1672"/>
      <c r="M8" s="39"/>
      <c r="N8" s="1653"/>
      <c r="O8" s="1653"/>
      <c r="T8" s="700" t="s">
        <v>406</v>
      </c>
      <c r="U8" s="700"/>
      <c r="V8" s="700"/>
      <c r="W8" s="700"/>
      <c r="X8" s="700"/>
      <c r="Y8" s="700"/>
      <c r="Z8" s="1662"/>
      <c r="AA8" s="1662"/>
      <c r="AB8" s="1662"/>
      <c r="AC8" s="700"/>
      <c r="AD8" s="700"/>
      <c r="AE8" s="700"/>
      <c r="AF8" s="700"/>
    </row>
    <row r="9" spans="1:32" ht="15.75" customHeight="1" x14ac:dyDescent="0.25">
      <c r="A9" s="759"/>
      <c r="B9" s="20"/>
      <c r="C9" s="8"/>
      <c r="D9" s="152" t="s">
        <v>276</v>
      </c>
      <c r="E9" s="152" t="s">
        <v>277</v>
      </c>
      <c r="F9" s="823" t="s">
        <v>182</v>
      </c>
      <c r="G9" s="824" t="s">
        <v>182</v>
      </c>
      <c r="H9" s="824" t="s">
        <v>183</v>
      </c>
      <c r="I9" s="827" t="s">
        <v>183</v>
      </c>
      <c r="K9" s="44" t="s">
        <v>297</v>
      </c>
      <c r="L9" s="622"/>
      <c r="M9" s="43" t="s">
        <v>297</v>
      </c>
      <c r="N9" s="43"/>
      <c r="O9" s="43"/>
      <c r="T9" s="700"/>
      <c r="U9" s="700"/>
      <c r="V9" s="700"/>
      <c r="W9" s="700"/>
      <c r="X9" s="700"/>
      <c r="Y9" s="701"/>
      <c r="Z9" s="1662"/>
      <c r="AA9" s="1662"/>
      <c r="AB9" s="1662"/>
      <c r="AC9" s="700"/>
      <c r="AD9" s="700"/>
      <c r="AE9" s="700"/>
      <c r="AF9" s="700"/>
    </row>
    <row r="10" spans="1:32" ht="12.75" customHeight="1" x14ac:dyDescent="0.25">
      <c r="A10" s="760" t="s">
        <v>313</v>
      </c>
      <c r="B10" s="761" t="s">
        <v>313</v>
      </c>
      <c r="C10" s="1645" t="s">
        <v>306</v>
      </c>
      <c r="D10" s="382">
        <f>E10-1</f>
        <v>2018</v>
      </c>
      <c r="E10" s="819">
        <f>Cover!G27</f>
        <v>2019</v>
      </c>
      <c r="F10" s="385">
        <f>D10</f>
        <v>2018</v>
      </c>
      <c r="G10" s="385">
        <f>E10</f>
        <v>2019</v>
      </c>
      <c r="H10" s="385">
        <f>D10</f>
        <v>2018</v>
      </c>
      <c r="I10" s="828">
        <f>E10</f>
        <v>2019</v>
      </c>
      <c r="J10" s="380"/>
      <c r="K10" s="623" t="s">
        <v>313</v>
      </c>
      <c r="L10" s="762" t="str">
        <f>B10</f>
        <v>Product</v>
      </c>
      <c r="M10" s="623" t="str">
        <f>C10</f>
        <v>Unit</v>
      </c>
      <c r="N10" s="625">
        <f>D10</f>
        <v>2018</v>
      </c>
      <c r="O10" s="626">
        <f>E10</f>
        <v>2019</v>
      </c>
      <c r="T10" s="700"/>
      <c r="U10" s="700"/>
      <c r="V10" s="702">
        <f>D10</f>
        <v>2018</v>
      </c>
      <c r="W10" s="702">
        <f>E10</f>
        <v>2019</v>
      </c>
      <c r="X10" s="702" t="s">
        <v>407</v>
      </c>
      <c r="Y10" s="701"/>
      <c r="Z10" s="378" t="s">
        <v>408</v>
      </c>
      <c r="AA10" s="703"/>
      <c r="AB10" s="703"/>
      <c r="AC10" s="763"/>
      <c r="AE10" s="700"/>
      <c r="AF10" s="700"/>
    </row>
    <row r="11" spans="1:32" ht="12.75" customHeight="1" x14ac:dyDescent="0.25">
      <c r="A11" s="1" t="s">
        <v>304</v>
      </c>
      <c r="B11" s="764"/>
      <c r="C11" s="1646"/>
      <c r="D11" s="191" t="s">
        <v>305</v>
      </c>
      <c r="E11" s="820" t="s">
        <v>305</v>
      </c>
      <c r="F11" s="387"/>
      <c r="G11" s="387"/>
      <c r="H11" s="387"/>
      <c r="I11" s="559"/>
      <c r="K11" s="35" t="s">
        <v>304</v>
      </c>
      <c r="L11" s="45"/>
      <c r="M11" s="46"/>
      <c r="N11" s="47" t="str">
        <f>D11</f>
        <v>Quantity</v>
      </c>
      <c r="O11" s="627" t="str">
        <f>E11</f>
        <v>Quantity</v>
      </c>
      <c r="T11" s="1663" t="s">
        <v>409</v>
      </c>
      <c r="U11" s="705" t="s">
        <v>410</v>
      </c>
      <c r="V11" s="706">
        <f>IF(ISNUMBER(D17+'JQ2 TTrade'!D15-'JQ2 TTrade'!H15-D27),D17+'JQ2 TTrade'!D15-'JQ2 TTrade'!H15-D27,"Missing data")</f>
        <v>488.62099999999992</v>
      </c>
      <c r="W11" s="706">
        <f>IF(ISNUMBER(E17+'JQ2 TTrade'!E15-'JQ2 TTrade'!I15-E27),E17+'JQ2 TTrade'!E15-'JQ2 TTrade'!I15-E27,"Missing data")</f>
        <v>12906</v>
      </c>
      <c r="X11" s="707">
        <f>IF(ISNUMBER(W11/V11-1),W11/V11-1,"missing data")</f>
        <v>25.413109547072274</v>
      </c>
      <c r="Y11" s="708"/>
      <c r="Z11" s="700" t="s">
        <v>411</v>
      </c>
      <c r="AA11" s="703"/>
      <c r="AB11" s="703"/>
      <c r="AC11" s="763"/>
      <c r="AE11" s="700"/>
      <c r="AF11" s="700"/>
    </row>
    <row r="12" spans="1:32" s="388" customFormat="1" ht="12.75" customHeight="1" x14ac:dyDescent="0.25">
      <c r="A12" s="1665" t="s">
        <v>438</v>
      </c>
      <c r="B12" s="1666"/>
      <c r="C12" s="1666"/>
      <c r="D12" s="1666"/>
      <c r="E12" s="1667"/>
      <c r="F12" s="387"/>
      <c r="G12" s="387"/>
      <c r="H12" s="387"/>
      <c r="I12" s="387"/>
      <c r="K12" s="51"/>
      <c r="L12" s="48" t="str">
        <f>A12</f>
        <v>REMOVALS OF ROUNDWOOD (WOOD IN THE ROUGH)</v>
      </c>
      <c r="M12" s="765"/>
      <c r="N12" s="765"/>
      <c r="O12" s="766"/>
      <c r="T12" s="1664"/>
      <c r="U12" s="124" t="s">
        <v>412</v>
      </c>
      <c r="V12" s="709">
        <f>IF(ISNUMBER(D52-D53*AA28),(D52-D53)*AA28,"missing data")</f>
        <v>0</v>
      </c>
      <c r="W12" s="709">
        <f>IF(ISNUMBER(E52-E53*AA28),(E52-E53)*AA28,"missing data")</f>
        <v>0</v>
      </c>
      <c r="X12" s="710" t="str">
        <f t="shared" ref="X12:X23" si="0">IF(ISNUMBER(W12/V12-1),W12/V12-1,"missing data")</f>
        <v>missing data</v>
      </c>
      <c r="Y12" s="711"/>
      <c r="Z12" s="700" t="s">
        <v>413</v>
      </c>
      <c r="AB12" s="712"/>
      <c r="AC12" s="767"/>
      <c r="AE12" s="712"/>
      <c r="AF12" s="712"/>
    </row>
    <row r="13" spans="1:32" s="388" customFormat="1" ht="12.75" customHeight="1" x14ac:dyDescent="0.25">
      <c r="A13" s="1269">
        <v>1</v>
      </c>
      <c r="B13" s="769" t="s">
        <v>402</v>
      </c>
      <c r="C13" s="770" t="s">
        <v>439</v>
      </c>
      <c r="D13" s="1448">
        <f>D14+D17</f>
        <v>3144.4059999999999</v>
      </c>
      <c r="E13" s="1449">
        <f>E14+E17</f>
        <v>2805</v>
      </c>
      <c r="F13" s="818"/>
      <c r="G13" s="817"/>
      <c r="H13" s="818"/>
      <c r="I13" s="818"/>
      <c r="K13" s="771">
        <f>A13</f>
        <v>1</v>
      </c>
      <c r="L13" s="772" t="str">
        <f>B13</f>
        <v>ROUNDWOOD (WOOD IN THE ROUGH)</v>
      </c>
      <c r="M13" s="773" t="s">
        <v>439</v>
      </c>
      <c r="N13" s="1399" t="str">
        <f>IF(D13&lt;(D14+D17),"Error","OK")</f>
        <v>OK</v>
      </c>
      <c r="O13" s="1399" t="str">
        <f>IF(E13&lt;(E14+E17),"Error","OK")</f>
        <v>OK</v>
      </c>
      <c r="T13" s="774" t="s">
        <v>414</v>
      </c>
      <c r="U13" s="713" t="s">
        <v>415</v>
      </c>
      <c r="V13" s="714">
        <f>IF(ISNUMBER(D36*AA29),D36*AA29,"missing data")</f>
        <v>320</v>
      </c>
      <c r="W13" s="714">
        <f>IF(ISNUMBER(E36*AA29),E36*AA29,"missing data")</f>
        <v>325</v>
      </c>
      <c r="X13" s="707">
        <f t="shared" si="0"/>
        <v>1.5625E-2</v>
      </c>
      <c r="Y13" s="715"/>
      <c r="Z13" s="716">
        <v>2.4</v>
      </c>
      <c r="AA13" s="712"/>
      <c r="AB13" s="712"/>
      <c r="AC13" s="767"/>
      <c r="AE13" s="712"/>
      <c r="AF13" s="712"/>
    </row>
    <row r="14" spans="1:32" s="619" customFormat="1" ht="14.4" x14ac:dyDescent="0.25">
      <c r="A14" s="1270">
        <v>1.1000000000000001</v>
      </c>
      <c r="B14" s="1271" t="s">
        <v>440</v>
      </c>
      <c r="C14" s="1272" t="s">
        <v>439</v>
      </c>
      <c r="D14" s="1446">
        <f>SUM(D15:D16)</f>
        <v>2378</v>
      </c>
      <c r="E14" s="1450">
        <f>SUM(E15:E16)</f>
        <v>2063</v>
      </c>
      <c r="F14" s="818"/>
      <c r="G14" s="817"/>
      <c r="H14" s="818"/>
      <c r="I14" s="818"/>
      <c r="K14" s="772">
        <f t="shared" ref="K14:L78" si="1">A14</f>
        <v>1.1000000000000001</v>
      </c>
      <c r="L14" s="776" t="str">
        <f t="shared" si="1"/>
        <v>WOOD FUEL (INCLUDING WOOD FOR CHARCOAL)</v>
      </c>
      <c r="M14" s="773" t="s">
        <v>439</v>
      </c>
      <c r="N14" s="1399" t="str">
        <f>IF(D14&lt;(D15+D16),"Error","OK")</f>
        <v>OK</v>
      </c>
      <c r="O14" s="1399" t="str">
        <f>IF(E14&lt;(E15+E16),"Error","OK")</f>
        <v>OK</v>
      </c>
      <c r="T14" s="777"/>
      <c r="U14" s="717" t="s">
        <v>416</v>
      </c>
      <c r="V14" s="718">
        <f>IF(ISNUMBER(D39),D39,"Missing data")</f>
        <v>140</v>
      </c>
      <c r="W14" s="718">
        <f>IF(ISNUMBER(E39),E39,"Missing data")</f>
        <v>141</v>
      </c>
      <c r="X14" s="707">
        <f t="shared" si="0"/>
        <v>7.1428571428571175E-3</v>
      </c>
      <c r="Y14" s="719"/>
      <c r="Z14" s="716">
        <v>1</v>
      </c>
      <c r="AA14" s="712"/>
      <c r="AC14" s="778"/>
      <c r="AE14" s="722"/>
      <c r="AF14" s="722"/>
    </row>
    <row r="15" spans="1:32" s="619" customFormat="1" ht="14.4" x14ac:dyDescent="0.25">
      <c r="A15" s="1270" t="s">
        <v>319</v>
      </c>
      <c r="B15" s="1274" t="s">
        <v>300</v>
      </c>
      <c r="C15" s="1272" t="s">
        <v>439</v>
      </c>
      <c r="D15" s="1446">
        <v>434</v>
      </c>
      <c r="E15" s="1446">
        <v>393</v>
      </c>
      <c r="F15" s="818"/>
      <c r="G15" s="817"/>
      <c r="H15" s="818"/>
      <c r="I15" s="818"/>
      <c r="K15" s="772" t="str">
        <f t="shared" si="1"/>
        <v>1.1.C</v>
      </c>
      <c r="L15" s="780" t="str">
        <f t="shared" si="1"/>
        <v>Coniferous</v>
      </c>
      <c r="M15" s="773" t="s">
        <v>439</v>
      </c>
      <c r="N15" s="947"/>
      <c r="O15" s="947"/>
      <c r="T15" s="777"/>
      <c r="U15" s="717" t="s">
        <v>417</v>
      </c>
      <c r="V15" s="718">
        <f>IF(ISNUMBER(D43),D43,"Missing data")</f>
        <v>0</v>
      </c>
      <c r="W15" s="718">
        <f>IF(ISNUMBER(E43),E43,"Missing data")</f>
        <v>0</v>
      </c>
      <c r="X15" s="707" t="str">
        <f t="shared" si="0"/>
        <v>missing data</v>
      </c>
      <c r="Y15" s="719"/>
      <c r="Z15" s="716">
        <v>1</v>
      </c>
      <c r="AC15" s="778"/>
      <c r="AE15" s="722"/>
      <c r="AF15" s="722"/>
    </row>
    <row r="16" spans="1:32" s="619" customFormat="1" ht="14.4" x14ac:dyDescent="0.25">
      <c r="A16" s="1270" t="s">
        <v>357</v>
      </c>
      <c r="B16" s="1274" t="s">
        <v>301</v>
      </c>
      <c r="C16" s="1272" t="s">
        <v>439</v>
      </c>
      <c r="D16" s="1446">
        <v>1944</v>
      </c>
      <c r="E16" s="1446">
        <v>1670</v>
      </c>
      <c r="F16" s="403"/>
      <c r="G16" s="817"/>
      <c r="H16" s="403"/>
      <c r="I16" s="403"/>
      <c r="K16" s="772" t="str">
        <f t="shared" si="1"/>
        <v>1.1.NC</v>
      </c>
      <c r="L16" s="780" t="str">
        <f t="shared" si="1"/>
        <v>Non-Coniferous</v>
      </c>
      <c r="M16" s="773" t="s">
        <v>439</v>
      </c>
      <c r="N16" s="950"/>
      <c r="O16" s="950"/>
      <c r="T16" s="777"/>
      <c r="U16" s="717" t="s">
        <v>418</v>
      </c>
      <c r="V16" s="718">
        <f>IF(ISNUMBER(D48),D48,"Missing data")</f>
        <v>0</v>
      </c>
      <c r="W16" s="718">
        <f>IF(ISNUMBER(E48),E48,"Missing data")</f>
        <v>0</v>
      </c>
      <c r="X16" s="707" t="str">
        <f t="shared" si="0"/>
        <v>missing data</v>
      </c>
      <c r="Y16" s="719"/>
      <c r="Z16" s="716">
        <v>1</v>
      </c>
      <c r="AB16" s="712"/>
      <c r="AC16" s="722"/>
      <c r="AE16" s="778"/>
      <c r="AF16" s="722"/>
    </row>
    <row r="17" spans="1:32" s="619" customFormat="1" ht="14.4" x14ac:dyDescent="0.25">
      <c r="A17" s="1270">
        <v>1.2</v>
      </c>
      <c r="B17" s="1273" t="s">
        <v>441</v>
      </c>
      <c r="C17" s="1272" t="s">
        <v>439</v>
      </c>
      <c r="D17" s="1569">
        <f t="shared" ref="D17:E19" si="2">SUM(D21,D24,D27)</f>
        <v>766.40600000000006</v>
      </c>
      <c r="E17" s="1450">
        <f t="shared" si="2"/>
        <v>742</v>
      </c>
      <c r="F17" s="403"/>
      <c r="G17" s="403"/>
      <c r="H17" s="403"/>
      <c r="I17" s="403"/>
      <c r="K17" s="772">
        <f t="shared" si="1"/>
        <v>1.2</v>
      </c>
      <c r="L17" s="776" t="str">
        <f t="shared" si="1"/>
        <v>INDUSTRIAL ROUNDWOOD</v>
      </c>
      <c r="M17" s="773" t="s">
        <v>439</v>
      </c>
      <c r="N17" s="1399" t="str">
        <f>IF(D17&lt;(D18+D19),"Error","OK")</f>
        <v>OK</v>
      </c>
      <c r="O17" s="1399" t="str">
        <f>IF(E17&lt;(E18+E19),"Error","OK")</f>
        <v>OK</v>
      </c>
      <c r="T17" s="777"/>
      <c r="U17" s="713" t="s">
        <v>419</v>
      </c>
      <c r="V17" s="714">
        <f>IF(ISNUMBER(D52),D52,"missing data")</f>
        <v>0</v>
      </c>
      <c r="W17" s="714">
        <f>IF(ISNUMBER(E52),E52,"missing data")</f>
        <v>0</v>
      </c>
      <c r="X17" s="707" t="str">
        <f t="shared" si="0"/>
        <v>missing data</v>
      </c>
      <c r="Y17" s="719"/>
      <c r="Z17" s="716">
        <v>1.58</v>
      </c>
      <c r="AA17" s="712"/>
      <c r="AB17" s="712"/>
      <c r="AC17" s="722"/>
      <c r="AE17" s="722"/>
      <c r="AF17" s="722"/>
    </row>
    <row r="18" spans="1:32" s="619" customFormat="1" ht="14.4" x14ac:dyDescent="0.25">
      <c r="A18" s="1270" t="s">
        <v>320</v>
      </c>
      <c r="B18" s="1275" t="s">
        <v>300</v>
      </c>
      <c r="C18" s="1272" t="s">
        <v>439</v>
      </c>
      <c r="D18" s="1569">
        <f t="shared" si="2"/>
        <v>467.91300000000001</v>
      </c>
      <c r="E18" s="1450">
        <f t="shared" si="2"/>
        <v>482</v>
      </c>
      <c r="F18" s="403"/>
      <c r="G18" s="403"/>
      <c r="H18" s="403"/>
      <c r="I18" s="403"/>
      <c r="K18" s="772" t="str">
        <f t="shared" si="1"/>
        <v>1.2.C</v>
      </c>
      <c r="L18" s="780" t="str">
        <f t="shared" si="1"/>
        <v>Coniferous</v>
      </c>
      <c r="M18" s="773" t="s">
        <v>439</v>
      </c>
      <c r="N18" s="1398" t="str">
        <f>IF(D18&lt;(D22+D25+D28),"Error","OK")</f>
        <v>OK</v>
      </c>
      <c r="O18" s="1398" t="str">
        <f>IF(E18&lt;(E22+E25+E28),"Error","OK")</f>
        <v>OK</v>
      </c>
      <c r="T18" s="777"/>
      <c r="U18" s="720" t="s">
        <v>420</v>
      </c>
      <c r="V18" s="721">
        <f>IF(ISNUMBER(D54),D54,"missing data")</f>
        <v>29</v>
      </c>
      <c r="W18" s="721">
        <f>IF(ISNUMBER(E54),E54,"missing data")</f>
        <v>28.751000000000001</v>
      </c>
      <c r="X18" s="707">
        <f t="shared" si="0"/>
        <v>-8.5862068965516514E-3</v>
      </c>
      <c r="Y18" s="719"/>
      <c r="Z18" s="716">
        <v>1.8</v>
      </c>
      <c r="AA18" s="712"/>
      <c r="AB18" s="722"/>
      <c r="AC18" s="722"/>
      <c r="AE18" s="722"/>
      <c r="AF18" s="722"/>
    </row>
    <row r="19" spans="1:32" s="619" customFormat="1" ht="14.4" x14ac:dyDescent="0.25">
      <c r="A19" s="1270" t="s">
        <v>358</v>
      </c>
      <c r="B19" s="1275" t="s">
        <v>301</v>
      </c>
      <c r="C19" s="1272" t="s">
        <v>439</v>
      </c>
      <c r="D19" s="1569">
        <f t="shared" si="2"/>
        <v>298.49299999999994</v>
      </c>
      <c r="E19" s="1450">
        <f t="shared" si="2"/>
        <v>260</v>
      </c>
      <c r="F19" s="818"/>
      <c r="G19" s="669"/>
      <c r="H19" s="403"/>
      <c r="I19" s="403"/>
      <c r="K19" s="772" t="str">
        <f t="shared" si="1"/>
        <v>1.2.NC</v>
      </c>
      <c r="L19" s="780" t="str">
        <f t="shared" si="1"/>
        <v>Non-Coniferous</v>
      </c>
      <c r="M19" s="773" t="s">
        <v>439</v>
      </c>
      <c r="N19" s="1398" t="str">
        <f>IF(D19&lt;(D23+D26+D29),"Error","OK")</f>
        <v>OK</v>
      </c>
      <c r="O19" s="1398" t="str">
        <f>IF(E19&lt;(E23+E26+E29),"Error","OK")</f>
        <v>OK</v>
      </c>
      <c r="T19" s="777"/>
      <c r="U19" s="705" t="s">
        <v>421</v>
      </c>
      <c r="V19" s="706">
        <f>IF(ISNUMBER(D59),D59,"missing data")</f>
        <v>37</v>
      </c>
      <c r="W19" s="706">
        <f>IF(ISNUMBER(E59),E59,"missing data")</f>
        <v>33.820999999999998</v>
      </c>
      <c r="X19" s="707">
        <f t="shared" si="0"/>
        <v>-8.5918918918919007E-2</v>
      </c>
      <c r="Y19" s="719"/>
      <c r="Z19" s="716">
        <v>2.5</v>
      </c>
      <c r="AA19" s="712"/>
      <c r="AB19" s="722"/>
      <c r="AC19" s="722"/>
      <c r="AE19" s="722"/>
      <c r="AF19" s="722"/>
    </row>
    <row r="20" spans="1:32" s="619" customFormat="1" ht="14.4" x14ac:dyDescent="0.25">
      <c r="A20" s="775" t="s">
        <v>9</v>
      </c>
      <c r="B20" s="782" t="s">
        <v>364</v>
      </c>
      <c r="C20" s="773" t="s">
        <v>439</v>
      </c>
      <c r="D20" s="1451">
        <v>0</v>
      </c>
      <c r="E20" s="1452">
        <v>0</v>
      </c>
      <c r="F20" s="818"/>
      <c r="G20" s="669"/>
      <c r="H20" s="403"/>
      <c r="I20" s="403"/>
      <c r="K20" s="772" t="str">
        <f t="shared" si="1"/>
        <v>1.2.NC.T</v>
      </c>
      <c r="L20" s="783" t="str">
        <f t="shared" si="1"/>
        <v>of which: Tropical</v>
      </c>
      <c r="M20" s="773" t="s">
        <v>439</v>
      </c>
      <c r="N20" s="1398" t="str">
        <f>IF(D20&gt;D19,"Error","OK")</f>
        <v>OK</v>
      </c>
      <c r="O20" s="1398" t="str">
        <f>IF(E20&gt;E19,"Error","OK")</f>
        <v>OK</v>
      </c>
      <c r="T20" s="777"/>
      <c r="U20" s="713" t="s">
        <v>422</v>
      </c>
      <c r="V20" s="714">
        <f>IF(ISNUMBER(D60),D60,"missing data")</f>
        <v>0</v>
      </c>
      <c r="W20" s="714">
        <f>IF(ISNUMBER(E60),E60,"missing data")</f>
        <v>0</v>
      </c>
      <c r="X20" s="707" t="str">
        <f t="shared" si="0"/>
        <v>missing data</v>
      </c>
      <c r="Y20" s="715"/>
      <c r="Z20" s="716">
        <v>4.9000000000000004</v>
      </c>
      <c r="AA20" s="722"/>
      <c r="AB20" s="722"/>
      <c r="AC20" s="722"/>
      <c r="AD20" s="722"/>
      <c r="AE20" s="722"/>
      <c r="AF20" s="722"/>
    </row>
    <row r="21" spans="1:32" s="619" customFormat="1" ht="14.4" x14ac:dyDescent="0.25">
      <c r="A21" s="775" t="s">
        <v>316</v>
      </c>
      <c r="B21" s="780" t="s">
        <v>341</v>
      </c>
      <c r="C21" s="773" t="s">
        <v>439</v>
      </c>
      <c r="D21" s="1537">
        <f>SUM(D22:D23)</f>
        <v>285.392</v>
      </c>
      <c r="E21" s="1537">
        <f>SUM(E22:E23)</f>
        <v>246</v>
      </c>
      <c r="F21" s="818"/>
      <c r="G21" s="669"/>
      <c r="H21" s="403"/>
      <c r="I21" s="403"/>
      <c r="K21" s="772" t="str">
        <f t="shared" si="1"/>
        <v>1.2.1</v>
      </c>
      <c r="L21" s="780" t="str">
        <f t="shared" si="1"/>
        <v>SAWLOGS AND VENEER LOGS</v>
      </c>
      <c r="M21" s="773" t="s">
        <v>439</v>
      </c>
      <c r="N21" s="1398" t="str">
        <f>IF(D21&lt;(D22+D23),"Error","OK")</f>
        <v>OK</v>
      </c>
      <c r="O21" s="1398" t="str">
        <f>IF(E21&lt;(E22+E23),"Error","OK")</f>
        <v>OK</v>
      </c>
      <c r="T21" s="784"/>
      <c r="U21" s="723" t="s">
        <v>423</v>
      </c>
      <c r="V21" s="724">
        <f>IF(ISNUMBER(D64),D64,"missing data")</f>
        <v>0</v>
      </c>
      <c r="W21" s="724">
        <f>IF(ISNUMBER(E64),E64,"missing data")</f>
        <v>0</v>
      </c>
      <c r="X21" s="710" t="str">
        <f t="shared" si="0"/>
        <v>missing data</v>
      </c>
      <c r="Y21" s="715"/>
      <c r="Z21" s="716">
        <v>5.7</v>
      </c>
      <c r="AA21" s="722"/>
      <c r="AB21" s="722"/>
      <c r="AD21" s="722"/>
      <c r="AE21" s="722"/>
      <c r="AF21" s="722"/>
    </row>
    <row r="22" spans="1:32" s="619" customFormat="1" ht="14.4" x14ac:dyDescent="0.25">
      <c r="A22" s="775" t="s">
        <v>317</v>
      </c>
      <c r="B22" s="783" t="s">
        <v>300</v>
      </c>
      <c r="C22" s="773" t="s">
        <v>439</v>
      </c>
      <c r="D22" s="1537">
        <v>181.52199999999999</v>
      </c>
      <c r="E22" s="1452">
        <v>174</v>
      </c>
      <c r="F22" s="818"/>
      <c r="G22" s="669"/>
      <c r="H22" s="403"/>
      <c r="I22" s="403"/>
      <c r="K22" s="772" t="str">
        <f t="shared" si="1"/>
        <v>1.2.1.C</v>
      </c>
      <c r="L22" s="783" t="str">
        <f t="shared" si="1"/>
        <v>Coniferous</v>
      </c>
      <c r="M22" s="773" t="s">
        <v>439</v>
      </c>
      <c r="N22" s="947"/>
      <c r="O22" s="947"/>
      <c r="T22" s="725" t="s">
        <v>424</v>
      </c>
      <c r="U22" s="726" t="s">
        <v>414</v>
      </c>
      <c r="V22" s="727">
        <f>IF(ISNUMBER(V$14*$Z14+V$15*$Z15+V$16*$Z16+V$19*$Z19+V$20*$Z20+V$21*$Z21+V$13*$Z13+V$17*$Z17+V$18*$Z18),V$14*$Z14+V$15*$Z15+V$16*$Z16+V$19*$Z19+V$20*$Z20+V$21*$Z21+V$13*$Z13+V$17*$Z17+V$18*$Z18,"missing data")</f>
        <v>1052.7</v>
      </c>
      <c r="W22" s="727">
        <f>IF(ISNUMBER(W$14*$Z14+W$15*$Z15+W$16*$Z16+W$19*$Z19+W$20*$Z20+W$21*$Z21+W$13*$Z13+W$17*$Z17+W$18*$Z18),W$14*$Z14+W$15*$Z15+W$16*$Z16+W$19*$Z19+W$20*$Z20+W$21*$Z21+W$13*$Z13+W$17*$Z17+W$18*$Z18,"missing data")</f>
        <v>1057.3043</v>
      </c>
      <c r="X22" s="728">
        <f t="shared" si="0"/>
        <v>4.3738007029543446E-3</v>
      </c>
      <c r="AA22" s="722"/>
      <c r="AB22" s="722"/>
      <c r="AC22" s="722"/>
      <c r="AD22" s="722"/>
      <c r="AE22" s="722"/>
      <c r="AF22" s="722"/>
    </row>
    <row r="23" spans="1:32" s="619" customFormat="1" ht="14.4" x14ac:dyDescent="0.2">
      <c r="A23" s="775" t="s">
        <v>359</v>
      </c>
      <c r="B23" s="785" t="s">
        <v>301</v>
      </c>
      <c r="C23" s="773" t="s">
        <v>439</v>
      </c>
      <c r="D23" s="1538">
        <v>103.87</v>
      </c>
      <c r="E23" s="1452">
        <v>72</v>
      </c>
      <c r="F23" s="818"/>
      <c r="G23" s="403"/>
      <c r="H23" s="403"/>
      <c r="I23" s="403"/>
      <c r="K23" s="772" t="str">
        <f t="shared" si="1"/>
        <v>1.2.1.NC</v>
      </c>
      <c r="L23" s="783" t="str">
        <f t="shared" si="1"/>
        <v>Non-Coniferous</v>
      </c>
      <c r="M23" s="773" t="s">
        <v>439</v>
      </c>
      <c r="N23" s="947"/>
      <c r="O23" s="947"/>
      <c r="T23" s="704"/>
      <c r="U23" s="729" t="s">
        <v>425</v>
      </c>
      <c r="V23" s="730">
        <f>IF(ISNUMBER(V11*AA31+V12-V22),V11*AA31+V12-V22,"missing data")</f>
        <v>-1052.7</v>
      </c>
      <c r="W23" s="730">
        <f>IF(ISNUMBER(W11*AA31+W12-W22),W11*AA31+W12-W22,"missing data")</f>
        <v>-1057.3043</v>
      </c>
      <c r="X23" s="731">
        <f t="shared" si="0"/>
        <v>4.3738007029543446E-3</v>
      </c>
      <c r="Y23" s="732" t="s">
        <v>426</v>
      </c>
      <c r="AA23" s="722"/>
      <c r="AC23" s="722"/>
      <c r="AD23" s="722"/>
      <c r="AE23" s="722"/>
      <c r="AF23" s="722"/>
    </row>
    <row r="24" spans="1:32" s="619" customFormat="1" ht="28.5" customHeight="1" x14ac:dyDescent="0.2">
      <c r="A24" s="775" t="s">
        <v>321</v>
      </c>
      <c r="B24" s="1372" t="s">
        <v>867</v>
      </c>
      <c r="C24" s="773" t="s">
        <v>439</v>
      </c>
      <c r="D24" s="1538">
        <f>SUM(D25:D26)</f>
        <v>458.22900000000004</v>
      </c>
      <c r="E24" s="1538">
        <f>SUM(E25:E26)</f>
        <v>444</v>
      </c>
      <c r="F24" s="818"/>
      <c r="G24" s="403"/>
      <c r="H24" s="403"/>
      <c r="I24" s="403"/>
      <c r="K24" s="772" t="str">
        <f t="shared" si="1"/>
        <v>1.2.2</v>
      </c>
      <c r="L24" s="780" t="str">
        <f t="shared" si="1"/>
        <v>PULPWOOD, ROUND AND SPLIT (INCLUDING WOOD FOR PARTICLE BOARD, OSB AND FIBREBOARD)</v>
      </c>
      <c r="M24" s="773" t="s">
        <v>439</v>
      </c>
      <c r="N24" s="1398" t="str">
        <f>IF(D24&lt;(D25+D26),"Error","OK")</f>
        <v>OK</v>
      </c>
      <c r="O24" s="1398" t="str">
        <f>IF(E24&lt;(E25+E26),"Error","OK")</f>
        <v>OK</v>
      </c>
      <c r="T24" s="704"/>
      <c r="U24" s="722" t="s">
        <v>427</v>
      </c>
      <c r="V24" s="733">
        <f>IF(ISNUMBER(1-V22/V11),1-V22/V11,"missing data")</f>
        <v>-1.1544305300017808</v>
      </c>
      <c r="W24" s="733">
        <f>IF(ISNUMBER(1-W22/W11),1-W22/W11,"missing data")</f>
        <v>0.91807653029598635</v>
      </c>
      <c r="Y24" s="732" t="s">
        <v>428</v>
      </c>
      <c r="AA24" s="722"/>
      <c r="AB24" s="722"/>
      <c r="AC24" s="722"/>
      <c r="AD24" s="722"/>
      <c r="AE24" s="722"/>
      <c r="AF24" s="722"/>
    </row>
    <row r="25" spans="1:32" s="619" customFormat="1" ht="14.4" x14ac:dyDescent="0.2">
      <c r="A25" s="775" t="s">
        <v>322</v>
      </c>
      <c r="B25" s="783" t="s">
        <v>300</v>
      </c>
      <c r="C25" s="773" t="s">
        <v>439</v>
      </c>
      <c r="D25" s="1537">
        <v>270.11200000000002</v>
      </c>
      <c r="E25" s="1452">
        <v>267</v>
      </c>
      <c r="F25" s="818"/>
      <c r="G25" s="669"/>
      <c r="H25" s="403"/>
      <c r="I25" s="403"/>
      <c r="K25" s="772" t="str">
        <f t="shared" si="1"/>
        <v>1.2.2.C</v>
      </c>
      <c r="L25" s="783" t="str">
        <f t="shared" si="1"/>
        <v>Coniferous</v>
      </c>
      <c r="M25" s="773" t="s">
        <v>439</v>
      </c>
      <c r="N25" s="947"/>
      <c r="O25" s="947"/>
      <c r="T25" s="704"/>
      <c r="Y25" s="732" t="s">
        <v>429</v>
      </c>
      <c r="AA25" s="722"/>
      <c r="AB25" s="722"/>
      <c r="AC25" s="722"/>
      <c r="AD25" s="722"/>
      <c r="AE25" s="722"/>
      <c r="AF25" s="722"/>
    </row>
    <row r="26" spans="1:32" s="619" customFormat="1" ht="14.4" x14ac:dyDescent="0.25">
      <c r="A26" s="775" t="s">
        <v>360</v>
      </c>
      <c r="B26" s="785" t="s">
        <v>301</v>
      </c>
      <c r="C26" s="773" t="s">
        <v>439</v>
      </c>
      <c r="D26" s="1538">
        <v>188.11699999999999</v>
      </c>
      <c r="E26" s="1452">
        <v>177</v>
      </c>
      <c r="F26" s="818"/>
      <c r="G26" s="403"/>
      <c r="H26" s="403"/>
      <c r="I26" s="403"/>
      <c r="K26" s="772" t="str">
        <f t="shared" si="1"/>
        <v>1.2.2.NC</v>
      </c>
      <c r="L26" s="783" t="str">
        <f t="shared" si="1"/>
        <v>Non-Coniferous</v>
      </c>
      <c r="M26" s="773" t="s">
        <v>439</v>
      </c>
      <c r="N26" s="947"/>
      <c r="O26" s="947"/>
      <c r="T26" s="734"/>
      <c r="Y26" s="735"/>
      <c r="Z26" s="722"/>
      <c r="AA26" s="722"/>
      <c r="AB26" s="722"/>
      <c r="AC26" s="722"/>
      <c r="AD26" s="722"/>
      <c r="AE26" s="722"/>
      <c r="AF26" s="722"/>
    </row>
    <row r="27" spans="1:32" s="619" customFormat="1" ht="14.4" x14ac:dyDescent="0.25">
      <c r="A27" s="775" t="s">
        <v>323</v>
      </c>
      <c r="B27" s="780" t="s">
        <v>328</v>
      </c>
      <c r="C27" s="773" t="s">
        <v>439</v>
      </c>
      <c r="D27" s="1538">
        <f>SUM(D28:D29)</f>
        <v>22.785</v>
      </c>
      <c r="E27" s="1538">
        <f>SUM(E28:E29)</f>
        <v>52</v>
      </c>
      <c r="F27" s="818"/>
      <c r="G27" s="403"/>
      <c r="H27" s="403"/>
      <c r="I27" s="403"/>
      <c r="K27" s="772" t="str">
        <f t="shared" si="1"/>
        <v>1.2.3</v>
      </c>
      <c r="L27" s="780" t="str">
        <f t="shared" si="1"/>
        <v>OTHER INDUSTRIAL ROUNDWOOD</v>
      </c>
      <c r="M27" s="773" t="s">
        <v>439</v>
      </c>
      <c r="N27" s="1398" t="str">
        <f>IF(D27&lt;(D28+D29),"Error","OK")</f>
        <v>OK</v>
      </c>
      <c r="O27" s="1398" t="str">
        <f>IF(E27&lt;(E28+E29),"Error","OK")</f>
        <v>OK</v>
      </c>
      <c r="T27" s="734"/>
      <c r="Y27" s="735"/>
      <c r="Z27" s="722"/>
      <c r="AA27" s="722"/>
      <c r="AB27" s="722"/>
      <c r="AC27" s="713"/>
      <c r="AD27" s="722"/>
      <c r="AE27" s="722"/>
      <c r="AF27" s="722"/>
    </row>
    <row r="28" spans="1:32" s="619" customFormat="1" ht="14.4" x14ac:dyDescent="0.2">
      <c r="A28" s="775" t="s">
        <v>324</v>
      </c>
      <c r="B28" s="783" t="s">
        <v>300</v>
      </c>
      <c r="C28" s="773" t="s">
        <v>439</v>
      </c>
      <c r="D28" s="1537">
        <v>16.279</v>
      </c>
      <c r="E28" s="1452">
        <v>41</v>
      </c>
      <c r="F28" s="818"/>
      <c r="G28" s="669"/>
      <c r="H28" s="403"/>
      <c r="I28" s="403"/>
      <c r="K28" s="772" t="str">
        <f t="shared" si="1"/>
        <v>1.2.3.C</v>
      </c>
      <c r="L28" s="783" t="str">
        <f t="shared" si="1"/>
        <v>Coniferous</v>
      </c>
      <c r="M28" s="773" t="s">
        <v>439</v>
      </c>
      <c r="N28" s="947"/>
      <c r="O28" s="947"/>
      <c r="T28" s="734"/>
      <c r="Y28" s="714"/>
      <c r="Z28" s="736" t="s">
        <v>430</v>
      </c>
      <c r="AA28" s="737">
        <v>0.35</v>
      </c>
      <c r="AB28" s="722"/>
      <c r="AC28" s="786"/>
      <c r="AD28" s="722"/>
      <c r="AE28" s="722"/>
      <c r="AF28" s="722"/>
    </row>
    <row r="29" spans="1:32" s="619" customFormat="1" ht="14.4" x14ac:dyDescent="0.2">
      <c r="A29" s="775" t="s">
        <v>361</v>
      </c>
      <c r="B29" s="785" t="s">
        <v>301</v>
      </c>
      <c r="C29" s="773" t="s">
        <v>439</v>
      </c>
      <c r="D29" s="1539">
        <v>6.5060000000000002</v>
      </c>
      <c r="E29" s="1452">
        <v>11</v>
      </c>
      <c r="F29" s="403"/>
      <c r="G29" s="403"/>
      <c r="H29" s="403"/>
      <c r="I29" s="403"/>
      <c r="K29" s="772" t="str">
        <f t="shared" si="1"/>
        <v>1.2.3.NC</v>
      </c>
      <c r="L29" s="785" t="str">
        <f t="shared" si="1"/>
        <v>Non-Coniferous</v>
      </c>
      <c r="M29" s="773" t="s">
        <v>439</v>
      </c>
      <c r="N29" s="950"/>
      <c r="O29" s="950"/>
      <c r="T29" s="734"/>
      <c r="U29" s="738"/>
      <c r="V29" s="714"/>
      <c r="W29" s="714"/>
      <c r="X29" s="714"/>
      <c r="Y29" s="714"/>
      <c r="Z29" s="713" t="s">
        <v>431</v>
      </c>
      <c r="AA29" s="737">
        <v>1</v>
      </c>
      <c r="AB29" s="722"/>
      <c r="AC29" s="722"/>
      <c r="AD29" s="722"/>
      <c r="AE29" s="722"/>
      <c r="AF29" s="722"/>
    </row>
    <row r="30" spans="1:32" s="388" customFormat="1" ht="12.75" customHeight="1" x14ac:dyDescent="0.2">
      <c r="A30" s="1665" t="s">
        <v>314</v>
      </c>
      <c r="B30" s="1666"/>
      <c r="C30" s="1666"/>
      <c r="D30" s="1666"/>
      <c r="E30" s="1667"/>
      <c r="F30" s="403"/>
      <c r="G30" s="403"/>
      <c r="H30" s="403"/>
      <c r="I30" s="403"/>
      <c r="K30" s="787" t="s">
        <v>297</v>
      </c>
      <c r="L30" s="51" t="str">
        <f>A30</f>
        <v xml:space="preserve">  PRODUCTION</v>
      </c>
      <c r="M30" s="52" t="s">
        <v>297</v>
      </c>
      <c r="N30" s="1403"/>
      <c r="O30" s="1403"/>
      <c r="T30" s="722"/>
      <c r="U30" s="619"/>
      <c r="V30" s="619"/>
      <c r="W30" s="619"/>
      <c r="X30" s="619"/>
      <c r="Y30" s="722"/>
      <c r="Z30" s="713" t="s">
        <v>432</v>
      </c>
      <c r="AA30" s="739">
        <v>0.98499999999999999</v>
      </c>
      <c r="AB30" s="722"/>
      <c r="AC30" s="722"/>
      <c r="AD30" s="722"/>
      <c r="AE30" s="722"/>
      <c r="AF30" s="712"/>
    </row>
    <row r="31" spans="1:32" s="619" customFormat="1" ht="13.2" x14ac:dyDescent="0.2">
      <c r="A31" s="788">
        <v>2</v>
      </c>
      <c r="B31" s="789" t="s">
        <v>329</v>
      </c>
      <c r="C31" s="790" t="s">
        <v>362</v>
      </c>
      <c r="D31" s="1448">
        <v>0</v>
      </c>
      <c r="E31" s="1448">
        <v>0</v>
      </c>
      <c r="F31" s="818"/>
      <c r="G31" s="818"/>
      <c r="H31" s="818"/>
      <c r="I31" s="818"/>
      <c r="K31" s="772">
        <f t="shared" si="1"/>
        <v>2</v>
      </c>
      <c r="L31" s="772" t="str">
        <f t="shared" si="1"/>
        <v>WOOD CHARCOAL</v>
      </c>
      <c r="M31" s="33" t="s">
        <v>362</v>
      </c>
      <c r="N31" s="947"/>
      <c r="O31" s="947"/>
      <c r="T31" s="722"/>
    </row>
    <row r="32" spans="1:32" s="619" customFormat="1" ht="14.4" x14ac:dyDescent="0.2">
      <c r="A32" s="768">
        <v>3</v>
      </c>
      <c r="B32" s="769" t="s">
        <v>443</v>
      </c>
      <c r="C32" s="770" t="s">
        <v>15</v>
      </c>
      <c r="D32" s="1448">
        <f>SUM(D33:D34)</f>
        <v>981</v>
      </c>
      <c r="E32" s="1448">
        <f>SUM(E33:E34)</f>
        <v>939</v>
      </c>
      <c r="F32" s="403"/>
      <c r="G32" s="403"/>
      <c r="H32" s="403"/>
      <c r="I32" s="403"/>
      <c r="K32" s="772">
        <f t="shared" si="1"/>
        <v>3</v>
      </c>
      <c r="L32" s="791" t="str">
        <f t="shared" si="1"/>
        <v>WOOD CHIPS, PARTICLES AND RESIDUES</v>
      </c>
      <c r="M32" s="773" t="s">
        <v>15</v>
      </c>
      <c r="N32" s="1399" t="str">
        <f>IF(D32&lt;(D33+D34),"Error","OK")</f>
        <v>OK</v>
      </c>
      <c r="O32" s="1399" t="str">
        <f>IF(E32&lt;(E33+E34),"Error","OK")</f>
        <v>OK</v>
      </c>
    </row>
    <row r="33" spans="1:15" s="619" customFormat="1" ht="14.4" x14ac:dyDescent="0.2">
      <c r="A33" s="1270" t="s">
        <v>365</v>
      </c>
      <c r="B33" s="1276" t="s">
        <v>444</v>
      </c>
      <c r="C33" s="1272" t="s">
        <v>15</v>
      </c>
      <c r="D33" s="1446">
        <v>79</v>
      </c>
      <c r="E33" s="1446">
        <v>82</v>
      </c>
      <c r="F33" s="403"/>
      <c r="G33" s="403"/>
      <c r="H33" s="403"/>
      <c r="I33" s="403"/>
      <c r="K33" s="772" t="str">
        <f>A33</f>
        <v>3.1</v>
      </c>
      <c r="L33" s="792" t="str">
        <f t="shared" si="1"/>
        <v>WOOD CHIPS AND PARTICLES</v>
      </c>
      <c r="M33" s="773" t="s">
        <v>15</v>
      </c>
      <c r="N33" s="947"/>
      <c r="O33" s="947"/>
    </row>
    <row r="34" spans="1:15" s="619" customFormat="1" ht="14.4" x14ac:dyDescent="0.2">
      <c r="A34" s="775" t="s">
        <v>366</v>
      </c>
      <c r="B34" s="792" t="s">
        <v>445</v>
      </c>
      <c r="C34" s="773" t="s">
        <v>15</v>
      </c>
      <c r="D34" s="1451">
        <v>902</v>
      </c>
      <c r="E34" s="1447">
        <v>857</v>
      </c>
      <c r="F34" s="403"/>
      <c r="G34" s="403"/>
      <c r="H34" s="403"/>
      <c r="I34" s="403"/>
      <c r="K34" s="772" t="str">
        <f>A34</f>
        <v>3.2</v>
      </c>
      <c r="L34" s="792" t="str">
        <f t="shared" si="1"/>
        <v>WOOD RESIDUES (INCLUDING WOOD FOR AGGLOMERATES)</v>
      </c>
      <c r="M34" s="773" t="s">
        <v>15</v>
      </c>
      <c r="N34" s="950"/>
      <c r="O34" s="950"/>
    </row>
    <row r="35" spans="1:15" s="619" customFormat="1" ht="13.2" x14ac:dyDescent="0.2">
      <c r="A35" s="1277">
        <v>4</v>
      </c>
      <c r="B35" s="1278" t="s">
        <v>446</v>
      </c>
      <c r="C35" s="1279" t="s">
        <v>362</v>
      </c>
      <c r="D35" s="1453">
        <v>1560</v>
      </c>
      <c r="E35" s="1453">
        <v>1560</v>
      </c>
      <c r="F35" s="403">
        <v>5</v>
      </c>
      <c r="G35" s="403">
        <v>5</v>
      </c>
      <c r="H35" s="403"/>
      <c r="I35" s="403"/>
      <c r="K35" s="772">
        <f>A35</f>
        <v>4</v>
      </c>
      <c r="L35" s="791" t="str">
        <f t="shared" si="1"/>
        <v>RECOVERED POST-CONSUMER WOOD</v>
      </c>
      <c r="M35" s="773" t="s">
        <v>362</v>
      </c>
      <c r="N35" s="1399"/>
      <c r="O35" s="1399"/>
    </row>
    <row r="36" spans="1:15" s="619" customFormat="1" ht="13.2" x14ac:dyDescent="0.2">
      <c r="A36" s="768" t="s">
        <v>447</v>
      </c>
      <c r="B36" s="769" t="s">
        <v>367</v>
      </c>
      <c r="C36" s="770" t="s">
        <v>362</v>
      </c>
      <c r="D36" s="1448">
        <f>SUM(D37:D38)</f>
        <v>320</v>
      </c>
      <c r="E36" s="1448">
        <f>SUM(E37:E38)</f>
        <v>325</v>
      </c>
      <c r="F36" s="403"/>
      <c r="G36" s="403"/>
      <c r="H36" s="403"/>
      <c r="I36" s="403"/>
      <c r="K36" s="772" t="str">
        <f t="shared" si="1"/>
        <v>5</v>
      </c>
      <c r="L36" s="791" t="str">
        <f t="shared" si="1"/>
        <v>WOOD PELLETS AND OTHER AGGLOMERATES</v>
      </c>
      <c r="M36" s="773" t="s">
        <v>362</v>
      </c>
      <c r="N36" s="1399" t="str">
        <f>IF(D36&lt;(D37+D38),"Error","OK")</f>
        <v>OK</v>
      </c>
      <c r="O36" s="1399" t="str">
        <f>IF(E36&lt;(E37+E38),"Error","OK")</f>
        <v>OK</v>
      </c>
    </row>
    <row r="37" spans="1:15" s="619" customFormat="1" ht="13.2" x14ac:dyDescent="0.2">
      <c r="A37" s="775" t="s">
        <v>448</v>
      </c>
      <c r="B37" s="792" t="s">
        <v>449</v>
      </c>
      <c r="C37" s="773" t="s">
        <v>362</v>
      </c>
      <c r="D37" s="1451">
        <v>298</v>
      </c>
      <c r="E37" s="1447">
        <v>303</v>
      </c>
      <c r="F37" s="403"/>
      <c r="G37" s="669"/>
      <c r="H37" s="403"/>
      <c r="I37" s="403"/>
      <c r="K37" s="772" t="str">
        <f t="shared" si="1"/>
        <v>5.1</v>
      </c>
      <c r="L37" s="792" t="str">
        <f>B37</f>
        <v>WOOD PELLETS</v>
      </c>
      <c r="M37" s="773" t="s">
        <v>362</v>
      </c>
      <c r="N37" s="947"/>
      <c r="O37" s="947"/>
    </row>
    <row r="38" spans="1:15" s="619" customFormat="1" ht="13.2" x14ac:dyDescent="0.2">
      <c r="A38" s="775" t="s">
        <v>450</v>
      </c>
      <c r="B38" s="792" t="s">
        <v>451</v>
      </c>
      <c r="C38" s="773" t="s">
        <v>362</v>
      </c>
      <c r="D38" s="1451">
        <v>22</v>
      </c>
      <c r="E38" s="1447">
        <v>22</v>
      </c>
      <c r="F38" s="403"/>
      <c r="G38" s="669">
        <v>5</v>
      </c>
      <c r="H38" s="403"/>
      <c r="I38" s="403"/>
      <c r="K38" s="772" t="str">
        <f t="shared" si="1"/>
        <v>5.2</v>
      </c>
      <c r="L38" s="792" t="str">
        <f>B38</f>
        <v>OTHER AGGLOMERATES</v>
      </c>
      <c r="M38" s="773" t="s">
        <v>362</v>
      </c>
      <c r="N38" s="950"/>
      <c r="O38" s="950"/>
    </row>
    <row r="39" spans="1:15" s="619" customFormat="1" ht="14.4" x14ac:dyDescent="0.2">
      <c r="A39" s="793" t="s">
        <v>452</v>
      </c>
      <c r="B39" s="794" t="s">
        <v>453</v>
      </c>
      <c r="C39" s="770" t="s">
        <v>15</v>
      </c>
      <c r="D39" s="1448">
        <v>140</v>
      </c>
      <c r="E39" s="1448">
        <f>SUM(E40:E41)</f>
        <v>141</v>
      </c>
      <c r="F39" s="403"/>
      <c r="G39" s="669"/>
      <c r="H39" s="403"/>
      <c r="I39" s="403"/>
      <c r="K39" s="772" t="str">
        <f t="shared" si="1"/>
        <v>6</v>
      </c>
      <c r="L39" s="771" t="str">
        <f t="shared" si="1"/>
        <v>SAWNWOOD (INCLUDING SLEEPERS)</v>
      </c>
      <c r="M39" s="773" t="s">
        <v>15</v>
      </c>
      <c r="N39" s="1399" t="str">
        <f>IF(D39&lt;(D40+D41),"Error","OK")</f>
        <v>Error</v>
      </c>
      <c r="O39" s="1399" t="str">
        <f>IF(E39&lt;(E40+E41),"Error","OK")</f>
        <v>OK</v>
      </c>
    </row>
    <row r="40" spans="1:15" s="619" customFormat="1" ht="14.4" x14ac:dyDescent="0.2">
      <c r="A40" s="1269" t="s">
        <v>454</v>
      </c>
      <c r="B40" s="1276" t="s">
        <v>300</v>
      </c>
      <c r="C40" s="1272" t="s">
        <v>15</v>
      </c>
      <c r="D40" s="1569">
        <v>82.423000000000002</v>
      </c>
      <c r="E40" s="1446">
        <v>90</v>
      </c>
      <c r="F40" s="403"/>
      <c r="G40" s="403"/>
      <c r="H40" s="403"/>
      <c r="I40" s="403"/>
      <c r="K40" s="772" t="str">
        <f t="shared" si="1"/>
        <v>6.C</v>
      </c>
      <c r="L40" s="792" t="str">
        <f t="shared" si="1"/>
        <v>Coniferous</v>
      </c>
      <c r="M40" s="773" t="s">
        <v>15</v>
      </c>
      <c r="N40" s="947"/>
      <c r="O40" s="947"/>
    </row>
    <row r="41" spans="1:15" s="619" customFormat="1" ht="14.4" x14ac:dyDescent="0.2">
      <c r="A41" s="1269" t="s">
        <v>455</v>
      </c>
      <c r="B41" s="1276" t="s">
        <v>301</v>
      </c>
      <c r="C41" s="1272" t="s">
        <v>15</v>
      </c>
      <c r="D41" s="1569">
        <v>57.808999999999997</v>
      </c>
      <c r="E41" s="1446">
        <v>51</v>
      </c>
      <c r="F41" s="403"/>
      <c r="G41" s="403"/>
      <c r="H41" s="403"/>
      <c r="I41" s="403"/>
      <c r="K41" s="772" t="str">
        <f t="shared" si="1"/>
        <v>6.NC</v>
      </c>
      <c r="L41" s="792" t="str">
        <f t="shared" si="1"/>
        <v>Non-Coniferous</v>
      </c>
      <c r="M41" s="773" t="s">
        <v>15</v>
      </c>
      <c r="N41" s="947"/>
      <c r="O41" s="947"/>
    </row>
    <row r="42" spans="1:15" s="619" customFormat="1" ht="14.4" x14ac:dyDescent="0.2">
      <c r="A42" s="1270" t="s">
        <v>456</v>
      </c>
      <c r="B42" s="1275" t="s">
        <v>364</v>
      </c>
      <c r="C42" s="1272" t="s">
        <v>15</v>
      </c>
      <c r="D42" s="1569">
        <v>6.7119999999999997</v>
      </c>
      <c r="E42" s="1569">
        <v>5.8769999999999998</v>
      </c>
      <c r="F42" s="403"/>
      <c r="G42" s="403"/>
      <c r="H42" s="403"/>
      <c r="I42" s="403"/>
      <c r="K42" s="772" t="str">
        <f t="shared" si="1"/>
        <v>6.NC.T</v>
      </c>
      <c r="L42" s="780" t="str">
        <f t="shared" si="1"/>
        <v>of which: Tropical</v>
      </c>
      <c r="M42" s="773" t="s">
        <v>15</v>
      </c>
      <c r="N42" s="1398" t="str">
        <f>IF(D42&gt;D41,"Error","OK")</f>
        <v>OK</v>
      </c>
      <c r="O42" s="1398" t="str">
        <f>IF(E42&gt;E41,"Error","OK")</f>
        <v>OK</v>
      </c>
    </row>
    <row r="43" spans="1:15" s="619" customFormat="1" ht="14.4" x14ac:dyDescent="0.2">
      <c r="A43" s="793" t="s">
        <v>457</v>
      </c>
      <c r="B43" s="794" t="s">
        <v>330</v>
      </c>
      <c r="C43" s="770" t="s">
        <v>15</v>
      </c>
      <c r="D43" s="1448">
        <v>0</v>
      </c>
      <c r="E43" s="1448">
        <v>0</v>
      </c>
      <c r="F43" s="403"/>
      <c r="G43" s="669"/>
      <c r="H43" s="403"/>
      <c r="I43" s="403"/>
      <c r="K43" s="772" t="str">
        <f t="shared" si="1"/>
        <v>7</v>
      </c>
      <c r="L43" s="771" t="str">
        <f t="shared" si="1"/>
        <v>VENEER SHEETS</v>
      </c>
      <c r="M43" s="773" t="s">
        <v>15</v>
      </c>
      <c r="N43" s="1399" t="str">
        <f>IF(D43&lt;(D44+D45),"Error","OK")</f>
        <v>OK</v>
      </c>
      <c r="O43" s="1399" t="str">
        <f>IF(E43&lt;(E44+E45),"Error","OK")</f>
        <v>OK</v>
      </c>
    </row>
    <row r="44" spans="1:15" s="619" customFormat="1" ht="14.4" x14ac:dyDescent="0.2">
      <c r="A44" s="795" t="s">
        <v>458</v>
      </c>
      <c r="B44" s="792" t="s">
        <v>300</v>
      </c>
      <c r="C44" s="773" t="s">
        <v>15</v>
      </c>
      <c r="D44" s="1451">
        <v>0</v>
      </c>
      <c r="E44" s="1451">
        <v>0</v>
      </c>
      <c r="F44" s="403"/>
      <c r="G44" s="669"/>
      <c r="H44" s="403"/>
      <c r="I44" s="403"/>
      <c r="K44" s="772" t="str">
        <f t="shared" si="1"/>
        <v>7.C</v>
      </c>
      <c r="L44" s="780" t="str">
        <f t="shared" si="1"/>
        <v>Coniferous</v>
      </c>
      <c r="M44" s="773" t="s">
        <v>15</v>
      </c>
      <c r="N44" s="947"/>
      <c r="O44" s="947"/>
    </row>
    <row r="45" spans="1:15" s="619" customFormat="1" ht="14.4" x14ac:dyDescent="0.2">
      <c r="A45" s="795" t="s">
        <v>459</v>
      </c>
      <c r="B45" s="792" t="s">
        <v>301</v>
      </c>
      <c r="C45" s="773" t="s">
        <v>15</v>
      </c>
      <c r="D45" s="1451">
        <v>0</v>
      </c>
      <c r="E45" s="1451">
        <v>0</v>
      </c>
      <c r="F45" s="403"/>
      <c r="G45" s="403"/>
      <c r="H45" s="403"/>
      <c r="I45" s="403"/>
      <c r="K45" s="772" t="str">
        <f t="shared" si="1"/>
        <v>7.NC</v>
      </c>
      <c r="L45" s="780" t="str">
        <f t="shared" si="1"/>
        <v>Non-Coniferous</v>
      </c>
      <c r="M45" s="773" t="s">
        <v>15</v>
      </c>
      <c r="N45" s="947"/>
      <c r="O45" s="947"/>
    </row>
    <row r="46" spans="1:15" s="619" customFormat="1" ht="14.4" x14ac:dyDescent="0.2">
      <c r="A46" s="796" t="s">
        <v>460</v>
      </c>
      <c r="B46" s="797" t="s">
        <v>364</v>
      </c>
      <c r="C46" s="773" t="s">
        <v>15</v>
      </c>
      <c r="D46" s="1451">
        <v>0</v>
      </c>
      <c r="E46" s="1451">
        <v>0</v>
      </c>
      <c r="F46" s="403"/>
      <c r="G46" s="403"/>
      <c r="H46" s="403"/>
      <c r="I46" s="403"/>
      <c r="K46" s="772" t="str">
        <f t="shared" si="1"/>
        <v>7.NC.T</v>
      </c>
      <c r="L46" s="783" t="str">
        <f t="shared" si="1"/>
        <v>of which: Tropical</v>
      </c>
      <c r="M46" s="773" t="s">
        <v>15</v>
      </c>
      <c r="N46" s="1398" t="str">
        <f>IF(D46&gt;D45,"Error","OK")</f>
        <v>OK</v>
      </c>
      <c r="O46" s="1398" t="str">
        <f>IF(E46&gt;E45,"Error","OK")</f>
        <v>OK</v>
      </c>
    </row>
    <row r="47" spans="1:15" s="619" customFormat="1" ht="14.4" x14ac:dyDescent="0.2">
      <c r="A47" s="768" t="s">
        <v>461</v>
      </c>
      <c r="B47" s="769" t="s">
        <v>331</v>
      </c>
      <c r="C47" s="790" t="s">
        <v>15</v>
      </c>
      <c r="D47" s="1445">
        <f>SUM(D48,D52,D54)</f>
        <v>29</v>
      </c>
      <c r="E47" s="1570">
        <f>SUM(E48,E52,E54)</f>
        <v>28.751000000000001</v>
      </c>
      <c r="F47" s="403"/>
      <c r="G47" s="403"/>
      <c r="H47" s="403"/>
      <c r="I47" s="403"/>
      <c r="K47" s="772" t="str">
        <f t="shared" si="1"/>
        <v>8</v>
      </c>
      <c r="L47" s="771" t="str">
        <f t="shared" si="1"/>
        <v>WOOD-BASED PANELS</v>
      </c>
      <c r="M47" s="773" t="s">
        <v>15</v>
      </c>
      <c r="N47" s="1399" t="str">
        <f>IF(D47&lt;(D48++D52+D54),"Error","OK")</f>
        <v>OK</v>
      </c>
      <c r="O47" s="1399" t="str">
        <f>IF(E47&lt;(E48++E52+E54),"Error","OK")</f>
        <v>OK</v>
      </c>
    </row>
    <row r="48" spans="1:15" s="619" customFormat="1" ht="14.4" x14ac:dyDescent="0.2">
      <c r="A48" s="1269" t="s">
        <v>79</v>
      </c>
      <c r="B48" s="1276" t="s">
        <v>333</v>
      </c>
      <c r="C48" s="1272" t="s">
        <v>15</v>
      </c>
      <c r="D48" s="1446">
        <v>0</v>
      </c>
      <c r="E48" s="1446">
        <v>0</v>
      </c>
      <c r="F48" s="403"/>
      <c r="G48" s="669"/>
      <c r="H48" s="403"/>
      <c r="I48" s="403"/>
      <c r="K48" s="772" t="str">
        <f t="shared" si="1"/>
        <v>8.1</v>
      </c>
      <c r="L48" s="792" t="str">
        <f t="shared" si="1"/>
        <v xml:space="preserve">PLYWOOD </v>
      </c>
      <c r="M48" s="773" t="s">
        <v>15</v>
      </c>
      <c r="N48" s="1398" t="str">
        <f>IF(D48&lt;(D49+D50),"Error","OK")</f>
        <v>OK</v>
      </c>
      <c r="O48" s="1398" t="str">
        <f>IF(E48&lt;(E49+E50),"Error","OK")</f>
        <v>OK</v>
      </c>
    </row>
    <row r="49" spans="1:15" s="619" customFormat="1" ht="14.4" x14ac:dyDescent="0.2">
      <c r="A49" s="795" t="s">
        <v>462</v>
      </c>
      <c r="B49" s="780" t="s">
        <v>300</v>
      </c>
      <c r="C49" s="773" t="s">
        <v>15</v>
      </c>
      <c r="D49" s="1451">
        <v>0</v>
      </c>
      <c r="E49" s="1451">
        <v>0</v>
      </c>
      <c r="F49" s="403"/>
      <c r="G49" s="403"/>
      <c r="H49" s="403"/>
      <c r="I49" s="403"/>
      <c r="K49" s="772" t="str">
        <f t="shared" si="1"/>
        <v>8.1.C</v>
      </c>
      <c r="L49" s="780" t="str">
        <f t="shared" si="1"/>
        <v>Coniferous</v>
      </c>
      <c r="M49" s="773" t="s">
        <v>15</v>
      </c>
      <c r="N49" s="947"/>
      <c r="O49" s="947"/>
    </row>
    <row r="50" spans="1:15" s="619" customFormat="1" ht="14.4" x14ac:dyDescent="0.2">
      <c r="A50" s="795" t="s">
        <v>463</v>
      </c>
      <c r="B50" s="780" t="s">
        <v>301</v>
      </c>
      <c r="C50" s="773" t="s">
        <v>15</v>
      </c>
      <c r="D50" s="1451">
        <v>0</v>
      </c>
      <c r="E50" s="1451">
        <v>0</v>
      </c>
      <c r="F50" s="403"/>
      <c r="G50" s="403"/>
      <c r="H50" s="403"/>
      <c r="I50" s="403"/>
      <c r="K50" s="772" t="str">
        <f t="shared" si="1"/>
        <v>8.1.NC</v>
      </c>
      <c r="L50" s="780" t="str">
        <f t="shared" si="1"/>
        <v>Non-Coniferous</v>
      </c>
      <c r="M50" s="773" t="s">
        <v>15</v>
      </c>
      <c r="N50" s="947" t="s">
        <v>297</v>
      </c>
      <c r="O50" s="947" t="s">
        <v>297</v>
      </c>
    </row>
    <row r="51" spans="1:15" s="619" customFormat="1" ht="14.4" x14ac:dyDescent="0.2">
      <c r="A51" s="795" t="s">
        <v>464</v>
      </c>
      <c r="B51" s="785" t="s">
        <v>364</v>
      </c>
      <c r="C51" s="773" t="s">
        <v>15</v>
      </c>
      <c r="D51" s="1451">
        <v>0</v>
      </c>
      <c r="E51" s="1451">
        <v>0</v>
      </c>
      <c r="F51" s="403"/>
      <c r="G51" s="403"/>
      <c r="H51" s="403"/>
      <c r="I51" s="403"/>
      <c r="K51" s="772" t="str">
        <f t="shared" si="1"/>
        <v>8.1.NC.T</v>
      </c>
      <c r="L51" s="783" t="str">
        <f t="shared" si="1"/>
        <v>of which: Tropical</v>
      </c>
      <c r="M51" s="773" t="s">
        <v>15</v>
      </c>
      <c r="N51" s="1398" t="str">
        <f>IF(D51&gt;D50,"Error","OK")</f>
        <v>OK</v>
      </c>
      <c r="O51" s="1398" t="str">
        <f>IF(E51&gt;E50,"Error","OK")</f>
        <v>OK</v>
      </c>
    </row>
    <row r="52" spans="1:15" s="619" customFormat="1" ht="14.4" x14ac:dyDescent="0.2">
      <c r="A52" s="1269" t="s">
        <v>80</v>
      </c>
      <c r="B52" s="1280" t="s">
        <v>868</v>
      </c>
      <c r="C52" s="1272" t="s">
        <v>15</v>
      </c>
      <c r="D52" s="1446">
        <v>0</v>
      </c>
      <c r="E52" s="1446">
        <v>0</v>
      </c>
      <c r="F52" s="403"/>
      <c r="G52" s="403"/>
      <c r="H52" s="403"/>
      <c r="I52" s="403"/>
      <c r="K52" s="772" t="str">
        <f t="shared" si="1"/>
        <v>8.2</v>
      </c>
      <c r="L52" s="792" t="str">
        <f t="shared" si="1"/>
        <v>PARTICLE BOARD, ORIENTED STRAND BOARD (OSB) AND SIMILAR BOARD</v>
      </c>
      <c r="M52" s="773" t="s">
        <v>15</v>
      </c>
      <c r="N52" s="947"/>
      <c r="O52" s="947"/>
    </row>
    <row r="53" spans="1:15" s="619" customFormat="1" ht="14.4" x14ac:dyDescent="0.2">
      <c r="A53" s="795" t="s">
        <v>466</v>
      </c>
      <c r="B53" s="798" t="s">
        <v>869</v>
      </c>
      <c r="C53" s="773" t="s">
        <v>15</v>
      </c>
      <c r="D53" s="1451">
        <v>0</v>
      </c>
      <c r="E53" s="1451">
        <v>0</v>
      </c>
      <c r="F53" s="403"/>
      <c r="G53" s="403"/>
      <c r="H53" s="403"/>
      <c r="I53" s="403"/>
      <c r="K53" s="772" t="str">
        <f t="shared" si="1"/>
        <v>8.2.1</v>
      </c>
      <c r="L53" s="780" t="str">
        <f t="shared" si="1"/>
        <v>of which: ORIENTED STRAND BOARD (OSB)</v>
      </c>
      <c r="M53" s="773" t="s">
        <v>15</v>
      </c>
      <c r="N53" s="1398" t="str">
        <f>IF(D53&gt;D52,"Error","OK")</f>
        <v>OK</v>
      </c>
      <c r="O53" s="1398" t="str">
        <f>IF(E53&gt;E52,"Error","OK")</f>
        <v>OK</v>
      </c>
    </row>
    <row r="54" spans="1:15" s="619" customFormat="1" ht="14.4" x14ac:dyDescent="0.2">
      <c r="A54" s="1269" t="s">
        <v>467</v>
      </c>
      <c r="B54" s="1276" t="s">
        <v>334</v>
      </c>
      <c r="C54" s="1272" t="s">
        <v>15</v>
      </c>
      <c r="D54" s="1446">
        <f>SUM(D55:D57)</f>
        <v>29</v>
      </c>
      <c r="E54" s="1569">
        <f>SUM(E55:E57)</f>
        <v>28.751000000000001</v>
      </c>
      <c r="F54" s="403"/>
      <c r="G54" s="669"/>
      <c r="H54" s="403"/>
      <c r="I54" s="403"/>
      <c r="K54" s="772" t="str">
        <f t="shared" si="1"/>
        <v>8.3</v>
      </c>
      <c r="L54" s="792" t="str">
        <f t="shared" si="1"/>
        <v xml:space="preserve">FIBREBOARD </v>
      </c>
      <c r="M54" s="773" t="s">
        <v>15</v>
      </c>
      <c r="N54" s="1398" t="str">
        <f>IF(D54&lt;(D55+D56+D57),"Error","OK")</f>
        <v>OK</v>
      </c>
      <c r="O54" s="1398" t="str">
        <f>IF(E54&lt;(E55+E56+E57),"Error","OK")</f>
        <v>OK</v>
      </c>
    </row>
    <row r="55" spans="1:15" s="619" customFormat="1" ht="14.4" x14ac:dyDescent="0.2">
      <c r="A55" s="795" t="s">
        <v>468</v>
      </c>
      <c r="B55" s="780" t="s">
        <v>335</v>
      </c>
      <c r="C55" s="773" t="s">
        <v>15</v>
      </c>
      <c r="D55" s="1451">
        <v>0</v>
      </c>
      <c r="E55" s="1451">
        <v>0</v>
      </c>
      <c r="F55" s="403"/>
      <c r="G55" s="403"/>
      <c r="H55" s="403"/>
      <c r="I55" s="403"/>
      <c r="K55" s="772" t="str">
        <f t="shared" si="1"/>
        <v>8.3.1</v>
      </c>
      <c r="L55" s="780" t="str">
        <f t="shared" si="1"/>
        <v xml:space="preserve">HARDBOARD </v>
      </c>
      <c r="M55" s="773" t="s">
        <v>15</v>
      </c>
      <c r="N55" s="947"/>
      <c r="O55" s="947"/>
    </row>
    <row r="56" spans="1:15" s="619" customFormat="1" ht="14.4" x14ac:dyDescent="0.2">
      <c r="A56" s="795" t="s">
        <v>469</v>
      </c>
      <c r="B56" s="780" t="s">
        <v>470</v>
      </c>
      <c r="C56" s="773" t="s">
        <v>15</v>
      </c>
      <c r="D56" s="1451">
        <v>0</v>
      </c>
      <c r="E56" s="1451">
        <v>0</v>
      </c>
      <c r="F56" s="403"/>
      <c r="G56" s="403"/>
      <c r="H56" s="403"/>
      <c r="I56" s="403"/>
      <c r="K56" s="772" t="str">
        <f t="shared" si="1"/>
        <v>8.3.2</v>
      </c>
      <c r="L56" s="780" t="str">
        <f t="shared" si="1"/>
        <v>MEDIUM/HIGH DENSITY FIBREBOARD (MDF/HDF)</v>
      </c>
      <c r="M56" s="773" t="s">
        <v>15</v>
      </c>
      <c r="N56" s="947"/>
      <c r="O56" s="947"/>
    </row>
    <row r="57" spans="1:15" s="619" customFormat="1" ht="14.4" x14ac:dyDescent="0.2">
      <c r="A57" s="796" t="s">
        <v>471</v>
      </c>
      <c r="B57" s="799" t="s">
        <v>44</v>
      </c>
      <c r="C57" s="773" t="s">
        <v>15</v>
      </c>
      <c r="D57" s="1451">
        <v>29</v>
      </c>
      <c r="E57" s="1571">
        <v>28.751000000000001</v>
      </c>
      <c r="F57" s="403"/>
      <c r="G57" s="403"/>
      <c r="H57" s="403"/>
      <c r="I57" s="403"/>
      <c r="K57" s="772" t="str">
        <f t="shared" si="1"/>
        <v>8.3.3</v>
      </c>
      <c r="L57" s="779" t="str">
        <f t="shared" si="1"/>
        <v xml:space="preserve">OTHER FIBREBOARD </v>
      </c>
      <c r="M57" s="773" t="s">
        <v>15</v>
      </c>
      <c r="N57" s="950"/>
      <c r="O57" s="950"/>
    </row>
    <row r="58" spans="1:15" s="619" customFormat="1" ht="12.75" customHeight="1" x14ac:dyDescent="0.2">
      <c r="A58" s="800" t="s">
        <v>472</v>
      </c>
      <c r="B58" s="789" t="s">
        <v>336</v>
      </c>
      <c r="C58" s="790" t="s">
        <v>362</v>
      </c>
      <c r="D58" s="1445">
        <f>SUM(D59,D60,D64)</f>
        <v>37</v>
      </c>
      <c r="E58" s="1570">
        <f>SUM(E59,E60,E64)</f>
        <v>33.820999999999998</v>
      </c>
      <c r="F58" s="403"/>
      <c r="G58" s="669"/>
      <c r="H58" s="403"/>
      <c r="I58" s="403"/>
      <c r="K58" s="772" t="str">
        <f t="shared" si="1"/>
        <v>9</v>
      </c>
      <c r="L58" s="771" t="str">
        <f t="shared" si="1"/>
        <v>WOOD PULP</v>
      </c>
      <c r="M58" s="33" t="s">
        <v>362</v>
      </c>
      <c r="N58" s="1399" t="str">
        <f>IF(D58&lt;(D59+D60+D64),"Error","OK")</f>
        <v>OK</v>
      </c>
      <c r="O58" s="1399" t="str">
        <f>IF(E58&lt;(E59+E60+E64),"Error","OK")</f>
        <v>OK</v>
      </c>
    </row>
    <row r="59" spans="1:15" s="619" customFormat="1" ht="12.75" customHeight="1" x14ac:dyDescent="0.2">
      <c r="A59" s="1288" t="s">
        <v>473</v>
      </c>
      <c r="B59" s="802" t="s">
        <v>474</v>
      </c>
      <c r="C59" s="33" t="s">
        <v>362</v>
      </c>
      <c r="D59" s="1447">
        <v>37</v>
      </c>
      <c r="E59" s="1572">
        <v>33.820999999999998</v>
      </c>
      <c r="F59" s="403"/>
      <c r="G59" s="403"/>
      <c r="H59" s="403"/>
      <c r="I59" s="403"/>
      <c r="K59" s="772" t="str">
        <f t="shared" si="1"/>
        <v>9.1</v>
      </c>
      <c r="L59" s="792" t="str">
        <f t="shared" si="1"/>
        <v>MECHANICAL AND SEMI-CHEMICAL WOOD PULP</v>
      </c>
      <c r="M59" s="33" t="s">
        <v>362</v>
      </c>
      <c r="N59" s="947"/>
      <c r="O59" s="947"/>
    </row>
    <row r="60" spans="1:15" s="619" customFormat="1" ht="12.75" customHeight="1" x14ac:dyDescent="0.2">
      <c r="A60" s="1285" t="s">
        <v>475</v>
      </c>
      <c r="B60" s="1276" t="s">
        <v>476</v>
      </c>
      <c r="C60" s="1287" t="s">
        <v>362</v>
      </c>
      <c r="D60" s="1446">
        <v>0</v>
      </c>
      <c r="E60" s="1450">
        <v>0</v>
      </c>
      <c r="F60" s="403"/>
      <c r="G60" s="403"/>
      <c r="H60" s="403"/>
      <c r="I60" s="403"/>
      <c r="K60" s="772" t="str">
        <f t="shared" si="1"/>
        <v>9.2</v>
      </c>
      <c r="L60" s="792" t="str">
        <f t="shared" si="1"/>
        <v>CHEMICAL WOOD PULP</v>
      </c>
      <c r="M60" s="803" t="s">
        <v>362</v>
      </c>
      <c r="N60" s="1398" t="str">
        <f>IF(D60&lt;(D61+D63),"Error","OK")</f>
        <v>OK</v>
      </c>
      <c r="O60" s="1398" t="str">
        <f>IF(E60&lt;(E61+E63),"Error","OK")</f>
        <v>OK</v>
      </c>
    </row>
    <row r="61" spans="1:15" s="619" customFormat="1" ht="12.75" customHeight="1" x14ac:dyDescent="0.2">
      <c r="A61" s="801" t="s">
        <v>477</v>
      </c>
      <c r="B61" s="780" t="s">
        <v>478</v>
      </c>
      <c r="C61" s="33" t="s">
        <v>362</v>
      </c>
      <c r="D61" s="1451">
        <v>0</v>
      </c>
      <c r="E61" s="1452">
        <v>0</v>
      </c>
      <c r="F61" s="403"/>
      <c r="G61" s="669"/>
      <c r="H61" s="403"/>
      <c r="I61" s="403"/>
      <c r="K61" s="772" t="str">
        <f t="shared" si="1"/>
        <v>9.2.1</v>
      </c>
      <c r="L61" s="780" t="str">
        <f t="shared" si="1"/>
        <v>SULPHATE PULP</v>
      </c>
      <c r="M61" s="33" t="s">
        <v>362</v>
      </c>
      <c r="N61" s="947"/>
      <c r="O61" s="947"/>
    </row>
    <row r="62" spans="1:15" s="619" customFormat="1" ht="12.75" customHeight="1" x14ac:dyDescent="0.2">
      <c r="A62" s="801" t="s">
        <v>479</v>
      </c>
      <c r="B62" s="783" t="s">
        <v>480</v>
      </c>
      <c r="C62" s="33" t="s">
        <v>362</v>
      </c>
      <c r="D62" s="1451">
        <v>0</v>
      </c>
      <c r="E62" s="1452">
        <v>0</v>
      </c>
      <c r="F62" s="403"/>
      <c r="G62" s="403"/>
      <c r="H62" s="403"/>
      <c r="I62" s="403"/>
      <c r="K62" s="772" t="str">
        <f t="shared" si="1"/>
        <v>9.2.1.1</v>
      </c>
      <c r="L62" s="783" t="str">
        <f t="shared" si="1"/>
        <v>of which: BLEACHED</v>
      </c>
      <c r="M62" s="33" t="s">
        <v>362</v>
      </c>
      <c r="N62" s="1398" t="str">
        <f>IF(D62&gt;D61,"Error","OK")</f>
        <v>OK</v>
      </c>
      <c r="O62" s="1398" t="str">
        <f>IF(E62&gt;E61,"Error","OK")</f>
        <v>OK</v>
      </c>
    </row>
    <row r="63" spans="1:15" s="619" customFormat="1" ht="12.75" customHeight="1" x14ac:dyDescent="0.2">
      <c r="A63" s="801" t="s">
        <v>481</v>
      </c>
      <c r="B63" s="799" t="s">
        <v>482</v>
      </c>
      <c r="C63" s="33" t="s">
        <v>362</v>
      </c>
      <c r="D63" s="1451">
        <v>0</v>
      </c>
      <c r="E63" s="1452">
        <v>0</v>
      </c>
      <c r="F63" s="403"/>
      <c r="G63" s="403"/>
      <c r="H63" s="403"/>
      <c r="I63" s="403"/>
      <c r="K63" s="772" t="str">
        <f t="shared" si="1"/>
        <v>9.2.2</v>
      </c>
      <c r="L63" s="780" t="str">
        <f t="shared" si="1"/>
        <v>SULPHITE PULP</v>
      </c>
      <c r="M63" s="33" t="s">
        <v>362</v>
      </c>
      <c r="N63" s="947"/>
      <c r="O63" s="947"/>
    </row>
    <row r="64" spans="1:15" s="619" customFormat="1" ht="12.75" customHeight="1" x14ac:dyDescent="0.2">
      <c r="A64" s="1292" t="s">
        <v>483</v>
      </c>
      <c r="B64" s="1276" t="s">
        <v>337</v>
      </c>
      <c r="C64" s="1282" t="s">
        <v>362</v>
      </c>
      <c r="D64" s="1446">
        <v>0</v>
      </c>
      <c r="E64" s="1450">
        <v>0</v>
      </c>
      <c r="F64" s="403"/>
      <c r="G64" s="403"/>
      <c r="H64" s="403"/>
      <c r="I64" s="403"/>
      <c r="K64" s="772" t="str">
        <f t="shared" si="1"/>
        <v>9.3</v>
      </c>
      <c r="L64" s="792" t="str">
        <f t="shared" si="1"/>
        <v>DISSOLVING GRADES</v>
      </c>
      <c r="M64" s="33" t="s">
        <v>362</v>
      </c>
      <c r="N64" s="950"/>
      <c r="O64" s="950"/>
    </row>
    <row r="65" spans="1:20" s="619" customFormat="1" ht="12.75" customHeight="1" x14ac:dyDescent="0.2">
      <c r="A65" s="1288" t="s">
        <v>484</v>
      </c>
      <c r="B65" s="1278" t="s">
        <v>344</v>
      </c>
      <c r="C65" s="33" t="s">
        <v>362</v>
      </c>
      <c r="D65" s="1447">
        <v>0</v>
      </c>
      <c r="E65" s="1455">
        <v>0</v>
      </c>
      <c r="F65" s="403"/>
      <c r="G65" s="403"/>
      <c r="H65" s="403"/>
      <c r="I65" s="403"/>
      <c r="K65" s="772" t="str">
        <f t="shared" si="1"/>
        <v>10</v>
      </c>
      <c r="L65" s="771" t="str">
        <f t="shared" si="1"/>
        <v xml:space="preserve">OTHER PULP </v>
      </c>
      <c r="M65" s="33" t="s">
        <v>362</v>
      </c>
      <c r="N65" s="1399" t="str">
        <f>IF(D65&lt;(D66+D67),"Error","OK")</f>
        <v>Error</v>
      </c>
      <c r="O65" s="1399" t="str">
        <f>IF(E65&lt;(E66+E67),"Error","OK")</f>
        <v>Error</v>
      </c>
    </row>
    <row r="66" spans="1:20" s="619" customFormat="1" ht="12.75" customHeight="1" x14ac:dyDescent="0.2">
      <c r="A66" s="795" t="s">
        <v>81</v>
      </c>
      <c r="B66" s="804" t="s">
        <v>355</v>
      </c>
      <c r="C66" s="33" t="s">
        <v>362</v>
      </c>
      <c r="D66" s="1451">
        <v>0</v>
      </c>
      <c r="E66" s="1452">
        <v>0</v>
      </c>
      <c r="F66" s="403"/>
      <c r="G66" s="403"/>
      <c r="H66" s="403"/>
      <c r="I66" s="403"/>
      <c r="K66" s="772" t="str">
        <f t="shared" si="1"/>
        <v>10.1</v>
      </c>
      <c r="L66" s="804" t="str">
        <f t="shared" si="1"/>
        <v>PULP FROM FIBRES OTHER THAN WOOD</v>
      </c>
      <c r="M66" s="33" t="s">
        <v>362</v>
      </c>
      <c r="N66" s="947"/>
      <c r="O66" s="947"/>
    </row>
    <row r="67" spans="1:20" s="619" customFormat="1" ht="12.75" customHeight="1" x14ac:dyDescent="0.2">
      <c r="A67" s="1269" t="s">
        <v>82</v>
      </c>
      <c r="B67" s="1281" t="s">
        <v>345</v>
      </c>
      <c r="C67" s="1282" t="s">
        <v>362</v>
      </c>
      <c r="D67" s="1570">
        <v>1837.9469999999999</v>
      </c>
      <c r="E67" s="1573">
        <v>1834.998</v>
      </c>
      <c r="F67" s="403"/>
      <c r="G67" s="669"/>
      <c r="H67" s="403"/>
      <c r="I67" s="403"/>
      <c r="K67" s="772" t="str">
        <f t="shared" si="1"/>
        <v>10.2</v>
      </c>
      <c r="L67" s="805" t="str">
        <f t="shared" si="1"/>
        <v>RECOVERED FIBRE PULP</v>
      </c>
      <c r="M67" s="33" t="s">
        <v>362</v>
      </c>
      <c r="N67" s="950"/>
      <c r="O67" s="950"/>
    </row>
    <row r="68" spans="1:20" s="806" customFormat="1" ht="12.75" customHeight="1" x14ac:dyDescent="0.2">
      <c r="A68" s="788" t="s">
        <v>485</v>
      </c>
      <c r="B68" s="789" t="s">
        <v>338</v>
      </c>
      <c r="C68" s="790" t="s">
        <v>362</v>
      </c>
      <c r="D68" s="1445">
        <v>2493</v>
      </c>
      <c r="E68" s="1454">
        <v>2489</v>
      </c>
      <c r="F68" s="403"/>
      <c r="G68" s="403"/>
      <c r="H68" s="403"/>
      <c r="I68" s="403"/>
      <c r="K68" s="772" t="str">
        <f t="shared" si="1"/>
        <v>11</v>
      </c>
      <c r="L68" s="807" t="str">
        <f t="shared" si="1"/>
        <v>RECOVERED PAPER</v>
      </c>
      <c r="M68" s="33" t="s">
        <v>362</v>
      </c>
      <c r="N68" s="1404"/>
      <c r="O68" s="1404"/>
      <c r="T68" s="619"/>
    </row>
    <row r="69" spans="1:20" s="619" customFormat="1" ht="12.75" customHeight="1" x14ac:dyDescent="0.2">
      <c r="A69" s="800" t="s">
        <v>486</v>
      </c>
      <c r="B69" s="789" t="s">
        <v>339</v>
      </c>
      <c r="C69" s="790" t="s">
        <v>362</v>
      </c>
      <c r="D69" s="1445">
        <f>D70+D75+D76+D81</f>
        <v>2980</v>
      </c>
      <c r="E69" s="1445">
        <f>E70+E75+E76+E81</f>
        <v>2895</v>
      </c>
      <c r="F69" s="403"/>
      <c r="G69" s="403"/>
      <c r="H69" s="403"/>
      <c r="I69" s="403"/>
      <c r="K69" s="772" t="str">
        <f t="shared" si="1"/>
        <v>12</v>
      </c>
      <c r="L69" s="395" t="str">
        <f t="shared" si="1"/>
        <v>PAPER AND PAPERBOARD</v>
      </c>
      <c r="M69" s="33" t="s">
        <v>362</v>
      </c>
      <c r="N69" s="1399" t="str">
        <f>IF(D69&lt;(D70+D75+D76+D81),"Error","OK")</f>
        <v>OK</v>
      </c>
      <c r="O69" s="1399" t="str">
        <f>IF(E69&lt;(E70+E75+E76+E81),"Error","OK")</f>
        <v>OK</v>
      </c>
      <c r="T69" s="806"/>
    </row>
    <row r="70" spans="1:20" s="619" customFormat="1" ht="12.75" customHeight="1" x14ac:dyDescent="0.2">
      <c r="A70" s="1285" t="s">
        <v>487</v>
      </c>
      <c r="B70" s="1276" t="s">
        <v>347</v>
      </c>
      <c r="C70" s="1287" t="s">
        <v>362</v>
      </c>
      <c r="D70" s="1446">
        <v>661</v>
      </c>
      <c r="E70" s="1450">
        <v>606</v>
      </c>
      <c r="F70" s="403"/>
      <c r="G70" s="403"/>
      <c r="H70" s="403"/>
      <c r="I70" s="403"/>
      <c r="K70" s="772" t="str">
        <f t="shared" si="1"/>
        <v>12.1</v>
      </c>
      <c r="L70" s="399" t="str">
        <f t="shared" si="1"/>
        <v>GRAPHIC PAPERS</v>
      </c>
      <c r="M70" s="803" t="s">
        <v>362</v>
      </c>
      <c r="N70" s="1398" t="str">
        <f>IF(D70&lt;(D71+D72+D73+D74),"Error","OK")</f>
        <v>OK</v>
      </c>
      <c r="O70" s="1398" t="str">
        <f>IF(E70&lt;(E71+E72+E73+E74),"Error","OK")</f>
        <v>OK</v>
      </c>
    </row>
    <row r="71" spans="1:20" s="619" customFormat="1" ht="12.75" customHeight="1" x14ac:dyDescent="0.2">
      <c r="A71" s="801" t="s">
        <v>488</v>
      </c>
      <c r="B71" s="405" t="s">
        <v>340</v>
      </c>
      <c r="C71" s="33" t="s">
        <v>362</v>
      </c>
      <c r="D71" s="1451">
        <v>0</v>
      </c>
      <c r="E71" s="1452">
        <v>0</v>
      </c>
      <c r="F71" s="403"/>
      <c r="G71" s="669"/>
      <c r="H71" s="403"/>
      <c r="I71" s="403"/>
      <c r="K71" s="772" t="str">
        <f t="shared" si="1"/>
        <v>12.1.1</v>
      </c>
      <c r="L71" s="405" t="str">
        <f t="shared" si="1"/>
        <v>NEWSPRINT</v>
      </c>
      <c r="M71" s="33" t="s">
        <v>362</v>
      </c>
      <c r="N71" s="947"/>
      <c r="O71" s="947"/>
    </row>
    <row r="72" spans="1:20" s="619" customFormat="1" ht="12.75" customHeight="1" x14ac:dyDescent="0.2">
      <c r="A72" s="801" t="s">
        <v>489</v>
      </c>
      <c r="B72" s="405" t="s">
        <v>348</v>
      </c>
      <c r="C72" s="33" t="s">
        <v>362</v>
      </c>
      <c r="D72" s="1451">
        <v>0</v>
      </c>
      <c r="E72" s="1452">
        <v>0</v>
      </c>
      <c r="F72" s="403"/>
      <c r="G72" s="669"/>
      <c r="H72" s="403"/>
      <c r="I72" s="403"/>
      <c r="K72" s="772" t="str">
        <f t="shared" si="1"/>
        <v>12.1.2</v>
      </c>
      <c r="L72" s="405" t="str">
        <f t="shared" si="1"/>
        <v>UNCOATED MECHANICAL</v>
      </c>
      <c r="M72" s="33" t="s">
        <v>362</v>
      </c>
      <c r="N72" s="947"/>
      <c r="O72" s="947"/>
    </row>
    <row r="73" spans="1:20" s="619" customFormat="1" ht="12.75" customHeight="1" x14ac:dyDescent="0.2">
      <c r="A73" s="801" t="s">
        <v>490</v>
      </c>
      <c r="B73" s="405" t="s">
        <v>349</v>
      </c>
      <c r="C73" s="33" t="s">
        <v>362</v>
      </c>
      <c r="D73" s="1451"/>
      <c r="E73" s="1452"/>
      <c r="F73" s="403">
        <v>6</v>
      </c>
      <c r="G73" s="403">
        <v>6</v>
      </c>
      <c r="H73" s="403" t="s">
        <v>971</v>
      </c>
      <c r="I73" s="403" t="s">
        <v>971</v>
      </c>
      <c r="K73" s="772" t="str">
        <f t="shared" si="1"/>
        <v>12.1.3</v>
      </c>
      <c r="L73" s="405" t="str">
        <f t="shared" si="1"/>
        <v>UNCOATED WOODFREE</v>
      </c>
      <c r="M73" s="33" t="s">
        <v>362</v>
      </c>
      <c r="N73" s="947"/>
      <c r="O73" s="947"/>
    </row>
    <row r="74" spans="1:20" s="619" customFormat="1" ht="12.75" customHeight="1" x14ac:dyDescent="0.2">
      <c r="A74" s="801" t="s">
        <v>491</v>
      </c>
      <c r="B74" s="799" t="s">
        <v>350</v>
      </c>
      <c r="C74" s="33" t="s">
        <v>362</v>
      </c>
      <c r="D74" s="1451"/>
      <c r="E74" s="1452"/>
      <c r="F74" s="403">
        <v>6</v>
      </c>
      <c r="G74" s="403">
        <v>6</v>
      </c>
      <c r="H74" s="403" t="s">
        <v>971</v>
      </c>
      <c r="I74" s="403" t="s">
        <v>971</v>
      </c>
      <c r="K74" s="772" t="str">
        <f t="shared" si="1"/>
        <v>12.1.4</v>
      </c>
      <c r="L74" s="405" t="str">
        <f t="shared" si="1"/>
        <v>COATED PAPERS</v>
      </c>
      <c r="M74" s="33" t="s">
        <v>362</v>
      </c>
      <c r="N74" s="947"/>
      <c r="O74" s="947"/>
    </row>
    <row r="75" spans="1:20" s="619" customFormat="1" ht="12.75" customHeight="1" x14ac:dyDescent="0.2">
      <c r="A75" s="1285">
        <v>12.2</v>
      </c>
      <c r="B75" s="1286" t="s">
        <v>492</v>
      </c>
      <c r="C75" s="1282" t="s">
        <v>362</v>
      </c>
      <c r="D75" s="1446">
        <v>110</v>
      </c>
      <c r="E75" s="1450">
        <v>94</v>
      </c>
      <c r="F75" s="403"/>
      <c r="G75" s="403"/>
      <c r="H75" s="403"/>
      <c r="I75" s="403"/>
      <c r="K75" s="772">
        <f t="shared" si="1"/>
        <v>12.2</v>
      </c>
      <c r="L75" s="399" t="str">
        <f t="shared" si="1"/>
        <v>HOUSEHOLD AND SANITARY PAPERS</v>
      </c>
      <c r="M75" s="33" t="s">
        <v>362</v>
      </c>
      <c r="N75" s="947"/>
      <c r="O75" s="947"/>
    </row>
    <row r="76" spans="1:20" s="619" customFormat="1" ht="12.75" customHeight="1" x14ac:dyDescent="0.2">
      <c r="A76" s="1285">
        <v>12.3</v>
      </c>
      <c r="B76" s="1276" t="s">
        <v>351</v>
      </c>
      <c r="C76" s="1287" t="s">
        <v>362</v>
      </c>
      <c r="D76" s="1446">
        <v>2209</v>
      </c>
      <c r="E76" s="1450">
        <v>2195</v>
      </c>
      <c r="F76" s="403"/>
      <c r="G76" s="403"/>
      <c r="H76" s="403"/>
      <c r="I76" s="403"/>
      <c r="K76" s="772">
        <f t="shared" si="1"/>
        <v>12.3</v>
      </c>
      <c r="L76" s="399" t="str">
        <f t="shared" si="1"/>
        <v>PACKAGING MATERIALS</v>
      </c>
      <c r="M76" s="803" t="s">
        <v>362</v>
      </c>
      <c r="N76" s="1398" t="str">
        <f>IF(D76&lt;(D77+D78+D79+D80),"Error","OK")</f>
        <v>OK</v>
      </c>
      <c r="O76" s="1398" t="str">
        <f>IF(E76&lt;(E77+E78+E79+E80),"Error","OK")</f>
        <v>OK</v>
      </c>
    </row>
    <row r="77" spans="1:20" s="619" customFormat="1" ht="12.75" customHeight="1" x14ac:dyDescent="0.2">
      <c r="A77" s="801" t="s">
        <v>493</v>
      </c>
      <c r="B77" s="405" t="s">
        <v>352</v>
      </c>
      <c r="C77" s="33" t="s">
        <v>362</v>
      </c>
      <c r="D77" s="1451">
        <v>1310</v>
      </c>
      <c r="E77" s="1452">
        <v>1316</v>
      </c>
      <c r="F77" s="403">
        <v>6</v>
      </c>
      <c r="G77" s="403">
        <v>6</v>
      </c>
      <c r="H77" s="403" t="s">
        <v>971</v>
      </c>
      <c r="I77" s="403" t="s">
        <v>971</v>
      </c>
      <c r="K77" s="772" t="str">
        <f t="shared" si="1"/>
        <v>12.3.1</v>
      </c>
      <c r="L77" s="405" t="str">
        <f t="shared" si="1"/>
        <v>CASE MATERIALS</v>
      </c>
      <c r="M77" s="33" t="s">
        <v>362</v>
      </c>
      <c r="N77" s="947"/>
      <c r="O77" s="947"/>
    </row>
    <row r="78" spans="1:20" s="619" customFormat="1" ht="12.75" customHeight="1" x14ac:dyDescent="0.2">
      <c r="A78" s="801" t="s">
        <v>494</v>
      </c>
      <c r="B78" s="405" t="s">
        <v>45</v>
      </c>
      <c r="C78" s="33" t="s">
        <v>362</v>
      </c>
      <c r="D78" s="1451"/>
      <c r="E78" s="1452"/>
      <c r="F78" s="403">
        <v>6</v>
      </c>
      <c r="G78" s="669">
        <v>6</v>
      </c>
      <c r="H78" s="403" t="s">
        <v>971</v>
      </c>
      <c r="I78" s="403" t="s">
        <v>971</v>
      </c>
      <c r="K78" s="772" t="str">
        <f t="shared" si="1"/>
        <v>12.3.2</v>
      </c>
      <c r="L78" s="405" t="str">
        <f>B78</f>
        <v>CARTONBOARD</v>
      </c>
      <c r="M78" s="33" t="s">
        <v>362</v>
      </c>
      <c r="N78" s="947"/>
      <c r="O78" s="947"/>
    </row>
    <row r="79" spans="1:20" s="619" customFormat="1" ht="12.75" customHeight="1" x14ac:dyDescent="0.2">
      <c r="A79" s="801" t="s">
        <v>495</v>
      </c>
      <c r="B79" s="405" t="s">
        <v>353</v>
      </c>
      <c r="C79" s="33" t="s">
        <v>362</v>
      </c>
      <c r="D79" s="1456"/>
      <c r="E79" s="1457"/>
      <c r="F79" s="403">
        <v>6</v>
      </c>
      <c r="G79" s="403">
        <v>6</v>
      </c>
      <c r="H79" s="403" t="s">
        <v>971</v>
      </c>
      <c r="I79" s="403" t="s">
        <v>971</v>
      </c>
      <c r="K79" s="772" t="str">
        <f>A79</f>
        <v>12.3.3</v>
      </c>
      <c r="L79" s="405" t="str">
        <f>B79</f>
        <v>WRAPPING PAPERS</v>
      </c>
      <c r="M79" s="33" t="s">
        <v>362</v>
      </c>
      <c r="N79" s="947"/>
      <c r="O79" s="947"/>
    </row>
    <row r="80" spans="1:20" s="619" customFormat="1" ht="12.75" customHeight="1" x14ac:dyDescent="0.2">
      <c r="A80" s="801" t="s">
        <v>496</v>
      </c>
      <c r="B80" s="799" t="s">
        <v>354</v>
      </c>
      <c r="C80" s="33" t="s">
        <v>362</v>
      </c>
      <c r="D80" s="1456"/>
      <c r="E80" s="1457"/>
      <c r="F80" s="403">
        <v>6</v>
      </c>
      <c r="G80" s="403">
        <v>6</v>
      </c>
      <c r="H80" s="403" t="s">
        <v>971</v>
      </c>
      <c r="I80" s="403" t="s">
        <v>971</v>
      </c>
      <c r="K80" s="772" t="str">
        <f>A80</f>
        <v>12.3.4</v>
      </c>
      <c r="L80" s="405" t="str">
        <f>B80</f>
        <v>OTHER PAPERS MAINLY FOR PACKAGING</v>
      </c>
      <c r="M80" s="33" t="s">
        <v>362</v>
      </c>
      <c r="N80" s="947"/>
      <c r="O80" s="947"/>
    </row>
    <row r="81" spans="1:20" s="619" customFormat="1" ht="12.75" customHeight="1" thickBot="1" x14ac:dyDescent="0.25">
      <c r="A81" s="1289">
        <v>12.4</v>
      </c>
      <c r="B81" s="1290" t="s">
        <v>497</v>
      </c>
      <c r="C81" s="1291" t="s">
        <v>362</v>
      </c>
      <c r="D81" s="1458">
        <v>0</v>
      </c>
      <c r="E81" s="1459">
        <v>0</v>
      </c>
      <c r="F81" s="403"/>
      <c r="G81" s="403"/>
      <c r="H81" s="403"/>
      <c r="I81" s="403"/>
      <c r="K81" s="810">
        <f>A81</f>
        <v>12.4</v>
      </c>
      <c r="L81" s="808" t="str">
        <f>B81</f>
        <v>OTHER PAPER AND PAPERBOARD N.E.S. (NOT ELSEWHERE SPECIFIED)</v>
      </c>
      <c r="M81" s="809" t="s">
        <v>362</v>
      </c>
      <c r="N81" s="950"/>
      <c r="O81" s="950"/>
    </row>
    <row r="82" spans="1:20" s="619" customFormat="1" ht="16.5" customHeight="1" x14ac:dyDescent="0.2">
      <c r="A82" s="176"/>
      <c r="B82" s="67" t="s">
        <v>498</v>
      </c>
      <c r="C82" s="176"/>
      <c r="D82" s="811"/>
      <c r="E82" s="812"/>
      <c r="F82" s="585"/>
      <c r="G82" s="667"/>
      <c r="H82" s="667"/>
      <c r="I82" s="669"/>
      <c r="K82" s="813" t="s">
        <v>297</v>
      </c>
      <c r="L82" s="67" t="s">
        <v>498</v>
      </c>
    </row>
    <row r="83" spans="1:20" s="619" customFormat="1" ht="12.75" customHeight="1" x14ac:dyDescent="0.2">
      <c r="A83" s="176"/>
      <c r="B83" s="668" t="s">
        <v>165</v>
      </c>
      <c r="C83" s="665"/>
      <c r="D83" s="666"/>
      <c r="E83" s="666"/>
      <c r="F83" s="585"/>
      <c r="G83" s="667"/>
      <c r="H83" s="667"/>
      <c r="I83" s="669"/>
      <c r="K83" s="813" t="s">
        <v>297</v>
      </c>
    </row>
    <row r="84" spans="1:20" ht="36.75" customHeight="1" x14ac:dyDescent="0.25">
      <c r="A84" s="814"/>
      <c r="B84" s="1283" t="s">
        <v>618</v>
      </c>
      <c r="C84" s="1284" t="s">
        <v>362</v>
      </c>
      <c r="D84" s="1402">
        <f>D59+D66</f>
        <v>37</v>
      </c>
      <c r="E84" s="1402">
        <f>E59+E66</f>
        <v>33.820999999999998</v>
      </c>
      <c r="F84" s="585"/>
      <c r="G84" s="667"/>
      <c r="H84" s="667"/>
      <c r="I84" s="669"/>
      <c r="K84" s="813" t="s">
        <v>297</v>
      </c>
      <c r="T84" s="619"/>
    </row>
    <row r="85" spans="1:20" ht="12.75" customHeight="1" thickBot="1" x14ac:dyDescent="0.3">
      <c r="A85" s="814"/>
      <c r="B85" s="66"/>
      <c r="C85" s="79"/>
      <c r="D85" s="177"/>
      <c r="E85" s="178"/>
      <c r="F85" s="825"/>
      <c r="G85" s="176"/>
      <c r="H85" s="176"/>
      <c r="I85" s="781"/>
    </row>
    <row r="86" spans="1:20" ht="12.75" customHeight="1" thickBot="1" x14ac:dyDescent="0.3">
      <c r="A86" s="814"/>
      <c r="B86" s="66"/>
      <c r="C86" s="171" t="s">
        <v>78</v>
      </c>
      <c r="D86" s="172">
        <f>COUNTBLANK(D31:D81)+COUNTBLANK(D13:D29)</f>
        <v>5</v>
      </c>
      <c r="E86" s="821">
        <f>COUNTBLANK(E31:E81)+COUNTBLANK(E13:E29)</f>
        <v>5</v>
      </c>
      <c r="F86" s="825"/>
      <c r="G86" s="176"/>
      <c r="H86" s="176"/>
      <c r="I86" s="781"/>
    </row>
    <row r="87" spans="1:20" ht="12.75" customHeight="1" thickBot="1" x14ac:dyDescent="0.3">
      <c r="A87" s="814"/>
      <c r="B87" s="179"/>
      <c r="C87" s="171" t="s">
        <v>83</v>
      </c>
      <c r="D87" s="172">
        <f>68-(COUNT(D13:D29)+COUNT(D31:D81)+D86)</f>
        <v>0</v>
      </c>
      <c r="E87" s="821">
        <f>68-(COUNT(E13:E29)+COUNT(E31:E81)+E86)</f>
        <v>0</v>
      </c>
    </row>
    <row r="88" spans="1:20" ht="12.75" customHeight="1" x14ac:dyDescent="0.25">
      <c r="A88" s="814"/>
      <c r="B88" s="814"/>
      <c r="C88" s="814"/>
      <c r="D88" s="814"/>
    </row>
    <row r="89" spans="1:20" ht="12.75" customHeight="1" x14ac:dyDescent="0.25">
      <c r="A89" s="814"/>
      <c r="B89" s="814"/>
      <c r="C89" s="814"/>
      <c r="D89" s="814"/>
    </row>
    <row r="90" spans="1:20" ht="12.75" customHeight="1" x14ac:dyDescent="0.25">
      <c r="A90" s="814"/>
      <c r="B90" s="814"/>
      <c r="C90" s="814"/>
      <c r="D90" s="814"/>
    </row>
    <row r="91" spans="1:20" ht="12.75" customHeight="1" x14ac:dyDescent="0.25">
      <c r="A91" s="814"/>
      <c r="B91" s="814"/>
      <c r="C91" s="814"/>
      <c r="D91" s="814"/>
    </row>
    <row r="92" spans="1:20" ht="12.75" customHeight="1" x14ac:dyDescent="0.25">
      <c r="A92" s="814"/>
      <c r="B92" s="814"/>
      <c r="C92" s="814"/>
      <c r="D92" s="814"/>
    </row>
    <row r="93" spans="1:20" ht="12.75" customHeight="1" x14ac:dyDescent="0.25">
      <c r="A93" s="814"/>
      <c r="B93" s="814"/>
      <c r="C93" s="814"/>
      <c r="D93" s="814"/>
    </row>
    <row r="94" spans="1:20" ht="12.75" customHeight="1" x14ac:dyDescent="0.25">
      <c r="A94" s="814"/>
      <c r="B94" s="814"/>
      <c r="C94" s="814"/>
      <c r="D94" s="814"/>
    </row>
    <row r="95" spans="1:20" ht="12.75" customHeight="1" x14ac:dyDescent="0.25">
      <c r="A95" s="814"/>
      <c r="B95" s="814"/>
      <c r="C95" s="814"/>
      <c r="D95" s="814"/>
    </row>
    <row r="96" spans="1:20" ht="12.75" customHeight="1" x14ac:dyDescent="0.25">
      <c r="A96" s="814"/>
      <c r="B96" s="814"/>
      <c r="C96" s="814"/>
      <c r="D96" s="814"/>
    </row>
    <row r="97" spans="1:41" ht="12.75" customHeight="1" x14ac:dyDescent="0.25">
      <c r="A97" s="814"/>
      <c r="B97" s="814"/>
      <c r="C97" s="814"/>
      <c r="D97" s="814"/>
    </row>
    <row r="98" spans="1:41" ht="12.75" customHeight="1" x14ac:dyDescent="0.25">
      <c r="A98" s="814"/>
      <c r="B98" s="814"/>
      <c r="C98" s="814"/>
      <c r="D98" s="814"/>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16" t="s">
        <v>297</v>
      </c>
      <c r="AM105" s="816" t="s">
        <v>297</v>
      </c>
      <c r="AN105" s="816" t="s">
        <v>297</v>
      </c>
      <c r="AO105" s="816"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31:G81 D13:G29"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0" zoomScaleNormal="70" zoomScaleSheetLayoutView="75" workbookViewId="0">
      <selection activeCell="A7" sqref="A7"/>
    </sheetView>
  </sheetViews>
  <sheetFormatPr defaultColWidth="9.6640625" defaultRowHeight="12.75" customHeight="1" x14ac:dyDescent="0.25"/>
  <cols>
    <col min="1" max="1" width="8.21875" style="902" customWidth="1"/>
    <col min="2" max="2" width="70.21875" style="2" customWidth="1"/>
    <col min="3" max="3" width="11" style="2" customWidth="1"/>
    <col min="4" max="11" width="17" style="2" customWidth="1"/>
    <col min="12" max="26" width="7" style="27" customWidth="1"/>
    <col min="27" max="27" width="7" style="181"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0"/>
      <c r="B1" s="831"/>
      <c r="C1" s="831"/>
      <c r="D1" s="831">
        <v>61</v>
      </c>
      <c r="E1" s="831">
        <v>62</v>
      </c>
      <c r="F1" s="831">
        <v>61</v>
      </c>
      <c r="G1" s="831">
        <v>62</v>
      </c>
      <c r="H1" s="831">
        <v>91</v>
      </c>
      <c r="I1" s="831">
        <v>92</v>
      </c>
      <c r="J1" s="831">
        <v>91</v>
      </c>
      <c r="K1" s="831">
        <v>92</v>
      </c>
      <c r="L1" s="27"/>
      <c r="M1" s="27"/>
      <c r="N1" s="27"/>
      <c r="O1" s="27"/>
      <c r="P1" s="27"/>
      <c r="Q1" s="27"/>
      <c r="R1" s="27"/>
      <c r="S1" s="27"/>
      <c r="T1" s="27"/>
      <c r="U1" s="27"/>
      <c r="V1" s="27"/>
      <c r="W1" s="27"/>
      <c r="X1" s="27"/>
      <c r="Y1" s="27"/>
      <c r="Z1" s="27"/>
      <c r="AA1" s="181"/>
      <c r="AB1" s="672"/>
      <c r="AC1" s="672"/>
      <c r="AD1" s="672"/>
      <c r="AE1" s="672"/>
      <c r="AF1" s="672"/>
      <c r="AG1" s="672"/>
      <c r="AH1" s="672"/>
      <c r="AI1" s="672"/>
      <c r="AJ1" s="672"/>
      <c r="AK1" s="672"/>
      <c r="AL1" s="672"/>
      <c r="AM1" s="672"/>
      <c r="AN1" s="672"/>
      <c r="AO1" s="672"/>
      <c r="AV1" s="27"/>
      <c r="AW1" s="27"/>
      <c r="AX1" s="27"/>
      <c r="AY1" s="27"/>
      <c r="AZ1" s="27"/>
      <c r="BA1" s="27"/>
      <c r="BB1" s="27"/>
      <c r="BC1" s="672"/>
      <c r="BD1" s="672"/>
      <c r="BE1" s="27"/>
      <c r="BF1" s="27"/>
      <c r="BG1" s="27"/>
      <c r="BH1" s="27"/>
      <c r="BI1" s="27"/>
      <c r="BJ1" s="27"/>
      <c r="BK1" s="27"/>
      <c r="BL1" s="27"/>
    </row>
    <row r="2" spans="1:64" ht="17.100000000000001" customHeight="1" thickTop="1" x14ac:dyDescent="0.35">
      <c r="A2" s="832"/>
      <c r="B2" s="833"/>
      <c r="C2" s="1702" t="s">
        <v>499</v>
      </c>
      <c r="D2" s="1702"/>
      <c r="E2" s="1702"/>
      <c r="F2" s="1703"/>
      <c r="G2" s="560" t="s">
        <v>332</v>
      </c>
      <c r="H2" s="1700" t="str">
        <f>Cover!G25</f>
        <v>NL</v>
      </c>
      <c r="I2" s="1701"/>
      <c r="J2" s="1564" t="s">
        <v>970</v>
      </c>
      <c r="K2" s="561"/>
      <c r="L2" s="2"/>
      <c r="M2" s="3"/>
      <c r="N2" s="3"/>
      <c r="O2" s="562"/>
      <c r="P2" s="3"/>
      <c r="Q2" s="3"/>
      <c r="R2" s="3"/>
      <c r="S2" s="2"/>
      <c r="T2" s="22"/>
      <c r="U2" s="22"/>
      <c r="V2" s="22"/>
      <c r="W2" s="2"/>
      <c r="X2" s="2"/>
      <c r="Y2" s="2"/>
      <c r="Z2" s="2"/>
      <c r="AA2" s="563"/>
      <c r="AB2" s="27"/>
      <c r="AC2" s="27"/>
      <c r="AD2" s="27"/>
      <c r="AE2" s="27"/>
      <c r="AF2" s="27"/>
      <c r="AG2" s="27"/>
      <c r="AH2" s="27"/>
      <c r="AI2" s="27"/>
      <c r="AJ2" s="27"/>
      <c r="AK2" s="27"/>
      <c r="AL2" s="27"/>
      <c r="AM2" s="27"/>
      <c r="AN2" s="27"/>
      <c r="AO2" s="27"/>
      <c r="AV2" s="1128"/>
      <c r="AW2" s="1128"/>
      <c r="AX2" s="1128"/>
      <c r="AY2" s="1129">
        <v>0</v>
      </c>
      <c r="AZ2" s="1130" t="s">
        <v>66</v>
      </c>
      <c r="BF2" s="1682"/>
      <c r="BG2" s="1682"/>
      <c r="BH2" s="1682"/>
      <c r="BI2" s="1682"/>
      <c r="BJ2" s="1130"/>
    </row>
    <row r="3" spans="1:64" ht="17.100000000000001" customHeight="1" x14ac:dyDescent="0.35">
      <c r="A3" s="834"/>
      <c r="B3" s="6"/>
      <c r="C3" s="1704"/>
      <c r="D3" s="1704"/>
      <c r="E3" s="1704"/>
      <c r="F3" s="1705"/>
      <c r="G3" s="217" t="s">
        <v>312</v>
      </c>
      <c r="H3" s="88"/>
      <c r="I3" s="88">
        <f>Cover!F35</f>
        <v>0</v>
      </c>
      <c r="J3" s="89"/>
      <c r="K3" s="564"/>
      <c r="L3" s="2"/>
      <c r="M3" s="3"/>
      <c r="N3" s="3"/>
      <c r="O3" s="565"/>
      <c r="P3" s="3"/>
      <c r="Q3" s="3"/>
      <c r="R3" s="3"/>
      <c r="S3" s="2"/>
      <c r="T3" s="22"/>
      <c r="U3" s="22"/>
      <c r="V3" s="22"/>
      <c r="W3" s="2"/>
      <c r="X3" s="2"/>
      <c r="Y3" s="2"/>
      <c r="Z3" s="2"/>
      <c r="AA3" s="563"/>
      <c r="AB3" s="27"/>
      <c r="AC3" s="27"/>
      <c r="AD3" s="27"/>
      <c r="AE3" s="27"/>
      <c r="AF3" s="27"/>
      <c r="AG3" s="27"/>
      <c r="AH3" s="27"/>
      <c r="AI3" s="27"/>
      <c r="AJ3" s="27"/>
      <c r="AK3" s="27"/>
      <c r="AL3" s="27"/>
      <c r="AM3" s="27"/>
      <c r="AN3" s="27"/>
      <c r="AO3" s="27"/>
      <c r="AV3" s="1128"/>
      <c r="AW3" s="1128"/>
      <c r="AX3" s="1128"/>
      <c r="AY3" s="196" t="s">
        <v>67</v>
      </c>
      <c r="AZ3" s="1130" t="s">
        <v>71</v>
      </c>
      <c r="BF3" s="1682"/>
      <c r="BG3" s="1682"/>
      <c r="BH3" s="1682"/>
      <c r="BI3" s="1682"/>
      <c r="BJ3" s="1130" t="s">
        <v>75</v>
      </c>
      <c r="BK3" s="1131" t="s">
        <v>77</v>
      </c>
    </row>
    <row r="4" spans="1:64" ht="17.100000000000001" customHeight="1" x14ac:dyDescent="0.35">
      <c r="A4" s="834"/>
      <c r="B4" s="6"/>
      <c r="C4" s="1706" t="s">
        <v>437</v>
      </c>
      <c r="D4" s="1706"/>
      <c r="E4" s="1706"/>
      <c r="F4" s="1674"/>
      <c r="G4" s="217" t="s">
        <v>308</v>
      </c>
      <c r="H4" s="88"/>
      <c r="I4" s="1683">
        <f>Cover!F37</f>
        <v>0</v>
      </c>
      <c r="J4" s="1683"/>
      <c r="K4" s="1684"/>
      <c r="L4" s="2"/>
      <c r="M4" s="3"/>
      <c r="N4" s="3"/>
      <c r="O4" s="566"/>
      <c r="P4" s="3"/>
      <c r="Q4" s="3"/>
      <c r="R4" s="3"/>
      <c r="S4" s="2"/>
      <c r="T4" s="2"/>
      <c r="U4" s="2"/>
      <c r="V4" s="2"/>
      <c r="W4" s="2"/>
      <c r="X4" s="2"/>
      <c r="Y4" s="2"/>
      <c r="Z4" s="2"/>
      <c r="AA4" s="563"/>
      <c r="AB4" s="27"/>
      <c r="AC4" s="27"/>
      <c r="AD4" s="27"/>
      <c r="AE4" s="27"/>
      <c r="AF4" s="27"/>
      <c r="AG4" s="27"/>
      <c r="AH4" s="27"/>
      <c r="AI4" s="27"/>
      <c r="AJ4" s="27"/>
      <c r="AK4" s="27"/>
      <c r="AL4" s="27"/>
      <c r="AM4" s="27"/>
      <c r="AN4" s="1672" t="s">
        <v>500</v>
      </c>
      <c r="AO4" s="1672"/>
      <c r="AP4" s="1672"/>
      <c r="AV4" s="1128"/>
      <c r="AW4" s="1128"/>
      <c r="AX4" s="1128"/>
      <c r="AY4" s="196" t="s">
        <v>68</v>
      </c>
      <c r="AZ4" s="1130" t="s">
        <v>69</v>
      </c>
      <c r="BF4" s="1682"/>
      <c r="BG4" s="1682"/>
      <c r="BH4" s="1682"/>
      <c r="BI4" s="1682"/>
      <c r="BJ4" s="1130" t="s">
        <v>76</v>
      </c>
    </row>
    <row r="5" spans="1:64" ht="17.100000000000001" customHeight="1" x14ac:dyDescent="0.55000000000000004">
      <c r="A5" s="834"/>
      <c r="B5" s="835" t="s">
        <v>297</v>
      </c>
      <c r="C5" s="1707" t="s">
        <v>346</v>
      </c>
      <c r="D5" s="1707"/>
      <c r="E5" s="1707"/>
      <c r="F5" s="1708"/>
      <c r="G5" s="217" t="s">
        <v>309</v>
      </c>
      <c r="H5" s="88">
        <f>Cover!F39</f>
        <v>0</v>
      </c>
      <c r="I5" s="94"/>
      <c r="J5" s="218" t="s">
        <v>310</v>
      </c>
      <c r="K5" s="564">
        <f>Cover!F40</f>
        <v>0</v>
      </c>
      <c r="L5" s="2"/>
      <c r="M5" s="3"/>
      <c r="N5" s="3"/>
      <c r="O5" s="566"/>
      <c r="P5" s="3"/>
      <c r="Q5" s="3"/>
      <c r="R5" s="3"/>
      <c r="S5" s="2"/>
      <c r="T5" s="567"/>
      <c r="U5" s="2"/>
      <c r="V5" s="2"/>
      <c r="W5" s="2"/>
      <c r="X5" s="2"/>
      <c r="Y5" s="2"/>
      <c r="Z5" s="2"/>
      <c r="AA5" s="563"/>
      <c r="AB5" s="27"/>
      <c r="AC5" s="1422" t="s">
        <v>884</v>
      </c>
      <c r="AD5" s="27"/>
      <c r="AE5" s="27"/>
      <c r="AF5" s="27"/>
      <c r="AG5" s="27"/>
      <c r="AH5" s="27"/>
      <c r="AI5" s="27"/>
      <c r="AJ5" s="27"/>
      <c r="AK5" s="27"/>
      <c r="AL5" s="27"/>
      <c r="AM5" s="27"/>
      <c r="AN5" s="1672"/>
      <c r="AO5" s="1672"/>
      <c r="AP5" s="1672"/>
      <c r="AW5" s="197" t="s">
        <v>272</v>
      </c>
      <c r="AX5" s="196"/>
      <c r="AY5" s="196" t="s">
        <v>870</v>
      </c>
      <c r="AZ5" s="1130" t="s">
        <v>72</v>
      </c>
      <c r="BG5" s="197" t="s">
        <v>273</v>
      </c>
      <c r="BH5" s="196"/>
      <c r="BI5" s="196"/>
      <c r="BJ5" s="1130"/>
    </row>
    <row r="6" spans="1:64" ht="17.100000000000001" customHeight="1" thickBot="1" x14ac:dyDescent="0.5">
      <c r="A6" s="834"/>
      <c r="B6" s="1691" t="s">
        <v>376</v>
      </c>
      <c r="C6" s="1692"/>
      <c r="D6" s="1693"/>
      <c r="E6" s="53"/>
      <c r="F6" s="6"/>
      <c r="G6" s="219" t="s">
        <v>311</v>
      </c>
      <c r="H6" s="88">
        <f>Cover!F41</f>
        <v>0</v>
      </c>
      <c r="I6" s="88"/>
      <c r="J6" s="89"/>
      <c r="K6" s="564"/>
      <c r="L6" s="568" t="s">
        <v>182</v>
      </c>
      <c r="M6" s="568" t="s">
        <v>182</v>
      </c>
      <c r="N6" s="568" t="s">
        <v>182</v>
      </c>
      <c r="O6" s="568" t="s">
        <v>182</v>
      </c>
      <c r="P6" s="568" t="s">
        <v>182</v>
      </c>
      <c r="Q6" s="568" t="s">
        <v>182</v>
      </c>
      <c r="R6" s="568" t="s">
        <v>182</v>
      </c>
      <c r="S6" s="568" t="s">
        <v>182</v>
      </c>
      <c r="T6" s="568" t="s">
        <v>183</v>
      </c>
      <c r="U6" s="568" t="s">
        <v>183</v>
      </c>
      <c r="V6" s="568" t="s">
        <v>183</v>
      </c>
      <c r="W6" s="568" t="s">
        <v>183</v>
      </c>
      <c r="X6" s="568" t="s">
        <v>183</v>
      </c>
      <c r="Y6" s="568" t="s">
        <v>183</v>
      </c>
      <c r="Z6" s="568" t="s">
        <v>183</v>
      </c>
      <c r="AA6" s="568" t="s">
        <v>183</v>
      </c>
      <c r="AB6" s="27"/>
      <c r="AC6" s="6"/>
      <c r="AD6" s="6"/>
      <c r="AE6" s="27"/>
      <c r="AF6" s="27"/>
      <c r="AG6" s="27"/>
      <c r="AH6" s="54"/>
      <c r="AI6" s="1675"/>
      <c r="AJ6" s="1675"/>
      <c r="AK6" s="1675"/>
      <c r="AL6" s="1675"/>
      <c r="AM6" s="75"/>
      <c r="AN6" s="75"/>
      <c r="AO6" s="75"/>
      <c r="AQ6" s="836" t="str">
        <f>G2</f>
        <v xml:space="preserve">Country: </v>
      </c>
      <c r="AR6" s="837" t="str">
        <f>H2</f>
        <v>NL</v>
      </c>
      <c r="AX6" s="196"/>
      <c r="AY6" s="196" t="s">
        <v>871</v>
      </c>
      <c r="AZ6" s="1130" t="s">
        <v>73</v>
      </c>
      <c r="BC6" s="673" t="s">
        <v>368</v>
      </c>
      <c r="BD6" s="673">
        <v>2</v>
      </c>
      <c r="BG6" s="27" t="s">
        <v>74</v>
      </c>
      <c r="BH6" s="196"/>
      <c r="BI6" s="196"/>
      <c r="BJ6" s="1130"/>
    </row>
    <row r="7" spans="1:64" ht="18.600000000000001" thickBot="1" x14ac:dyDescent="0.4">
      <c r="A7" s="838"/>
      <c r="B7" s="747" t="s">
        <v>375</v>
      </c>
      <c r="C7" s="3"/>
      <c r="D7" s="569"/>
      <c r="E7" s="839" t="s">
        <v>56</v>
      </c>
      <c r="F7" s="840" t="s">
        <v>297</v>
      </c>
      <c r="G7" s="841" t="s">
        <v>297</v>
      </c>
      <c r="H7" s="842"/>
      <c r="I7" s="842"/>
      <c r="J7" s="843"/>
      <c r="K7" s="844"/>
      <c r="L7" s="2"/>
      <c r="M7" s="3"/>
      <c r="N7" s="2"/>
      <c r="O7" s="2"/>
      <c r="P7" s="2"/>
      <c r="Q7" s="3"/>
      <c r="R7" s="3"/>
      <c r="S7" s="2"/>
      <c r="T7" s="567"/>
      <c r="U7" s="3"/>
      <c r="V7" s="2"/>
      <c r="W7" s="2"/>
      <c r="X7" s="2"/>
      <c r="Y7" s="3"/>
      <c r="Z7" s="3"/>
      <c r="AA7" s="2"/>
      <c r="AB7" s="55"/>
      <c r="AC7" s="56" t="s">
        <v>346</v>
      </c>
      <c r="AD7" s="57"/>
      <c r="AE7" s="1676" t="s">
        <v>14</v>
      </c>
      <c r="AF7" s="1676"/>
      <c r="AG7" s="1676"/>
      <c r="AH7" s="1676"/>
      <c r="AI7" s="1676"/>
      <c r="AJ7" s="1676"/>
      <c r="AK7" s="1676"/>
      <c r="AL7" s="1677"/>
      <c r="AM7" s="70"/>
      <c r="AN7" s="76"/>
      <c r="AO7" s="745"/>
      <c r="AP7" s="845"/>
      <c r="AQ7" s="846"/>
      <c r="AR7" s="847"/>
      <c r="AS7" s="657"/>
      <c r="AT7" s="61"/>
      <c r="AX7" s="196"/>
      <c r="AY7" s="196" t="s">
        <v>70</v>
      </c>
      <c r="AZ7" s="1130" t="s">
        <v>274</v>
      </c>
      <c r="BH7" s="196"/>
      <c r="BI7" s="196"/>
      <c r="BJ7" s="1130"/>
    </row>
    <row r="8" spans="1:64" s="574" customFormat="1" ht="13.5" customHeight="1" x14ac:dyDescent="0.3">
      <c r="A8" s="848" t="s">
        <v>313</v>
      </c>
      <c r="B8" s="849" t="s">
        <v>297</v>
      </c>
      <c r="C8" s="28" t="s">
        <v>342</v>
      </c>
      <c r="D8" s="1685" t="s">
        <v>299</v>
      </c>
      <c r="E8" s="1678"/>
      <c r="F8" s="1680"/>
      <c r="G8" s="1679"/>
      <c r="H8" s="1680" t="s">
        <v>302</v>
      </c>
      <c r="I8" s="1680"/>
      <c r="J8" s="1680"/>
      <c r="K8" s="1686"/>
      <c r="L8" s="570" t="s">
        <v>57</v>
      </c>
      <c r="M8" s="571"/>
      <c r="N8" s="571"/>
      <c r="O8" s="572"/>
      <c r="P8" s="571" t="s">
        <v>58</v>
      </c>
      <c r="Q8" s="573"/>
      <c r="R8" s="573"/>
      <c r="T8" s="575" t="s">
        <v>57</v>
      </c>
      <c r="U8" s="571"/>
      <c r="V8" s="571"/>
      <c r="W8" s="572"/>
      <c r="X8" s="571" t="s">
        <v>58</v>
      </c>
      <c r="Y8" s="573"/>
      <c r="Z8" s="573"/>
      <c r="AB8" s="58" t="str">
        <f>A8</f>
        <v>Product</v>
      </c>
      <c r="AC8" s="23"/>
      <c r="AD8" s="30"/>
      <c r="AE8" s="1678" t="str">
        <f>D8</f>
        <v>I M P O R T</v>
      </c>
      <c r="AF8" s="1678"/>
      <c r="AG8" s="1678"/>
      <c r="AH8" s="1679"/>
      <c r="AI8" s="1680" t="str">
        <f>H8</f>
        <v>E X P O R T</v>
      </c>
      <c r="AJ8" s="1680" t="s">
        <v>297</v>
      </c>
      <c r="AK8" s="1680" t="s">
        <v>297</v>
      </c>
      <c r="AL8" s="1681" t="s">
        <v>297</v>
      </c>
      <c r="AM8" s="746"/>
      <c r="AN8" s="135" t="str">
        <f>A8</f>
        <v>Product</v>
      </c>
      <c r="AO8" s="746"/>
      <c r="AP8" s="850" t="s">
        <v>297</v>
      </c>
      <c r="AQ8" s="1694" t="s">
        <v>25</v>
      </c>
      <c r="AR8" s="1695"/>
      <c r="AS8" s="1698" t="s">
        <v>285</v>
      </c>
      <c r="AT8" s="1699"/>
      <c r="AV8" s="160" t="s">
        <v>313</v>
      </c>
      <c r="AW8" s="161" t="s">
        <v>297</v>
      </c>
      <c r="AX8" s="166" t="s">
        <v>61</v>
      </c>
      <c r="AY8" s="1696" t="s">
        <v>299</v>
      </c>
      <c r="AZ8" s="1697"/>
      <c r="BA8" s="1697" t="s">
        <v>302</v>
      </c>
      <c r="BB8" s="1709"/>
      <c r="BC8" s="62" t="s">
        <v>369</v>
      </c>
      <c r="BD8" s="62" t="s">
        <v>370</v>
      </c>
      <c r="BE8" s="62"/>
      <c r="BF8" s="160" t="s">
        <v>313</v>
      </c>
      <c r="BG8" s="161" t="s">
        <v>297</v>
      </c>
      <c r="BH8" s="166" t="s">
        <v>61</v>
      </c>
      <c r="BI8" s="1696" t="s">
        <v>299</v>
      </c>
      <c r="BJ8" s="1697"/>
      <c r="BK8" s="1697" t="s">
        <v>302</v>
      </c>
      <c r="BL8" s="1709"/>
    </row>
    <row r="9" spans="1:64" ht="12.75" customHeight="1" x14ac:dyDescent="0.3">
      <c r="A9" s="848" t="s">
        <v>325</v>
      </c>
      <c r="B9" s="17" t="s">
        <v>313</v>
      </c>
      <c r="C9" s="851" t="s">
        <v>343</v>
      </c>
      <c r="D9" s="1687">
        <f>F9-1</f>
        <v>2018</v>
      </c>
      <c r="E9" s="1689"/>
      <c r="F9" s="1687">
        <f>Cover!G27</f>
        <v>2019</v>
      </c>
      <c r="G9" s="1689"/>
      <c r="H9" s="1690">
        <f>D9</f>
        <v>2018</v>
      </c>
      <c r="I9" s="1689"/>
      <c r="J9" s="1687">
        <f>F9</f>
        <v>2019</v>
      </c>
      <c r="K9" s="1688"/>
      <c r="L9" s="576">
        <f>D9</f>
        <v>2018</v>
      </c>
      <c r="M9" s="577"/>
      <c r="N9" s="577">
        <f>F9</f>
        <v>2019</v>
      </c>
      <c r="O9" s="291"/>
      <c r="P9" s="578">
        <f>D9</f>
        <v>2018</v>
      </c>
      <c r="Q9" s="578"/>
      <c r="R9" s="578">
        <f>F9</f>
        <v>2019</v>
      </c>
      <c r="S9" s="2"/>
      <c r="T9" s="579">
        <f>D9</f>
        <v>2018</v>
      </c>
      <c r="U9" s="577"/>
      <c r="V9" s="577">
        <f>F9</f>
        <v>2019</v>
      </c>
      <c r="W9" s="291"/>
      <c r="X9" s="578">
        <f>D9</f>
        <v>2018</v>
      </c>
      <c r="Y9" s="578"/>
      <c r="Z9" s="578">
        <f>F9</f>
        <v>2019</v>
      </c>
      <c r="AA9" s="2"/>
      <c r="AB9" s="852" t="str">
        <f>A9</f>
        <v>code</v>
      </c>
      <c r="AC9" s="23"/>
      <c r="AD9" s="32"/>
      <c r="AE9" s="1690">
        <f>D9</f>
        <v>2018</v>
      </c>
      <c r="AF9" s="1689" t="s">
        <v>297</v>
      </c>
      <c r="AG9" s="1687">
        <f>F9</f>
        <v>2019</v>
      </c>
      <c r="AH9" s="1689" t="s">
        <v>297</v>
      </c>
      <c r="AI9" s="1690">
        <f>H9</f>
        <v>2018</v>
      </c>
      <c r="AJ9" s="1689" t="s">
        <v>297</v>
      </c>
      <c r="AK9" s="1687">
        <f>J9</f>
        <v>2019</v>
      </c>
      <c r="AL9" s="1710" t="s">
        <v>297</v>
      </c>
      <c r="AM9" s="31"/>
      <c r="AN9" s="136" t="str">
        <f>A9</f>
        <v>code</v>
      </c>
      <c r="AO9" s="31"/>
      <c r="AP9" s="850" t="s">
        <v>297</v>
      </c>
      <c r="AQ9" s="74">
        <f>H9</f>
        <v>2018</v>
      </c>
      <c r="AR9" s="77">
        <f>F9</f>
        <v>2019</v>
      </c>
      <c r="AS9" s="658">
        <f>AQ9</f>
        <v>2018</v>
      </c>
      <c r="AT9" s="77">
        <f>AR9</f>
        <v>2019</v>
      </c>
      <c r="AV9" s="162" t="s">
        <v>325</v>
      </c>
      <c r="AW9" s="17" t="s">
        <v>313</v>
      </c>
      <c r="AX9" s="113" t="s">
        <v>62</v>
      </c>
      <c r="AY9" s="286">
        <f>D9</f>
        <v>2018</v>
      </c>
      <c r="AZ9" s="286">
        <f>F9</f>
        <v>2019</v>
      </c>
      <c r="BA9" s="287">
        <f>D9</f>
        <v>2018</v>
      </c>
      <c r="BB9" s="288">
        <f>F9</f>
        <v>2019</v>
      </c>
      <c r="BC9" s="62" t="s">
        <v>371</v>
      </c>
      <c r="BD9" s="62" t="s">
        <v>372</v>
      </c>
      <c r="BF9" s="162" t="s">
        <v>325</v>
      </c>
      <c r="BG9" s="17" t="s">
        <v>313</v>
      </c>
      <c r="BH9" s="113" t="s">
        <v>62</v>
      </c>
      <c r="BI9" s="286">
        <f>D9</f>
        <v>2018</v>
      </c>
      <c r="BJ9" s="286">
        <f>F9</f>
        <v>2019</v>
      </c>
      <c r="BK9" s="287">
        <f>D9</f>
        <v>2018</v>
      </c>
      <c r="BL9" s="288">
        <f>F9</f>
        <v>2019</v>
      </c>
    </row>
    <row r="10" spans="1:64" ht="14.25" customHeight="1" x14ac:dyDescent="0.25">
      <c r="A10" s="853" t="s">
        <v>297</v>
      </c>
      <c r="B10" s="854"/>
      <c r="C10" s="19" t="s">
        <v>297</v>
      </c>
      <c r="D10" s="37" t="s">
        <v>298</v>
      </c>
      <c r="E10" s="37" t="s">
        <v>10</v>
      </c>
      <c r="F10" s="37" t="s">
        <v>298</v>
      </c>
      <c r="G10" s="37" t="s">
        <v>10</v>
      </c>
      <c r="H10" s="37" t="s">
        <v>298</v>
      </c>
      <c r="I10" s="37" t="s">
        <v>10</v>
      </c>
      <c r="J10" s="37" t="s">
        <v>298</v>
      </c>
      <c r="K10" s="855" t="s">
        <v>10</v>
      </c>
      <c r="L10" s="912" t="s">
        <v>298</v>
      </c>
      <c r="M10" s="912" t="s">
        <v>10</v>
      </c>
      <c r="N10" s="912" t="s">
        <v>298</v>
      </c>
      <c r="O10" s="913" t="s">
        <v>10</v>
      </c>
      <c r="P10" s="912" t="s">
        <v>298</v>
      </c>
      <c r="Q10" s="912" t="s">
        <v>10</v>
      </c>
      <c r="R10" s="912" t="s">
        <v>298</v>
      </c>
      <c r="S10" s="912" t="s">
        <v>10</v>
      </c>
      <c r="T10" s="914" t="s">
        <v>298</v>
      </c>
      <c r="U10" s="912" t="s">
        <v>10</v>
      </c>
      <c r="V10" s="912" t="s">
        <v>298</v>
      </c>
      <c r="W10" s="912" t="s">
        <v>10</v>
      </c>
      <c r="X10" s="914" t="s">
        <v>298</v>
      </c>
      <c r="Y10" s="912" t="s">
        <v>10</v>
      </c>
      <c r="Z10" s="912" t="s">
        <v>298</v>
      </c>
      <c r="AA10" s="912" t="s">
        <v>10</v>
      </c>
      <c r="AB10" s="856" t="str">
        <f>A10</f>
        <v xml:space="preserve"> </v>
      </c>
      <c r="AC10" s="857"/>
      <c r="AD10" s="858"/>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7" t="str">
        <f>A10</f>
        <v xml:space="preserve"> </v>
      </c>
      <c r="AO10" s="744"/>
      <c r="AP10" s="859" t="s">
        <v>297</v>
      </c>
      <c r="AQ10" s="860"/>
      <c r="AR10" s="861"/>
      <c r="AS10" s="659"/>
      <c r="AT10" s="198"/>
      <c r="AV10" s="163" t="s">
        <v>297</v>
      </c>
      <c r="AW10" s="36"/>
      <c r="AX10" s="19" t="s">
        <v>297</v>
      </c>
      <c r="AY10" s="37"/>
      <c r="AZ10" s="37"/>
      <c r="BA10" s="37"/>
      <c r="BB10" s="164"/>
      <c r="BF10" s="163" t="s">
        <v>297</v>
      </c>
      <c r="BG10" s="36"/>
      <c r="BH10" s="19" t="s">
        <v>297</v>
      </c>
      <c r="BI10" s="37"/>
      <c r="BJ10" s="37"/>
      <c r="BK10" s="37"/>
      <c r="BL10" s="164"/>
    </row>
    <row r="11" spans="1:64" s="4" customFormat="1" ht="15" customHeight="1" x14ac:dyDescent="0.2">
      <c r="A11" s="862">
        <v>1</v>
      </c>
      <c r="B11" s="863" t="s">
        <v>402</v>
      </c>
      <c r="C11" s="864" t="s">
        <v>501</v>
      </c>
      <c r="D11" s="1580">
        <f t="shared" ref="D11:K11" si="0">SUM(D12,D15)</f>
        <v>350.24200000000002</v>
      </c>
      <c r="E11" s="1580">
        <f t="shared" si="0"/>
        <v>46650</v>
      </c>
      <c r="F11" s="1580">
        <f t="shared" si="0"/>
        <v>340.82000000000005</v>
      </c>
      <c r="G11" s="1580">
        <f t="shared" si="0"/>
        <v>49286.17125935675</v>
      </c>
      <c r="H11" s="1580">
        <f t="shared" si="0"/>
        <v>885.77099999999996</v>
      </c>
      <c r="I11" s="1580">
        <f t="shared" si="0"/>
        <v>61351.941237852385</v>
      </c>
      <c r="J11" s="1580">
        <f t="shared" si="0"/>
        <v>838.56299999999999</v>
      </c>
      <c r="K11" s="1580">
        <f t="shared" si="0"/>
        <v>35204.34945573195</v>
      </c>
      <c r="L11" s="915"/>
      <c r="M11" s="915"/>
      <c r="N11" s="915"/>
      <c r="O11" s="917"/>
      <c r="P11" s="915"/>
      <c r="Q11" s="915"/>
      <c r="R11" s="915"/>
      <c r="S11" s="917"/>
      <c r="T11" s="915"/>
      <c r="U11" s="915"/>
      <c r="V11" s="915"/>
      <c r="W11" s="917"/>
      <c r="X11" s="915"/>
      <c r="Y11" s="915"/>
      <c r="Z11" s="915"/>
      <c r="AA11" s="917"/>
      <c r="AB11" s="903">
        <f t="shared" ref="AB11:AC26" si="1">A11</f>
        <v>1</v>
      </c>
      <c r="AC11" s="863" t="str">
        <f t="shared" si="1"/>
        <v>ROUNDWOOD (WOOD IN THE ROUGH)</v>
      </c>
      <c r="AD11" s="864" t="s">
        <v>501</v>
      </c>
      <c r="AE11" s="1405" t="str">
        <f>IF(D11&lt;(D12+D15),"Error","OK")</f>
        <v>OK</v>
      </c>
      <c r="AF11" s="1405" t="str">
        <f t="shared" ref="AF11:AL11" si="2">IF(E11&lt;(E12+E15),"Error","OK")</f>
        <v>OK</v>
      </c>
      <c r="AG11" s="1405" t="str">
        <f t="shared" si="2"/>
        <v>OK</v>
      </c>
      <c r="AH11" s="1405" t="str">
        <f t="shared" si="2"/>
        <v>OK</v>
      </c>
      <c r="AI11" s="1405" t="str">
        <f t="shared" si="2"/>
        <v>OK</v>
      </c>
      <c r="AJ11" s="1405" t="str">
        <f t="shared" si="2"/>
        <v>OK</v>
      </c>
      <c r="AK11" s="1405" t="str">
        <f t="shared" si="2"/>
        <v>OK</v>
      </c>
      <c r="AL11" s="1405" t="str">
        <f t="shared" si="2"/>
        <v>OK</v>
      </c>
      <c r="AM11" s="865"/>
      <c r="AN11" s="866">
        <f>A11</f>
        <v>1</v>
      </c>
      <c r="AO11" s="863" t="str">
        <f t="shared" ref="AO11:AO20" si="3">B11</f>
        <v>ROUNDWOOD (WOOD IN THE ROUGH)</v>
      </c>
      <c r="AP11" s="864" t="s">
        <v>501</v>
      </c>
      <c r="AQ11" s="867">
        <f>'JQ1 Production'!D13+'JQ2 TTrade'!D11-'JQ2 TTrade'!H11</f>
        <v>2608.8770000000004</v>
      </c>
      <c r="AR11" s="867">
        <f>'JQ1 Production'!E13+'JQ2 TTrade'!E11-'JQ2 TTrade'!I11</f>
        <v>-11896.941237852385</v>
      </c>
      <c r="AS11" s="656"/>
      <c r="AT11" s="209"/>
      <c r="AV11" s="866">
        <v>1</v>
      </c>
      <c r="AW11" s="863" t="s">
        <v>402</v>
      </c>
      <c r="AX11" s="118" t="s">
        <v>63</v>
      </c>
      <c r="AY11" s="203">
        <f>IF(ISNUMBER(E11),IF(ISNUMBER(D11),IF(D11=0,IF(E11=0,0,"ZERO Q"),IF(E11=0,"ZERO V",E11/D11)),"NO Q"),IF(ISNUMBER(D11), "NO V","REPORT"))</f>
        <v>133.19362041103008</v>
      </c>
      <c r="AZ11" s="203">
        <f>IF(ISNUMBER(G11),IF(ISNUMBER(F11),IF(F11=0,IF(G11=0,0,"ZERO Q"),IF(G11=0,"ZERO V",G11/F11)),"NO Q"),IF(ISNUMBER(F11), "NO V","REPORT"))</f>
        <v>144.61056058727993</v>
      </c>
      <c r="BA11" s="203">
        <f>IF(ISNUMBER(I11),IF(ISNUMBER(H11),IF(H11=0,IF(I11=0,0,"ZERO Q"),IF(I11=0,"ZERO V",I11/H11)),"NO Q"),IF(ISNUMBER(H11), "NO V","REPORT"))</f>
        <v>69.263885629414816</v>
      </c>
      <c r="BB11" s="204">
        <f>IF(ISNUMBER(K11),IF(ISNUMBER(J11),IF(J11=0,IF(K11=0,0,"ZERO Q"),IF(K11=0,"ZERO V",K11/J11)),"NO Q"),IF(ISNUMBER(J11), "NO V","REPORT"))</f>
        <v>41.981758622467183</v>
      </c>
      <c r="BC11" s="674" t="str">
        <f>IF(ISNUMBER(AY11*AZ11), IF(AY11*AZ11&gt;0, IF(AY11&gt;AZ11, IF(AY11/AZ11&gt;BD$6, "CHECK", "ACCEPT"), IF(AZ11/AY11&gt;BD$6, "CHECK", "ACCEPT")), IF(AZ11=0,IF(AY11&lt;BD$6,"ACCEPT","CHECK"),IF(AZ11&lt;BD$6,"ACCEPT","CHECK"))),"CHECK")</f>
        <v>ACCEPT</v>
      </c>
      <c r="BD11" s="674" t="str">
        <f>IF(ISNUMBER(BA11*BB11), IF(BA11*BB11&gt;0, IF(BA11&gt;BB11, IF(BA11/BB11&gt;BD$6, "CHECK", "ACCEPT"), IF(BB11/BA11&gt;BD$6, "CHECK", "ACCEPT")), IF(BB11=0,IF(BA11&lt;BD$6,"ACCEPT","CHECK"),IF(BB11&lt;BD$6,"ACCEPT","CHECK"))),"CHECK")</f>
        <v>ACCEPT</v>
      </c>
      <c r="BE11" s="59"/>
      <c r="BF11" s="866">
        <v>1</v>
      </c>
      <c r="BG11" s="863" t="s">
        <v>402</v>
      </c>
      <c r="BH11" s="118" t="s">
        <v>63</v>
      </c>
      <c r="BI11" s="203" t="str">
        <f>IF(ISTEXT(AY11),IF('EU1 ExtraEU Trade'!BC10=0,"INTRA-EU","CHECK")," ")</f>
        <v xml:space="preserve"> </v>
      </c>
      <c r="BJ11" s="203" t="str">
        <f>IF(ISTEXT(AZ11),IF('EU1 ExtraEU Trade'!BD10=0,"INTRA-EU","CHECK")," ")</f>
        <v xml:space="preserve"> </v>
      </c>
      <c r="BK11" s="203" t="str">
        <f>IF(ISTEXT(BA11),IF('EU1 ExtraEU Trade'!BE10=0,"INTRA-EU","CHECK")," ")</f>
        <v xml:space="preserve"> </v>
      </c>
      <c r="BL11" s="204" t="str">
        <f>IF(ISTEXT(BB11),IF('EU1 ExtraEU Trade'!BF10=0,"INTRA-EU","CHECK")," ")</f>
        <v xml:space="preserve"> </v>
      </c>
    </row>
    <row r="12" spans="1:64" s="4" customFormat="1" ht="15" customHeight="1" thickBot="1" x14ac:dyDescent="0.25">
      <c r="A12" s="1293">
        <v>1.1000000000000001</v>
      </c>
      <c r="B12" s="1294" t="s">
        <v>440</v>
      </c>
      <c r="C12" s="1295" t="s">
        <v>501</v>
      </c>
      <c r="D12" s="1575">
        <f t="shared" ref="D12:K12" si="4">SUM(D13:D14)</f>
        <v>89.242000000000004</v>
      </c>
      <c r="E12" s="1575">
        <f t="shared" si="4"/>
        <v>3853</v>
      </c>
      <c r="F12" s="1575">
        <f t="shared" si="4"/>
        <v>57.768000000000001</v>
      </c>
      <c r="G12" s="1575">
        <f t="shared" si="4"/>
        <v>3622.171259356749</v>
      </c>
      <c r="H12" s="1581">
        <f t="shared" si="4"/>
        <v>369.77100000000002</v>
      </c>
      <c r="I12" s="1575">
        <f t="shared" si="4"/>
        <v>30770.941237852388</v>
      </c>
      <c r="J12" s="1581">
        <f t="shared" si="4"/>
        <v>340.26299999999998</v>
      </c>
      <c r="K12" s="1575">
        <f t="shared" si="4"/>
        <v>5676.3494557319518</v>
      </c>
      <c r="L12" s="916"/>
      <c r="M12" s="916"/>
      <c r="N12" s="916"/>
      <c r="O12" s="875"/>
      <c r="P12" s="916"/>
      <c r="Q12" s="916"/>
      <c r="R12" s="916"/>
      <c r="S12" s="875"/>
      <c r="T12" s="916"/>
      <c r="U12" s="916"/>
      <c r="V12" s="916"/>
      <c r="W12" s="875"/>
      <c r="X12" s="916"/>
      <c r="Y12" s="916"/>
      <c r="Z12" s="916"/>
      <c r="AA12" s="875"/>
      <c r="AB12" s="904">
        <f t="shared" si="1"/>
        <v>1.1000000000000001</v>
      </c>
      <c r="AC12" s="870" t="str">
        <f t="shared" si="1"/>
        <v>WOOD FUEL (INCLUDING WOOD FOR CHARCOAL)</v>
      </c>
      <c r="AD12" s="869" t="s">
        <v>501</v>
      </c>
      <c r="AE12" s="1406" t="str">
        <f>IF(D12&lt;(D13+D14),"Error","OK")</f>
        <v>OK</v>
      </c>
      <c r="AF12" s="1406" t="str">
        <f t="shared" ref="AF12:AL12" si="5">IF(E12&lt;(E13+E14),"Error","OK")</f>
        <v>OK</v>
      </c>
      <c r="AG12" s="1406" t="str">
        <f t="shared" si="5"/>
        <v>OK</v>
      </c>
      <c r="AH12" s="1406" t="str">
        <f t="shared" si="5"/>
        <v>OK</v>
      </c>
      <c r="AI12" s="1406" t="str">
        <f t="shared" si="5"/>
        <v>OK</v>
      </c>
      <c r="AJ12" s="1406" t="str">
        <f t="shared" si="5"/>
        <v>OK</v>
      </c>
      <c r="AK12" s="1406" t="str">
        <f t="shared" si="5"/>
        <v>OK</v>
      </c>
      <c r="AL12" s="1406" t="str">
        <f t="shared" si="5"/>
        <v>OK</v>
      </c>
      <c r="AM12" s="67"/>
      <c r="AN12" s="138">
        <f t="shared" ref="AN12:AO69" si="6">A12</f>
        <v>1.1000000000000001</v>
      </c>
      <c r="AO12" s="870" t="str">
        <f t="shared" si="3"/>
        <v>WOOD FUEL (INCLUDING WOOD FOR CHARCOAL)</v>
      </c>
      <c r="AP12" s="869" t="s">
        <v>501</v>
      </c>
      <c r="AQ12" s="871">
        <f>'JQ1 Production'!D14+'JQ2 TTrade'!D12-'JQ2 TTrade'!H12</f>
        <v>2097.471</v>
      </c>
      <c r="AR12" s="872">
        <f>'JQ1 Production'!E14+'JQ2 TTrade'!E12-'JQ2 TTrade'!I12</f>
        <v>-24854.941237852388</v>
      </c>
      <c r="AS12" s="653"/>
      <c r="AT12" s="199"/>
      <c r="AV12" s="138">
        <v>1.1000000000000001</v>
      </c>
      <c r="AW12" s="870" t="s">
        <v>440</v>
      </c>
      <c r="AX12" s="118" t="s">
        <v>63</v>
      </c>
      <c r="AY12" s="203">
        <f t="shared" ref="AY12:AY69" si="7">IF(ISNUMBER(E12),IF(ISNUMBER(D12),IF(D12=0,IF(E12=0,0,"ZERO Q"),IF(E12=0,"ZERO V",E12/D12)),"NO Q"),IF(ISNUMBER(D12), "NO V","REPORT"))</f>
        <v>43.174738351897084</v>
      </c>
      <c r="AZ12" s="203">
        <f t="shared" ref="AZ12:AZ69" si="8">IF(ISNUMBER(G12),IF(ISNUMBER(F12),IF(F12=0,IF(G12=0,0,"ZERO Q"),IF(G12=0,"ZERO V",G12/F12)),"NO Q"),IF(ISNUMBER(F12), "NO V","REPORT"))</f>
        <v>62.702036756625624</v>
      </c>
      <c r="BA12" s="203">
        <f t="shared" ref="BA12:BA69" si="9">IF(ISNUMBER(I12),IF(ISNUMBER(H12),IF(H12=0,IF(I12=0,0,"ZERO Q"),IF(I12=0,"ZERO V",I12/H12)),"NO Q"),IF(ISNUMBER(H12), "NO V","REPORT"))</f>
        <v>83.216210135063022</v>
      </c>
      <c r="BB12" s="204">
        <f t="shared" ref="BB12:BB69" si="10">IF(ISNUMBER(K12),IF(ISNUMBER(J12),IF(J12=0,IF(K12=0,0,"ZERO Q"),IF(K12=0,"ZERO V",K12/J12)),"NO Q"),IF(ISNUMBER(J12), "NO V","REPORT"))</f>
        <v>16.682241253771206</v>
      </c>
      <c r="BC12" s="674" t="str">
        <f t="shared" ref="BC12:BC68" si="11">IF(ISNUMBER(AY12*AZ12), IF(AY12*AZ12&gt;0, IF(AY12&gt;AZ12, IF(AY12/AZ12&gt;BD$6, "CHECK", "ACCEPT"), IF(AZ12/AY12&gt;BD$6, "CHECK", "ACCEPT")), IF(AZ12=0,IF(AY12&lt;BD$6,"ACCEPT","CHECK"),IF(AZ12&lt;BD$6,"ACCEPT","CHECK"))),"CHECK")</f>
        <v>ACCEPT</v>
      </c>
      <c r="BD12" s="674" t="str">
        <f t="shared" ref="BD12:BD68" si="12">IF(ISNUMBER(BA12*BB12), IF(BA12*BB12&gt;0, IF(BA12&gt;BB12, IF(BA12/BB12&gt;BD$6, "CHECK", "ACCEPT"), IF(BB12/BA12&gt;BD$6, "CHECK", "ACCEPT")), IF(BB12=0,IF(BA12&lt;BD$6,"ACCEPT","CHECK"),IF(BB12&lt;BD$6,"ACCEPT","CHECK"))),"CHECK")</f>
        <v>CHECK</v>
      </c>
      <c r="BE12" s="59"/>
      <c r="BF12" s="138">
        <v>1.1000000000000001</v>
      </c>
      <c r="BG12" s="870" t="s">
        <v>440</v>
      </c>
      <c r="BH12" s="118" t="s">
        <v>63</v>
      </c>
      <c r="BI12" s="200" t="str">
        <f>IF(ISTEXT(AY12),IF('EU1 ExtraEU Trade'!BC11=0,"INTRA-EU","CHECK")," ")</f>
        <v xml:space="preserve"> </v>
      </c>
      <c r="BJ12" s="200" t="str">
        <f>IF(ISTEXT(AZ12),IF('EU1 ExtraEU Trade'!BD11=0,"INTRA-EU","CHECK")," ")</f>
        <v xml:space="preserve"> </v>
      </c>
      <c r="BK12" s="201" t="str">
        <f>IF(ISTEXT(BA12),IF('EU1 ExtraEU Trade'!BE11=0,"INTRA-EU","CHECK")," ")</f>
        <v xml:space="preserve"> </v>
      </c>
      <c r="BL12" s="202" t="str">
        <f>IF(ISTEXT(BB12),IF('EU1 ExtraEU Trade'!BF11=0,"INTRA-EU","CHECK")," ")</f>
        <v xml:space="preserve"> </v>
      </c>
    </row>
    <row r="13" spans="1:64" s="4" customFormat="1" ht="15" customHeight="1" x14ac:dyDescent="0.2">
      <c r="A13" s="1293" t="s">
        <v>319</v>
      </c>
      <c r="B13" s="1296" t="s">
        <v>300</v>
      </c>
      <c r="C13" s="1297" t="s">
        <v>501</v>
      </c>
      <c r="D13" s="1575">
        <f>2.2+70.742</f>
        <v>72.942000000000007</v>
      </c>
      <c r="E13" s="1575">
        <v>2146</v>
      </c>
      <c r="F13" s="1575">
        <f>6.1+26.468</f>
        <v>32.567999999999998</v>
      </c>
      <c r="G13" s="1585">
        <f>(E13/D13)*F13</f>
        <v>958.17125935674903</v>
      </c>
      <c r="H13" s="1575">
        <f>108.341+0.7</f>
        <v>109.041</v>
      </c>
      <c r="I13" s="1575">
        <f>G13/F13*H13</f>
        <v>3208.0555235666693</v>
      </c>
      <c r="J13" s="1575">
        <f>101.089+1.3</f>
        <v>102.389</v>
      </c>
      <c r="K13" s="1585">
        <f>(I13/H13)*J13</f>
        <v>3012.3494557319514</v>
      </c>
      <c r="L13" s="916"/>
      <c r="M13" s="916"/>
      <c r="N13" s="916"/>
      <c r="O13" s="875"/>
      <c r="P13" s="916"/>
      <c r="Q13" s="916"/>
      <c r="R13" s="916"/>
      <c r="S13" s="875"/>
      <c r="T13" s="916"/>
      <c r="U13" s="916"/>
      <c r="V13" s="916"/>
      <c r="W13" s="875"/>
      <c r="X13" s="916"/>
      <c r="Y13" s="916"/>
      <c r="Z13" s="916"/>
      <c r="AA13" s="875"/>
      <c r="AB13" s="904" t="str">
        <f t="shared" si="1"/>
        <v>1.1.C</v>
      </c>
      <c r="AC13" s="10" t="str">
        <f t="shared" si="1"/>
        <v>Coniferous</v>
      </c>
      <c r="AD13" s="873" t="s">
        <v>501</v>
      </c>
      <c r="AE13" s="1407"/>
      <c r="AF13" s="1407"/>
      <c r="AG13" s="1407"/>
      <c r="AH13" s="1407"/>
      <c r="AI13" s="1407"/>
      <c r="AJ13" s="1407"/>
      <c r="AK13" s="1407"/>
      <c r="AL13" s="1407"/>
      <c r="AM13" s="67"/>
      <c r="AN13" s="138" t="str">
        <f t="shared" si="6"/>
        <v>1.1.C</v>
      </c>
      <c r="AO13" s="10" t="str">
        <f t="shared" si="3"/>
        <v>Coniferous</v>
      </c>
      <c r="AP13" s="873" t="s">
        <v>501</v>
      </c>
      <c r="AQ13" s="871">
        <f>'JQ1 Production'!D15+'JQ2 TTrade'!D13-'JQ2 TTrade'!H13</f>
        <v>397.90100000000001</v>
      </c>
      <c r="AR13" s="872">
        <f>'JQ1 Production'!E15+'JQ2 TTrade'!E13-'JQ2 TTrade'!I13</f>
        <v>-669.05552356666931</v>
      </c>
      <c r="AS13" s="653"/>
      <c r="AT13" s="199"/>
      <c r="AV13" s="138" t="s">
        <v>319</v>
      </c>
      <c r="AW13" s="10" t="s">
        <v>300</v>
      </c>
      <c r="AX13" s="118" t="s">
        <v>63</v>
      </c>
      <c r="AY13" s="203">
        <f t="shared" si="7"/>
        <v>29.42063557346933</v>
      </c>
      <c r="AZ13" s="203">
        <f t="shared" si="8"/>
        <v>29.42063557346933</v>
      </c>
      <c r="BA13" s="203">
        <f t="shared" si="9"/>
        <v>29.420635573469333</v>
      </c>
      <c r="BB13" s="204">
        <f t="shared" si="10"/>
        <v>29.420635573469333</v>
      </c>
      <c r="BC13" s="674" t="str">
        <f t="shared" si="11"/>
        <v>ACCEPT</v>
      </c>
      <c r="BD13" s="674" t="str">
        <f t="shared" si="12"/>
        <v>ACCEPT</v>
      </c>
      <c r="BE13" s="59"/>
      <c r="BF13" s="138" t="s">
        <v>319</v>
      </c>
      <c r="BG13" s="10" t="s">
        <v>300</v>
      </c>
      <c r="BH13" s="118" t="s">
        <v>63</v>
      </c>
      <c r="BI13" s="203" t="str">
        <f>IF(ISTEXT(AY13),IF('EU1 ExtraEU Trade'!BC12=0,"INTRA-EU","CHECK"),"")</f>
        <v/>
      </c>
      <c r="BJ13" s="203" t="str">
        <f>IF(ISTEXT(AZ13),IF('EU1 ExtraEU Trade'!BD12=0,"INTRA-EU","CHECK")," ")</f>
        <v xml:space="preserve"> </v>
      </c>
      <c r="BK13" s="205" t="str">
        <f>IF(ISTEXT(BA13),IF('EU1 ExtraEU Trade'!BE12=0,"INTRA-EU","CHECK")," ")</f>
        <v xml:space="preserve"> </v>
      </c>
      <c r="BL13" s="206" t="str">
        <f>IF(ISTEXT(BB13),IF('EU1 ExtraEU Trade'!BF12=0,"INTRA-EU","CHECK")," ")</f>
        <v xml:space="preserve"> </v>
      </c>
    </row>
    <row r="14" spans="1:64" s="4" customFormat="1" ht="15" customHeight="1" x14ac:dyDescent="0.2">
      <c r="A14" s="1293" t="s">
        <v>357</v>
      </c>
      <c r="B14" s="1298" t="s">
        <v>301</v>
      </c>
      <c r="C14" s="1295" t="s">
        <v>501</v>
      </c>
      <c r="D14" s="1575">
        <v>16.3</v>
      </c>
      <c r="E14" s="1575">
        <v>1707</v>
      </c>
      <c r="F14" s="1575">
        <v>25.2</v>
      </c>
      <c r="G14" s="1585">
        <v>2664</v>
      </c>
      <c r="H14" s="1575">
        <f>255.83+4.9</f>
        <v>260.73</v>
      </c>
      <c r="I14" s="1575">
        <f>G14/F14*H14</f>
        <v>27562.88571428572</v>
      </c>
      <c r="J14" s="1575">
        <f>235.874+2</f>
        <v>237.874</v>
      </c>
      <c r="K14" s="1585">
        <v>2664</v>
      </c>
      <c r="L14" s="916"/>
      <c r="M14" s="916"/>
      <c r="N14" s="916"/>
      <c r="O14" s="875"/>
      <c r="P14" s="916"/>
      <c r="Q14" s="916"/>
      <c r="R14" s="916"/>
      <c r="S14" s="875"/>
      <c r="T14" s="916"/>
      <c r="U14" s="916"/>
      <c r="V14" s="916"/>
      <c r="W14" s="875"/>
      <c r="X14" s="916"/>
      <c r="Y14" s="916"/>
      <c r="Z14" s="916"/>
      <c r="AA14" s="875"/>
      <c r="AB14" s="904" t="str">
        <f t="shared" si="1"/>
        <v>1.1.NC</v>
      </c>
      <c r="AC14" s="10" t="str">
        <f t="shared" si="1"/>
        <v>Non-Coniferous</v>
      </c>
      <c r="AD14" s="873" t="s">
        <v>501</v>
      </c>
      <c r="AE14" s="1407"/>
      <c r="AF14" s="1407"/>
      <c r="AG14" s="1407"/>
      <c r="AH14" s="1407"/>
      <c r="AI14" s="1407"/>
      <c r="AJ14" s="1407"/>
      <c r="AK14" s="1407"/>
      <c r="AL14" s="1407"/>
      <c r="AM14" s="67"/>
      <c r="AN14" s="138" t="str">
        <f t="shared" si="6"/>
        <v>1.1.NC</v>
      </c>
      <c r="AO14" s="10" t="str">
        <f t="shared" si="3"/>
        <v>Non-Coniferous</v>
      </c>
      <c r="AP14" s="873" t="s">
        <v>501</v>
      </c>
      <c r="AQ14" s="871">
        <f>'JQ1 Production'!D16+'JQ2 TTrade'!D14-'JQ2 TTrade'!H14</f>
        <v>1699.57</v>
      </c>
      <c r="AR14" s="872">
        <f>'JQ1 Production'!E16+'JQ2 TTrade'!E14-'JQ2 TTrade'!I14</f>
        <v>-24185.88571428572</v>
      </c>
      <c r="AS14" s="653"/>
      <c r="AT14" s="199"/>
      <c r="AV14" s="138" t="s">
        <v>357</v>
      </c>
      <c r="AW14" s="10" t="s">
        <v>301</v>
      </c>
      <c r="AX14" s="118" t="s">
        <v>63</v>
      </c>
      <c r="AY14" s="203">
        <f t="shared" si="7"/>
        <v>104.7239263803681</v>
      </c>
      <c r="AZ14" s="203">
        <f t="shared" si="8"/>
        <v>105.71428571428572</v>
      </c>
      <c r="BA14" s="203">
        <f t="shared" si="9"/>
        <v>105.71428571428572</v>
      </c>
      <c r="BB14" s="204">
        <f t="shared" si="10"/>
        <v>11.199206302496279</v>
      </c>
      <c r="BC14" s="674" t="str">
        <f t="shared" si="11"/>
        <v>ACCEPT</v>
      </c>
      <c r="BD14" s="674" t="str">
        <f t="shared" si="12"/>
        <v>CHECK</v>
      </c>
      <c r="BE14" s="59"/>
      <c r="BF14" s="138" t="s">
        <v>357</v>
      </c>
      <c r="BG14" s="10" t="s">
        <v>301</v>
      </c>
      <c r="BH14" s="118" t="s">
        <v>63</v>
      </c>
      <c r="BI14" s="207" t="str">
        <f>IF(ISTEXT(AY14),IF('EU1 ExtraEU Trade'!BC13=0,"INTRA-EU","CHECK")," ")</f>
        <v xml:space="preserve"> </v>
      </c>
      <c r="BJ14" s="207" t="str">
        <f>IF(ISTEXT(AZ14),IF('EU1 ExtraEU Trade'!BD13=0,"INTRA-EU","CHECK")," ")</f>
        <v xml:space="preserve"> </v>
      </c>
      <c r="BK14" s="207" t="str">
        <f>IF(ISTEXT(BA14),IF('EU1 ExtraEU Trade'!BE13=0,"INTRA-EU","CHECK")," ")</f>
        <v xml:space="preserve"> </v>
      </c>
      <c r="BL14" s="208" t="str">
        <f>IF(ISTEXT(BB14),IF('EU1 ExtraEU Trade'!BF13=0,"INTRA-EU","CHECK")," ")</f>
        <v xml:space="preserve"> </v>
      </c>
    </row>
    <row r="15" spans="1:64" s="4" customFormat="1" ht="15" customHeight="1" x14ac:dyDescent="0.2">
      <c r="A15" s="1293">
        <v>1.2</v>
      </c>
      <c r="B15" s="1299" t="s">
        <v>441</v>
      </c>
      <c r="C15" s="1300" t="s">
        <v>501</v>
      </c>
      <c r="D15" s="1574">
        <f t="shared" ref="D15:I15" si="13">SUM(D16:D17)</f>
        <v>261</v>
      </c>
      <c r="E15" s="1574">
        <f t="shared" si="13"/>
        <v>42797</v>
      </c>
      <c r="F15" s="1574">
        <f t="shared" si="13"/>
        <v>283.05200000000002</v>
      </c>
      <c r="G15" s="1574">
        <f t="shared" si="13"/>
        <v>45664</v>
      </c>
      <c r="H15" s="1582">
        <f t="shared" si="13"/>
        <v>516</v>
      </c>
      <c r="I15" s="1586">
        <f t="shared" si="13"/>
        <v>30581</v>
      </c>
      <c r="J15" s="1582">
        <f t="shared" ref="J15" si="14">SUM(J16:J17)</f>
        <v>498.3</v>
      </c>
      <c r="K15" s="1586">
        <f t="shared" ref="K15" si="15">SUM(K16:K17)</f>
        <v>29528</v>
      </c>
      <c r="L15" s="916"/>
      <c r="M15" s="916"/>
      <c r="N15" s="916"/>
      <c r="O15" s="875"/>
      <c r="P15" s="916"/>
      <c r="Q15" s="916"/>
      <c r="R15" s="916"/>
      <c r="S15" s="875"/>
      <c r="T15" s="916"/>
      <c r="U15" s="916"/>
      <c r="V15" s="916"/>
      <c r="W15" s="875"/>
      <c r="X15" s="916"/>
      <c r="Y15" s="916"/>
      <c r="Z15" s="916"/>
      <c r="AA15" s="875"/>
      <c r="AB15" s="904">
        <f t="shared" si="1"/>
        <v>1.2</v>
      </c>
      <c r="AC15" s="870" t="str">
        <f t="shared" si="1"/>
        <v>INDUSTRIAL ROUNDWOOD</v>
      </c>
      <c r="AD15" s="874" t="s">
        <v>501</v>
      </c>
      <c r="AE15" s="1408" t="str">
        <f>IF(D15&lt;(D16+D17),"Error","OK")</f>
        <v>OK</v>
      </c>
      <c r="AF15" s="1408" t="str">
        <f t="shared" ref="AF15:AL15" si="16">IF(E15&lt;(E16+E17),"Error","OK")</f>
        <v>OK</v>
      </c>
      <c r="AG15" s="1408" t="str">
        <f t="shared" si="16"/>
        <v>OK</v>
      </c>
      <c r="AH15" s="1408" t="str">
        <f t="shared" si="16"/>
        <v>OK</v>
      </c>
      <c r="AI15" s="1408" t="str">
        <f t="shared" si="16"/>
        <v>OK</v>
      </c>
      <c r="AJ15" s="1408" t="str">
        <f t="shared" si="16"/>
        <v>OK</v>
      </c>
      <c r="AK15" s="1408" t="str">
        <f t="shared" si="16"/>
        <v>OK</v>
      </c>
      <c r="AL15" s="1408" t="str">
        <f t="shared" si="16"/>
        <v>OK</v>
      </c>
      <c r="AM15" s="865"/>
      <c r="AN15" s="138">
        <f t="shared" si="6"/>
        <v>1.2</v>
      </c>
      <c r="AO15" s="870" t="str">
        <f t="shared" si="3"/>
        <v>INDUSTRIAL ROUNDWOOD</v>
      </c>
      <c r="AP15" s="874" t="s">
        <v>501</v>
      </c>
      <c r="AQ15" s="871">
        <f>'JQ1 Production'!D17+'JQ2 TTrade'!D15-'JQ2 TTrade'!H15</f>
        <v>511.40599999999995</v>
      </c>
      <c r="AR15" s="872">
        <f>'JQ1 Production'!E17+'JQ2 TTrade'!E15-'JQ2 TTrade'!I15</f>
        <v>12958</v>
      </c>
      <c r="AS15" s="653"/>
      <c r="AT15" s="199"/>
      <c r="AV15" s="138">
        <v>1.2</v>
      </c>
      <c r="AW15" s="870" t="s">
        <v>441</v>
      </c>
      <c r="AX15" s="118" t="s">
        <v>63</v>
      </c>
      <c r="AY15" s="203">
        <f t="shared" si="7"/>
        <v>163.97318007662835</v>
      </c>
      <c r="AZ15" s="203">
        <f t="shared" si="8"/>
        <v>161.32724729025054</v>
      </c>
      <c r="BA15" s="203">
        <f t="shared" si="9"/>
        <v>59.265503875968989</v>
      </c>
      <c r="BB15" s="204">
        <f t="shared" si="10"/>
        <v>59.257475416415815</v>
      </c>
      <c r="BC15" s="674" t="str">
        <f t="shared" si="11"/>
        <v>ACCEPT</v>
      </c>
      <c r="BD15" s="674" t="str">
        <f t="shared" si="12"/>
        <v>ACCEPT</v>
      </c>
      <c r="BE15" s="59"/>
      <c r="BF15" s="138">
        <v>1.2</v>
      </c>
      <c r="BG15" s="870" t="s">
        <v>441</v>
      </c>
      <c r="BH15" s="118" t="s">
        <v>63</v>
      </c>
      <c r="BI15" s="207" t="str">
        <f>IF(ISTEXT(AY15),IF('EU1 ExtraEU Trade'!BC14=0,"INTRA-EU","CHECK")," ")</f>
        <v xml:space="preserve"> </v>
      </c>
      <c r="BJ15" s="207" t="str">
        <f>IF(ISTEXT(AZ15),IF('EU1 ExtraEU Trade'!BD14=0,"INTRA-EU","CHECK")," ")</f>
        <v xml:space="preserve"> </v>
      </c>
      <c r="BK15" s="207" t="str">
        <f>IF(ISTEXT(BA15),IF('EU1 ExtraEU Trade'!BE14=0,"INTRA-EU","CHECK")," ")</f>
        <v xml:space="preserve"> </v>
      </c>
      <c r="BL15" s="208" t="str">
        <f>IF(ISTEXT(BB15),IF('EU1 ExtraEU Trade'!BF14=0,"INTRA-EU","CHECK")," ")</f>
        <v xml:space="preserve"> </v>
      </c>
    </row>
    <row r="16" spans="1:64" s="4" customFormat="1" ht="15" customHeight="1" x14ac:dyDescent="0.2">
      <c r="A16" s="1293" t="s">
        <v>320</v>
      </c>
      <c r="B16" s="1296" t="s">
        <v>300</v>
      </c>
      <c r="C16" s="1297" t="s">
        <v>501</v>
      </c>
      <c r="D16" s="1575">
        <v>146</v>
      </c>
      <c r="E16" s="1575">
        <v>11465</v>
      </c>
      <c r="F16" s="1575">
        <v>162.577</v>
      </c>
      <c r="G16" s="1585">
        <v>12790</v>
      </c>
      <c r="H16" s="1575">
        <v>302</v>
      </c>
      <c r="I16" s="1575">
        <v>13773</v>
      </c>
      <c r="J16" s="1575">
        <v>295</v>
      </c>
      <c r="K16" s="1587">
        <v>13444</v>
      </c>
      <c r="L16" s="916"/>
      <c r="M16" s="916"/>
      <c r="N16" s="916"/>
      <c r="O16" s="875"/>
      <c r="P16" s="916"/>
      <c r="Q16" s="916"/>
      <c r="R16" s="916"/>
      <c r="S16" s="875"/>
      <c r="T16" s="916"/>
      <c r="U16" s="916"/>
      <c r="V16" s="916"/>
      <c r="W16" s="875"/>
      <c r="X16" s="916"/>
      <c r="Y16" s="916"/>
      <c r="Z16" s="916"/>
      <c r="AA16" s="875"/>
      <c r="AB16" s="904" t="str">
        <f t="shared" si="1"/>
        <v>1.2.C</v>
      </c>
      <c r="AC16" s="10" t="str">
        <f t="shared" si="1"/>
        <v>Coniferous</v>
      </c>
      <c r="AD16" s="873" t="s">
        <v>501</v>
      </c>
      <c r="AE16" s="1407"/>
      <c r="AF16" s="1407"/>
      <c r="AG16" s="1407"/>
      <c r="AH16" s="1407"/>
      <c r="AI16" s="1407"/>
      <c r="AJ16" s="1407"/>
      <c r="AK16" s="1407"/>
      <c r="AL16" s="1407"/>
      <c r="AM16" s="67"/>
      <c r="AN16" s="138" t="str">
        <f t="shared" si="6"/>
        <v>1.2.C</v>
      </c>
      <c r="AO16" s="10" t="str">
        <f t="shared" si="3"/>
        <v>Coniferous</v>
      </c>
      <c r="AP16" s="873" t="s">
        <v>501</v>
      </c>
      <c r="AQ16" s="871">
        <f>'JQ1 Production'!D18+'JQ2 TTrade'!D16-'JQ2 TTrade'!H16</f>
        <v>311.91300000000001</v>
      </c>
      <c r="AR16" s="872">
        <f>'JQ1 Production'!E18+'JQ2 TTrade'!E16-'JQ2 TTrade'!I16</f>
        <v>-1826</v>
      </c>
      <c r="AS16" s="653"/>
      <c r="AT16" s="199"/>
      <c r="AV16" s="138" t="s">
        <v>320</v>
      </c>
      <c r="AW16" s="10" t="s">
        <v>300</v>
      </c>
      <c r="AX16" s="118" t="s">
        <v>63</v>
      </c>
      <c r="AY16" s="203">
        <f t="shared" si="7"/>
        <v>78.527397260273972</v>
      </c>
      <c r="AZ16" s="203">
        <f t="shared" si="8"/>
        <v>78.670414634296364</v>
      </c>
      <c r="BA16" s="203">
        <f t="shared" si="9"/>
        <v>45.605960264900659</v>
      </c>
      <c r="BB16" s="204">
        <f t="shared" si="10"/>
        <v>45.572881355932203</v>
      </c>
      <c r="BC16" s="674" t="str">
        <f t="shared" si="11"/>
        <v>ACCEPT</v>
      </c>
      <c r="BD16" s="674" t="str">
        <f t="shared" si="12"/>
        <v>ACCEPT</v>
      </c>
      <c r="BE16" s="59"/>
      <c r="BF16" s="138" t="s">
        <v>320</v>
      </c>
      <c r="BG16" s="10" t="s">
        <v>300</v>
      </c>
      <c r="BH16" s="118" t="s">
        <v>63</v>
      </c>
      <c r="BI16" s="207" t="str">
        <f>IF(ISTEXT(AY16),IF('EU1 ExtraEU Trade'!BC15=0,"INTRA-EU","CHECK")," ")</f>
        <v xml:space="preserve"> </v>
      </c>
      <c r="BJ16" s="207" t="str">
        <f>IF(ISTEXT(AZ16),IF('EU1 ExtraEU Trade'!BD15=0,"INTRA-EU","CHECK")," ")</f>
        <v xml:space="preserve"> </v>
      </c>
      <c r="BK16" s="207" t="str">
        <f>IF(ISTEXT(BA16),IF('EU1 ExtraEU Trade'!BE15=0,"INTRA-EU","CHECK")," ")</f>
        <v xml:space="preserve"> </v>
      </c>
      <c r="BL16" s="208" t="str">
        <f>IF(ISTEXT(BB16),IF('EU1 ExtraEU Trade'!BF15=0,"INTRA-EU","CHECK")," ")</f>
        <v xml:space="preserve"> </v>
      </c>
    </row>
    <row r="17" spans="1:64" s="4" customFormat="1" ht="15" customHeight="1" x14ac:dyDescent="0.2">
      <c r="A17" s="1293" t="s">
        <v>358</v>
      </c>
      <c r="B17" s="1296" t="s">
        <v>301</v>
      </c>
      <c r="C17" s="1297" t="s">
        <v>501</v>
      </c>
      <c r="D17" s="1575">
        <v>115</v>
      </c>
      <c r="E17" s="1575">
        <v>31332</v>
      </c>
      <c r="F17" s="1575">
        <f>100.975+F18</f>
        <v>120.47499999999999</v>
      </c>
      <c r="G17" s="1585">
        <v>32874</v>
      </c>
      <c r="H17" s="1575">
        <v>214</v>
      </c>
      <c r="I17" s="1575">
        <v>16808</v>
      </c>
      <c r="J17" s="1575">
        <v>203.3</v>
      </c>
      <c r="K17" s="1587">
        <v>16084</v>
      </c>
      <c r="L17" s="916"/>
      <c r="M17" s="916"/>
      <c r="N17" s="916"/>
      <c r="O17" s="875"/>
      <c r="P17" s="916"/>
      <c r="Q17" s="916"/>
      <c r="R17" s="916"/>
      <c r="S17" s="875"/>
      <c r="T17" s="916"/>
      <c r="U17" s="916"/>
      <c r="V17" s="916"/>
      <c r="W17" s="875"/>
      <c r="X17" s="916"/>
      <c r="Y17" s="916"/>
      <c r="Z17" s="916"/>
      <c r="AA17" s="875"/>
      <c r="AB17" s="904" t="str">
        <f t="shared" si="1"/>
        <v>1.2.NC</v>
      </c>
      <c r="AC17" s="10" t="str">
        <f t="shared" si="1"/>
        <v>Non-Coniferous</v>
      </c>
      <c r="AD17" s="873" t="s">
        <v>501</v>
      </c>
      <c r="AE17" s="1407"/>
      <c r="AF17" s="1407"/>
      <c r="AG17" s="1407"/>
      <c r="AH17" s="1407"/>
      <c r="AI17" s="1407"/>
      <c r="AJ17" s="1407"/>
      <c r="AK17" s="1407"/>
      <c r="AL17" s="1407"/>
      <c r="AM17" s="67"/>
      <c r="AN17" s="138" t="str">
        <f t="shared" si="6"/>
        <v>1.2.NC</v>
      </c>
      <c r="AO17" s="10" t="str">
        <f t="shared" si="3"/>
        <v>Non-Coniferous</v>
      </c>
      <c r="AP17" s="873" t="s">
        <v>501</v>
      </c>
      <c r="AQ17" s="871">
        <f>'JQ1 Production'!D19+'JQ2 TTrade'!D17-'JQ2 TTrade'!H17</f>
        <v>199.49299999999994</v>
      </c>
      <c r="AR17" s="872">
        <f>'JQ1 Production'!E19+'JQ2 TTrade'!E17-'JQ2 TTrade'!I17</f>
        <v>14784</v>
      </c>
      <c r="AS17" s="653"/>
      <c r="AT17" s="199"/>
      <c r="AV17" s="138" t="s">
        <v>358</v>
      </c>
      <c r="AW17" s="10" t="s">
        <v>301</v>
      </c>
      <c r="AX17" s="114" t="s">
        <v>64</v>
      </c>
      <c r="AY17" s="203">
        <f t="shared" si="7"/>
        <v>272.45217391304345</v>
      </c>
      <c r="AZ17" s="203">
        <f t="shared" si="8"/>
        <v>272.86989001867607</v>
      </c>
      <c r="BA17" s="203">
        <f t="shared" si="9"/>
        <v>78.54205607476635</v>
      </c>
      <c r="BB17" s="204">
        <f t="shared" si="10"/>
        <v>79.114608952287256</v>
      </c>
      <c r="BC17" s="674" t="str">
        <f t="shared" si="11"/>
        <v>ACCEPT</v>
      </c>
      <c r="BD17" s="674" t="str">
        <f t="shared" si="12"/>
        <v>ACCEPT</v>
      </c>
      <c r="BE17" s="59"/>
      <c r="BF17" s="138" t="s">
        <v>358</v>
      </c>
      <c r="BG17" s="10" t="s">
        <v>301</v>
      </c>
      <c r="BH17" s="114" t="s">
        <v>64</v>
      </c>
      <c r="BI17" s="207" t="str">
        <f>IF(ISTEXT(AY17),IF('EU1 ExtraEU Trade'!BC16=0,"INTRA-EU","CHECK")," ")</f>
        <v xml:space="preserve"> </v>
      </c>
      <c r="BJ17" s="207" t="str">
        <f>IF(ISTEXT(AZ17),IF('EU1 ExtraEU Trade'!BD16=0,"INTRA-EU","CHECK")," ")</f>
        <v xml:space="preserve"> </v>
      </c>
      <c r="BK17" s="207" t="str">
        <f>IF(ISTEXT(BA17),IF('EU1 ExtraEU Trade'!BE16=0,"INTRA-EU","CHECK")," ")</f>
        <v xml:space="preserve"> </v>
      </c>
      <c r="BL17" s="208" t="str">
        <f>IF(ISTEXT(BB17),IF('EU1 ExtraEU Trade'!BF16=0,"INTRA-EU","CHECK")," ")</f>
        <v xml:space="preserve"> </v>
      </c>
    </row>
    <row r="18" spans="1:64" s="4" customFormat="1" ht="15" customHeight="1" x14ac:dyDescent="0.2">
      <c r="A18" s="1301" t="s">
        <v>9</v>
      </c>
      <c r="B18" s="1302" t="s">
        <v>364</v>
      </c>
      <c r="C18" s="1295" t="s">
        <v>501</v>
      </c>
      <c r="D18" s="1575">
        <v>24.1</v>
      </c>
      <c r="E18" s="1575">
        <v>16323</v>
      </c>
      <c r="F18" s="1575">
        <v>19.5</v>
      </c>
      <c r="G18" s="1585">
        <v>13452</v>
      </c>
      <c r="H18" s="1575">
        <v>9.4</v>
      </c>
      <c r="I18" s="1575">
        <v>5304</v>
      </c>
      <c r="J18" s="1575">
        <v>6.2</v>
      </c>
      <c r="K18" s="1587">
        <v>4580</v>
      </c>
      <c r="L18" s="916"/>
      <c r="M18" s="916"/>
      <c r="N18" s="916"/>
      <c r="O18" s="875"/>
      <c r="P18" s="916"/>
      <c r="Q18" s="916"/>
      <c r="R18" s="916"/>
      <c r="S18" s="875"/>
      <c r="T18" s="916"/>
      <c r="U18" s="916"/>
      <c r="V18" s="916"/>
      <c r="W18" s="875"/>
      <c r="X18" s="916"/>
      <c r="Y18" s="916"/>
      <c r="Z18" s="916"/>
      <c r="AA18" s="875"/>
      <c r="AB18" s="904" t="str">
        <f t="shared" si="1"/>
        <v>1.2.NC.T</v>
      </c>
      <c r="AC18" s="11" t="str">
        <f t="shared" si="1"/>
        <v>of which: Tropical</v>
      </c>
      <c r="AD18" s="869" t="s">
        <v>501</v>
      </c>
      <c r="AE18" s="1409" t="str">
        <f>IF(D18&gt;D17,"Error","OK")</f>
        <v>OK</v>
      </c>
      <c r="AF18" s="1409" t="str">
        <f t="shared" ref="AF18:AL18" si="17">IF(E18&gt;E17,"Error","OK")</f>
        <v>OK</v>
      </c>
      <c r="AG18" s="1409" t="str">
        <f t="shared" si="17"/>
        <v>OK</v>
      </c>
      <c r="AH18" s="1409" t="str">
        <f t="shared" si="17"/>
        <v>OK</v>
      </c>
      <c r="AI18" s="1409" t="str">
        <f t="shared" si="17"/>
        <v>OK</v>
      </c>
      <c r="AJ18" s="1409" t="str">
        <f t="shared" si="17"/>
        <v>OK</v>
      </c>
      <c r="AK18" s="1409" t="str">
        <f t="shared" si="17"/>
        <v>OK</v>
      </c>
      <c r="AL18" s="1409" t="str">
        <f t="shared" si="17"/>
        <v>OK</v>
      </c>
      <c r="AM18" s="67"/>
      <c r="AN18" s="139" t="str">
        <f t="shared" si="6"/>
        <v>1.2.NC.T</v>
      </c>
      <c r="AO18" s="11" t="str">
        <f t="shared" si="3"/>
        <v>of which: Tropical</v>
      </c>
      <c r="AP18" s="869" t="s">
        <v>501</v>
      </c>
      <c r="AQ18" s="871">
        <f>'JQ1 Production'!D20+'JQ2 TTrade'!D18-'JQ2 TTrade'!H18</f>
        <v>14.700000000000001</v>
      </c>
      <c r="AR18" s="872">
        <f>'JQ1 Production'!E20+'JQ2 TTrade'!E18-'JQ2 TTrade'!I18</f>
        <v>11019</v>
      </c>
      <c r="AS18" s="653"/>
      <c r="AT18" s="199"/>
      <c r="AV18" s="139" t="s">
        <v>9</v>
      </c>
      <c r="AW18" s="11" t="s">
        <v>364</v>
      </c>
      <c r="AX18" s="670" t="s">
        <v>16</v>
      </c>
      <c r="AY18" s="203">
        <f t="shared" si="7"/>
        <v>677.30290456431533</v>
      </c>
      <c r="AZ18" s="203">
        <f t="shared" si="8"/>
        <v>689.84615384615381</v>
      </c>
      <c r="BA18" s="203">
        <f t="shared" si="9"/>
        <v>564.25531914893611</v>
      </c>
      <c r="BB18" s="204">
        <f t="shared" si="10"/>
        <v>738.70967741935476</v>
      </c>
      <c r="BC18" s="674" t="str">
        <f t="shared" si="11"/>
        <v>ACCEPT</v>
      </c>
      <c r="BD18" s="674" t="str">
        <f t="shared" si="12"/>
        <v>ACCEPT</v>
      </c>
      <c r="BE18" s="59"/>
      <c r="BF18" s="139" t="s">
        <v>9</v>
      </c>
      <c r="BG18" s="11" t="s">
        <v>364</v>
      </c>
      <c r="BH18" s="670" t="s">
        <v>16</v>
      </c>
      <c r="BI18" s="207" t="str">
        <f>IF(ISTEXT(AY18),IF('EU1 ExtraEU Trade'!BC17=0,"INTRA-EU","CHECK")," ")</f>
        <v xml:space="preserve"> </v>
      </c>
      <c r="BJ18" s="207" t="str">
        <f>IF(ISTEXT(AZ18),IF('EU1 ExtraEU Trade'!BD17=0,"INTRA-EU","CHECK")," ")</f>
        <v xml:space="preserve"> </v>
      </c>
      <c r="BK18" s="207" t="str">
        <f>IF(ISTEXT(BA18),IF('EU1 ExtraEU Trade'!BE17=0,"INTRA-EU","CHECK")," ")</f>
        <v xml:space="preserve"> </v>
      </c>
      <c r="BL18" s="208" t="str">
        <f>IF(ISTEXT(BB18),IF('EU1 ExtraEU Trade'!BF17=0,"INTRA-EU","CHECK")," ")</f>
        <v xml:space="preserve"> </v>
      </c>
    </row>
    <row r="19" spans="1:64" s="4" customFormat="1" ht="15" customHeight="1" x14ac:dyDescent="0.2">
      <c r="A19" s="877">
        <v>2</v>
      </c>
      <c r="B19" s="878" t="s">
        <v>329</v>
      </c>
      <c r="C19" s="879" t="s">
        <v>362</v>
      </c>
      <c r="D19" s="1576">
        <v>72</v>
      </c>
      <c r="E19" s="1576">
        <v>28083</v>
      </c>
      <c r="F19" s="1576">
        <v>46</v>
      </c>
      <c r="G19" s="1588">
        <v>27448</v>
      </c>
      <c r="H19" s="1576">
        <v>33.119999999999997</v>
      </c>
      <c r="I19" s="1576">
        <v>23193</v>
      </c>
      <c r="J19" s="1576">
        <v>20.5</v>
      </c>
      <c r="K19" s="1589">
        <v>23024</v>
      </c>
      <c r="L19" s="915"/>
      <c r="M19" s="915"/>
      <c r="N19" s="915"/>
      <c r="O19" s="917"/>
      <c r="P19" s="915"/>
      <c r="Q19" s="915"/>
      <c r="R19" s="915"/>
      <c r="S19" s="917"/>
      <c r="T19" s="915"/>
      <c r="U19" s="915"/>
      <c r="V19" s="915"/>
      <c r="W19" s="917"/>
      <c r="X19" s="915"/>
      <c r="Y19" s="915"/>
      <c r="Z19" s="915"/>
      <c r="AA19" s="917"/>
      <c r="AB19" s="905">
        <f t="shared" si="1"/>
        <v>2</v>
      </c>
      <c r="AC19" s="878" t="str">
        <f t="shared" si="1"/>
        <v>WOOD CHARCOAL</v>
      </c>
      <c r="AD19" s="879" t="s">
        <v>362</v>
      </c>
      <c r="AE19" s="790"/>
      <c r="AF19" s="790"/>
      <c r="AG19" s="790"/>
      <c r="AH19" s="790"/>
      <c r="AI19" s="790"/>
      <c r="AJ19" s="790"/>
      <c r="AK19" s="790"/>
      <c r="AL19" s="790"/>
      <c r="AM19" s="67"/>
      <c r="AN19" s="880">
        <f t="shared" si="6"/>
        <v>2</v>
      </c>
      <c r="AO19" s="878" t="str">
        <f t="shared" si="3"/>
        <v>WOOD CHARCOAL</v>
      </c>
      <c r="AP19" s="879" t="s">
        <v>362</v>
      </c>
      <c r="AQ19" s="881">
        <f>'JQ1 Production'!D31+'JQ2 TTrade'!D19-'JQ2 TTrade'!H19</f>
        <v>38.880000000000003</v>
      </c>
      <c r="AR19" s="881">
        <f>'JQ1 Production'!E31+'JQ2 TTrade'!E19-'JQ2 TTrade'!I19</f>
        <v>4890</v>
      </c>
      <c r="AS19" s="653"/>
      <c r="AT19" s="199"/>
      <c r="AV19" s="880">
        <v>2</v>
      </c>
      <c r="AW19" s="878" t="s">
        <v>329</v>
      </c>
      <c r="AX19" s="670" t="s">
        <v>16</v>
      </c>
      <c r="AY19" s="203">
        <f t="shared" si="7"/>
        <v>390.04166666666669</v>
      </c>
      <c r="AZ19" s="203">
        <f t="shared" si="8"/>
        <v>596.695652173913</v>
      </c>
      <c r="BA19" s="203">
        <f t="shared" si="9"/>
        <v>700.27173913043487</v>
      </c>
      <c r="BB19" s="204">
        <f t="shared" si="10"/>
        <v>1123.1219512195121</v>
      </c>
      <c r="BC19" s="674" t="str">
        <f t="shared" si="11"/>
        <v>ACCEPT</v>
      </c>
      <c r="BD19" s="674" t="str">
        <f t="shared" si="12"/>
        <v>ACCEPT</v>
      </c>
      <c r="BE19" s="59"/>
      <c r="BF19" s="880">
        <v>2</v>
      </c>
      <c r="BG19" s="878" t="s">
        <v>329</v>
      </c>
      <c r="BH19" s="670" t="s">
        <v>16</v>
      </c>
      <c r="BI19" s="207" t="str">
        <f>IF(ISTEXT(AY19),IF('EU1 ExtraEU Trade'!BC18=0,"INTRA-EU","CHECK")," ")</f>
        <v xml:space="preserve"> </v>
      </c>
      <c r="BJ19" s="207" t="str">
        <f>IF(ISTEXT(AZ19),IF('EU1 ExtraEU Trade'!BD18=0,"INTRA-EU","CHECK")," ")</f>
        <v xml:space="preserve"> </v>
      </c>
      <c r="BK19" s="207" t="str">
        <f>IF(ISTEXT(BA19),IF('EU1 ExtraEU Trade'!BE18=0,"INTRA-EU","CHECK")," ")</f>
        <v xml:space="preserve"> </v>
      </c>
      <c r="BL19" s="208" t="str">
        <f>IF(ISTEXT(BB19),IF('EU1 ExtraEU Trade'!BF18=0,"INTRA-EU","CHECK")," ")</f>
        <v xml:space="preserve"> </v>
      </c>
    </row>
    <row r="20" spans="1:64" s="4" customFormat="1" ht="15" customHeight="1" x14ac:dyDescent="0.2">
      <c r="A20" s="862">
        <v>3</v>
      </c>
      <c r="B20" s="863" t="s">
        <v>443</v>
      </c>
      <c r="C20" s="864" t="s">
        <v>16</v>
      </c>
      <c r="D20" s="1576">
        <f t="shared" ref="D20:K20" si="18">SUM(D21:D22)</f>
        <v>618.9</v>
      </c>
      <c r="E20" s="1576">
        <f t="shared" si="18"/>
        <v>22845</v>
      </c>
      <c r="F20" s="1576">
        <f t="shared" si="18"/>
        <v>626.20000000000005</v>
      </c>
      <c r="G20" s="1576">
        <f t="shared" si="18"/>
        <v>24804</v>
      </c>
      <c r="H20" s="1576">
        <f t="shared" si="18"/>
        <v>691.1</v>
      </c>
      <c r="I20" s="1576">
        <f t="shared" si="18"/>
        <v>34253</v>
      </c>
      <c r="J20" s="1576">
        <f t="shared" si="18"/>
        <v>712.7</v>
      </c>
      <c r="K20" s="1576">
        <f t="shared" si="18"/>
        <v>35993</v>
      </c>
      <c r="L20" s="915"/>
      <c r="M20" s="915"/>
      <c r="N20" s="915"/>
      <c r="O20" s="917"/>
      <c r="P20" s="915"/>
      <c r="Q20" s="915"/>
      <c r="R20" s="915"/>
      <c r="S20" s="917"/>
      <c r="T20" s="915"/>
      <c r="U20" s="915"/>
      <c r="V20" s="915"/>
      <c r="W20" s="917"/>
      <c r="X20" s="915"/>
      <c r="Y20" s="915"/>
      <c r="Z20" s="915"/>
      <c r="AA20" s="917"/>
      <c r="AB20" s="906">
        <f t="shared" si="1"/>
        <v>3</v>
      </c>
      <c r="AC20" s="882" t="str">
        <f t="shared" si="1"/>
        <v>WOOD CHIPS, PARTICLES AND RESIDUES</v>
      </c>
      <c r="AD20" s="864" t="s">
        <v>16</v>
      </c>
      <c r="AE20" s="1410" t="str">
        <f>IF(D20&lt;(D21+D22),"Error","OK")</f>
        <v>OK</v>
      </c>
      <c r="AF20" s="1410" t="str">
        <f t="shared" ref="AF20:AL20" si="19">IF(E20&lt;(E21+E22),"Error","OK")</f>
        <v>OK</v>
      </c>
      <c r="AG20" s="1410" t="str">
        <f t="shared" si="19"/>
        <v>OK</v>
      </c>
      <c r="AH20" s="1410" t="str">
        <f t="shared" si="19"/>
        <v>OK</v>
      </c>
      <c r="AI20" s="1410" t="str">
        <f t="shared" si="19"/>
        <v>OK</v>
      </c>
      <c r="AJ20" s="1410" t="str">
        <f t="shared" si="19"/>
        <v>OK</v>
      </c>
      <c r="AK20" s="1410" t="str">
        <f t="shared" si="19"/>
        <v>OK</v>
      </c>
      <c r="AL20" s="1410" t="str">
        <f t="shared" si="19"/>
        <v>OK</v>
      </c>
      <c r="AM20" s="67"/>
      <c r="AN20" s="883">
        <f t="shared" si="6"/>
        <v>3</v>
      </c>
      <c r="AO20" s="882" t="str">
        <f t="shared" si="3"/>
        <v>WOOD CHIPS, PARTICLES AND RESIDUES</v>
      </c>
      <c r="AP20" s="864" t="s">
        <v>16</v>
      </c>
      <c r="AQ20" s="881">
        <f>'JQ1 Production'!D32+'JQ2 TTrade'!D20-'JQ2 TTrade'!H20</f>
        <v>908.80000000000007</v>
      </c>
      <c r="AR20" s="881">
        <f>'JQ1 Production'!E32+'JQ2 TTrade'!E20-'JQ2 TTrade'!I20</f>
        <v>-10469</v>
      </c>
      <c r="AS20" s="653"/>
      <c r="AT20" s="199"/>
      <c r="AV20" s="883">
        <v>3</v>
      </c>
      <c r="AW20" s="882" t="s">
        <v>443</v>
      </c>
      <c r="AX20" s="671" t="s">
        <v>16</v>
      </c>
      <c r="AY20" s="203">
        <f t="shared" si="7"/>
        <v>36.912263693650026</v>
      </c>
      <c r="AZ20" s="203">
        <f t="shared" si="8"/>
        <v>39.610348131587351</v>
      </c>
      <c r="BA20" s="203">
        <f t="shared" si="9"/>
        <v>49.563015482564026</v>
      </c>
      <c r="BB20" s="204">
        <f t="shared" si="10"/>
        <v>50.502315139609934</v>
      </c>
      <c r="BC20" s="674" t="str">
        <f t="shared" si="11"/>
        <v>ACCEPT</v>
      </c>
      <c r="BD20" s="674" t="str">
        <f t="shared" si="12"/>
        <v>ACCEPT</v>
      </c>
      <c r="BE20" s="59"/>
      <c r="BF20" s="883">
        <v>3</v>
      </c>
      <c r="BG20" s="882" t="s">
        <v>443</v>
      </c>
      <c r="BH20" s="671" t="s">
        <v>16</v>
      </c>
      <c r="BI20" s="207" t="str">
        <f>IF(ISTEXT(AY20),IF('EU1 ExtraEU Trade'!BC19=0,"INTRA-EU","CHECK")," ")</f>
        <v xml:space="preserve"> </v>
      </c>
      <c r="BJ20" s="207" t="str">
        <f>IF(ISTEXT(AZ20),IF('EU1 ExtraEU Trade'!BD19=0,"INTRA-EU","CHECK")," ")</f>
        <v xml:space="preserve"> </v>
      </c>
      <c r="BK20" s="207" t="str">
        <f>IF(ISTEXT(BA20),IF('EU1 ExtraEU Trade'!BE19=0,"INTRA-EU","CHECK")," ")</f>
        <v xml:space="preserve"> </v>
      </c>
      <c r="BL20" s="208" t="str">
        <f>IF(ISTEXT(BB20),IF('EU1 ExtraEU Trade'!BF19=0,"INTRA-EU","CHECK")," ")</f>
        <v xml:space="preserve"> </v>
      </c>
    </row>
    <row r="21" spans="1:64" s="4" customFormat="1" ht="15" customHeight="1" x14ac:dyDescent="0.2">
      <c r="A21" s="1293" t="s">
        <v>365</v>
      </c>
      <c r="B21" s="1299" t="s">
        <v>444</v>
      </c>
      <c r="C21" s="1297" t="s">
        <v>16</v>
      </c>
      <c r="D21" s="1575">
        <v>320.89999999999998</v>
      </c>
      <c r="E21" s="1575">
        <v>13057</v>
      </c>
      <c r="F21" s="1575">
        <v>331.9</v>
      </c>
      <c r="G21" s="1585">
        <v>13847</v>
      </c>
      <c r="H21" s="1575">
        <v>508.6</v>
      </c>
      <c r="I21" s="1575">
        <v>11020</v>
      </c>
      <c r="J21" s="1575">
        <v>522</v>
      </c>
      <c r="K21" s="1587">
        <v>9669</v>
      </c>
      <c r="L21" s="916"/>
      <c r="M21" s="916"/>
      <c r="N21" s="916"/>
      <c r="O21" s="875"/>
      <c r="P21" s="916"/>
      <c r="Q21" s="916"/>
      <c r="R21" s="916"/>
      <c r="S21" s="875"/>
      <c r="T21" s="916"/>
      <c r="U21" s="916"/>
      <c r="V21" s="916"/>
      <c r="W21" s="875"/>
      <c r="X21" s="916"/>
      <c r="Y21" s="916"/>
      <c r="Z21" s="916"/>
      <c r="AA21" s="875"/>
      <c r="AB21" s="904" t="str">
        <f t="shared" ref="AB21:AC23" si="20">A21</f>
        <v>3.1</v>
      </c>
      <c r="AC21" s="12" t="str">
        <f t="shared" si="20"/>
        <v>WOOD CHIPS AND PARTICLES</v>
      </c>
      <c r="AD21" s="873" t="s">
        <v>16</v>
      </c>
      <c r="AE21" s="1407"/>
      <c r="AF21" s="1407"/>
      <c r="AG21" s="1407"/>
      <c r="AH21" s="1407"/>
      <c r="AI21" s="1407"/>
      <c r="AJ21" s="1407"/>
      <c r="AK21" s="1407"/>
      <c r="AL21" s="1407"/>
      <c r="AM21" s="67" t="s">
        <v>297</v>
      </c>
      <c r="AN21" s="138" t="str">
        <f t="shared" ref="AN21:AO23" si="21">A21</f>
        <v>3.1</v>
      </c>
      <c r="AO21" s="12" t="str">
        <f t="shared" si="21"/>
        <v>WOOD CHIPS AND PARTICLES</v>
      </c>
      <c r="AP21" s="873" t="s">
        <v>16</v>
      </c>
      <c r="AQ21" s="872">
        <f>'JQ1 Production'!D33+'JQ2 TTrade'!D21-'JQ2 TTrade'!H21</f>
        <v>-108.70000000000005</v>
      </c>
      <c r="AR21" s="872">
        <f>'JQ1 Production'!E33+'JQ2 TTrade'!E21-'JQ2 TTrade'!I21</f>
        <v>2119</v>
      </c>
      <c r="AS21" s="653"/>
      <c r="AT21" s="199"/>
      <c r="AV21" s="138" t="s">
        <v>365</v>
      </c>
      <c r="AW21" s="12" t="s">
        <v>444</v>
      </c>
      <c r="AX21" s="670" t="s">
        <v>362</v>
      </c>
      <c r="AY21" s="203">
        <f t="shared" si="7"/>
        <v>40.688688064817704</v>
      </c>
      <c r="AZ21" s="203">
        <f t="shared" si="8"/>
        <v>41.720397710153662</v>
      </c>
      <c r="BA21" s="203">
        <f t="shared" si="9"/>
        <v>21.667322060558394</v>
      </c>
      <c r="BB21" s="204">
        <f t="shared" si="10"/>
        <v>18.522988505747126</v>
      </c>
      <c r="BC21" s="674" t="str">
        <f t="shared" si="11"/>
        <v>ACCEPT</v>
      </c>
      <c r="BD21" s="674" t="str">
        <f t="shared" si="12"/>
        <v>ACCEPT</v>
      </c>
      <c r="BE21" s="59"/>
      <c r="BF21" s="138" t="s">
        <v>365</v>
      </c>
      <c r="BG21" s="12" t="s">
        <v>444</v>
      </c>
      <c r="BH21" s="670" t="s">
        <v>362</v>
      </c>
      <c r="BI21" s="207" t="str">
        <f>IF(ISTEXT(AY21),IF('EU1 ExtraEU Trade'!BC20=0,"INTRA-EU","CHECK")," ")</f>
        <v xml:space="preserve"> </v>
      </c>
      <c r="BJ21" s="207" t="str">
        <f>IF(ISTEXT(AZ21),IF('EU1 ExtraEU Trade'!BD20=0,"INTRA-EU","CHECK")," ")</f>
        <v xml:space="preserve"> </v>
      </c>
      <c r="BK21" s="207" t="str">
        <f>IF(ISTEXT(BA21),IF('EU1 ExtraEU Trade'!BE20=0,"INTRA-EU","CHECK")," ")</f>
        <v xml:space="preserve"> </v>
      </c>
      <c r="BL21" s="208" t="str">
        <f>IF(ISTEXT(BB21),IF('EU1 ExtraEU Trade'!BF20=0,"INTRA-EU","CHECK")," ")</f>
        <v xml:space="preserve"> </v>
      </c>
    </row>
    <row r="22" spans="1:64" s="4" customFormat="1" ht="15" customHeight="1" x14ac:dyDescent="0.2">
      <c r="A22" s="876" t="s">
        <v>366</v>
      </c>
      <c r="B22" s="14" t="s">
        <v>445</v>
      </c>
      <c r="C22" s="873" t="s">
        <v>16</v>
      </c>
      <c r="D22" s="1577">
        <v>298</v>
      </c>
      <c r="E22" s="1577">
        <v>9788</v>
      </c>
      <c r="F22" s="1577">
        <v>294.3</v>
      </c>
      <c r="G22" s="1590">
        <v>10957</v>
      </c>
      <c r="H22" s="1577">
        <v>182.5</v>
      </c>
      <c r="I22" s="1577">
        <v>23233</v>
      </c>
      <c r="J22" s="1577">
        <v>190.7</v>
      </c>
      <c r="K22" s="1591">
        <v>26324</v>
      </c>
      <c r="L22" s="916"/>
      <c r="M22" s="916"/>
      <c r="N22" s="916"/>
      <c r="O22" s="875"/>
      <c r="P22" s="916"/>
      <c r="Q22" s="916"/>
      <c r="R22" s="916"/>
      <c r="S22" s="875"/>
      <c r="T22" s="916"/>
      <c r="U22" s="916"/>
      <c r="V22" s="916"/>
      <c r="W22" s="875"/>
      <c r="X22" s="916"/>
      <c r="Y22" s="916"/>
      <c r="Z22" s="916"/>
      <c r="AA22" s="875"/>
      <c r="AB22" s="907" t="str">
        <f t="shared" si="20"/>
        <v>3.2</v>
      </c>
      <c r="AC22" s="12" t="str">
        <f t="shared" si="20"/>
        <v>WOOD RESIDUES (INCLUDING WOOD FOR AGGLOMERATES)</v>
      </c>
      <c r="AD22" s="873" t="s">
        <v>16</v>
      </c>
      <c r="AE22" s="1409"/>
      <c r="AF22" s="1409"/>
      <c r="AG22" s="1409"/>
      <c r="AH22" s="1409"/>
      <c r="AI22" s="1409"/>
      <c r="AJ22" s="1409"/>
      <c r="AK22" s="1409"/>
      <c r="AL22" s="1409"/>
      <c r="AM22" s="67"/>
      <c r="AN22" s="138" t="str">
        <f t="shared" si="21"/>
        <v>3.2</v>
      </c>
      <c r="AO22" s="12" t="str">
        <f t="shared" si="21"/>
        <v>WOOD RESIDUES (INCLUDING WOOD FOR AGGLOMERATES)</v>
      </c>
      <c r="AP22" s="873" t="s">
        <v>16</v>
      </c>
      <c r="AQ22" s="872">
        <f>'JQ1 Production'!D34+'JQ2 TTrade'!D22-'JQ2 TTrade'!H22</f>
        <v>1017.5</v>
      </c>
      <c r="AR22" s="872">
        <f>'JQ1 Production'!E34+'JQ2 TTrade'!E22-'JQ2 TTrade'!I22</f>
        <v>-12588</v>
      </c>
      <c r="AS22" s="653"/>
      <c r="AT22" s="199"/>
      <c r="AV22" s="138" t="s">
        <v>366</v>
      </c>
      <c r="AW22" s="12" t="s">
        <v>445</v>
      </c>
      <c r="AX22" s="239" t="s">
        <v>362</v>
      </c>
      <c r="AY22" s="203">
        <f t="shared" si="7"/>
        <v>32.845637583892618</v>
      </c>
      <c r="AZ22" s="203">
        <f t="shared" si="8"/>
        <v>37.230716955487594</v>
      </c>
      <c r="BA22" s="203">
        <f t="shared" si="9"/>
        <v>127.30410958904109</v>
      </c>
      <c r="BB22" s="204">
        <f t="shared" si="10"/>
        <v>138.03880440482433</v>
      </c>
      <c r="BC22" s="674" t="str">
        <f t="shared" si="11"/>
        <v>ACCEPT</v>
      </c>
      <c r="BD22" s="674" t="str">
        <f t="shared" si="12"/>
        <v>ACCEPT</v>
      </c>
      <c r="BE22" s="59"/>
      <c r="BF22" s="138" t="s">
        <v>366</v>
      </c>
      <c r="BG22" s="12" t="s">
        <v>445</v>
      </c>
      <c r="BH22" s="239" t="s">
        <v>362</v>
      </c>
      <c r="BI22" s="207" t="str">
        <f>IF(ISTEXT(AY22),IF('EU1 ExtraEU Trade'!BC21=0,"INTRA-EU","CHECK")," ")</f>
        <v xml:space="preserve"> </v>
      </c>
      <c r="BJ22" s="207" t="str">
        <f>IF(ISTEXT(AZ22),IF('EU1 ExtraEU Trade'!BD21=0,"INTRA-EU","CHECK")," ")</f>
        <v xml:space="preserve"> </v>
      </c>
      <c r="BK22" s="207" t="str">
        <f>IF(ISTEXT(BA22),IF('EU1 ExtraEU Trade'!BE21=0,"INTRA-EU","CHECK")," ")</f>
        <v xml:space="preserve"> </v>
      </c>
      <c r="BL22" s="208" t="str">
        <f>IF(ISTEXT(BB22),IF('EU1 ExtraEU Trade'!BF21=0,"INTRA-EU","CHECK")," ")</f>
        <v xml:space="preserve"> </v>
      </c>
    </row>
    <row r="23" spans="1:64" s="4" customFormat="1" ht="15" customHeight="1" x14ac:dyDescent="0.2">
      <c r="A23" s="1318" t="s">
        <v>502</v>
      </c>
      <c r="B23" s="1319" t="s">
        <v>446</v>
      </c>
      <c r="C23" s="873" t="s">
        <v>362</v>
      </c>
      <c r="D23" s="1577">
        <v>517</v>
      </c>
      <c r="E23" s="1577"/>
      <c r="F23" s="1577">
        <v>517</v>
      </c>
      <c r="G23" s="1590"/>
      <c r="H23" s="1577">
        <v>225</v>
      </c>
      <c r="I23" s="1577"/>
      <c r="J23" s="1577">
        <v>225</v>
      </c>
      <c r="K23" s="1591"/>
      <c r="L23" s="915">
        <v>5</v>
      </c>
      <c r="M23" s="915"/>
      <c r="N23" s="915">
        <v>5</v>
      </c>
      <c r="O23" s="917"/>
      <c r="P23" s="915">
        <v>5</v>
      </c>
      <c r="Q23" s="915"/>
      <c r="R23" s="915">
        <v>5</v>
      </c>
      <c r="S23" s="917"/>
      <c r="T23" s="1596" t="s">
        <v>974</v>
      </c>
      <c r="U23" s="1596" t="s">
        <v>972</v>
      </c>
      <c r="V23" s="1596" t="s">
        <v>975</v>
      </c>
      <c r="W23" s="1596" t="s">
        <v>972</v>
      </c>
      <c r="X23" s="1596" t="s">
        <v>974</v>
      </c>
      <c r="Y23" s="1596" t="s">
        <v>972</v>
      </c>
      <c r="Z23" s="1596" t="s">
        <v>973</v>
      </c>
      <c r="AA23" s="1596" t="s">
        <v>972</v>
      </c>
      <c r="AB23" s="908" t="str">
        <f t="shared" si="20"/>
        <v>4</v>
      </c>
      <c r="AC23" s="882" t="str">
        <f t="shared" si="20"/>
        <v>RECOVERED POST-CONSUMER WOOD</v>
      </c>
      <c r="AD23" s="864" t="s">
        <v>362</v>
      </c>
      <c r="AE23" s="1410"/>
      <c r="AF23" s="1410"/>
      <c r="AG23" s="1410"/>
      <c r="AH23" s="1410"/>
      <c r="AI23" s="1410"/>
      <c r="AJ23" s="1410"/>
      <c r="AK23" s="1410"/>
      <c r="AL23" s="1410"/>
      <c r="AM23" s="67"/>
      <c r="AN23" s="883" t="str">
        <f t="shared" si="21"/>
        <v>4</v>
      </c>
      <c r="AO23" s="882" t="str">
        <f t="shared" si="21"/>
        <v>RECOVERED POST-CONSUMER WOOD</v>
      </c>
      <c r="AP23" s="864" t="s">
        <v>362</v>
      </c>
      <c r="AQ23" s="881">
        <f>'JQ1 Production'!D35+'JQ2 TTrade'!D23-'JQ2 TTrade'!H23</f>
        <v>1852</v>
      </c>
      <c r="AR23" s="881">
        <f>'JQ1 Production'!E35+'JQ2 TTrade'!E23-'JQ2 TTrade'!I23</f>
        <v>1560</v>
      </c>
      <c r="AS23" s="653"/>
      <c r="AT23" s="199"/>
      <c r="AV23" s="883" t="s">
        <v>502</v>
      </c>
      <c r="AW23" s="882" t="s">
        <v>446</v>
      </c>
      <c r="AX23" s="239" t="s">
        <v>362</v>
      </c>
      <c r="AY23" s="203" t="str">
        <f t="shared" si="7"/>
        <v>NO V</v>
      </c>
      <c r="AZ23" s="203" t="str">
        <f t="shared" si="8"/>
        <v>NO V</v>
      </c>
      <c r="BA23" s="203" t="str">
        <f t="shared" si="9"/>
        <v>NO V</v>
      </c>
      <c r="BB23" s="204" t="str">
        <f t="shared" si="10"/>
        <v>NO V</v>
      </c>
      <c r="BC23" s="674" t="str">
        <f t="shared" si="11"/>
        <v>CHECK</v>
      </c>
      <c r="BD23" s="674" t="str">
        <f t="shared" si="12"/>
        <v>CHECK</v>
      </c>
      <c r="BE23" s="59"/>
      <c r="BF23" s="883" t="s">
        <v>502</v>
      </c>
      <c r="BG23" s="882" t="s">
        <v>446</v>
      </c>
      <c r="BH23" s="239" t="s">
        <v>362</v>
      </c>
      <c r="BI23" s="207" t="str">
        <f>IF(ISTEXT(AY23),IF('EU1 ExtraEU Trade'!BC22=0,"INTRA-EU","CHECK")," ")</f>
        <v>CHECK</v>
      </c>
      <c r="BJ23" s="207" t="str">
        <f>IF(ISTEXT(AZ23),IF('EU1 ExtraEU Trade'!BD22=0,"INTRA-EU","CHECK")," ")</f>
        <v>CHECK</v>
      </c>
      <c r="BK23" s="207" t="str">
        <f>IF(ISTEXT(BA23),IF('EU1 ExtraEU Trade'!BE22=0,"INTRA-EU","CHECK")," ")</f>
        <v>CHECK</v>
      </c>
      <c r="BL23" s="208" t="str">
        <f>IF(ISTEXT(BB23),IF('EU1 ExtraEU Trade'!BF22=0,"INTRA-EU","CHECK")," ")</f>
        <v>CHECK</v>
      </c>
    </row>
    <row r="24" spans="1:64" s="4" customFormat="1" ht="15" customHeight="1" x14ac:dyDescent="0.2">
      <c r="A24" s="862" t="s">
        <v>447</v>
      </c>
      <c r="B24" s="863" t="s">
        <v>367</v>
      </c>
      <c r="C24" s="864" t="s">
        <v>362</v>
      </c>
      <c r="D24" s="1576">
        <f t="shared" ref="D24:K24" si="22">SUM(D25:D26)</f>
        <v>342.59999999999997</v>
      </c>
      <c r="E24" s="1576">
        <f t="shared" si="22"/>
        <v>62376</v>
      </c>
      <c r="F24" s="1576">
        <f t="shared" si="22"/>
        <v>1068.5</v>
      </c>
      <c r="G24" s="1576">
        <f t="shared" si="22"/>
        <v>163805</v>
      </c>
      <c r="H24" s="1576">
        <f t="shared" si="22"/>
        <v>195.79999999999998</v>
      </c>
      <c r="I24" s="1576">
        <f t="shared" si="22"/>
        <v>51935</v>
      </c>
      <c r="J24" s="1576">
        <f t="shared" si="22"/>
        <v>226.1</v>
      </c>
      <c r="K24" s="1576">
        <f t="shared" si="22"/>
        <v>64227</v>
      </c>
      <c r="L24" s="915"/>
      <c r="M24" s="915"/>
      <c r="N24" s="915"/>
      <c r="O24" s="917"/>
      <c r="P24" s="915"/>
      <c r="Q24" s="915"/>
      <c r="R24" s="915"/>
      <c r="S24" s="917"/>
      <c r="T24" s="915"/>
      <c r="U24" s="915"/>
      <c r="V24" s="915"/>
      <c r="W24" s="917"/>
      <c r="X24" s="915"/>
      <c r="Y24" s="915"/>
      <c r="Z24" s="915"/>
      <c r="AA24" s="917"/>
      <c r="AB24" s="908" t="str">
        <f t="shared" si="1"/>
        <v>5</v>
      </c>
      <c r="AC24" s="882" t="str">
        <f t="shared" si="1"/>
        <v>WOOD PELLETS AND OTHER AGGLOMERATES</v>
      </c>
      <c r="AD24" s="864" t="s">
        <v>362</v>
      </c>
      <c r="AE24" s="1410" t="str">
        <f>IF(D24&lt;(D25+D26),"Error","OK")</f>
        <v>OK</v>
      </c>
      <c r="AF24" s="1410" t="str">
        <f t="shared" ref="AF24:AL24" si="23">IF(E24&lt;(E25+E26),"Error","OK")</f>
        <v>OK</v>
      </c>
      <c r="AG24" s="1410" t="str">
        <f t="shared" si="23"/>
        <v>OK</v>
      </c>
      <c r="AH24" s="1410" t="str">
        <f t="shared" si="23"/>
        <v>OK</v>
      </c>
      <c r="AI24" s="1410" t="str">
        <f t="shared" si="23"/>
        <v>OK</v>
      </c>
      <c r="AJ24" s="1410" t="str">
        <f t="shared" si="23"/>
        <v>OK</v>
      </c>
      <c r="AK24" s="1410" t="str">
        <f t="shared" si="23"/>
        <v>OK</v>
      </c>
      <c r="AL24" s="1410" t="str">
        <f t="shared" si="23"/>
        <v>OK</v>
      </c>
      <c r="AM24" s="67"/>
      <c r="AN24" s="883" t="str">
        <f t="shared" si="6"/>
        <v>5</v>
      </c>
      <c r="AO24" s="882" t="str">
        <f t="shared" ref="AO24:AO30" si="24">B24</f>
        <v>WOOD PELLETS AND OTHER AGGLOMERATES</v>
      </c>
      <c r="AP24" s="864" t="s">
        <v>362</v>
      </c>
      <c r="AQ24" s="881">
        <f>'JQ1 Production'!D36+'JQ2 TTrade'!D24-'JQ2 TTrade'!H24</f>
        <v>466.79999999999995</v>
      </c>
      <c r="AR24" s="881">
        <f>'JQ1 Production'!E36+'JQ2 TTrade'!E24-'JQ2 TTrade'!I24</f>
        <v>10766</v>
      </c>
      <c r="AS24" s="653"/>
      <c r="AT24" s="199"/>
      <c r="AV24" s="883" t="s">
        <v>447</v>
      </c>
      <c r="AW24" s="882" t="s">
        <v>367</v>
      </c>
      <c r="AX24" s="118" t="s">
        <v>63</v>
      </c>
      <c r="AY24" s="203">
        <f t="shared" si="7"/>
        <v>182.06654991243434</v>
      </c>
      <c r="AZ24" s="203">
        <f t="shared" si="8"/>
        <v>153.30369677117454</v>
      </c>
      <c r="BA24" s="203">
        <f t="shared" si="9"/>
        <v>265.24514811031668</v>
      </c>
      <c r="BB24" s="204">
        <f t="shared" si="10"/>
        <v>284.06457319770016</v>
      </c>
      <c r="BC24" s="674" t="str">
        <f t="shared" si="11"/>
        <v>ACCEPT</v>
      </c>
      <c r="BD24" s="674" t="str">
        <f t="shared" si="12"/>
        <v>ACCEPT</v>
      </c>
      <c r="BE24" s="59"/>
      <c r="BF24" s="883" t="s">
        <v>447</v>
      </c>
      <c r="BG24" s="882" t="s">
        <v>367</v>
      </c>
      <c r="BH24" s="118" t="s">
        <v>63</v>
      </c>
      <c r="BI24" s="207" t="str">
        <f>IF(ISTEXT(AY24),IF('EU1 ExtraEU Trade'!BC21=0,"INTRA-EU","CHECK")," ")</f>
        <v xml:space="preserve"> </v>
      </c>
      <c r="BJ24" s="207" t="str">
        <f>IF(ISTEXT(AZ24),IF('EU1 ExtraEU Trade'!BD21=0,"INTRA-EU","CHECK")," ")</f>
        <v xml:space="preserve"> </v>
      </c>
      <c r="BK24" s="207" t="str">
        <f>IF(ISTEXT(BA24),IF('EU1 ExtraEU Trade'!BE21=0,"INTRA-EU","CHECK")," ")</f>
        <v xml:space="preserve"> </v>
      </c>
      <c r="BL24" s="208" t="str">
        <f>IF(ISTEXT(BB24),IF('EU1 ExtraEU Trade'!BF21=0,"INTRA-EU","CHECK")," ")</f>
        <v xml:space="preserve"> </v>
      </c>
    </row>
    <row r="25" spans="1:64" s="4" customFormat="1" ht="15" customHeight="1" x14ac:dyDescent="0.2">
      <c r="A25" s="868" t="s">
        <v>448</v>
      </c>
      <c r="B25" s="12" t="s">
        <v>449</v>
      </c>
      <c r="C25" s="873" t="s">
        <v>362</v>
      </c>
      <c r="D25" s="1577">
        <v>326.89999999999998</v>
      </c>
      <c r="E25" s="1577">
        <v>59008</v>
      </c>
      <c r="F25" s="1577">
        <v>1050.0999999999999</v>
      </c>
      <c r="G25" s="1590">
        <v>158615</v>
      </c>
      <c r="H25" s="1577">
        <v>183.1</v>
      </c>
      <c r="I25" s="1577">
        <v>46536</v>
      </c>
      <c r="J25" s="1577">
        <v>199.1</v>
      </c>
      <c r="K25" s="1591">
        <v>51323</v>
      </c>
      <c r="L25" s="916"/>
      <c r="M25" s="916"/>
      <c r="N25" s="916"/>
      <c r="O25" s="875"/>
      <c r="P25" s="916"/>
      <c r="Q25" s="916"/>
      <c r="R25" s="916"/>
      <c r="S25" s="875"/>
      <c r="T25" s="916"/>
      <c r="U25" s="916"/>
      <c r="V25" s="916"/>
      <c r="W25" s="875"/>
      <c r="X25" s="916"/>
      <c r="Y25" s="916"/>
      <c r="Z25" s="916"/>
      <c r="AA25" s="875"/>
      <c r="AB25" s="904" t="str">
        <f t="shared" si="1"/>
        <v>5.1</v>
      </c>
      <c r="AC25" s="12" t="str">
        <f t="shared" si="1"/>
        <v>WOOD PELLETS</v>
      </c>
      <c r="AD25" s="873" t="s">
        <v>362</v>
      </c>
      <c r="AE25" s="1407"/>
      <c r="AF25" s="1407"/>
      <c r="AG25" s="1407"/>
      <c r="AH25" s="1407"/>
      <c r="AI25" s="1407"/>
      <c r="AJ25" s="1407"/>
      <c r="AK25" s="1407"/>
      <c r="AL25" s="1407"/>
      <c r="AM25" s="67" t="s">
        <v>297</v>
      </c>
      <c r="AN25" s="138" t="str">
        <f t="shared" si="6"/>
        <v>5.1</v>
      </c>
      <c r="AO25" s="12" t="str">
        <f t="shared" si="24"/>
        <v>WOOD PELLETS</v>
      </c>
      <c r="AP25" s="873" t="s">
        <v>362</v>
      </c>
      <c r="AQ25" s="872">
        <f>'JQ1 Production'!D37+'JQ2 TTrade'!D25-'JQ2 TTrade'!H25</f>
        <v>441.79999999999995</v>
      </c>
      <c r="AR25" s="872">
        <f>'JQ1 Production'!E37+'JQ2 TTrade'!E25-'JQ2 TTrade'!I25</f>
        <v>12775</v>
      </c>
      <c r="AS25" s="653"/>
      <c r="AT25" s="199"/>
      <c r="AV25" s="138" t="s">
        <v>448</v>
      </c>
      <c r="AW25" s="12" t="s">
        <v>449</v>
      </c>
      <c r="AX25" s="118" t="s">
        <v>63</v>
      </c>
      <c r="AY25" s="203">
        <f t="shared" si="7"/>
        <v>180.50780055062711</v>
      </c>
      <c r="AZ25" s="203">
        <f t="shared" si="8"/>
        <v>151.04751928387773</v>
      </c>
      <c r="BA25" s="203">
        <f t="shared" si="9"/>
        <v>254.1561987984708</v>
      </c>
      <c r="BB25" s="204">
        <f t="shared" si="10"/>
        <v>257.77498744349572</v>
      </c>
      <c r="BC25" s="674" t="str">
        <f t="shared" si="11"/>
        <v>ACCEPT</v>
      </c>
      <c r="BD25" s="674" t="str">
        <f t="shared" si="12"/>
        <v>ACCEPT</v>
      </c>
      <c r="BE25" s="59"/>
      <c r="BF25" s="138" t="s">
        <v>448</v>
      </c>
      <c r="BG25" s="12" t="s">
        <v>449</v>
      </c>
      <c r="BH25" s="118" t="s">
        <v>63</v>
      </c>
      <c r="BI25" s="207" t="str">
        <f>IF(ISTEXT(AY25),IF('EU1 ExtraEU Trade'!BC24=0,"INTRA-EU","CHECK")," ")</f>
        <v xml:space="preserve"> </v>
      </c>
      <c r="BJ25" s="207" t="str">
        <f>IF(ISTEXT(AZ25),IF('EU1 ExtraEU Trade'!BD24=0,"INTRA-EU","CHECK")," ")</f>
        <v xml:space="preserve"> </v>
      </c>
      <c r="BK25" s="207" t="str">
        <f>IF(ISTEXT(BA25),IF('EU1 ExtraEU Trade'!BE24=0,"INTRA-EU","CHECK")," ")</f>
        <v xml:space="preserve"> </v>
      </c>
      <c r="BL25" s="208" t="str">
        <f>IF(ISTEXT(BB25),IF('EU1 ExtraEU Trade'!BF24=0,"INTRA-EU","CHECK")," ")</f>
        <v xml:space="preserve"> </v>
      </c>
    </row>
    <row r="26" spans="1:64" s="4" customFormat="1" ht="15" customHeight="1" x14ac:dyDescent="0.2">
      <c r="A26" s="868" t="s">
        <v>450</v>
      </c>
      <c r="B26" s="12" t="s">
        <v>451</v>
      </c>
      <c r="C26" s="873" t="s">
        <v>362</v>
      </c>
      <c r="D26" s="1577">
        <v>15.7</v>
      </c>
      <c r="E26" s="1577">
        <v>3368</v>
      </c>
      <c r="F26" s="1577">
        <v>18.399999999999999</v>
      </c>
      <c r="G26" s="1590">
        <v>5190</v>
      </c>
      <c r="H26" s="1577">
        <v>12.7</v>
      </c>
      <c r="I26" s="1577">
        <v>5399</v>
      </c>
      <c r="J26" s="1577">
        <v>27</v>
      </c>
      <c r="K26" s="1591">
        <v>12904</v>
      </c>
      <c r="L26" s="916"/>
      <c r="M26" s="916"/>
      <c r="N26" s="916"/>
      <c r="O26" s="875"/>
      <c r="P26" s="916"/>
      <c r="Q26" s="916"/>
      <c r="R26" s="916"/>
      <c r="S26" s="875"/>
      <c r="T26" s="916"/>
      <c r="U26" s="916"/>
      <c r="V26" s="916"/>
      <c r="W26" s="875"/>
      <c r="X26" s="916"/>
      <c r="Y26" s="916"/>
      <c r="Z26" s="916"/>
      <c r="AA26" s="875"/>
      <c r="AB26" s="904" t="str">
        <f t="shared" si="1"/>
        <v>5.2</v>
      </c>
      <c r="AC26" s="12" t="str">
        <f t="shared" si="1"/>
        <v>OTHER AGGLOMERATES</v>
      </c>
      <c r="AD26" s="873" t="s">
        <v>362</v>
      </c>
      <c r="AE26" s="1409"/>
      <c r="AF26" s="1409"/>
      <c r="AG26" s="1409"/>
      <c r="AH26" s="1409"/>
      <c r="AI26" s="1409"/>
      <c r="AJ26" s="1409"/>
      <c r="AK26" s="1409"/>
      <c r="AL26" s="1409"/>
      <c r="AM26" s="67"/>
      <c r="AN26" s="137" t="str">
        <f t="shared" si="6"/>
        <v>5.2</v>
      </c>
      <c r="AO26" s="12" t="str">
        <f t="shared" si="24"/>
        <v>OTHER AGGLOMERATES</v>
      </c>
      <c r="AP26" s="873" t="s">
        <v>362</v>
      </c>
      <c r="AQ26" s="872">
        <f>'JQ1 Production'!D38+'JQ2 TTrade'!D26-'JQ2 TTrade'!H26</f>
        <v>25.000000000000004</v>
      </c>
      <c r="AR26" s="872">
        <f>'JQ1 Production'!E38+'JQ2 TTrade'!E26-'JQ2 TTrade'!I26</f>
        <v>-2009</v>
      </c>
      <c r="AS26" s="653"/>
      <c r="AT26" s="199"/>
      <c r="AV26" s="137" t="s">
        <v>450</v>
      </c>
      <c r="AW26" s="12" t="s">
        <v>451</v>
      </c>
      <c r="AX26" s="118" t="s">
        <v>63</v>
      </c>
      <c r="AY26" s="203">
        <f t="shared" si="7"/>
        <v>214.52229299363057</v>
      </c>
      <c r="AZ26" s="203">
        <f t="shared" si="8"/>
        <v>282.06521739130437</v>
      </c>
      <c r="BA26" s="203">
        <f t="shared" si="9"/>
        <v>425.1181102362205</v>
      </c>
      <c r="BB26" s="204">
        <f t="shared" si="10"/>
        <v>477.92592592592592</v>
      </c>
      <c r="BC26" s="674" t="str">
        <f t="shared" si="11"/>
        <v>ACCEPT</v>
      </c>
      <c r="BD26" s="674" t="str">
        <f t="shared" si="12"/>
        <v>ACCEPT</v>
      </c>
      <c r="BE26" s="59"/>
      <c r="BF26" s="137" t="s">
        <v>450</v>
      </c>
      <c r="BG26" s="12" t="s">
        <v>451</v>
      </c>
      <c r="BH26" s="118" t="s">
        <v>63</v>
      </c>
      <c r="BI26" s="207" t="str">
        <f>IF(ISTEXT(AY26),IF('EU1 ExtraEU Trade'!BC25=0,"INTRA-EU","CHECK")," ")</f>
        <v xml:space="preserve"> </v>
      </c>
      <c r="BJ26" s="207" t="str">
        <f>IF(ISTEXT(AZ26),IF('EU1 ExtraEU Trade'!BD25=0,"INTRA-EU","CHECK")," ")</f>
        <v xml:space="preserve"> </v>
      </c>
      <c r="BK26" s="207" t="str">
        <f>IF(ISTEXT(BA26),IF('EU1 ExtraEU Trade'!BE25=0,"INTRA-EU","CHECK")," ")</f>
        <v xml:space="preserve"> </v>
      </c>
      <c r="BL26" s="208" t="str">
        <f>IF(ISTEXT(BB26),IF('EU1 ExtraEU Trade'!BF25=0,"INTRA-EU","CHECK")," ")</f>
        <v xml:space="preserve"> </v>
      </c>
    </row>
    <row r="27" spans="1:64" s="4" customFormat="1" ht="15" customHeight="1" x14ac:dyDescent="0.2">
      <c r="A27" s="1303" t="s">
        <v>452</v>
      </c>
      <c r="B27" s="1304" t="s">
        <v>453</v>
      </c>
      <c r="C27" s="1297" t="s">
        <v>16</v>
      </c>
      <c r="D27" s="1575">
        <f t="shared" ref="D27:K27" si="25">SUM(D28:D29)</f>
        <v>3515.1</v>
      </c>
      <c r="E27" s="1575">
        <f t="shared" si="25"/>
        <v>918735</v>
      </c>
      <c r="F27" s="1575">
        <f t="shared" si="25"/>
        <v>3355</v>
      </c>
      <c r="G27" s="1575">
        <f t="shared" si="25"/>
        <v>848449</v>
      </c>
      <c r="H27" s="1575">
        <f t="shared" si="25"/>
        <v>688.8</v>
      </c>
      <c r="I27" s="1575">
        <f t="shared" si="25"/>
        <v>194628</v>
      </c>
      <c r="J27" s="1575">
        <f t="shared" si="25"/>
        <v>767.4</v>
      </c>
      <c r="K27" s="1575">
        <f t="shared" si="25"/>
        <v>208414</v>
      </c>
      <c r="L27" s="915"/>
      <c r="M27" s="915"/>
      <c r="N27" s="915"/>
      <c r="O27" s="917"/>
      <c r="P27" s="915"/>
      <c r="Q27" s="915"/>
      <c r="R27" s="915"/>
      <c r="S27" s="917"/>
      <c r="T27" s="915"/>
      <c r="U27" s="915"/>
      <c r="V27" s="915"/>
      <c r="W27" s="917"/>
      <c r="X27" s="915"/>
      <c r="Y27" s="915"/>
      <c r="Z27" s="915"/>
      <c r="AA27" s="917"/>
      <c r="AB27" s="906" t="str">
        <f t="shared" ref="AB27:AC69" si="26">A27</f>
        <v>6</v>
      </c>
      <c r="AC27" s="882" t="str">
        <f t="shared" si="26"/>
        <v>SAWNWOOD (INCLUDING SLEEPERS)</v>
      </c>
      <c r="AD27" s="864" t="s">
        <v>16</v>
      </c>
      <c r="AE27" s="1410" t="str">
        <f>IF(D27&lt;(D28+D29),"Error","OK")</f>
        <v>OK</v>
      </c>
      <c r="AF27" s="1410" t="str">
        <f t="shared" ref="AF27:AL27" si="27">IF(E27&lt;(E28+E29),"Error","OK")</f>
        <v>OK</v>
      </c>
      <c r="AG27" s="1410" t="str">
        <f t="shared" si="27"/>
        <v>OK</v>
      </c>
      <c r="AH27" s="1410" t="str">
        <f t="shared" si="27"/>
        <v>OK</v>
      </c>
      <c r="AI27" s="1410" t="str">
        <f t="shared" si="27"/>
        <v>OK</v>
      </c>
      <c r="AJ27" s="1410" t="str">
        <f t="shared" si="27"/>
        <v>OK</v>
      </c>
      <c r="AK27" s="1410" t="str">
        <f t="shared" si="27"/>
        <v>OK</v>
      </c>
      <c r="AL27" s="1410" t="str">
        <f t="shared" si="27"/>
        <v>OK</v>
      </c>
      <c r="AM27" s="865"/>
      <c r="AN27" s="866" t="str">
        <f t="shared" si="6"/>
        <v>6</v>
      </c>
      <c r="AO27" s="882" t="str">
        <f t="shared" si="24"/>
        <v>SAWNWOOD (INCLUDING SLEEPERS)</v>
      </c>
      <c r="AP27" s="864" t="s">
        <v>16</v>
      </c>
      <c r="AQ27" s="881">
        <f>'JQ1 Production'!D39+'JQ2 TTrade'!D27-'JQ2 TTrade'!H27</f>
        <v>2966.3</v>
      </c>
      <c r="AR27" s="881">
        <f>'JQ1 Production'!E39+'JQ2 TTrade'!E27-'JQ2 TTrade'!I27</f>
        <v>724248</v>
      </c>
      <c r="AS27" s="653"/>
      <c r="AT27" s="199"/>
      <c r="AV27" s="866" t="s">
        <v>452</v>
      </c>
      <c r="AW27" s="882" t="s">
        <v>453</v>
      </c>
      <c r="AX27" s="118" t="s">
        <v>63</v>
      </c>
      <c r="AY27" s="203">
        <f t="shared" si="7"/>
        <v>261.36809763591361</v>
      </c>
      <c r="AZ27" s="203">
        <f t="shared" si="8"/>
        <v>252.8909090909091</v>
      </c>
      <c r="BA27" s="203">
        <f t="shared" si="9"/>
        <v>282.5609756097561</v>
      </c>
      <c r="BB27" s="204">
        <f t="shared" si="10"/>
        <v>271.58457127964556</v>
      </c>
      <c r="BC27" s="674" t="str">
        <f t="shared" si="11"/>
        <v>ACCEPT</v>
      </c>
      <c r="BD27" s="674" t="str">
        <f t="shared" si="12"/>
        <v>ACCEPT</v>
      </c>
      <c r="BE27" s="59"/>
      <c r="BF27" s="866" t="s">
        <v>452</v>
      </c>
      <c r="BG27" s="882" t="s">
        <v>453</v>
      </c>
      <c r="BH27" s="118" t="s">
        <v>63</v>
      </c>
      <c r="BI27" s="207" t="str">
        <f>IF(ISTEXT(AY27),IF('EU1 ExtraEU Trade'!BC26=0,"INTRA-EU","CHECK")," ")</f>
        <v xml:space="preserve"> </v>
      </c>
      <c r="BJ27" s="207" t="str">
        <f>IF(ISTEXT(AZ27),IF('EU1 ExtraEU Trade'!BD26=0,"INTRA-EU","CHECK")," ")</f>
        <v xml:space="preserve"> </v>
      </c>
      <c r="BK27" s="207" t="str">
        <f>IF(ISTEXT(BA27),IF('EU1 ExtraEU Trade'!BE26=0,"INTRA-EU","CHECK")," ")</f>
        <v xml:space="preserve"> </v>
      </c>
      <c r="BL27" s="208" t="str">
        <f>IF(ISTEXT(BB27),IF('EU1 ExtraEU Trade'!BF26=0,"INTRA-EU","CHECK")," ")</f>
        <v xml:space="preserve"> </v>
      </c>
    </row>
    <row r="28" spans="1:64" s="4" customFormat="1" ht="15" customHeight="1" x14ac:dyDescent="0.2">
      <c r="A28" s="1293" t="s">
        <v>454</v>
      </c>
      <c r="B28" s="1299" t="s">
        <v>300</v>
      </c>
      <c r="C28" s="1297" t="s">
        <v>16</v>
      </c>
      <c r="D28" s="1575">
        <v>3102.2</v>
      </c>
      <c r="E28" s="1575">
        <v>663737</v>
      </c>
      <c r="F28" s="1575">
        <v>2988.9</v>
      </c>
      <c r="G28" s="1585">
        <v>622140</v>
      </c>
      <c r="H28" s="1575">
        <v>610.4</v>
      </c>
      <c r="I28" s="1575">
        <v>130223</v>
      </c>
      <c r="J28" s="1575">
        <v>690.8</v>
      </c>
      <c r="K28" s="1587">
        <v>141812</v>
      </c>
      <c r="L28" s="916"/>
      <c r="M28" s="916"/>
      <c r="N28" s="916"/>
      <c r="O28" s="875"/>
      <c r="P28" s="916"/>
      <c r="Q28" s="916"/>
      <c r="R28" s="916"/>
      <c r="S28" s="875"/>
      <c r="T28" s="916"/>
      <c r="U28" s="916"/>
      <c r="V28" s="916"/>
      <c r="W28" s="875"/>
      <c r="X28" s="916"/>
      <c r="Y28" s="916"/>
      <c r="Z28" s="916"/>
      <c r="AA28" s="875"/>
      <c r="AB28" s="904" t="str">
        <f t="shared" si="26"/>
        <v>6.C</v>
      </c>
      <c r="AC28" s="12" t="str">
        <f t="shared" si="26"/>
        <v>Coniferous</v>
      </c>
      <c r="AD28" s="873" t="s">
        <v>16</v>
      </c>
      <c r="AE28" s="1407"/>
      <c r="AF28" s="1407"/>
      <c r="AG28" s="1407"/>
      <c r="AH28" s="1407"/>
      <c r="AI28" s="1407"/>
      <c r="AJ28" s="1407"/>
      <c r="AK28" s="1407"/>
      <c r="AL28" s="1407"/>
      <c r="AM28" s="67" t="s">
        <v>297</v>
      </c>
      <c r="AN28" s="138" t="str">
        <f t="shared" si="6"/>
        <v>6.C</v>
      </c>
      <c r="AO28" s="12" t="str">
        <f t="shared" si="24"/>
        <v>Coniferous</v>
      </c>
      <c r="AP28" s="873" t="s">
        <v>16</v>
      </c>
      <c r="AQ28" s="872">
        <f>'JQ1 Production'!D40+'JQ2 TTrade'!D28-'JQ2 TTrade'!H28</f>
        <v>2574.2229999999995</v>
      </c>
      <c r="AR28" s="872">
        <f>'JQ1 Production'!E40+'JQ2 TTrade'!E28-'JQ2 TTrade'!I28</f>
        <v>533604</v>
      </c>
      <c r="AS28" s="653"/>
      <c r="AT28" s="199"/>
      <c r="AV28" s="138" t="s">
        <v>454</v>
      </c>
      <c r="AW28" s="12" t="s">
        <v>300</v>
      </c>
      <c r="AX28" s="118" t="s">
        <v>63</v>
      </c>
      <c r="AY28" s="203">
        <f t="shared" si="7"/>
        <v>213.95686931854814</v>
      </c>
      <c r="AZ28" s="203">
        <f t="shared" si="8"/>
        <v>208.15015557562981</v>
      </c>
      <c r="BA28" s="203">
        <f t="shared" si="9"/>
        <v>213.34043250327656</v>
      </c>
      <c r="BB28" s="204">
        <f t="shared" si="10"/>
        <v>205.28662420382167</v>
      </c>
      <c r="BC28" s="674" t="str">
        <f t="shared" si="11"/>
        <v>ACCEPT</v>
      </c>
      <c r="BD28" s="674" t="str">
        <f t="shared" si="12"/>
        <v>ACCEPT</v>
      </c>
      <c r="BE28" s="59"/>
      <c r="BF28" s="138" t="s">
        <v>454</v>
      </c>
      <c r="BG28" s="12" t="s">
        <v>300</v>
      </c>
      <c r="BH28" s="118" t="s">
        <v>63</v>
      </c>
      <c r="BI28" s="203" t="str">
        <f>IF(ISTEXT(AY28),IF('EU1 ExtraEU Trade'!BC27=0,"INTRA-EU","CHECK")," ")</f>
        <v xml:space="preserve"> </v>
      </c>
      <c r="BJ28" s="203" t="str">
        <f>IF(ISTEXT(AZ28),IF('EU1 ExtraEU Trade'!BD27=0,"INTRA-EU","CHECK")," ")</f>
        <v xml:space="preserve"> </v>
      </c>
      <c r="BK28" s="203" t="str">
        <f>IF(ISTEXT(BA28),IF('EU1 ExtraEU Trade'!BE27=0,"INTRA-EU","CHECK")," ")</f>
        <v xml:space="preserve"> </v>
      </c>
      <c r="BL28" s="204" t="str">
        <f>IF(ISTEXT(BB28),IF('EU1 ExtraEU Trade'!BF27=0,"INTRA-EU","CHECK")," ")</f>
        <v xml:space="preserve"> </v>
      </c>
    </row>
    <row r="29" spans="1:64" s="4" customFormat="1" ht="15" customHeight="1" x14ac:dyDescent="0.2">
      <c r="A29" s="1293" t="s">
        <v>455</v>
      </c>
      <c r="B29" s="1299" t="s">
        <v>301</v>
      </c>
      <c r="C29" s="1297" t="s">
        <v>16</v>
      </c>
      <c r="D29" s="1575">
        <v>412.9</v>
      </c>
      <c r="E29" s="1575">
        <v>254998</v>
      </c>
      <c r="F29" s="1575">
        <v>366.1</v>
      </c>
      <c r="G29" s="1585">
        <v>226309</v>
      </c>
      <c r="H29" s="1575">
        <v>78.400000000000006</v>
      </c>
      <c r="I29" s="1575">
        <v>64405</v>
      </c>
      <c r="J29" s="1575">
        <v>76.599999999999994</v>
      </c>
      <c r="K29" s="1587">
        <v>66602</v>
      </c>
      <c r="L29" s="916"/>
      <c r="M29" s="916"/>
      <c r="N29" s="916"/>
      <c r="O29" s="875"/>
      <c r="P29" s="916"/>
      <c r="Q29" s="916"/>
      <c r="R29" s="916"/>
      <c r="S29" s="875"/>
      <c r="T29" s="916"/>
      <c r="U29" s="916"/>
      <c r="V29" s="916"/>
      <c r="W29" s="875"/>
      <c r="X29" s="916"/>
      <c r="Y29" s="916"/>
      <c r="Z29" s="916"/>
      <c r="AA29" s="875"/>
      <c r="AB29" s="904" t="str">
        <f t="shared" si="26"/>
        <v>6.NC</v>
      </c>
      <c r="AC29" s="12" t="str">
        <f t="shared" si="26"/>
        <v>Non-Coniferous</v>
      </c>
      <c r="AD29" s="873" t="s">
        <v>16</v>
      </c>
      <c r="AE29" s="1407"/>
      <c r="AF29" s="1407"/>
      <c r="AG29" s="1407"/>
      <c r="AH29" s="1407"/>
      <c r="AI29" s="1407"/>
      <c r="AJ29" s="1407"/>
      <c r="AK29" s="1407"/>
      <c r="AL29" s="1407"/>
      <c r="AM29" s="67"/>
      <c r="AN29" s="138" t="str">
        <f t="shared" si="6"/>
        <v>6.NC</v>
      </c>
      <c r="AO29" s="12" t="str">
        <f t="shared" si="24"/>
        <v>Non-Coniferous</v>
      </c>
      <c r="AP29" s="873" t="s">
        <v>16</v>
      </c>
      <c r="AQ29" s="872">
        <f>'JQ1 Production'!D41+'JQ2 TTrade'!D29-'JQ2 TTrade'!H29</f>
        <v>392.30899999999997</v>
      </c>
      <c r="AR29" s="872">
        <f>'JQ1 Production'!E41+'JQ2 TTrade'!E29-'JQ2 TTrade'!I29</f>
        <v>190644</v>
      </c>
      <c r="AS29" s="653"/>
      <c r="AT29" s="199"/>
      <c r="AV29" s="138" t="s">
        <v>455</v>
      </c>
      <c r="AW29" s="12" t="s">
        <v>301</v>
      </c>
      <c r="AX29" s="118" t="s">
        <v>63</v>
      </c>
      <c r="AY29" s="203">
        <f t="shared" si="7"/>
        <v>617.57810607895374</v>
      </c>
      <c r="AZ29" s="203">
        <f t="shared" si="8"/>
        <v>618.16170445233536</v>
      </c>
      <c r="BA29" s="203">
        <f t="shared" si="9"/>
        <v>821.49234693877543</v>
      </c>
      <c r="BB29" s="204">
        <f t="shared" si="10"/>
        <v>869.47780678851177</v>
      </c>
      <c r="BC29" s="674" t="str">
        <f t="shared" si="11"/>
        <v>ACCEPT</v>
      </c>
      <c r="BD29" s="674" t="str">
        <f t="shared" si="12"/>
        <v>ACCEPT</v>
      </c>
      <c r="BE29" s="59"/>
      <c r="BF29" s="138" t="s">
        <v>455</v>
      </c>
      <c r="BG29" s="12" t="s">
        <v>301</v>
      </c>
      <c r="BH29" s="118" t="s">
        <v>63</v>
      </c>
      <c r="BI29" s="207" t="str">
        <f>IF(ISTEXT(AY29),IF('EU1 ExtraEU Trade'!BC28=0,"INTRA-EU","CHECK")," ")</f>
        <v xml:space="preserve"> </v>
      </c>
      <c r="BJ29" s="207" t="str">
        <f>IF(ISTEXT(AZ29),IF('EU1 ExtraEU Trade'!BD28=0,"INTRA-EU","CHECK")," ")</f>
        <v xml:space="preserve"> </v>
      </c>
      <c r="BK29" s="207" t="str">
        <f>IF(ISTEXT(BA29),IF('EU1 ExtraEU Trade'!BE28=0,"INTRA-EU","CHECK")," ")</f>
        <v xml:space="preserve"> </v>
      </c>
      <c r="BL29" s="208" t="str">
        <f>IF(ISTEXT(BB29),IF('EU1 ExtraEU Trade'!BF28=0,"INTRA-EU","CHECK")," ")</f>
        <v xml:space="preserve"> </v>
      </c>
    </row>
    <row r="30" spans="1:64" s="4" customFormat="1" ht="15" customHeight="1" x14ac:dyDescent="0.2">
      <c r="A30" s="1301" t="s">
        <v>456</v>
      </c>
      <c r="B30" s="1298" t="s">
        <v>364</v>
      </c>
      <c r="C30" s="1295" t="s">
        <v>16</v>
      </c>
      <c r="D30" s="1575">
        <v>218</v>
      </c>
      <c r="E30" s="1575">
        <v>175433</v>
      </c>
      <c r="F30" s="1575">
        <v>180.9</v>
      </c>
      <c r="G30" s="1585">
        <v>148366</v>
      </c>
      <c r="H30" s="1575">
        <v>31.1</v>
      </c>
      <c r="I30" s="1575">
        <v>32082</v>
      </c>
      <c r="J30" s="1575">
        <v>29</v>
      </c>
      <c r="K30" s="1587">
        <v>29914</v>
      </c>
      <c r="L30" s="916"/>
      <c r="M30" s="916"/>
      <c r="N30" s="916"/>
      <c r="O30" s="875"/>
      <c r="P30" s="916"/>
      <c r="Q30" s="916"/>
      <c r="R30" s="916"/>
      <c r="S30" s="875"/>
      <c r="T30" s="916"/>
      <c r="U30" s="916"/>
      <c r="V30" s="916"/>
      <c r="W30" s="875"/>
      <c r="X30" s="916"/>
      <c r="Y30" s="916"/>
      <c r="Z30" s="916"/>
      <c r="AA30" s="875"/>
      <c r="AB30" s="907" t="str">
        <f t="shared" si="26"/>
        <v>6.NC.T</v>
      </c>
      <c r="AC30" s="13" t="str">
        <f t="shared" si="26"/>
        <v>of which: Tropical</v>
      </c>
      <c r="AD30" s="869" t="s">
        <v>16</v>
      </c>
      <c r="AE30" s="1409" t="str">
        <f>IF(D30&gt;D29,"Error","OK")</f>
        <v>OK</v>
      </c>
      <c r="AF30" s="1409" t="str">
        <f t="shared" ref="AF30:AL30" si="28">IF(E30&gt;E29,"Error","OK")</f>
        <v>OK</v>
      </c>
      <c r="AG30" s="1409" t="str">
        <f t="shared" si="28"/>
        <v>OK</v>
      </c>
      <c r="AH30" s="1409" t="str">
        <f t="shared" si="28"/>
        <v>OK</v>
      </c>
      <c r="AI30" s="1409" t="str">
        <f t="shared" si="28"/>
        <v>OK</v>
      </c>
      <c r="AJ30" s="1409" t="str">
        <f t="shared" si="28"/>
        <v>OK</v>
      </c>
      <c r="AK30" s="1409" t="str">
        <f t="shared" si="28"/>
        <v>OK</v>
      </c>
      <c r="AL30" s="1409" t="str">
        <f t="shared" si="28"/>
        <v>OK</v>
      </c>
      <c r="AM30" s="67"/>
      <c r="AN30" s="137" t="str">
        <f t="shared" si="6"/>
        <v>6.NC.T</v>
      </c>
      <c r="AO30" s="13" t="str">
        <f t="shared" si="24"/>
        <v>of which: Tropical</v>
      </c>
      <c r="AP30" s="869" t="s">
        <v>16</v>
      </c>
      <c r="AQ30" s="872">
        <f>'JQ1 Production'!D42+'JQ2 TTrade'!D30-'JQ2 TTrade'!H30</f>
        <v>193.61199999999999</v>
      </c>
      <c r="AR30" s="872">
        <f>'JQ1 Production'!E42+'JQ2 TTrade'!E30-'JQ2 TTrade'!I30</f>
        <v>143356.87700000001</v>
      </c>
      <c r="AS30" s="653"/>
      <c r="AT30" s="199"/>
      <c r="AV30" s="137" t="s">
        <v>456</v>
      </c>
      <c r="AW30" s="13" t="s">
        <v>364</v>
      </c>
      <c r="AX30" s="118" t="s">
        <v>63</v>
      </c>
      <c r="AY30" s="203">
        <f t="shared" si="7"/>
        <v>804.7385321100918</v>
      </c>
      <c r="AZ30" s="203">
        <f t="shared" si="8"/>
        <v>820.15478164731894</v>
      </c>
      <c r="BA30" s="203">
        <f t="shared" si="9"/>
        <v>1031.5755627009646</v>
      </c>
      <c r="BB30" s="204">
        <f t="shared" si="10"/>
        <v>1031.5172413793102</v>
      </c>
      <c r="BC30" s="674" t="str">
        <f t="shared" si="11"/>
        <v>ACCEPT</v>
      </c>
      <c r="BD30" s="674" t="str">
        <f t="shared" si="12"/>
        <v>ACCEPT</v>
      </c>
      <c r="BE30" s="59"/>
      <c r="BF30" s="137" t="s">
        <v>456</v>
      </c>
      <c r="BG30" s="13" t="s">
        <v>364</v>
      </c>
      <c r="BH30" s="118" t="s">
        <v>63</v>
      </c>
      <c r="BI30" s="207" t="str">
        <f>IF(ISTEXT(AY30),IF('EU1 ExtraEU Trade'!BC29=0,"INTRA-EU","CHECK")," ")</f>
        <v xml:space="preserve"> </v>
      </c>
      <c r="BJ30" s="207" t="str">
        <f>IF(ISTEXT(AZ30),IF('EU1 ExtraEU Trade'!BD29=0,"INTRA-EU","CHECK")," ")</f>
        <v xml:space="preserve"> </v>
      </c>
      <c r="BK30" s="207" t="str">
        <f>IF(ISTEXT(BA30),IF('EU1 ExtraEU Trade'!BE29=0,"INTRA-EU","CHECK")," ")</f>
        <v xml:space="preserve"> </v>
      </c>
      <c r="BL30" s="208" t="str">
        <f>IF(ISTEXT(BB30),IF('EU1 ExtraEU Trade'!BF29=0,"INTRA-EU","CHECK")," ")</f>
        <v xml:space="preserve"> </v>
      </c>
    </row>
    <row r="31" spans="1:64" s="4" customFormat="1" ht="15" customHeight="1" x14ac:dyDescent="0.2">
      <c r="A31" s="884" t="s">
        <v>457</v>
      </c>
      <c r="B31" s="882" t="s">
        <v>330</v>
      </c>
      <c r="C31" s="864" t="s">
        <v>16</v>
      </c>
      <c r="D31" s="1576">
        <f t="shared" ref="D31:K31" si="29">SUM(D32:D33)</f>
        <v>38.4</v>
      </c>
      <c r="E31" s="1576">
        <f t="shared" si="29"/>
        <v>31125</v>
      </c>
      <c r="F31" s="1576">
        <f t="shared" si="29"/>
        <v>34.299999999999997</v>
      </c>
      <c r="G31" s="1576">
        <f t="shared" si="29"/>
        <v>27256</v>
      </c>
      <c r="H31" s="1576">
        <f t="shared" si="29"/>
        <v>10.199999999999999</v>
      </c>
      <c r="I31" s="1576">
        <f t="shared" si="29"/>
        <v>7035</v>
      </c>
      <c r="J31" s="1576">
        <f t="shared" si="29"/>
        <v>11.7</v>
      </c>
      <c r="K31" s="1576">
        <f t="shared" si="29"/>
        <v>10249</v>
      </c>
      <c r="L31" s="915"/>
      <c r="M31" s="915"/>
      <c r="N31" s="915"/>
      <c r="O31" s="917"/>
      <c r="P31" s="915"/>
      <c r="Q31" s="915"/>
      <c r="R31" s="915"/>
      <c r="S31" s="917"/>
      <c r="T31" s="915"/>
      <c r="U31" s="915"/>
      <c r="V31" s="915"/>
      <c r="W31" s="917"/>
      <c r="X31" s="915"/>
      <c r="Y31" s="915"/>
      <c r="Z31" s="915"/>
      <c r="AA31" s="917"/>
      <c r="AB31" s="906" t="str">
        <f t="shared" si="26"/>
        <v>7</v>
      </c>
      <c r="AC31" s="882" t="str">
        <f t="shared" si="26"/>
        <v>VENEER SHEETS</v>
      </c>
      <c r="AD31" s="864" t="s">
        <v>16</v>
      </c>
      <c r="AE31" s="1410" t="str">
        <f>IF(D31&lt;(D32+D33),"Error","OK")</f>
        <v>OK</v>
      </c>
      <c r="AF31" s="1410" t="str">
        <f t="shared" ref="AF31:AL31" si="30">IF(E31&lt;(E32+E33),"Error","OK")</f>
        <v>OK</v>
      </c>
      <c r="AG31" s="1410" t="str">
        <f t="shared" si="30"/>
        <v>OK</v>
      </c>
      <c r="AH31" s="1410" t="str">
        <f t="shared" si="30"/>
        <v>OK</v>
      </c>
      <c r="AI31" s="1410" t="str">
        <f t="shared" si="30"/>
        <v>OK</v>
      </c>
      <c r="AJ31" s="1410" t="str">
        <f t="shared" si="30"/>
        <v>OK</v>
      </c>
      <c r="AK31" s="1410" t="str">
        <f t="shared" si="30"/>
        <v>OK</v>
      </c>
      <c r="AL31" s="1410" t="str">
        <f t="shared" si="30"/>
        <v>OK</v>
      </c>
      <c r="AM31" s="865"/>
      <c r="AN31" s="866" t="str">
        <f t="shared" si="6"/>
        <v>7</v>
      </c>
      <c r="AO31" s="882" t="str">
        <f t="shared" si="6"/>
        <v>VENEER SHEETS</v>
      </c>
      <c r="AP31" s="864" t="s">
        <v>16</v>
      </c>
      <c r="AQ31" s="881">
        <f>'JQ1 Production'!D43+'JQ2 TTrade'!D31-'JQ2 TTrade'!H31</f>
        <v>28.2</v>
      </c>
      <c r="AR31" s="881">
        <f>'JQ1 Production'!E43+'JQ2 TTrade'!E31-'JQ2 TTrade'!I31</f>
        <v>24090</v>
      </c>
      <c r="AS31" s="653"/>
      <c r="AT31" s="199"/>
      <c r="AV31" s="866" t="s">
        <v>457</v>
      </c>
      <c r="AW31" s="882" t="s">
        <v>330</v>
      </c>
      <c r="AX31" s="118" t="s">
        <v>63</v>
      </c>
      <c r="AY31" s="203">
        <f t="shared" si="7"/>
        <v>810.546875</v>
      </c>
      <c r="AZ31" s="203">
        <f t="shared" si="8"/>
        <v>794.63556851311955</v>
      </c>
      <c r="BA31" s="203">
        <f t="shared" si="9"/>
        <v>689.70588235294122</v>
      </c>
      <c r="BB31" s="204">
        <f t="shared" si="10"/>
        <v>875.982905982906</v>
      </c>
      <c r="BC31" s="674" t="str">
        <f t="shared" si="11"/>
        <v>ACCEPT</v>
      </c>
      <c r="BD31" s="674" t="str">
        <f t="shared" si="12"/>
        <v>ACCEPT</v>
      </c>
      <c r="BE31" s="59"/>
      <c r="BF31" s="866" t="s">
        <v>457</v>
      </c>
      <c r="BG31" s="882" t="s">
        <v>330</v>
      </c>
      <c r="BH31" s="118" t="s">
        <v>63</v>
      </c>
      <c r="BI31" s="207" t="str">
        <f>IF(ISTEXT(AY31),IF('EU1 ExtraEU Trade'!BC30=0,"INTRA-EU","CHECK")," ")</f>
        <v xml:space="preserve"> </v>
      </c>
      <c r="BJ31" s="207" t="str">
        <f>IF(ISTEXT(AZ31),IF('EU1 ExtraEU Trade'!BD30=0,"INTRA-EU","CHECK")," ")</f>
        <v xml:space="preserve"> </v>
      </c>
      <c r="BK31" s="207" t="str">
        <f>IF(ISTEXT(BA31),IF('EU1 ExtraEU Trade'!BE30=0,"INTRA-EU","CHECK")," ")</f>
        <v xml:space="preserve"> </v>
      </c>
      <c r="BL31" s="208" t="str">
        <f>IF(ISTEXT(BB31),IF('EU1 ExtraEU Trade'!BF30=0,"INTRA-EU","CHECK")," ")</f>
        <v xml:space="preserve"> </v>
      </c>
    </row>
    <row r="32" spans="1:64" s="4" customFormat="1" ht="15" customHeight="1" thickBot="1" x14ac:dyDescent="0.25">
      <c r="A32" s="868" t="s">
        <v>458</v>
      </c>
      <c r="B32" s="12" t="s">
        <v>300</v>
      </c>
      <c r="C32" s="873" t="s">
        <v>16</v>
      </c>
      <c r="D32" s="1577">
        <v>20.2</v>
      </c>
      <c r="E32" s="1577">
        <v>8481</v>
      </c>
      <c r="F32" s="1577">
        <v>17.600000000000001</v>
      </c>
      <c r="G32" s="1590">
        <v>6299</v>
      </c>
      <c r="H32" s="1577">
        <v>1.2</v>
      </c>
      <c r="I32" s="1577">
        <v>827</v>
      </c>
      <c r="J32" s="1577">
        <v>0.5</v>
      </c>
      <c r="K32" s="1591">
        <v>416</v>
      </c>
      <c r="L32" s="916"/>
      <c r="M32" s="916"/>
      <c r="N32" s="916"/>
      <c r="O32" s="875"/>
      <c r="P32" s="916"/>
      <c r="Q32" s="916"/>
      <c r="R32" s="916"/>
      <c r="S32" s="875"/>
      <c r="T32" s="916"/>
      <c r="U32" s="916"/>
      <c r="V32" s="916"/>
      <c r="W32" s="875"/>
      <c r="X32" s="916"/>
      <c r="Y32" s="916"/>
      <c r="Z32" s="916"/>
      <c r="AA32" s="875"/>
      <c r="AB32" s="904" t="str">
        <f t="shared" si="26"/>
        <v>7.C</v>
      </c>
      <c r="AC32" s="12" t="str">
        <f t="shared" si="26"/>
        <v>Coniferous</v>
      </c>
      <c r="AD32" s="873" t="s">
        <v>16</v>
      </c>
      <c r="AE32" s="1407"/>
      <c r="AF32" s="1407"/>
      <c r="AG32" s="1407"/>
      <c r="AH32" s="1407"/>
      <c r="AI32" s="1407"/>
      <c r="AJ32" s="1407"/>
      <c r="AK32" s="1407"/>
      <c r="AL32" s="1407"/>
      <c r="AM32" s="67"/>
      <c r="AN32" s="138" t="str">
        <f t="shared" si="6"/>
        <v>7.C</v>
      </c>
      <c r="AO32" s="12" t="str">
        <f t="shared" si="6"/>
        <v>Coniferous</v>
      </c>
      <c r="AP32" s="873" t="s">
        <v>16</v>
      </c>
      <c r="AQ32" s="872">
        <f>'JQ1 Production'!D44+'JQ2 TTrade'!D32-'JQ2 TTrade'!H32</f>
        <v>19</v>
      </c>
      <c r="AR32" s="872">
        <f>'JQ1 Production'!E44+'JQ2 TTrade'!E32-'JQ2 TTrade'!I32</f>
        <v>7654</v>
      </c>
      <c r="AS32" s="653"/>
      <c r="AT32" s="199"/>
      <c r="AV32" s="138" t="s">
        <v>458</v>
      </c>
      <c r="AW32" s="12" t="s">
        <v>300</v>
      </c>
      <c r="AX32" s="118" t="s">
        <v>63</v>
      </c>
      <c r="AY32" s="203">
        <f t="shared" si="7"/>
        <v>419.85148514851488</v>
      </c>
      <c r="AZ32" s="203">
        <f t="shared" si="8"/>
        <v>357.89772727272725</v>
      </c>
      <c r="BA32" s="203">
        <f t="shared" si="9"/>
        <v>689.16666666666674</v>
      </c>
      <c r="BB32" s="204">
        <f t="shared" si="10"/>
        <v>832</v>
      </c>
      <c r="BC32" s="674" t="str">
        <f t="shared" si="11"/>
        <v>ACCEPT</v>
      </c>
      <c r="BD32" s="674" t="str">
        <f t="shared" si="12"/>
        <v>ACCEPT</v>
      </c>
      <c r="BE32" s="59"/>
      <c r="BF32" s="138" t="s">
        <v>458</v>
      </c>
      <c r="BG32" s="12" t="s">
        <v>300</v>
      </c>
      <c r="BH32" s="118" t="s">
        <v>63</v>
      </c>
      <c r="BI32" s="210" t="str">
        <f>IF(ISTEXT(AY32),IF('EU1 ExtraEU Trade'!BC31=0,"INTRA-EU","CHECK")," ")</f>
        <v xml:space="preserve"> </v>
      </c>
      <c r="BJ32" s="210" t="str">
        <f>IF(ISTEXT(AZ32),IF('EU1 ExtraEU Trade'!BD31=0,"INTRA-EU","CHECK")," ")</f>
        <v xml:space="preserve"> </v>
      </c>
      <c r="BK32" s="210" t="str">
        <f>IF(ISTEXT(BA32),IF('EU1 ExtraEU Trade'!BE31=0,"INTRA-EU","CHECK")," ")</f>
        <v xml:space="preserve"> </v>
      </c>
      <c r="BL32" s="211" t="str">
        <f>IF(ISTEXT(BB32),IF('EU1 ExtraEU Trade'!BF31=0,"INTRA-EU","CHECK")," ")</f>
        <v xml:space="preserve"> </v>
      </c>
    </row>
    <row r="33" spans="1:64" s="4" customFormat="1" ht="15" customHeight="1" x14ac:dyDescent="0.2">
      <c r="A33" s="868" t="s">
        <v>459</v>
      </c>
      <c r="B33" s="12" t="s">
        <v>301</v>
      </c>
      <c r="C33" s="873" t="s">
        <v>16</v>
      </c>
      <c r="D33" s="1577">
        <v>18.2</v>
      </c>
      <c r="E33" s="1577">
        <v>22644</v>
      </c>
      <c r="F33" s="1577">
        <v>16.7</v>
      </c>
      <c r="G33" s="1590">
        <v>20957</v>
      </c>
      <c r="H33" s="1577">
        <v>9</v>
      </c>
      <c r="I33" s="1577">
        <v>6208</v>
      </c>
      <c r="J33" s="1577">
        <v>11.2</v>
      </c>
      <c r="K33" s="1591">
        <v>9833</v>
      </c>
      <c r="L33" s="916"/>
      <c r="M33" s="916"/>
      <c r="N33" s="916"/>
      <c r="O33" s="875"/>
      <c r="P33" s="916"/>
      <c r="Q33" s="916"/>
      <c r="R33" s="916"/>
      <c r="S33" s="875"/>
      <c r="T33" s="916"/>
      <c r="U33" s="916"/>
      <c r="V33" s="916"/>
      <c r="W33" s="875"/>
      <c r="X33" s="916"/>
      <c r="Y33" s="916"/>
      <c r="Z33" s="916"/>
      <c r="AA33" s="875"/>
      <c r="AB33" s="904" t="str">
        <f t="shared" si="26"/>
        <v>7.NC</v>
      </c>
      <c r="AC33" s="12" t="str">
        <f t="shared" si="26"/>
        <v>Non-Coniferous</v>
      </c>
      <c r="AD33" s="873" t="s">
        <v>16</v>
      </c>
      <c r="AE33" s="1407"/>
      <c r="AF33" s="1407"/>
      <c r="AG33" s="1407"/>
      <c r="AH33" s="1407"/>
      <c r="AI33" s="1407"/>
      <c r="AJ33" s="1407"/>
      <c r="AK33" s="1407"/>
      <c r="AL33" s="1407"/>
      <c r="AM33" s="67"/>
      <c r="AN33" s="138" t="str">
        <f t="shared" si="6"/>
        <v>7.NC</v>
      </c>
      <c r="AO33" s="12" t="str">
        <f t="shared" si="6"/>
        <v>Non-Coniferous</v>
      </c>
      <c r="AP33" s="873" t="s">
        <v>16</v>
      </c>
      <c r="AQ33" s="872">
        <f>'JQ1 Production'!D45+'JQ2 TTrade'!D33-'JQ2 TTrade'!H33</f>
        <v>9.1999999999999993</v>
      </c>
      <c r="AR33" s="872">
        <f>'JQ1 Production'!E45+'JQ2 TTrade'!E33-'JQ2 TTrade'!I33</f>
        <v>16436</v>
      </c>
      <c r="AS33" s="653"/>
      <c r="AT33" s="199"/>
      <c r="AV33" s="138" t="s">
        <v>459</v>
      </c>
      <c r="AW33" s="12" t="s">
        <v>301</v>
      </c>
      <c r="AX33" s="118" t="s">
        <v>63</v>
      </c>
      <c r="AY33" s="203">
        <f t="shared" si="7"/>
        <v>1244.1758241758241</v>
      </c>
      <c r="AZ33" s="203">
        <f t="shared" si="8"/>
        <v>1254.9101796407185</v>
      </c>
      <c r="BA33" s="203">
        <f t="shared" si="9"/>
        <v>689.77777777777783</v>
      </c>
      <c r="BB33" s="204">
        <f t="shared" si="10"/>
        <v>877.94642857142867</v>
      </c>
      <c r="BC33" s="674" t="str">
        <f t="shared" si="11"/>
        <v>ACCEPT</v>
      </c>
      <c r="BD33" s="674" t="str">
        <f t="shared" si="12"/>
        <v>ACCEPT</v>
      </c>
      <c r="BE33" s="59"/>
      <c r="BF33" s="138" t="s">
        <v>459</v>
      </c>
      <c r="BG33" s="12" t="s">
        <v>301</v>
      </c>
      <c r="BH33" s="118" t="s">
        <v>63</v>
      </c>
      <c r="BI33" s="203" t="str">
        <f>IF(ISTEXT(AY33),IF('EU1 ExtraEU Trade'!BC32=0,"INTRA-EU","CHECK")," ")</f>
        <v xml:space="preserve"> </v>
      </c>
      <c r="BJ33" s="203" t="str">
        <f>IF(ISTEXT(AZ33),IF('EU1 ExtraEU Trade'!BD32=0,"INTRA-EU","CHECK")," ")</f>
        <v xml:space="preserve"> </v>
      </c>
      <c r="BK33" s="203" t="str">
        <f>IF(ISTEXT(BA33),IF('EU1 ExtraEU Trade'!BE32=0,"INTRA-EU","CHECK")," ")</f>
        <v xml:space="preserve"> </v>
      </c>
      <c r="BL33" s="204" t="str">
        <f>IF(ISTEXT(BB33),IF('EU1 ExtraEU Trade'!BF32=0,"INTRA-EU","CHECK")," ")</f>
        <v xml:space="preserve"> </v>
      </c>
    </row>
    <row r="34" spans="1:64" s="4" customFormat="1" ht="15" customHeight="1" x14ac:dyDescent="0.2">
      <c r="A34" s="876" t="s">
        <v>460</v>
      </c>
      <c r="B34" s="13" t="s">
        <v>364</v>
      </c>
      <c r="C34" s="869" t="s">
        <v>16</v>
      </c>
      <c r="D34" s="1577">
        <v>9.6999999999999993</v>
      </c>
      <c r="E34" s="1577">
        <v>6061</v>
      </c>
      <c r="F34" s="1577">
        <v>6</v>
      </c>
      <c r="G34" s="1590">
        <v>4145</v>
      </c>
      <c r="H34" s="1577">
        <v>0.4</v>
      </c>
      <c r="I34" s="1577">
        <v>352</v>
      </c>
      <c r="J34" s="1577">
        <v>0.2</v>
      </c>
      <c r="K34" s="1591">
        <v>197</v>
      </c>
      <c r="L34" s="916"/>
      <c r="M34" s="916"/>
      <c r="N34" s="916"/>
      <c r="O34" s="875"/>
      <c r="P34" s="916"/>
      <c r="Q34" s="916"/>
      <c r="R34" s="916"/>
      <c r="S34" s="875"/>
      <c r="T34" s="916"/>
      <c r="U34" s="916"/>
      <c r="V34" s="916"/>
      <c r="W34" s="875"/>
      <c r="X34" s="916"/>
      <c r="Y34" s="916"/>
      <c r="Z34" s="916"/>
      <c r="AA34" s="875"/>
      <c r="AB34" s="907" t="str">
        <f t="shared" si="26"/>
        <v>7.NC.T</v>
      </c>
      <c r="AC34" s="13" t="str">
        <f t="shared" si="26"/>
        <v>of which: Tropical</v>
      </c>
      <c r="AD34" s="869" t="s">
        <v>16</v>
      </c>
      <c r="AE34" s="1409" t="str">
        <f>IF(D34&gt;D33,"Error","OK")</f>
        <v>OK</v>
      </c>
      <c r="AF34" s="1409" t="str">
        <f t="shared" ref="AF34:AL34" si="31">IF(E34&gt;E33,"Error","OK")</f>
        <v>OK</v>
      </c>
      <c r="AG34" s="1409" t="str">
        <f t="shared" si="31"/>
        <v>OK</v>
      </c>
      <c r="AH34" s="1409" t="str">
        <f t="shared" si="31"/>
        <v>OK</v>
      </c>
      <c r="AI34" s="1409" t="str">
        <f t="shared" si="31"/>
        <v>OK</v>
      </c>
      <c r="AJ34" s="1409" t="str">
        <f t="shared" si="31"/>
        <v>OK</v>
      </c>
      <c r="AK34" s="1409" t="str">
        <f t="shared" si="31"/>
        <v>OK</v>
      </c>
      <c r="AL34" s="1409" t="str">
        <f t="shared" si="31"/>
        <v>OK</v>
      </c>
      <c r="AM34" s="67"/>
      <c r="AN34" s="137" t="str">
        <f t="shared" si="6"/>
        <v>7.NC.T</v>
      </c>
      <c r="AO34" s="13" t="str">
        <f t="shared" si="6"/>
        <v>of which: Tropical</v>
      </c>
      <c r="AP34" s="869" t="s">
        <v>16</v>
      </c>
      <c r="AQ34" s="872">
        <f>'JQ1 Production'!D46+'JQ2 TTrade'!D34-'JQ2 TTrade'!H34</f>
        <v>9.2999999999999989</v>
      </c>
      <c r="AR34" s="872">
        <f>'JQ1 Production'!E46+'JQ2 TTrade'!E34-'JQ2 TTrade'!I34</f>
        <v>5709</v>
      </c>
      <c r="AS34" s="653"/>
      <c r="AT34" s="199"/>
      <c r="AV34" s="137" t="s">
        <v>460</v>
      </c>
      <c r="AW34" s="13" t="s">
        <v>364</v>
      </c>
      <c r="AX34" s="118" t="s">
        <v>63</v>
      </c>
      <c r="AY34" s="203">
        <f t="shared" si="7"/>
        <v>624.84536082474233</v>
      </c>
      <c r="AZ34" s="203">
        <f t="shared" si="8"/>
        <v>690.83333333333337</v>
      </c>
      <c r="BA34" s="203">
        <f t="shared" si="9"/>
        <v>880</v>
      </c>
      <c r="BB34" s="204">
        <f t="shared" si="10"/>
        <v>985</v>
      </c>
      <c r="BC34" s="674" t="str">
        <f t="shared" si="11"/>
        <v>ACCEPT</v>
      </c>
      <c r="BD34" s="674" t="str">
        <f t="shared" si="12"/>
        <v>ACCEPT</v>
      </c>
      <c r="BE34" s="59"/>
      <c r="BF34" s="137" t="s">
        <v>460</v>
      </c>
      <c r="BG34" s="13" t="s">
        <v>364</v>
      </c>
      <c r="BH34" s="118" t="s">
        <v>63</v>
      </c>
      <c r="BI34" s="207" t="str">
        <f>IF(ISTEXT(AY34),IF('EU1 ExtraEU Trade'!BC33=0,"INTRA-EU","CHECK")," ")</f>
        <v xml:space="preserve"> </v>
      </c>
      <c r="BJ34" s="207" t="str">
        <f>IF(ISTEXT(AZ34),IF('EU1 ExtraEU Trade'!BD33=0,"INTRA-EU","CHECK")," ")</f>
        <v xml:space="preserve"> </v>
      </c>
      <c r="BK34" s="207" t="str">
        <f>IF(ISTEXT(BA34),IF('EU1 ExtraEU Trade'!BE33=0,"INTRA-EU","CHECK")," ")</f>
        <v xml:space="preserve"> </v>
      </c>
      <c r="BL34" s="208" t="str">
        <f>IF(ISTEXT(BB34),IF('EU1 ExtraEU Trade'!BF33=0,"INTRA-EU","CHECK")," ")</f>
        <v xml:space="preserve"> </v>
      </c>
    </row>
    <row r="35" spans="1:64" s="4" customFormat="1" ht="15" customHeight="1" x14ac:dyDescent="0.2">
      <c r="A35" s="862" t="s">
        <v>461</v>
      </c>
      <c r="B35" s="863" t="s">
        <v>331</v>
      </c>
      <c r="C35" s="879" t="s">
        <v>16</v>
      </c>
      <c r="D35" s="1578">
        <f t="shared" ref="D35:I35" si="32">SUM(D36,D40,D42)</f>
        <v>1935.3000000000002</v>
      </c>
      <c r="E35" s="1578">
        <f t="shared" si="32"/>
        <v>681446</v>
      </c>
      <c r="F35" s="1578">
        <f t="shared" si="32"/>
        <v>1757</v>
      </c>
      <c r="G35" s="1578">
        <f t="shared" si="32"/>
        <v>697020</v>
      </c>
      <c r="H35" s="1578">
        <f t="shared" si="32"/>
        <v>387.9</v>
      </c>
      <c r="I35" s="1578">
        <f t="shared" si="32"/>
        <v>149863</v>
      </c>
      <c r="J35" s="1578">
        <f t="shared" ref="J35:K35" si="33">SUM(J36,J40,J42)</f>
        <v>356.9</v>
      </c>
      <c r="K35" s="1578">
        <f t="shared" si="33"/>
        <v>166987</v>
      </c>
      <c r="L35" s="915"/>
      <c r="M35" s="915"/>
      <c r="N35" s="915"/>
      <c r="O35" s="917"/>
      <c r="P35" s="915"/>
      <c r="Q35" s="915"/>
      <c r="R35" s="915"/>
      <c r="S35" s="917"/>
      <c r="T35" s="915"/>
      <c r="U35" s="915"/>
      <c r="V35" s="915"/>
      <c r="W35" s="917"/>
      <c r="X35" s="915"/>
      <c r="Y35" s="915"/>
      <c r="Z35" s="915"/>
      <c r="AA35" s="917"/>
      <c r="AB35" s="903" t="str">
        <f t="shared" si="26"/>
        <v>8</v>
      </c>
      <c r="AC35" s="863" t="str">
        <f t="shared" si="26"/>
        <v>WOOD-BASED PANELS</v>
      </c>
      <c r="AD35" s="885" t="s">
        <v>16</v>
      </c>
      <c r="AE35" s="1410" t="str">
        <f>IF(D35&lt;(D36+D40+D42),"Error","OK")</f>
        <v>OK</v>
      </c>
      <c r="AF35" s="1410" t="str">
        <f t="shared" ref="AF35:AL35" si="34">IF(E35&lt;(E36+E40+E42),"Error","OK")</f>
        <v>OK</v>
      </c>
      <c r="AG35" s="1410" t="str">
        <f t="shared" si="34"/>
        <v>OK</v>
      </c>
      <c r="AH35" s="1410" t="str">
        <f t="shared" si="34"/>
        <v>OK</v>
      </c>
      <c r="AI35" s="1410" t="str">
        <f t="shared" si="34"/>
        <v>OK</v>
      </c>
      <c r="AJ35" s="1410" t="str">
        <f t="shared" si="34"/>
        <v>OK</v>
      </c>
      <c r="AK35" s="1410" t="str">
        <f t="shared" si="34"/>
        <v>OK</v>
      </c>
      <c r="AL35" s="1410" t="str">
        <f t="shared" si="34"/>
        <v>OK</v>
      </c>
      <c r="AM35" s="865"/>
      <c r="AN35" s="866" t="str">
        <f t="shared" si="6"/>
        <v>8</v>
      </c>
      <c r="AO35" s="863" t="str">
        <f>B35</f>
        <v>WOOD-BASED PANELS</v>
      </c>
      <c r="AP35" s="885" t="s">
        <v>16</v>
      </c>
      <c r="AQ35" s="881">
        <f>'JQ1 Production'!D47+'JQ2 TTrade'!D35-'JQ2 TTrade'!H35</f>
        <v>1576.4</v>
      </c>
      <c r="AR35" s="881">
        <f>'JQ1 Production'!E47+'JQ2 TTrade'!E35-'JQ2 TTrade'!I35</f>
        <v>531611.75100000005</v>
      </c>
      <c r="AS35" s="653"/>
      <c r="AT35" s="199"/>
      <c r="AV35" s="866" t="s">
        <v>461</v>
      </c>
      <c r="AW35" s="863" t="s">
        <v>331</v>
      </c>
      <c r="AX35" s="118" t="s">
        <v>63</v>
      </c>
      <c r="AY35" s="203">
        <f t="shared" si="7"/>
        <v>352.11388415232778</v>
      </c>
      <c r="AZ35" s="203">
        <f t="shared" si="8"/>
        <v>396.71030165054071</v>
      </c>
      <c r="BA35" s="203">
        <f t="shared" si="9"/>
        <v>386.34441866460429</v>
      </c>
      <c r="BB35" s="204">
        <f t="shared" si="10"/>
        <v>467.88175959652568</v>
      </c>
      <c r="BC35" s="674" t="str">
        <f t="shared" si="11"/>
        <v>ACCEPT</v>
      </c>
      <c r="BD35" s="674" t="str">
        <f t="shared" si="12"/>
        <v>ACCEPT</v>
      </c>
      <c r="BE35" s="59"/>
      <c r="BF35" s="866" t="s">
        <v>461</v>
      </c>
      <c r="BG35" s="863" t="s">
        <v>331</v>
      </c>
      <c r="BH35" s="118" t="s">
        <v>63</v>
      </c>
      <c r="BI35" s="207" t="str">
        <f>IF(ISTEXT(AY35),IF('EU1 ExtraEU Trade'!BC34=0,"INTRA-EU","CHECK")," ")</f>
        <v xml:space="preserve"> </v>
      </c>
      <c r="BJ35" s="207" t="str">
        <f>IF(ISTEXT(AZ35),IF('EU1 ExtraEU Trade'!BD34=0,"INTRA-EU","CHECK")," ")</f>
        <v xml:space="preserve"> </v>
      </c>
      <c r="BK35" s="207" t="str">
        <f>IF(ISTEXT(BA35),IF('EU1 ExtraEU Trade'!BE34=0,"INTRA-EU","CHECK")," ")</f>
        <v xml:space="preserve"> </v>
      </c>
      <c r="BL35" s="208" t="str">
        <f>IF(ISTEXT(BB35),IF('EU1 ExtraEU Trade'!BF34=0,"INTRA-EU","CHECK")," ")</f>
        <v xml:space="preserve"> </v>
      </c>
    </row>
    <row r="36" spans="1:64" s="4" customFormat="1" ht="15" customHeight="1" thickBot="1" x14ac:dyDescent="0.25">
      <c r="A36" s="1293" t="s">
        <v>79</v>
      </c>
      <c r="B36" s="1299" t="s">
        <v>333</v>
      </c>
      <c r="C36" s="1300" t="s">
        <v>16</v>
      </c>
      <c r="D36" s="1574">
        <f t="shared" ref="D36:I36" si="35">SUM(D37:D38)</f>
        <v>639.90000000000009</v>
      </c>
      <c r="E36" s="1574">
        <f t="shared" si="35"/>
        <v>304979</v>
      </c>
      <c r="F36" s="1574">
        <f t="shared" si="35"/>
        <v>604.70000000000005</v>
      </c>
      <c r="G36" s="1574">
        <f t="shared" si="35"/>
        <v>312437</v>
      </c>
      <c r="H36" s="1574">
        <f t="shared" si="35"/>
        <v>101.6</v>
      </c>
      <c r="I36" s="1574">
        <f t="shared" si="35"/>
        <v>53454</v>
      </c>
      <c r="J36" s="1574">
        <f t="shared" ref="J36:K36" si="36">SUM(J37:J38)</f>
        <v>83.8</v>
      </c>
      <c r="K36" s="1574">
        <f t="shared" si="36"/>
        <v>64910</v>
      </c>
      <c r="L36" s="916"/>
      <c r="M36" s="916"/>
      <c r="N36" s="916"/>
      <c r="O36" s="875"/>
      <c r="P36" s="916"/>
      <c r="Q36" s="916"/>
      <c r="R36" s="916"/>
      <c r="S36" s="875"/>
      <c r="T36" s="916"/>
      <c r="U36" s="916"/>
      <c r="V36" s="916"/>
      <c r="W36" s="875"/>
      <c r="X36" s="916"/>
      <c r="Y36" s="916"/>
      <c r="Z36" s="916"/>
      <c r="AA36" s="875"/>
      <c r="AB36" s="904" t="str">
        <f t="shared" si="26"/>
        <v>8.1</v>
      </c>
      <c r="AC36" s="12" t="str">
        <f t="shared" si="26"/>
        <v xml:space="preserve">PLYWOOD </v>
      </c>
      <c r="AD36" s="874" t="s">
        <v>16</v>
      </c>
      <c r="AE36" s="1408" t="str">
        <f>IF(D36&lt;(D37+D38),"Error","OK")</f>
        <v>OK</v>
      </c>
      <c r="AF36" s="1408" t="str">
        <f t="shared" ref="AF36:AL36" si="37">IF(E36&lt;(E37+E38),"Error","OK")</f>
        <v>OK</v>
      </c>
      <c r="AG36" s="1408" t="str">
        <f t="shared" si="37"/>
        <v>OK</v>
      </c>
      <c r="AH36" s="1408" t="str">
        <f t="shared" si="37"/>
        <v>OK</v>
      </c>
      <c r="AI36" s="1408" t="str">
        <f t="shared" si="37"/>
        <v>OK</v>
      </c>
      <c r="AJ36" s="1408" t="str">
        <f t="shared" si="37"/>
        <v>OK</v>
      </c>
      <c r="AK36" s="1408" t="str">
        <f t="shared" si="37"/>
        <v>OK</v>
      </c>
      <c r="AL36" s="1408" t="str">
        <f t="shared" si="37"/>
        <v>OK</v>
      </c>
      <c r="AM36" s="865"/>
      <c r="AN36" s="138" t="str">
        <f t="shared" si="6"/>
        <v>8.1</v>
      </c>
      <c r="AO36" s="12" t="str">
        <f t="shared" si="6"/>
        <v xml:space="preserve">PLYWOOD </v>
      </c>
      <c r="AP36" s="874" t="s">
        <v>16</v>
      </c>
      <c r="AQ36" s="872">
        <f>'JQ1 Production'!D48+'JQ2 TTrade'!D36-'JQ2 TTrade'!H36</f>
        <v>538.30000000000007</v>
      </c>
      <c r="AR36" s="872">
        <f>'JQ1 Production'!E48+'JQ2 TTrade'!E36-'JQ2 TTrade'!I36</f>
        <v>251525</v>
      </c>
      <c r="AS36" s="653"/>
      <c r="AT36" s="199"/>
      <c r="AV36" s="138" t="s">
        <v>79</v>
      </c>
      <c r="AW36" s="12" t="s">
        <v>333</v>
      </c>
      <c r="AX36" s="118" t="s">
        <v>63</v>
      </c>
      <c r="AY36" s="203">
        <f t="shared" si="7"/>
        <v>476.60415689951549</v>
      </c>
      <c r="AZ36" s="203">
        <f t="shared" si="8"/>
        <v>516.6809988424011</v>
      </c>
      <c r="BA36" s="203">
        <f t="shared" si="9"/>
        <v>526.12204724409457</v>
      </c>
      <c r="BB36" s="204">
        <f t="shared" si="10"/>
        <v>774.58233890214797</v>
      </c>
      <c r="BC36" s="674" t="str">
        <f t="shared" si="11"/>
        <v>ACCEPT</v>
      </c>
      <c r="BD36" s="674" t="str">
        <f t="shared" si="12"/>
        <v>ACCEPT</v>
      </c>
      <c r="BE36" s="59"/>
      <c r="BF36" s="138" t="s">
        <v>79</v>
      </c>
      <c r="BG36" s="12" t="s">
        <v>333</v>
      </c>
      <c r="BH36" s="118" t="s">
        <v>63</v>
      </c>
      <c r="BI36" s="210" t="str">
        <f>IF(ISTEXT(AY36),IF('EU1 ExtraEU Trade'!BC35=0,"INTRA-EU","CHECK")," ")</f>
        <v xml:space="preserve"> </v>
      </c>
      <c r="BJ36" s="210" t="str">
        <f>IF(ISTEXT(AZ36),IF('EU1 ExtraEU Trade'!BD35=0,"INTRA-EU","CHECK")," ")</f>
        <v xml:space="preserve"> </v>
      </c>
      <c r="BK36" s="210" t="str">
        <f>IF(ISTEXT(BA36),IF('EU1 ExtraEU Trade'!BE35=0,"INTRA-EU","CHECK")," ")</f>
        <v xml:space="preserve"> </v>
      </c>
      <c r="BL36" s="211" t="str">
        <f>IF(ISTEXT(BB36),IF('EU1 ExtraEU Trade'!BF35=0,"INTRA-EU","CHECK")," ")</f>
        <v xml:space="preserve"> </v>
      </c>
    </row>
    <row r="37" spans="1:64" s="4" customFormat="1" ht="15" customHeight="1" x14ac:dyDescent="0.2">
      <c r="A37" s="868" t="s">
        <v>462</v>
      </c>
      <c r="B37" s="10" t="s">
        <v>300</v>
      </c>
      <c r="C37" s="873" t="s">
        <v>16</v>
      </c>
      <c r="D37" s="1577">
        <v>335.3</v>
      </c>
      <c r="E37" s="1577">
        <v>116128</v>
      </c>
      <c r="F37" s="1577">
        <v>298.3</v>
      </c>
      <c r="G37" s="1590">
        <v>113296</v>
      </c>
      <c r="H37" s="1577">
        <v>9.6</v>
      </c>
      <c r="I37" s="1577">
        <v>4718</v>
      </c>
      <c r="J37" s="1577">
        <v>14.1</v>
      </c>
      <c r="K37" s="1591">
        <v>8515</v>
      </c>
      <c r="L37" s="916"/>
      <c r="M37" s="916"/>
      <c r="N37" s="916"/>
      <c r="O37" s="875"/>
      <c r="P37" s="916"/>
      <c r="Q37" s="916"/>
      <c r="R37" s="916"/>
      <c r="S37" s="875"/>
      <c r="T37" s="916"/>
      <c r="U37" s="916"/>
      <c r="V37" s="916"/>
      <c r="W37" s="875"/>
      <c r="X37" s="916"/>
      <c r="Y37" s="916"/>
      <c r="Z37" s="916"/>
      <c r="AA37" s="875"/>
      <c r="AB37" s="904" t="str">
        <f t="shared" si="26"/>
        <v>8.1.C</v>
      </c>
      <c r="AC37" s="10" t="str">
        <f t="shared" si="26"/>
        <v>Coniferous</v>
      </c>
      <c r="AD37" s="873" t="s">
        <v>16</v>
      </c>
      <c r="AE37" s="1407"/>
      <c r="AF37" s="1407"/>
      <c r="AG37" s="1407"/>
      <c r="AH37" s="1407"/>
      <c r="AI37" s="1407"/>
      <c r="AJ37" s="1407"/>
      <c r="AK37" s="1407"/>
      <c r="AL37" s="1407"/>
      <c r="AM37" s="67"/>
      <c r="AN37" s="138" t="str">
        <f t="shared" si="6"/>
        <v>8.1.C</v>
      </c>
      <c r="AO37" s="10" t="str">
        <f t="shared" si="6"/>
        <v>Coniferous</v>
      </c>
      <c r="AP37" s="873" t="s">
        <v>16</v>
      </c>
      <c r="AQ37" s="872">
        <f>'JQ1 Production'!D49+'JQ2 TTrade'!D37-'JQ2 TTrade'!H37</f>
        <v>325.7</v>
      </c>
      <c r="AR37" s="872">
        <f>'JQ1 Production'!E49+'JQ2 TTrade'!E37-'JQ2 TTrade'!I37</f>
        <v>111410</v>
      </c>
      <c r="AS37" s="653"/>
      <c r="AT37" s="199"/>
      <c r="AV37" s="138" t="s">
        <v>462</v>
      </c>
      <c r="AW37" s="10" t="s">
        <v>300</v>
      </c>
      <c r="AX37" s="118" t="s">
        <v>63</v>
      </c>
      <c r="AY37" s="203">
        <f t="shared" si="7"/>
        <v>346.34059051595585</v>
      </c>
      <c r="AZ37" s="203">
        <f t="shared" si="8"/>
        <v>379.80556486758297</v>
      </c>
      <c r="BA37" s="203">
        <f t="shared" si="9"/>
        <v>491.45833333333337</v>
      </c>
      <c r="BB37" s="204">
        <f t="shared" si="10"/>
        <v>603.90070921985819</v>
      </c>
      <c r="BC37" s="674" t="str">
        <f t="shared" si="11"/>
        <v>ACCEPT</v>
      </c>
      <c r="BD37" s="674" t="str">
        <f t="shared" si="12"/>
        <v>ACCEPT</v>
      </c>
      <c r="BE37" s="59"/>
      <c r="BF37" s="138" t="s">
        <v>462</v>
      </c>
      <c r="BG37" s="10" t="s">
        <v>300</v>
      </c>
      <c r="BH37" s="118" t="s">
        <v>63</v>
      </c>
      <c r="BI37" s="203" t="str">
        <f>IF(ISTEXT(AY37),IF('EU1 ExtraEU Trade'!BC36=0,"INTRA-EU","CHECK")," ")</f>
        <v xml:space="preserve"> </v>
      </c>
      <c r="BJ37" s="203" t="str">
        <f>IF(ISTEXT(AZ37),IF('EU1 ExtraEU Trade'!BD36=0,"INTRA-EU","CHECK")," ")</f>
        <v xml:space="preserve"> </v>
      </c>
      <c r="BK37" s="203" t="str">
        <f>IF(ISTEXT(BA37),IF('EU1 ExtraEU Trade'!BE36=0,"INTRA-EU","CHECK")," ")</f>
        <v xml:space="preserve"> </v>
      </c>
      <c r="BL37" s="204" t="str">
        <f>IF(ISTEXT(BB37),IF('EU1 ExtraEU Trade'!BF36=0,"INTRA-EU","CHECK")," ")</f>
        <v xml:space="preserve"> </v>
      </c>
    </row>
    <row r="38" spans="1:64" s="4" customFormat="1" ht="15" customHeight="1" thickBot="1" x14ac:dyDescent="0.25">
      <c r="A38" s="868" t="s">
        <v>463</v>
      </c>
      <c r="B38" s="10" t="s">
        <v>301</v>
      </c>
      <c r="C38" s="873" t="s">
        <v>16</v>
      </c>
      <c r="D38" s="1577">
        <v>304.60000000000002</v>
      </c>
      <c r="E38" s="1577">
        <v>188851</v>
      </c>
      <c r="F38" s="1577">
        <v>306.39999999999998</v>
      </c>
      <c r="G38" s="1577">
        <v>199141</v>
      </c>
      <c r="H38" s="1577">
        <v>92</v>
      </c>
      <c r="I38" s="1577">
        <v>48736</v>
      </c>
      <c r="J38" s="1577">
        <v>69.7</v>
      </c>
      <c r="K38" s="1591">
        <v>56395</v>
      </c>
      <c r="L38" s="916"/>
      <c r="M38" s="916"/>
      <c r="N38" s="916"/>
      <c r="O38" s="875"/>
      <c r="P38" s="916"/>
      <c r="Q38" s="916"/>
      <c r="R38" s="916"/>
      <c r="S38" s="875"/>
      <c r="T38" s="916"/>
      <c r="U38" s="916"/>
      <c r="V38" s="916"/>
      <c r="W38" s="875"/>
      <c r="X38" s="916"/>
      <c r="Y38" s="916"/>
      <c r="Z38" s="916"/>
      <c r="AA38" s="875"/>
      <c r="AB38" s="904" t="str">
        <f t="shared" si="26"/>
        <v>8.1.NC</v>
      </c>
      <c r="AC38" s="10" t="str">
        <f t="shared" si="26"/>
        <v>Non-Coniferous</v>
      </c>
      <c r="AD38" s="873" t="s">
        <v>16</v>
      </c>
      <c r="AE38" s="1407"/>
      <c r="AF38" s="1407"/>
      <c r="AG38" s="1407"/>
      <c r="AH38" s="1407"/>
      <c r="AI38" s="1407"/>
      <c r="AJ38" s="1407"/>
      <c r="AK38" s="1407"/>
      <c r="AL38" s="1407"/>
      <c r="AM38" s="67"/>
      <c r="AN38" s="138" t="str">
        <f t="shared" si="6"/>
        <v>8.1.NC</v>
      </c>
      <c r="AO38" s="10" t="str">
        <f t="shared" si="6"/>
        <v>Non-Coniferous</v>
      </c>
      <c r="AP38" s="873" t="s">
        <v>16</v>
      </c>
      <c r="AQ38" s="872">
        <f>'JQ1 Production'!D50+'JQ2 TTrade'!D38-'JQ2 TTrade'!H38</f>
        <v>212.60000000000002</v>
      </c>
      <c r="AR38" s="872">
        <f>'JQ1 Production'!E50+'JQ2 TTrade'!E38-'JQ2 TTrade'!I38</f>
        <v>140115</v>
      </c>
      <c r="AS38" s="653"/>
      <c r="AT38" s="199"/>
      <c r="AV38" s="138" t="s">
        <v>463</v>
      </c>
      <c r="AW38" s="10" t="s">
        <v>301</v>
      </c>
      <c r="AX38" s="118" t="s">
        <v>63</v>
      </c>
      <c r="AY38" s="203">
        <f t="shared" si="7"/>
        <v>619.99671700590932</v>
      </c>
      <c r="AZ38" s="203">
        <f t="shared" si="8"/>
        <v>649.93798955613579</v>
      </c>
      <c r="BA38" s="203">
        <f t="shared" si="9"/>
        <v>529.73913043478262</v>
      </c>
      <c r="BB38" s="204">
        <f t="shared" si="10"/>
        <v>809.11047345767577</v>
      </c>
      <c r="BC38" s="674" t="str">
        <f t="shared" si="11"/>
        <v>ACCEPT</v>
      </c>
      <c r="BD38" s="674" t="str">
        <f t="shared" si="12"/>
        <v>ACCEPT</v>
      </c>
      <c r="BE38" s="59"/>
      <c r="BF38" s="138" t="s">
        <v>463</v>
      </c>
      <c r="BG38" s="10" t="s">
        <v>301</v>
      </c>
      <c r="BH38" s="118" t="s">
        <v>63</v>
      </c>
      <c r="BI38" s="210" t="str">
        <f>IF(ISTEXT(AY38),IF('EU1 ExtraEU Trade'!BC37=0,"INTRA-EU","CHECK")," ")</f>
        <v xml:space="preserve"> </v>
      </c>
      <c r="BJ38" s="210" t="str">
        <f>IF(ISTEXT(AZ38),IF('EU1 ExtraEU Trade'!BD37=0,"INTRA-EU","CHECK")," ")</f>
        <v xml:space="preserve"> </v>
      </c>
      <c r="BK38" s="210" t="str">
        <f>IF(ISTEXT(BA38),IF('EU1 ExtraEU Trade'!BE37=0,"INTRA-EU","CHECK")," ")</f>
        <v xml:space="preserve"> </v>
      </c>
      <c r="BL38" s="211" t="str">
        <f>IF(ISTEXT(BB38),IF('EU1 ExtraEU Trade'!BF37=0,"INTRA-EU","CHECK")," ")</f>
        <v xml:space="preserve"> </v>
      </c>
    </row>
    <row r="39" spans="1:64" s="4" customFormat="1" ht="15" customHeight="1" x14ac:dyDescent="0.2">
      <c r="A39" s="868" t="s">
        <v>464</v>
      </c>
      <c r="B39" s="21" t="s">
        <v>364</v>
      </c>
      <c r="C39" s="869" t="s">
        <v>16</v>
      </c>
      <c r="D39" s="1577">
        <v>100.6</v>
      </c>
      <c r="E39" s="1577">
        <v>75491</v>
      </c>
      <c r="F39" s="1577">
        <v>95.9</v>
      </c>
      <c r="G39" s="1577">
        <v>79878</v>
      </c>
      <c r="H39" s="1577">
        <v>43.1</v>
      </c>
      <c r="I39" s="1577">
        <v>25533</v>
      </c>
      <c r="J39" s="1577">
        <v>36.200000000000003</v>
      </c>
      <c r="K39" s="1591">
        <v>30314</v>
      </c>
      <c r="L39" s="916"/>
      <c r="M39" s="916"/>
      <c r="N39" s="916"/>
      <c r="O39" s="875"/>
      <c r="P39" s="916"/>
      <c r="Q39" s="916"/>
      <c r="R39" s="916"/>
      <c r="S39" s="875"/>
      <c r="T39" s="916"/>
      <c r="U39" s="916"/>
      <c r="V39" s="916"/>
      <c r="W39" s="875"/>
      <c r="X39" s="916"/>
      <c r="Y39" s="916"/>
      <c r="Z39" s="916"/>
      <c r="AA39" s="875"/>
      <c r="AB39" s="904" t="str">
        <f t="shared" si="26"/>
        <v>8.1.NC.T</v>
      </c>
      <c r="AC39" s="11" t="str">
        <f t="shared" si="26"/>
        <v>of which: Tropical</v>
      </c>
      <c r="AD39" s="869" t="s">
        <v>16</v>
      </c>
      <c r="AE39" s="1409" t="str">
        <f>IF(D39&gt;D38,"Error","OK")</f>
        <v>OK</v>
      </c>
      <c r="AF39" s="1409" t="str">
        <f t="shared" ref="AF39:AL39" si="38">IF(E39&gt;E38,"Error","OK")</f>
        <v>OK</v>
      </c>
      <c r="AG39" s="1409" t="str">
        <f t="shared" si="38"/>
        <v>OK</v>
      </c>
      <c r="AH39" s="1409" t="str">
        <f t="shared" si="38"/>
        <v>OK</v>
      </c>
      <c r="AI39" s="1409" t="str">
        <f t="shared" si="38"/>
        <v>OK</v>
      </c>
      <c r="AJ39" s="1409" t="str">
        <f t="shared" si="38"/>
        <v>OK</v>
      </c>
      <c r="AK39" s="1409" t="str">
        <f t="shared" si="38"/>
        <v>OK</v>
      </c>
      <c r="AL39" s="1409" t="str">
        <f t="shared" si="38"/>
        <v>OK</v>
      </c>
      <c r="AM39" s="67" t="s">
        <v>297</v>
      </c>
      <c r="AN39" s="138" t="str">
        <f t="shared" si="6"/>
        <v>8.1.NC.T</v>
      </c>
      <c r="AO39" s="11" t="str">
        <f t="shared" si="6"/>
        <v>of which: Tropical</v>
      </c>
      <c r="AP39" s="869" t="s">
        <v>16</v>
      </c>
      <c r="AQ39" s="872">
        <f>'JQ1 Production'!D51+'JQ2 TTrade'!D39-'JQ2 TTrade'!H39</f>
        <v>57.499999999999993</v>
      </c>
      <c r="AR39" s="872">
        <f>'JQ1 Production'!E51+'JQ2 TTrade'!E39-'JQ2 TTrade'!I39</f>
        <v>49958</v>
      </c>
      <c r="AS39" s="653"/>
      <c r="AT39" s="199"/>
      <c r="AV39" s="138" t="s">
        <v>464</v>
      </c>
      <c r="AW39" s="11" t="s">
        <v>364</v>
      </c>
      <c r="AX39" s="118" t="s">
        <v>63</v>
      </c>
      <c r="AY39" s="203">
        <f t="shared" si="7"/>
        <v>750.40755467196823</v>
      </c>
      <c r="AZ39" s="203">
        <f t="shared" si="8"/>
        <v>832.93013555787275</v>
      </c>
      <c r="BA39" s="203">
        <f t="shared" si="9"/>
        <v>592.41299303944311</v>
      </c>
      <c r="BB39" s="204">
        <f t="shared" si="10"/>
        <v>837.40331491712698</v>
      </c>
      <c r="BC39" s="674" t="str">
        <f t="shared" si="11"/>
        <v>ACCEPT</v>
      </c>
      <c r="BD39" s="674" t="str">
        <f t="shared" si="12"/>
        <v>ACCEPT</v>
      </c>
      <c r="BE39" s="59"/>
      <c r="BF39" s="138" t="s">
        <v>464</v>
      </c>
      <c r="BG39" s="11" t="s">
        <v>364</v>
      </c>
      <c r="BH39" s="118" t="s">
        <v>63</v>
      </c>
      <c r="BI39" s="203" t="str">
        <f>IF(ISTEXT(AY39),IF('EU1 ExtraEU Trade'!BC38=0,"INTRA-EU","CHECK")," ")</f>
        <v xml:space="preserve"> </v>
      </c>
      <c r="BJ39" s="203" t="str">
        <f>IF(ISTEXT(AZ39),IF('EU1 ExtraEU Trade'!BD38=0,"INTRA-EU","CHECK")," ")</f>
        <v xml:space="preserve"> </v>
      </c>
      <c r="BK39" s="203" t="str">
        <f>IF(ISTEXT(BA39),IF('EU1 ExtraEU Trade'!BE38=0,"INTRA-EU","CHECK")," ")</f>
        <v xml:space="preserve"> </v>
      </c>
      <c r="BL39" s="204" t="str">
        <f>IF(ISTEXT(BB39),IF('EU1 ExtraEU Trade'!BF38=0,"INTRA-EU","CHECK")," ")</f>
        <v xml:space="preserve"> </v>
      </c>
    </row>
    <row r="40" spans="1:64" s="4" customFormat="1" ht="15" customHeight="1" x14ac:dyDescent="0.2">
      <c r="A40" s="1293" t="s">
        <v>80</v>
      </c>
      <c r="B40" s="1305" t="s">
        <v>868</v>
      </c>
      <c r="C40" s="1300" t="s">
        <v>16</v>
      </c>
      <c r="D40" s="1574">
        <v>689.3</v>
      </c>
      <c r="E40" s="1574">
        <v>157062</v>
      </c>
      <c r="F40" s="1574">
        <v>603.20000000000005</v>
      </c>
      <c r="G40" s="1574">
        <v>158794</v>
      </c>
      <c r="H40" s="1574">
        <v>128.30000000000001</v>
      </c>
      <c r="I40" s="1574">
        <v>29319</v>
      </c>
      <c r="J40" s="1574">
        <v>113.7</v>
      </c>
      <c r="K40" s="1592">
        <v>29630</v>
      </c>
      <c r="L40" s="916"/>
      <c r="M40" s="916"/>
      <c r="N40" s="916"/>
      <c r="O40" s="875"/>
      <c r="P40" s="916"/>
      <c r="Q40" s="916"/>
      <c r="R40" s="916"/>
      <c r="S40" s="875"/>
      <c r="T40" s="916"/>
      <c r="U40" s="916"/>
      <c r="V40" s="916"/>
      <c r="W40" s="875"/>
      <c r="X40" s="916"/>
      <c r="Y40" s="916"/>
      <c r="Z40" s="916"/>
      <c r="AA40" s="875"/>
      <c r="AB40" s="904" t="str">
        <f t="shared" si="26"/>
        <v>8.2</v>
      </c>
      <c r="AC40" s="12" t="str">
        <f t="shared" si="26"/>
        <v>PARTICLE BOARD, ORIENTED STRAND BOARD (OSB) AND SIMILAR BOARD</v>
      </c>
      <c r="AD40" s="874" t="s">
        <v>16</v>
      </c>
      <c r="AE40" s="1407"/>
      <c r="AF40" s="1407"/>
      <c r="AG40" s="1407"/>
      <c r="AH40" s="1407"/>
      <c r="AI40" s="1407"/>
      <c r="AJ40" s="1407"/>
      <c r="AK40" s="1407"/>
      <c r="AL40" s="1407"/>
      <c r="AM40" s="67"/>
      <c r="AN40" s="138" t="str">
        <f t="shared" si="6"/>
        <v>8.2</v>
      </c>
      <c r="AO40" s="12" t="str">
        <f t="shared" si="6"/>
        <v>PARTICLE BOARD, ORIENTED STRAND BOARD (OSB) AND SIMILAR BOARD</v>
      </c>
      <c r="AP40" s="874" t="s">
        <v>16</v>
      </c>
      <c r="AQ40" s="872">
        <f>'JQ1 Production'!D52+'JQ2 TTrade'!D40-'JQ2 TTrade'!H40</f>
        <v>561</v>
      </c>
      <c r="AR40" s="872">
        <f>'JQ1 Production'!E52+'JQ2 TTrade'!E40-'JQ2 TTrade'!I40</f>
        <v>127743</v>
      </c>
      <c r="AS40" s="653"/>
      <c r="AT40" s="199"/>
      <c r="AV40" s="138" t="s">
        <v>80</v>
      </c>
      <c r="AW40" s="12" t="s">
        <v>465</v>
      </c>
      <c r="AX40" s="118" t="s">
        <v>63</v>
      </c>
      <c r="AY40" s="203">
        <f t="shared" si="7"/>
        <v>227.8572464819382</v>
      </c>
      <c r="AZ40" s="203">
        <f t="shared" si="8"/>
        <v>263.2526525198939</v>
      </c>
      <c r="BA40" s="203">
        <f t="shared" si="9"/>
        <v>228.51909586905688</v>
      </c>
      <c r="BB40" s="204">
        <f t="shared" si="10"/>
        <v>260.59806508355319</v>
      </c>
      <c r="BC40" s="674" t="str">
        <f t="shared" si="11"/>
        <v>ACCEPT</v>
      </c>
      <c r="BD40" s="674" t="str">
        <f t="shared" si="12"/>
        <v>ACCEPT</v>
      </c>
      <c r="BE40" s="59"/>
      <c r="BF40" s="138" t="s">
        <v>80</v>
      </c>
      <c r="BG40" s="12" t="s">
        <v>465</v>
      </c>
      <c r="BH40" s="118" t="s">
        <v>63</v>
      </c>
      <c r="BI40" s="207" t="str">
        <f>IF(ISTEXT(AY40),IF('EU1 ExtraEU Trade'!BC39=0,"INTRA-EU","CHECK")," ")</f>
        <v xml:space="preserve"> </v>
      </c>
      <c r="BJ40" s="207" t="str">
        <f>IF(ISTEXT(AZ40),IF('EU1 ExtraEU Trade'!BD39=0,"INTRA-EU","CHECK")," ")</f>
        <v xml:space="preserve"> </v>
      </c>
      <c r="BK40" s="207" t="str">
        <f>IF(ISTEXT(BA40),IF('EU1 ExtraEU Trade'!BE39=0,"INTRA-EU","CHECK")," ")</f>
        <v xml:space="preserve"> </v>
      </c>
      <c r="BL40" s="208" t="str">
        <f>IF(ISTEXT(BB40),IF('EU1 ExtraEU Trade'!BF39=0,"INTRA-EU","CHECK")," ")</f>
        <v xml:space="preserve"> </v>
      </c>
    </row>
    <row r="41" spans="1:64" s="4" customFormat="1" ht="15" customHeight="1" x14ac:dyDescent="0.2">
      <c r="A41" s="868" t="s">
        <v>466</v>
      </c>
      <c r="B41" s="886" t="s">
        <v>869</v>
      </c>
      <c r="C41" s="869" t="s">
        <v>16</v>
      </c>
      <c r="D41" s="1577">
        <v>157.6</v>
      </c>
      <c r="E41" s="1577">
        <v>39651</v>
      </c>
      <c r="F41" s="1577">
        <v>143.6</v>
      </c>
      <c r="G41" s="1577">
        <v>33744</v>
      </c>
      <c r="H41" s="1577">
        <v>14.8</v>
      </c>
      <c r="I41" s="1577">
        <v>3863</v>
      </c>
      <c r="J41" s="1577">
        <v>11.8</v>
      </c>
      <c r="K41" s="1591">
        <v>3143</v>
      </c>
      <c r="L41" s="916"/>
      <c r="M41" s="916"/>
      <c r="N41" s="916"/>
      <c r="O41" s="875"/>
      <c r="P41" s="916"/>
      <c r="Q41" s="916"/>
      <c r="R41" s="916"/>
      <c r="S41" s="875"/>
      <c r="T41" s="916"/>
      <c r="U41" s="916"/>
      <c r="V41" s="916"/>
      <c r="W41" s="875"/>
      <c r="X41" s="916"/>
      <c r="Y41" s="916"/>
      <c r="Z41" s="916"/>
      <c r="AA41" s="875"/>
      <c r="AB41" s="904" t="str">
        <f t="shared" si="26"/>
        <v>8.2.1</v>
      </c>
      <c r="AC41" s="887" t="str">
        <f t="shared" si="26"/>
        <v>of which: ORIENTED STRAND BOARD (OSB)</v>
      </c>
      <c r="AD41" s="869" t="s">
        <v>16</v>
      </c>
      <c r="AE41" s="1409" t="str">
        <f>IF(D41&gt;D40,"Error","OK")</f>
        <v>OK</v>
      </c>
      <c r="AF41" s="1409" t="str">
        <f t="shared" ref="AF41:AL41" si="39">IF(E41&gt;E40,"Error","OK")</f>
        <v>OK</v>
      </c>
      <c r="AG41" s="1409" t="str">
        <f t="shared" si="39"/>
        <v>OK</v>
      </c>
      <c r="AH41" s="1409" t="str">
        <f t="shared" si="39"/>
        <v>OK</v>
      </c>
      <c r="AI41" s="1409" t="str">
        <f t="shared" si="39"/>
        <v>OK</v>
      </c>
      <c r="AJ41" s="1409" t="str">
        <f t="shared" si="39"/>
        <v>OK</v>
      </c>
      <c r="AK41" s="1409" t="str">
        <f t="shared" si="39"/>
        <v>OK</v>
      </c>
      <c r="AL41" s="1409" t="str">
        <f t="shared" si="39"/>
        <v>OK</v>
      </c>
      <c r="AM41" s="67"/>
      <c r="AN41" s="138" t="str">
        <f t="shared" si="6"/>
        <v>8.2.1</v>
      </c>
      <c r="AO41" s="887" t="str">
        <f t="shared" si="6"/>
        <v>of which: ORIENTED STRAND BOARD (OSB)</v>
      </c>
      <c r="AP41" s="869" t="s">
        <v>16</v>
      </c>
      <c r="AQ41" s="872">
        <f>'JQ1 Production'!D53+'JQ2 TTrade'!D41-'JQ2 TTrade'!H41</f>
        <v>142.79999999999998</v>
      </c>
      <c r="AR41" s="872">
        <f>'JQ1 Production'!E53+'JQ2 TTrade'!E41-'JQ2 TTrade'!I41</f>
        <v>35788</v>
      </c>
      <c r="AS41" s="653"/>
      <c r="AT41" s="199"/>
      <c r="AV41" s="138" t="s">
        <v>466</v>
      </c>
      <c r="AW41" s="887" t="s">
        <v>403</v>
      </c>
      <c r="AX41" s="118" t="s">
        <v>63</v>
      </c>
      <c r="AY41" s="203">
        <f t="shared" si="7"/>
        <v>251.59263959390864</v>
      </c>
      <c r="AZ41" s="203">
        <f t="shared" si="8"/>
        <v>234.98607242339833</v>
      </c>
      <c r="BA41" s="203">
        <f t="shared" si="9"/>
        <v>261.01351351351349</v>
      </c>
      <c r="BB41" s="204">
        <f t="shared" si="10"/>
        <v>266.35593220338984</v>
      </c>
      <c r="BC41" s="674" t="str">
        <f t="shared" si="11"/>
        <v>ACCEPT</v>
      </c>
      <c r="BD41" s="674" t="str">
        <f t="shared" si="12"/>
        <v>ACCEPT</v>
      </c>
      <c r="BE41" s="59"/>
      <c r="BF41" s="138" t="s">
        <v>466</v>
      </c>
      <c r="BG41" s="887" t="s">
        <v>403</v>
      </c>
      <c r="BH41" s="118" t="s">
        <v>63</v>
      </c>
      <c r="BI41" s="207" t="str">
        <f>IF(ISTEXT(AY41),IF('EU1 ExtraEU Trade'!BC40=0,"INTRA-EU","CHECK")," ")</f>
        <v xml:space="preserve"> </v>
      </c>
      <c r="BJ41" s="207" t="str">
        <f>IF(ISTEXT(AZ41),IF('EU1 ExtraEU Trade'!BD40=0,"INTRA-EU","CHECK")," ")</f>
        <v xml:space="preserve"> </v>
      </c>
      <c r="BK41" s="207" t="str">
        <f>IF(ISTEXT(BA41),IF('EU1 ExtraEU Trade'!BE40=0,"INTRA-EU","CHECK")," ")</f>
        <v xml:space="preserve"> </v>
      </c>
      <c r="BL41" s="208" t="str">
        <f>IF(ISTEXT(BB41),IF('EU1 ExtraEU Trade'!BF40=0,"INTRA-EU","CHECK")," ")</f>
        <v xml:space="preserve"> </v>
      </c>
    </row>
    <row r="42" spans="1:64" s="4" customFormat="1" ht="15" customHeight="1" x14ac:dyDescent="0.2">
      <c r="A42" s="1293" t="s">
        <v>467</v>
      </c>
      <c r="B42" s="1299" t="s">
        <v>334</v>
      </c>
      <c r="C42" s="1300" t="s">
        <v>16</v>
      </c>
      <c r="D42" s="1574">
        <f t="shared" ref="D42:K42" si="40">SUM(D43:D45)</f>
        <v>606.1</v>
      </c>
      <c r="E42" s="1574">
        <f t="shared" si="40"/>
        <v>219405</v>
      </c>
      <c r="F42" s="1574">
        <f t="shared" si="40"/>
        <v>549.1</v>
      </c>
      <c r="G42" s="1574">
        <f t="shared" si="40"/>
        <v>225789</v>
      </c>
      <c r="H42" s="1574">
        <f t="shared" si="40"/>
        <v>157.99999999999997</v>
      </c>
      <c r="I42" s="1574">
        <f t="shared" si="40"/>
        <v>67090</v>
      </c>
      <c r="J42" s="1574">
        <f t="shared" si="40"/>
        <v>159.4</v>
      </c>
      <c r="K42" s="1574">
        <f t="shared" si="40"/>
        <v>72447</v>
      </c>
      <c r="L42" s="916"/>
      <c r="M42" s="916"/>
      <c r="N42" s="916"/>
      <c r="O42" s="875"/>
      <c r="P42" s="916"/>
      <c r="Q42" s="916"/>
      <c r="R42" s="916"/>
      <c r="S42" s="875"/>
      <c r="T42" s="916"/>
      <c r="U42" s="916"/>
      <c r="V42" s="916"/>
      <c r="W42" s="875"/>
      <c r="X42" s="916"/>
      <c r="Y42" s="916"/>
      <c r="Z42" s="916"/>
      <c r="AA42" s="875"/>
      <c r="AB42" s="904" t="str">
        <f t="shared" si="26"/>
        <v>8.3</v>
      </c>
      <c r="AC42" s="12" t="str">
        <f t="shared" si="26"/>
        <v xml:space="preserve">FIBREBOARD </v>
      </c>
      <c r="AD42" s="874" t="s">
        <v>16</v>
      </c>
      <c r="AE42" s="1412" t="str">
        <f>IF(D42&lt;(D43+D44+D45),"Error","OK")</f>
        <v>OK</v>
      </c>
      <c r="AF42" s="1412" t="str">
        <f t="shared" ref="AF42:AL42" si="41">IF(E42&lt;(E43+E44+E45),"Error","OK")</f>
        <v>OK</v>
      </c>
      <c r="AG42" s="1412" t="str">
        <f t="shared" si="41"/>
        <v>OK</v>
      </c>
      <c r="AH42" s="1412" t="str">
        <f t="shared" si="41"/>
        <v>OK</v>
      </c>
      <c r="AI42" s="1412" t="str">
        <f t="shared" si="41"/>
        <v>OK</v>
      </c>
      <c r="AJ42" s="1412" t="str">
        <f t="shared" si="41"/>
        <v>OK</v>
      </c>
      <c r="AK42" s="1412" t="str">
        <f t="shared" si="41"/>
        <v>OK</v>
      </c>
      <c r="AL42" s="1412" t="str">
        <f t="shared" si="41"/>
        <v>OK</v>
      </c>
      <c r="AM42" s="888"/>
      <c r="AN42" s="138" t="str">
        <f t="shared" si="6"/>
        <v>8.3</v>
      </c>
      <c r="AO42" s="12" t="str">
        <f t="shared" si="6"/>
        <v xml:space="preserve">FIBREBOARD </v>
      </c>
      <c r="AP42" s="874" t="s">
        <v>16</v>
      </c>
      <c r="AQ42" s="872">
        <f>'JQ1 Production'!D54+'JQ2 TTrade'!D42-'JQ2 TTrade'!H42</f>
        <v>477.1</v>
      </c>
      <c r="AR42" s="872">
        <f>'JQ1 Production'!E54+'JQ2 TTrade'!E42-'JQ2 TTrade'!I42</f>
        <v>152343.75099999999</v>
      </c>
      <c r="AS42" s="653"/>
      <c r="AT42" s="199"/>
      <c r="AV42" s="138" t="s">
        <v>467</v>
      </c>
      <c r="AW42" s="12" t="s">
        <v>334</v>
      </c>
      <c r="AX42" s="118" t="s">
        <v>63</v>
      </c>
      <c r="AY42" s="203">
        <f t="shared" si="7"/>
        <v>361.99472034317768</v>
      </c>
      <c r="AZ42" s="203">
        <f t="shared" si="8"/>
        <v>411.19832453105079</v>
      </c>
      <c r="BA42" s="203">
        <f t="shared" si="9"/>
        <v>424.62025316455703</v>
      </c>
      <c r="BB42" s="204">
        <f t="shared" si="10"/>
        <v>454.49811794228356</v>
      </c>
      <c r="BC42" s="674" t="str">
        <f t="shared" si="11"/>
        <v>ACCEPT</v>
      </c>
      <c r="BD42" s="674" t="str">
        <f t="shared" si="12"/>
        <v>ACCEPT</v>
      </c>
      <c r="BE42" s="59"/>
      <c r="BF42" s="138" t="s">
        <v>467</v>
      </c>
      <c r="BG42" s="12" t="s">
        <v>334</v>
      </c>
      <c r="BH42" s="118" t="s">
        <v>63</v>
      </c>
      <c r="BI42" s="207" t="str">
        <f>IF(ISTEXT(AY42),IF('EU1 ExtraEU Trade'!BC41=0,"INTRA-EU","CHECK")," ")</f>
        <v xml:space="preserve"> </v>
      </c>
      <c r="BJ42" s="207" t="str">
        <f>IF(ISTEXT(AZ42),IF('EU1 ExtraEU Trade'!BD41=0,"INTRA-EU","CHECK")," ")</f>
        <v xml:space="preserve"> </v>
      </c>
      <c r="BK42" s="207" t="str">
        <f>IF(ISTEXT(BA42),IF('EU1 ExtraEU Trade'!BE41=0,"INTRA-EU","CHECK")," ")</f>
        <v xml:space="preserve"> </v>
      </c>
      <c r="BL42" s="208" t="str">
        <f>IF(ISTEXT(BB42),IF('EU1 ExtraEU Trade'!BF41=0,"INTRA-EU","CHECK")," ")</f>
        <v xml:space="preserve"> </v>
      </c>
    </row>
    <row r="43" spans="1:64" s="4" customFormat="1" ht="15" customHeight="1" x14ac:dyDescent="0.2">
      <c r="A43" s="868" t="s">
        <v>468</v>
      </c>
      <c r="B43" s="10" t="s">
        <v>335</v>
      </c>
      <c r="C43" s="873" t="s">
        <v>16</v>
      </c>
      <c r="D43" s="1577">
        <v>73.2</v>
      </c>
      <c r="E43" s="1577">
        <v>40073</v>
      </c>
      <c r="F43" s="1577">
        <v>64.5</v>
      </c>
      <c r="G43" s="1577">
        <v>42411</v>
      </c>
      <c r="H43" s="1577">
        <v>7.7</v>
      </c>
      <c r="I43" s="1577">
        <v>8960</v>
      </c>
      <c r="J43" s="1577">
        <v>10.3</v>
      </c>
      <c r="K43" s="1591">
        <v>11649</v>
      </c>
      <c r="L43" s="916"/>
      <c r="M43" s="916"/>
      <c r="N43" s="916"/>
      <c r="O43" s="875"/>
      <c r="P43" s="916"/>
      <c r="Q43" s="916"/>
      <c r="R43" s="916"/>
      <c r="S43" s="875"/>
      <c r="T43" s="916"/>
      <c r="U43" s="916"/>
      <c r="V43" s="916"/>
      <c r="W43" s="875"/>
      <c r="X43" s="916"/>
      <c r="Y43" s="916"/>
      <c r="Z43" s="916"/>
      <c r="AA43" s="875"/>
      <c r="AB43" s="904" t="str">
        <f t="shared" si="26"/>
        <v>8.3.1</v>
      </c>
      <c r="AC43" s="10" t="str">
        <f t="shared" si="26"/>
        <v xml:space="preserve">HARDBOARD </v>
      </c>
      <c r="AD43" s="873" t="s">
        <v>16</v>
      </c>
      <c r="AE43" s="1407"/>
      <c r="AF43" s="1407"/>
      <c r="AG43" s="1407"/>
      <c r="AH43" s="1407"/>
      <c r="AI43" s="1407"/>
      <c r="AJ43" s="1407"/>
      <c r="AK43" s="1407"/>
      <c r="AL43" s="1407"/>
      <c r="AM43" s="67"/>
      <c r="AN43" s="138" t="str">
        <f t="shared" si="6"/>
        <v>8.3.1</v>
      </c>
      <c r="AO43" s="10" t="str">
        <f t="shared" si="6"/>
        <v xml:space="preserve">HARDBOARD </v>
      </c>
      <c r="AP43" s="873" t="s">
        <v>16</v>
      </c>
      <c r="AQ43" s="872">
        <f>'JQ1 Production'!D55+'JQ2 TTrade'!D43-'JQ2 TTrade'!H43</f>
        <v>65.5</v>
      </c>
      <c r="AR43" s="872">
        <f>'JQ1 Production'!E55+'JQ2 TTrade'!E43-'JQ2 TTrade'!I43</f>
        <v>31113</v>
      </c>
      <c r="AS43" s="653"/>
      <c r="AT43" s="199"/>
      <c r="AV43" s="138" t="s">
        <v>468</v>
      </c>
      <c r="AW43" s="10" t="s">
        <v>335</v>
      </c>
      <c r="AX43" s="114" t="s">
        <v>64</v>
      </c>
      <c r="AY43" s="203">
        <f t="shared" si="7"/>
        <v>547.44535519125679</v>
      </c>
      <c r="AZ43" s="203">
        <f t="shared" si="8"/>
        <v>657.53488372093022</v>
      </c>
      <c r="BA43" s="203">
        <f t="shared" si="9"/>
        <v>1163.6363636363635</v>
      </c>
      <c r="BB43" s="204">
        <f t="shared" si="10"/>
        <v>1130.9708737864078</v>
      </c>
      <c r="BC43" s="674" t="str">
        <f t="shared" si="11"/>
        <v>ACCEPT</v>
      </c>
      <c r="BD43" s="674" t="str">
        <f t="shared" si="12"/>
        <v>ACCEPT</v>
      </c>
      <c r="BE43" s="59"/>
      <c r="BF43" s="138" t="s">
        <v>468</v>
      </c>
      <c r="BG43" s="10" t="s">
        <v>335</v>
      </c>
      <c r="BH43" s="114" t="s">
        <v>64</v>
      </c>
      <c r="BI43" s="203" t="str">
        <f>IF(ISTEXT(AY43),IF('EU1 ExtraEU Trade'!BC42=0,"INTRA-EU","CHECK")," ")</f>
        <v xml:space="preserve"> </v>
      </c>
      <c r="BJ43" s="203" t="str">
        <f>IF(ISTEXT(AZ43),IF('EU1 ExtraEU Trade'!BD42=0,"INTRA-EU","CHECK")," ")</f>
        <v xml:space="preserve"> </v>
      </c>
      <c r="BK43" s="203" t="str">
        <f>IF(ISTEXT(BA43),IF('EU1 ExtraEU Trade'!BE42=0,"INTRA-EU","CHECK")," ")</f>
        <v xml:space="preserve"> </v>
      </c>
      <c r="BL43" s="204" t="str">
        <f>IF(ISTEXT(BB43),IF('EU1 ExtraEU Trade'!BF42=0,"INTRA-EU","CHECK")," ")</f>
        <v xml:space="preserve"> </v>
      </c>
    </row>
    <row r="44" spans="1:64" s="4" customFormat="1" ht="15" customHeight="1" thickBot="1" x14ac:dyDescent="0.25">
      <c r="A44" s="868" t="s">
        <v>469</v>
      </c>
      <c r="B44" s="10" t="s">
        <v>470</v>
      </c>
      <c r="C44" s="873" t="s">
        <v>16</v>
      </c>
      <c r="D44" s="1577">
        <v>462.5</v>
      </c>
      <c r="E44" s="1577">
        <v>158724</v>
      </c>
      <c r="F44" s="1577">
        <v>412.4</v>
      </c>
      <c r="G44" s="1577">
        <v>164800</v>
      </c>
      <c r="H44" s="1577">
        <v>143.1</v>
      </c>
      <c r="I44" s="1577">
        <v>55236</v>
      </c>
      <c r="J44" s="1577">
        <v>142.9</v>
      </c>
      <c r="K44" s="1591">
        <v>56951</v>
      </c>
      <c r="L44" s="916"/>
      <c r="M44" s="916"/>
      <c r="N44" s="916"/>
      <c r="O44" s="875"/>
      <c r="P44" s="916"/>
      <c r="Q44" s="916"/>
      <c r="R44" s="916"/>
      <c r="S44" s="875"/>
      <c r="T44" s="916"/>
      <c r="U44" s="916"/>
      <c r="V44" s="916"/>
      <c r="W44" s="875"/>
      <c r="X44" s="916"/>
      <c r="Y44" s="916"/>
      <c r="Z44" s="916"/>
      <c r="AA44" s="875"/>
      <c r="AB44" s="904" t="str">
        <f t="shared" si="26"/>
        <v>8.3.2</v>
      </c>
      <c r="AC44" s="10" t="str">
        <f t="shared" si="26"/>
        <v>MEDIUM/HIGH DENSITY FIBREBOARD (MDF/HDF)</v>
      </c>
      <c r="AD44" s="873" t="s">
        <v>16</v>
      </c>
      <c r="AE44" s="1407"/>
      <c r="AF44" s="1407"/>
      <c r="AG44" s="1407"/>
      <c r="AH44" s="1407"/>
      <c r="AI44" s="1407"/>
      <c r="AJ44" s="1407"/>
      <c r="AK44" s="1407"/>
      <c r="AL44" s="1407"/>
      <c r="AM44" s="67"/>
      <c r="AN44" s="138" t="str">
        <f t="shared" si="6"/>
        <v>8.3.2</v>
      </c>
      <c r="AO44" s="10" t="str">
        <f t="shared" si="6"/>
        <v>MEDIUM/HIGH DENSITY FIBREBOARD (MDF/HDF)</v>
      </c>
      <c r="AP44" s="873" t="s">
        <v>16</v>
      </c>
      <c r="AQ44" s="872">
        <f>'JQ1 Production'!D56+'JQ2 TTrade'!D44-'JQ2 TTrade'!H44</f>
        <v>319.39999999999998</v>
      </c>
      <c r="AR44" s="872">
        <f>'JQ1 Production'!E56+'JQ2 TTrade'!E44-'JQ2 TTrade'!I44</f>
        <v>103488</v>
      </c>
      <c r="AS44" s="653"/>
      <c r="AT44" s="199"/>
      <c r="AV44" s="138" t="s">
        <v>469</v>
      </c>
      <c r="AW44" s="10" t="s">
        <v>470</v>
      </c>
      <c r="AX44" s="120" t="s">
        <v>64</v>
      </c>
      <c r="AY44" s="203">
        <f t="shared" si="7"/>
        <v>343.187027027027</v>
      </c>
      <c r="AZ44" s="203">
        <f t="shared" si="8"/>
        <v>399.61202715809895</v>
      </c>
      <c r="BA44" s="203">
        <f t="shared" si="9"/>
        <v>385.99580712788264</v>
      </c>
      <c r="BB44" s="204">
        <f t="shared" si="10"/>
        <v>398.5374387683695</v>
      </c>
      <c r="BC44" s="674" t="str">
        <f t="shared" si="11"/>
        <v>ACCEPT</v>
      </c>
      <c r="BD44" s="674" t="str">
        <f t="shared" si="12"/>
        <v>ACCEPT</v>
      </c>
      <c r="BE44" s="59"/>
      <c r="BF44" s="138" t="s">
        <v>469</v>
      </c>
      <c r="BG44" s="10" t="s">
        <v>470</v>
      </c>
      <c r="BH44" s="120" t="s">
        <v>64</v>
      </c>
      <c r="BI44" s="210" t="str">
        <f>IF(ISTEXT(AY44),IF('EU1 ExtraEU Trade'!BC43=0,"INTRA-EU","CHECK")," ")</f>
        <v xml:space="preserve"> </v>
      </c>
      <c r="BJ44" s="210" t="str">
        <f>IF(ISTEXT(AZ44),IF('EU1 ExtraEU Trade'!BD43=0,"INTRA-EU","CHECK")," ")</f>
        <v xml:space="preserve"> </v>
      </c>
      <c r="BK44" s="210" t="str">
        <f>IF(ISTEXT(BA44),IF('EU1 ExtraEU Trade'!BE43=0,"INTRA-EU","CHECK")," ")</f>
        <v xml:space="preserve"> </v>
      </c>
      <c r="BL44" s="211" t="str">
        <f>IF(ISTEXT(BB44),IF('EU1 ExtraEU Trade'!BF43=0,"INTRA-EU","CHECK")," ")</f>
        <v xml:space="preserve"> </v>
      </c>
    </row>
    <row r="45" spans="1:64" s="4" customFormat="1" ht="15" customHeight="1" thickBot="1" x14ac:dyDescent="0.25">
      <c r="A45" s="876" t="s">
        <v>471</v>
      </c>
      <c r="B45" s="13" t="s">
        <v>44</v>
      </c>
      <c r="C45" s="869" t="s">
        <v>16</v>
      </c>
      <c r="D45" s="1577">
        <v>70.400000000000006</v>
      </c>
      <c r="E45" s="1577">
        <v>20608</v>
      </c>
      <c r="F45" s="1577">
        <v>72.2</v>
      </c>
      <c r="G45" s="1577">
        <v>18578</v>
      </c>
      <c r="H45" s="1577">
        <v>7.2</v>
      </c>
      <c r="I45" s="1577">
        <v>2894</v>
      </c>
      <c r="J45" s="1577">
        <v>6.2</v>
      </c>
      <c r="K45" s="1591">
        <v>3847</v>
      </c>
      <c r="L45" s="916"/>
      <c r="M45" s="916"/>
      <c r="N45" s="916"/>
      <c r="O45" s="875"/>
      <c r="P45" s="916"/>
      <c r="Q45" s="916"/>
      <c r="R45" s="916"/>
      <c r="S45" s="875"/>
      <c r="T45" s="916"/>
      <c r="U45" s="916"/>
      <c r="V45" s="916"/>
      <c r="W45" s="875"/>
      <c r="X45" s="916"/>
      <c r="Y45" s="916"/>
      <c r="Z45" s="916"/>
      <c r="AA45" s="875"/>
      <c r="AB45" s="907" t="str">
        <f t="shared" si="26"/>
        <v>8.3.3</v>
      </c>
      <c r="AC45" s="13" t="str">
        <f t="shared" si="26"/>
        <v xml:space="preserve">OTHER FIBREBOARD </v>
      </c>
      <c r="AD45" s="869" t="s">
        <v>16</v>
      </c>
      <c r="AE45" s="1409"/>
      <c r="AF45" s="1409"/>
      <c r="AG45" s="1409"/>
      <c r="AH45" s="1409"/>
      <c r="AI45" s="1409"/>
      <c r="AJ45" s="1409"/>
      <c r="AK45" s="1409"/>
      <c r="AL45" s="1409"/>
      <c r="AM45" s="67"/>
      <c r="AN45" s="137" t="str">
        <f t="shared" si="6"/>
        <v>8.3.3</v>
      </c>
      <c r="AO45" s="13" t="str">
        <f t="shared" si="6"/>
        <v xml:space="preserve">OTHER FIBREBOARD </v>
      </c>
      <c r="AP45" s="869" t="s">
        <v>16</v>
      </c>
      <c r="AQ45" s="872">
        <f>'JQ1 Production'!D57+'JQ2 TTrade'!D45-'JQ2 TTrade'!H45</f>
        <v>92.2</v>
      </c>
      <c r="AR45" s="872">
        <f>'JQ1 Production'!E57+'JQ2 TTrade'!E45-'JQ2 TTrade'!I45</f>
        <v>17742.751</v>
      </c>
      <c r="AS45" s="653"/>
      <c r="AT45" s="199"/>
      <c r="AV45" s="137" t="s">
        <v>471</v>
      </c>
      <c r="AW45" s="13" t="s">
        <v>44</v>
      </c>
      <c r="AX45" s="121" t="s">
        <v>64</v>
      </c>
      <c r="AY45" s="203">
        <f t="shared" si="7"/>
        <v>292.72727272727269</v>
      </c>
      <c r="AZ45" s="203">
        <f t="shared" si="8"/>
        <v>257.3130193905817</v>
      </c>
      <c r="BA45" s="203">
        <f t="shared" si="9"/>
        <v>401.94444444444446</v>
      </c>
      <c r="BB45" s="204">
        <f t="shared" si="10"/>
        <v>620.48387096774195</v>
      </c>
      <c r="BC45" s="674" t="str">
        <f t="shared" si="11"/>
        <v>ACCEPT</v>
      </c>
      <c r="BD45" s="674" t="str">
        <f t="shared" si="12"/>
        <v>ACCEPT</v>
      </c>
      <c r="BE45" s="59"/>
      <c r="BF45" s="137" t="s">
        <v>471</v>
      </c>
      <c r="BG45" s="13" t="s">
        <v>44</v>
      </c>
      <c r="BH45" s="121" t="s">
        <v>64</v>
      </c>
      <c r="BI45" s="212" t="str">
        <f>IF(ISTEXT(AY45),IF('EU1 ExtraEU Trade'!BC44=0,"INTRA-EU","CHECK")," ")</f>
        <v xml:space="preserve"> </v>
      </c>
      <c r="BJ45" s="212" t="str">
        <f>IF(ISTEXT(AZ45),IF('EU1 ExtraEU Trade'!BD44=0,"INTRA-EU","CHECK")," ")</f>
        <v xml:space="preserve"> </v>
      </c>
      <c r="BK45" s="212" t="str">
        <f>IF(ISTEXT(BA45),IF('EU1 ExtraEU Trade'!BE44=0,"INTRA-EU","CHECK")," ")</f>
        <v xml:space="preserve"> </v>
      </c>
      <c r="BL45" s="213" t="str">
        <f>IF(ISTEXT(BB45),IF('EU1 ExtraEU Trade'!BF44=0,"INTRA-EU","CHECK")," ")</f>
        <v xml:space="preserve"> </v>
      </c>
    </row>
    <row r="46" spans="1:64" s="4" customFormat="1" ht="15" customHeight="1" x14ac:dyDescent="0.2">
      <c r="A46" s="889" t="s">
        <v>472</v>
      </c>
      <c r="B46" s="878" t="s">
        <v>336</v>
      </c>
      <c r="C46" s="890" t="s">
        <v>362</v>
      </c>
      <c r="D46" s="1578">
        <f>SUM(D47,D48,D52)</f>
        <v>1676.0000000000002</v>
      </c>
      <c r="E46" s="1578">
        <f>SUM(E47,E48,E52)</f>
        <v>1054509</v>
      </c>
      <c r="F46" s="1578">
        <f>SUM(F47,F48,F52)</f>
        <v>1486.2500000000002</v>
      </c>
      <c r="G46" s="1578">
        <f>SUM(G47,G48,G52)</f>
        <v>863611</v>
      </c>
      <c r="H46" s="1578">
        <f>SUM(H47,H48,H52)</f>
        <v>1008.1000000000001</v>
      </c>
      <c r="I46" s="1578">
        <f>SUM(I47:I48,I52)</f>
        <v>673625</v>
      </c>
      <c r="J46" s="1578">
        <f>SUM(J47,J48,J52)</f>
        <v>803.7</v>
      </c>
      <c r="K46" s="1578">
        <f>SUM(K47:K48,K52)</f>
        <v>456266</v>
      </c>
      <c r="L46" s="915"/>
      <c r="M46" s="915"/>
      <c r="N46" s="915"/>
      <c r="O46" s="917"/>
      <c r="P46" s="915"/>
      <c r="Q46" s="915"/>
      <c r="R46" s="915"/>
      <c r="S46" s="917"/>
      <c r="T46" s="915"/>
      <c r="U46" s="915"/>
      <c r="V46" s="915"/>
      <c r="W46" s="917"/>
      <c r="X46" s="915"/>
      <c r="Y46" s="915"/>
      <c r="Z46" s="915"/>
      <c r="AA46" s="917"/>
      <c r="AB46" s="909" t="str">
        <f t="shared" si="26"/>
        <v>9</v>
      </c>
      <c r="AC46" s="863" t="str">
        <f t="shared" si="26"/>
        <v>WOOD PULP</v>
      </c>
      <c r="AD46" s="890" t="s">
        <v>362</v>
      </c>
      <c r="AE46" s="1410" t="str">
        <f>IF(D46&lt;(D47+D48+D52),"Error","OK")</f>
        <v>OK</v>
      </c>
      <c r="AF46" s="1410" t="str">
        <f t="shared" ref="AF46:AJ46" si="42">IF(E46&lt;(E47+E48+E52),"Error","OK")</f>
        <v>OK</v>
      </c>
      <c r="AG46" s="1410" t="str">
        <f t="shared" si="42"/>
        <v>OK</v>
      </c>
      <c r="AH46" s="1410" t="str">
        <f t="shared" si="42"/>
        <v>OK</v>
      </c>
      <c r="AI46" s="1410" t="str">
        <f t="shared" si="42"/>
        <v>OK</v>
      </c>
      <c r="AJ46" s="1410" t="str">
        <f t="shared" si="42"/>
        <v>OK</v>
      </c>
      <c r="AK46" s="1410" t="str">
        <f>IF(J46&lt;(J47+J48+J52),"Error","OK")</f>
        <v>OK</v>
      </c>
      <c r="AL46" s="1410" t="str">
        <f>IF(K46&lt;(K47+K48+K52),"Error","OK")</f>
        <v>OK</v>
      </c>
      <c r="AM46" s="865"/>
      <c r="AN46" s="866" t="str">
        <f t="shared" si="6"/>
        <v>9</v>
      </c>
      <c r="AO46" s="863" t="str">
        <f t="shared" si="6"/>
        <v>WOOD PULP</v>
      </c>
      <c r="AP46" s="890" t="s">
        <v>362</v>
      </c>
      <c r="AQ46" s="881">
        <f>'JQ1 Production'!D58+'JQ2 TTrade'!D46-'JQ2 TTrade'!H46</f>
        <v>704.90000000000009</v>
      </c>
      <c r="AR46" s="881">
        <f>'JQ1 Production'!E58+'JQ2 TTrade'!E46-'JQ2 TTrade'!I46</f>
        <v>380917.821</v>
      </c>
      <c r="AS46" s="653"/>
      <c r="AT46" s="199"/>
      <c r="AV46" s="866" t="s">
        <v>472</v>
      </c>
      <c r="AW46" s="863" t="s">
        <v>336</v>
      </c>
      <c r="AX46" s="122" t="s">
        <v>64</v>
      </c>
      <c r="AY46" s="203">
        <f t="shared" si="7"/>
        <v>629.18198090692113</v>
      </c>
      <c r="AZ46" s="203">
        <f t="shared" si="8"/>
        <v>581.06711522287628</v>
      </c>
      <c r="BA46" s="203">
        <f t="shared" si="9"/>
        <v>668.21247892074189</v>
      </c>
      <c r="BB46" s="204">
        <f t="shared" si="10"/>
        <v>567.7068557919622</v>
      </c>
      <c r="BC46" s="674" t="str">
        <f t="shared" si="11"/>
        <v>ACCEPT</v>
      </c>
      <c r="BD46" s="674" t="str">
        <f t="shared" si="12"/>
        <v>ACCEPT</v>
      </c>
      <c r="BE46" s="59"/>
      <c r="BF46" s="866" t="s">
        <v>472</v>
      </c>
      <c r="BG46" s="863" t="s">
        <v>336</v>
      </c>
      <c r="BH46" s="122" t="s">
        <v>64</v>
      </c>
      <c r="BI46" s="203" t="str">
        <f>IF(ISTEXT(AY46),IF('EU1 ExtraEU Trade'!BC45=0,"INTRA-EU","CHECK")," ")</f>
        <v xml:space="preserve"> </v>
      </c>
      <c r="BJ46" s="203" t="str">
        <f>IF(ISTEXT(AZ46),IF('EU1 ExtraEU Trade'!BD45=0,"INTRA-EU","CHECK")," ")</f>
        <v xml:space="preserve"> </v>
      </c>
      <c r="BK46" s="203" t="str">
        <f>IF(ISTEXT(BA46),IF('EU1 ExtraEU Trade'!BE45=0,"INTRA-EU","CHECK")," ")</f>
        <v xml:space="preserve"> </v>
      </c>
      <c r="BL46" s="204" t="str">
        <f>IF(ISTEXT(BB46),IF('EU1 ExtraEU Trade'!BF45=0,"INTRA-EU","CHECK")," ")</f>
        <v xml:space="preserve"> </v>
      </c>
    </row>
    <row r="47" spans="1:64" s="4" customFormat="1" ht="15" customHeight="1" x14ac:dyDescent="0.2">
      <c r="A47" s="891" t="s">
        <v>473</v>
      </c>
      <c r="B47" s="892" t="s">
        <v>474</v>
      </c>
      <c r="C47" s="893" t="s">
        <v>362</v>
      </c>
      <c r="D47" s="1577">
        <v>189.2</v>
      </c>
      <c r="E47" s="1577">
        <v>78111</v>
      </c>
      <c r="F47" s="1577">
        <v>177.4</v>
      </c>
      <c r="G47" s="1577">
        <v>79792</v>
      </c>
      <c r="H47" s="1577">
        <v>69.2</v>
      </c>
      <c r="I47" s="1577">
        <v>32656</v>
      </c>
      <c r="J47" s="1577">
        <v>77.7</v>
      </c>
      <c r="K47" s="1591">
        <v>38294</v>
      </c>
      <c r="L47" s="916"/>
      <c r="M47" s="916"/>
      <c r="N47" s="916"/>
      <c r="O47" s="875"/>
      <c r="P47" s="916"/>
      <c r="Q47" s="916"/>
      <c r="R47" s="916"/>
      <c r="S47" s="875"/>
      <c r="T47" s="916"/>
      <c r="U47" s="916"/>
      <c r="V47" s="916"/>
      <c r="W47" s="875"/>
      <c r="X47" s="916"/>
      <c r="Y47" s="916"/>
      <c r="Z47" s="916"/>
      <c r="AA47" s="875"/>
      <c r="AB47" s="68" t="str">
        <f t="shared" si="26"/>
        <v>9.1</v>
      </c>
      <c r="AC47" s="12" t="str">
        <f t="shared" si="26"/>
        <v>MECHANICAL AND SEMI-CHEMICAL WOOD PULP</v>
      </c>
      <c r="AD47" s="893" t="s">
        <v>362</v>
      </c>
      <c r="AE47" s="1407"/>
      <c r="AF47" s="1407"/>
      <c r="AG47" s="1407"/>
      <c r="AH47" s="1407"/>
      <c r="AI47" s="1407"/>
      <c r="AJ47" s="1407"/>
      <c r="AK47" s="1407"/>
      <c r="AL47" s="1407"/>
      <c r="AM47" s="67"/>
      <c r="AN47" s="138" t="str">
        <f t="shared" si="6"/>
        <v>9.1</v>
      </c>
      <c r="AO47" s="12" t="str">
        <f t="shared" si="6"/>
        <v>MECHANICAL AND SEMI-CHEMICAL WOOD PULP</v>
      </c>
      <c r="AP47" s="893" t="s">
        <v>362</v>
      </c>
      <c r="AQ47" s="872">
        <f>'JQ1 Production'!D59+'JQ2 TTrade'!D47-'JQ2 TTrade'!H47</f>
        <v>157</v>
      </c>
      <c r="AR47" s="872">
        <f>'JQ1 Production'!E59+'JQ2 TTrade'!E47-'JQ2 TTrade'!I47</f>
        <v>45488.820999999996</v>
      </c>
      <c r="AS47" s="653"/>
      <c r="AT47" s="199"/>
      <c r="AV47" s="138" t="s">
        <v>473</v>
      </c>
      <c r="AW47" s="12" t="s">
        <v>474</v>
      </c>
      <c r="AX47" s="119" t="s">
        <v>64</v>
      </c>
      <c r="AY47" s="203">
        <f t="shared" si="7"/>
        <v>412.84883720930236</v>
      </c>
      <c r="AZ47" s="203">
        <f t="shared" si="8"/>
        <v>449.78579481397969</v>
      </c>
      <c r="BA47" s="203">
        <f t="shared" si="9"/>
        <v>471.90751445086704</v>
      </c>
      <c r="BB47" s="204">
        <f t="shared" si="10"/>
        <v>492.84427284427284</v>
      </c>
      <c r="BC47" s="674" t="str">
        <f t="shared" si="11"/>
        <v>ACCEPT</v>
      </c>
      <c r="BD47" s="674" t="str">
        <f t="shared" si="12"/>
        <v>ACCEPT</v>
      </c>
      <c r="BE47" s="59"/>
      <c r="BF47" s="138" t="s">
        <v>473</v>
      </c>
      <c r="BG47" s="12" t="s">
        <v>474</v>
      </c>
      <c r="BH47" s="119" t="s">
        <v>64</v>
      </c>
      <c r="BI47" s="207" t="str">
        <f>IF(ISTEXT(AY47),IF('EU1 ExtraEU Trade'!BC46=0,"INTRA-EU","CHECK")," ")</f>
        <v xml:space="preserve"> </v>
      </c>
      <c r="BJ47" s="207" t="str">
        <f>IF(ISTEXT(AZ47),IF('EU1 ExtraEU Trade'!BD46=0,"INTRA-EU","CHECK")," ")</f>
        <v xml:space="preserve"> </v>
      </c>
      <c r="BK47" s="207" t="str">
        <f>IF(ISTEXT(BA47),IF('EU1 ExtraEU Trade'!BE46=0,"INTRA-EU","CHECK")," ")</f>
        <v xml:space="preserve"> </v>
      </c>
      <c r="BL47" s="208" t="str">
        <f>IF(ISTEXT(BB47),IF('EU1 ExtraEU Trade'!BF46=0,"INTRA-EU","CHECK")," ")</f>
        <v xml:space="preserve"> </v>
      </c>
    </row>
    <row r="48" spans="1:64" s="4" customFormat="1" ht="15" customHeight="1" x14ac:dyDescent="0.2">
      <c r="A48" s="1306" t="s">
        <v>475</v>
      </c>
      <c r="B48" s="1299" t="s">
        <v>476</v>
      </c>
      <c r="C48" s="1307" t="s">
        <v>362</v>
      </c>
      <c r="D48" s="1574">
        <f t="shared" ref="D48:K48" si="43">SUM(D49,D51)</f>
        <v>1469.3000000000002</v>
      </c>
      <c r="E48" s="1574">
        <f t="shared" si="43"/>
        <v>954994</v>
      </c>
      <c r="F48" s="1574">
        <f t="shared" si="43"/>
        <v>1288.9000000000001</v>
      </c>
      <c r="G48" s="1574">
        <f t="shared" si="43"/>
        <v>759341</v>
      </c>
      <c r="H48" s="1574">
        <f t="shared" si="43"/>
        <v>938.7</v>
      </c>
      <c r="I48" s="1574">
        <f t="shared" si="43"/>
        <v>640645</v>
      </c>
      <c r="J48" s="1574">
        <f t="shared" si="43"/>
        <v>725.7</v>
      </c>
      <c r="K48" s="1574">
        <f t="shared" si="43"/>
        <v>417794</v>
      </c>
      <c r="L48" s="916"/>
      <c r="M48" s="916"/>
      <c r="N48" s="916"/>
      <c r="O48" s="875"/>
      <c r="P48" s="916"/>
      <c r="Q48" s="916"/>
      <c r="R48" s="916"/>
      <c r="S48" s="875"/>
      <c r="T48" s="916"/>
      <c r="U48" s="916"/>
      <c r="V48" s="916"/>
      <c r="W48" s="875"/>
      <c r="X48" s="916"/>
      <c r="Y48" s="916"/>
      <c r="Z48" s="916"/>
      <c r="AA48" s="875"/>
      <c r="AB48" s="68" t="str">
        <f t="shared" si="26"/>
        <v>9.2</v>
      </c>
      <c r="AC48" s="12" t="str">
        <f t="shared" si="26"/>
        <v>CHEMICAL WOOD PULP</v>
      </c>
      <c r="AD48" s="858" t="s">
        <v>362</v>
      </c>
      <c r="AE48" s="1408" t="str">
        <f>IF(D48&lt;(D49+D51),"Error","OK")</f>
        <v>OK</v>
      </c>
      <c r="AF48" s="1408" t="str">
        <f t="shared" ref="AF48:AJ48" si="44">IF(E48&lt;(E49+E51),"Error","OK")</f>
        <v>OK</v>
      </c>
      <c r="AG48" s="1408" t="str">
        <f t="shared" si="44"/>
        <v>OK</v>
      </c>
      <c r="AH48" s="1408" t="str">
        <f t="shared" si="44"/>
        <v>OK</v>
      </c>
      <c r="AI48" s="1408" t="str">
        <f t="shared" si="44"/>
        <v>OK</v>
      </c>
      <c r="AJ48" s="1408" t="str">
        <f t="shared" si="44"/>
        <v>OK</v>
      </c>
      <c r="AK48" s="1408" t="str">
        <f>IF(J48&lt;(J49+J51),"Error","OK")</f>
        <v>OK</v>
      </c>
      <c r="AL48" s="1408" t="str">
        <f>IF(K48&lt;(K49+K51),"Error","OK")</f>
        <v>OK</v>
      </c>
      <c r="AM48" s="865"/>
      <c r="AN48" s="138" t="str">
        <f t="shared" si="6"/>
        <v>9.2</v>
      </c>
      <c r="AO48" s="12" t="str">
        <f t="shared" si="6"/>
        <v>CHEMICAL WOOD PULP</v>
      </c>
      <c r="AP48" s="858" t="s">
        <v>362</v>
      </c>
      <c r="AQ48" s="872">
        <f>'JQ1 Production'!D60+'JQ2 TTrade'!D48-'JQ2 TTrade'!H48</f>
        <v>530.60000000000014</v>
      </c>
      <c r="AR48" s="872">
        <f>'JQ1 Production'!E60+'JQ2 TTrade'!E48-'JQ2 TTrade'!I48</f>
        <v>314349</v>
      </c>
      <c r="AS48" s="653"/>
      <c r="AT48" s="199"/>
      <c r="AV48" s="138" t="s">
        <v>475</v>
      </c>
      <c r="AW48" s="12" t="s">
        <v>476</v>
      </c>
      <c r="AX48" s="119" t="s">
        <v>64</v>
      </c>
      <c r="AY48" s="203">
        <f t="shared" si="7"/>
        <v>649.96528959368402</v>
      </c>
      <c r="AZ48" s="203">
        <f t="shared" si="8"/>
        <v>589.13880052758157</v>
      </c>
      <c r="BA48" s="203">
        <f t="shared" si="9"/>
        <v>682.48109087035255</v>
      </c>
      <c r="BB48" s="204">
        <f>IF(ISNUMBER(K48),IF(ISNUMBER(J48),IF(J48=0,IF(K48=0,0,"ZERO Q"),IF(K48=0,"ZERO V",K48/J48)),"NO Q"),IF(ISNUMBER(J48), "NO V","REPORT"))</f>
        <v>575.71172660879142</v>
      </c>
      <c r="BC48" s="674" t="str">
        <f t="shared" si="11"/>
        <v>ACCEPT</v>
      </c>
      <c r="BD48" s="674" t="str">
        <f t="shared" si="12"/>
        <v>ACCEPT</v>
      </c>
      <c r="BE48" s="59"/>
      <c r="BF48" s="138" t="s">
        <v>475</v>
      </c>
      <c r="BG48" s="12" t="s">
        <v>476</v>
      </c>
      <c r="BH48" s="119" t="s">
        <v>64</v>
      </c>
      <c r="BI48" s="207" t="str">
        <f>IF(ISTEXT(AY48),IF('EU1 ExtraEU Trade'!BC47=0,"INTRA-EU","CHECK")," ")</f>
        <v xml:space="preserve"> </v>
      </c>
      <c r="BJ48" s="207" t="str">
        <f>IF(ISTEXT(AZ48),IF('EU1 ExtraEU Trade'!BD47=0,"INTRA-EU","CHECK")," ")</f>
        <v xml:space="preserve"> </v>
      </c>
      <c r="BK48" s="207" t="str">
        <f>IF(ISTEXT(BA48),IF('EU1 ExtraEU Trade'!BE47=0,"INTRA-EU","CHECK")," ")</f>
        <v xml:space="preserve"> </v>
      </c>
      <c r="BL48" s="208" t="str">
        <f>IF(ISTEXT(BB48),IF('EU1 ExtraEU Trade'!BF47=0,"INTRA-EU","CHECK")," ")</f>
        <v xml:space="preserve"> </v>
      </c>
    </row>
    <row r="49" spans="1:64" s="4" customFormat="1" ht="15" customHeight="1" x14ac:dyDescent="0.2">
      <c r="A49" s="891" t="s">
        <v>477</v>
      </c>
      <c r="B49" s="10" t="s">
        <v>478</v>
      </c>
      <c r="C49" s="869" t="s">
        <v>362</v>
      </c>
      <c r="D49" s="1577">
        <v>1467.9</v>
      </c>
      <c r="E49" s="1577">
        <v>952564</v>
      </c>
      <c r="F49" s="1577">
        <v>1286.5</v>
      </c>
      <c r="G49" s="1577">
        <v>755373</v>
      </c>
      <c r="H49" s="1577">
        <v>938.6</v>
      </c>
      <c r="I49" s="1577">
        <v>640364</v>
      </c>
      <c r="J49" s="1577">
        <v>725.2</v>
      </c>
      <c r="K49" s="1591">
        <v>416821</v>
      </c>
      <c r="L49" s="916"/>
      <c r="M49" s="916"/>
      <c r="N49" s="916"/>
      <c r="O49" s="875"/>
      <c r="P49" s="916"/>
      <c r="Q49" s="916"/>
      <c r="R49" s="916"/>
      <c r="S49" s="875"/>
      <c r="T49" s="916"/>
      <c r="U49" s="916"/>
      <c r="V49" s="916"/>
      <c r="W49" s="875"/>
      <c r="X49" s="916"/>
      <c r="Y49" s="916"/>
      <c r="Z49" s="916"/>
      <c r="AA49" s="875"/>
      <c r="AB49" s="68" t="str">
        <f t="shared" si="26"/>
        <v>9.2.1</v>
      </c>
      <c r="AC49" s="10" t="str">
        <f t="shared" si="26"/>
        <v>SULPHATE PULP</v>
      </c>
      <c r="AD49" s="869" t="s">
        <v>362</v>
      </c>
      <c r="AE49" s="1407"/>
      <c r="AF49" s="1407"/>
      <c r="AG49" s="1407"/>
      <c r="AH49" s="1407"/>
      <c r="AI49" s="1407"/>
      <c r="AJ49" s="1407"/>
      <c r="AK49" s="1407"/>
      <c r="AL49" s="1407"/>
      <c r="AM49" s="67"/>
      <c r="AN49" s="138" t="str">
        <f t="shared" si="6"/>
        <v>9.2.1</v>
      </c>
      <c r="AO49" s="10" t="str">
        <f t="shared" si="6"/>
        <v>SULPHATE PULP</v>
      </c>
      <c r="AP49" s="869" t="s">
        <v>362</v>
      </c>
      <c r="AQ49" s="872">
        <f>'JQ1 Production'!D61+'JQ2 TTrade'!D49-'JQ2 TTrade'!H49</f>
        <v>529.30000000000007</v>
      </c>
      <c r="AR49" s="872">
        <f>'JQ1 Production'!E61+'JQ2 TTrade'!E49-'JQ2 TTrade'!I49</f>
        <v>312200</v>
      </c>
      <c r="AS49" s="653"/>
      <c r="AT49" s="199"/>
      <c r="AV49" s="138" t="s">
        <v>477</v>
      </c>
      <c r="AW49" s="10" t="s">
        <v>478</v>
      </c>
      <c r="AX49" s="119" t="s">
        <v>64</v>
      </c>
      <c r="AY49" s="203">
        <f t="shared" si="7"/>
        <v>648.9297636078752</v>
      </c>
      <c r="AZ49" s="203">
        <f t="shared" si="8"/>
        <v>587.15351729498639</v>
      </c>
      <c r="BA49" s="203">
        <f t="shared" si="9"/>
        <v>682.25442147879824</v>
      </c>
      <c r="BB49" s="204">
        <f>IF(ISNUMBER(K49),IF(ISNUMBER(J49),IF(J49=0,IF(K49=0,0,"ZERO Q"),IF(K49=0,"ZERO V",K49/J49)),"NO Q"),IF(ISNUMBER(J49), "NO V","REPORT"))</f>
        <v>574.76696083838942</v>
      </c>
      <c r="BC49" s="674" t="str">
        <f t="shared" si="11"/>
        <v>ACCEPT</v>
      </c>
      <c r="BD49" s="674" t="str">
        <f t="shared" si="12"/>
        <v>ACCEPT</v>
      </c>
      <c r="BE49" s="59"/>
      <c r="BF49" s="138" t="s">
        <v>477</v>
      </c>
      <c r="BG49" s="10" t="s">
        <v>478</v>
      </c>
      <c r="BH49" s="119" t="s">
        <v>64</v>
      </c>
      <c r="BI49" s="207" t="str">
        <f>IF(ISTEXT(AY49),IF('EU1 ExtraEU Trade'!BC48=0,"INTRA-EU","CHECK")," ")</f>
        <v xml:space="preserve"> </v>
      </c>
      <c r="BJ49" s="207" t="str">
        <f>IF(ISTEXT(AZ49),IF('EU1 ExtraEU Trade'!BD48=0,"INTRA-EU","CHECK")," ")</f>
        <v xml:space="preserve"> </v>
      </c>
      <c r="BK49" s="207" t="str">
        <f>IF(ISTEXT(BA49),IF('EU1 ExtraEU Trade'!BE48=0,"INTRA-EU","CHECK")," ")</f>
        <v xml:space="preserve"> </v>
      </c>
      <c r="BL49" s="208" t="str">
        <f>IF(ISTEXT(BB49),IF('EU1 ExtraEU Trade'!BF48=0,"INTRA-EU","CHECK")," ")</f>
        <v xml:space="preserve"> </v>
      </c>
    </row>
    <row r="50" spans="1:64" s="4" customFormat="1" ht="15" customHeight="1" thickBot="1" x14ac:dyDescent="0.25">
      <c r="A50" s="891" t="s">
        <v>479</v>
      </c>
      <c r="B50" s="11" t="s">
        <v>480</v>
      </c>
      <c r="C50" s="869" t="s">
        <v>362</v>
      </c>
      <c r="D50" s="1577">
        <v>1464</v>
      </c>
      <c r="E50" s="1577">
        <v>949440</v>
      </c>
      <c r="F50" s="1577">
        <v>1285.2</v>
      </c>
      <c r="G50" s="1577">
        <v>754470</v>
      </c>
      <c r="H50" s="1577">
        <v>938.5</v>
      </c>
      <c r="I50" s="1577">
        <v>639743</v>
      </c>
      <c r="J50" s="1577">
        <v>725.1</v>
      </c>
      <c r="K50" s="1591">
        <v>416768</v>
      </c>
      <c r="L50" s="916"/>
      <c r="M50" s="916"/>
      <c r="N50" s="916"/>
      <c r="O50" s="875"/>
      <c r="P50" s="916"/>
      <c r="Q50" s="916"/>
      <c r="R50" s="916"/>
      <c r="S50" s="875"/>
      <c r="T50" s="916"/>
      <c r="U50" s="916"/>
      <c r="V50" s="916"/>
      <c r="W50" s="875"/>
      <c r="X50" s="916"/>
      <c r="Y50" s="916"/>
      <c r="Z50" s="916"/>
      <c r="AA50" s="875"/>
      <c r="AB50" s="68" t="str">
        <f t="shared" si="26"/>
        <v>9.2.1.1</v>
      </c>
      <c r="AC50" s="11" t="str">
        <f t="shared" si="26"/>
        <v>of which: BLEACHED</v>
      </c>
      <c r="AD50" s="869" t="s">
        <v>362</v>
      </c>
      <c r="AE50" s="1409" t="str">
        <f>IF(D50&gt;D49,"Error","OK")</f>
        <v>OK</v>
      </c>
      <c r="AF50" s="1409" t="str">
        <f t="shared" ref="AF50:AJ50" si="45">IF(E50&gt;E49,"Error","OK")</f>
        <v>OK</v>
      </c>
      <c r="AG50" s="1409" t="str">
        <f t="shared" si="45"/>
        <v>OK</v>
      </c>
      <c r="AH50" s="1409" t="str">
        <f t="shared" si="45"/>
        <v>OK</v>
      </c>
      <c r="AI50" s="1409" t="str">
        <f t="shared" si="45"/>
        <v>OK</v>
      </c>
      <c r="AJ50" s="1409" t="str">
        <f t="shared" si="45"/>
        <v>OK</v>
      </c>
      <c r="AK50" s="1409" t="str">
        <f>IF(J50&gt;J49,"Error","OK")</f>
        <v>OK</v>
      </c>
      <c r="AL50" s="1409" t="str">
        <f>IF(K50&gt;K49,"Error","OK")</f>
        <v>OK</v>
      </c>
      <c r="AM50" s="67"/>
      <c r="AN50" s="138" t="str">
        <f t="shared" si="6"/>
        <v>9.2.1.1</v>
      </c>
      <c r="AO50" s="11" t="str">
        <f t="shared" si="6"/>
        <v>of which: BLEACHED</v>
      </c>
      <c r="AP50" s="869" t="s">
        <v>362</v>
      </c>
      <c r="AQ50" s="872">
        <f>'JQ1 Production'!D62+'JQ2 TTrade'!D50-'JQ2 TTrade'!H50</f>
        <v>525.5</v>
      </c>
      <c r="AR50" s="872">
        <f>'JQ1 Production'!E62+'JQ2 TTrade'!E50-'JQ2 TTrade'!I50</f>
        <v>309697</v>
      </c>
      <c r="AS50" s="653"/>
      <c r="AT50" s="199"/>
      <c r="AV50" s="138" t="s">
        <v>479</v>
      </c>
      <c r="AW50" s="11" t="s">
        <v>480</v>
      </c>
      <c r="AX50" s="117" t="s">
        <v>64</v>
      </c>
      <c r="AY50" s="203">
        <f t="shared" si="7"/>
        <v>648.52459016393448</v>
      </c>
      <c r="AZ50" s="203">
        <f t="shared" si="8"/>
        <v>587.04481792717081</v>
      </c>
      <c r="BA50" s="203">
        <f t="shared" si="9"/>
        <v>681.66542354821524</v>
      </c>
      <c r="BB50" s="204">
        <f>IF(ISNUMBER(K50),IF(ISNUMBER(J50),IF(J50=0,IF(K50=0,0,"ZERO Q"),IF(K50=0,"ZERO V",K50/J50)),"NO Q"),IF(ISNUMBER(J50), "NO V","REPORT"))</f>
        <v>574.77313474003586</v>
      </c>
      <c r="BC50" s="674" t="str">
        <f t="shared" si="11"/>
        <v>ACCEPT</v>
      </c>
      <c r="BD50" s="674" t="str">
        <f t="shared" si="12"/>
        <v>ACCEPT</v>
      </c>
      <c r="BE50" s="59"/>
      <c r="BF50" s="138" t="s">
        <v>479</v>
      </c>
      <c r="BG50" s="11" t="s">
        <v>480</v>
      </c>
      <c r="BH50" s="117" t="s">
        <v>64</v>
      </c>
      <c r="BI50" s="210" t="str">
        <f>IF(ISTEXT(AY50),IF('EU1 ExtraEU Trade'!BC49=0,"INTRA-EU","CHECK")," ")</f>
        <v xml:space="preserve"> </v>
      </c>
      <c r="BJ50" s="210" t="str">
        <f>IF(ISTEXT(AZ50),IF('EU1 ExtraEU Trade'!BD49=0,"INTRA-EU","CHECK")," ")</f>
        <v xml:space="preserve"> </v>
      </c>
      <c r="BK50" s="210" t="str">
        <f>IF(ISTEXT(BA50),IF('EU1 ExtraEU Trade'!BE49=0,"INTRA-EU","CHECK")," ")</f>
        <v xml:space="preserve"> </v>
      </c>
      <c r="BL50" s="211" t="str">
        <f>IF(ISTEXT(BB50),IF('EU1 ExtraEU Trade'!BF49=0,"INTRA-EU","CHECK")," ")</f>
        <v xml:space="preserve"> </v>
      </c>
    </row>
    <row r="51" spans="1:64" s="4" customFormat="1" ht="15" customHeight="1" x14ac:dyDescent="0.2">
      <c r="A51" s="891" t="s">
        <v>481</v>
      </c>
      <c r="B51" s="13" t="s">
        <v>482</v>
      </c>
      <c r="C51" s="869" t="s">
        <v>362</v>
      </c>
      <c r="D51" s="1577">
        <v>1.4</v>
      </c>
      <c r="E51" s="1577">
        <v>2430</v>
      </c>
      <c r="F51" s="1577">
        <v>2.4</v>
      </c>
      <c r="G51" s="1577">
        <v>3968</v>
      </c>
      <c r="H51" s="1577">
        <v>0.1</v>
      </c>
      <c r="I51" s="1577">
        <v>281</v>
      </c>
      <c r="J51" s="1577">
        <v>0.5</v>
      </c>
      <c r="K51" s="1591">
        <v>973</v>
      </c>
      <c r="L51" s="916"/>
      <c r="M51" s="916"/>
      <c r="N51" s="916"/>
      <c r="O51" s="875"/>
      <c r="P51" s="916"/>
      <c r="Q51" s="916"/>
      <c r="R51" s="916"/>
      <c r="S51" s="875"/>
      <c r="T51" s="916"/>
      <c r="U51" s="916"/>
      <c r="V51" s="916"/>
      <c r="W51" s="875"/>
      <c r="X51" s="916"/>
      <c r="Y51" s="916"/>
      <c r="Z51" s="916"/>
      <c r="AA51" s="875"/>
      <c r="AB51" s="68" t="str">
        <f t="shared" si="26"/>
        <v>9.2.2</v>
      </c>
      <c r="AC51" s="10" t="str">
        <f t="shared" si="26"/>
        <v>SULPHITE PULP</v>
      </c>
      <c r="AD51" s="869" t="s">
        <v>362</v>
      </c>
      <c r="AE51" s="1407"/>
      <c r="AF51" s="1407"/>
      <c r="AG51" s="1407"/>
      <c r="AH51" s="1407"/>
      <c r="AI51" s="1407"/>
      <c r="AJ51" s="1407"/>
      <c r="AK51" s="1407"/>
      <c r="AL51" s="1407"/>
      <c r="AM51" s="67"/>
      <c r="AN51" s="138" t="str">
        <f t="shared" si="6"/>
        <v>9.2.2</v>
      </c>
      <c r="AO51" s="10" t="str">
        <f t="shared" si="6"/>
        <v>SULPHITE PULP</v>
      </c>
      <c r="AP51" s="869" t="s">
        <v>362</v>
      </c>
      <c r="AQ51" s="872">
        <f>'JQ1 Production'!D63+'JQ2 TTrade'!D51-'JQ2 TTrade'!H51</f>
        <v>1.2999999999999998</v>
      </c>
      <c r="AR51" s="872">
        <f>'JQ1 Production'!E63+'JQ2 TTrade'!E51-'JQ2 TTrade'!I51</f>
        <v>2149</v>
      </c>
      <c r="AS51" s="653"/>
      <c r="AT51" s="199"/>
      <c r="AV51" s="138" t="s">
        <v>481</v>
      </c>
      <c r="AW51" s="10" t="s">
        <v>482</v>
      </c>
      <c r="AX51" s="114" t="s">
        <v>64</v>
      </c>
      <c r="AY51" s="203">
        <f t="shared" si="7"/>
        <v>1735.7142857142858</v>
      </c>
      <c r="AZ51" s="203">
        <f t="shared" si="8"/>
        <v>1653.3333333333335</v>
      </c>
      <c r="BA51" s="203">
        <f t="shared" si="9"/>
        <v>2810</v>
      </c>
      <c r="BB51" s="204">
        <f t="shared" si="10"/>
        <v>1946</v>
      </c>
      <c r="BC51" s="674" t="str">
        <f t="shared" si="11"/>
        <v>ACCEPT</v>
      </c>
      <c r="BD51" s="674" t="str">
        <f t="shared" si="12"/>
        <v>ACCEPT</v>
      </c>
      <c r="BE51" s="59"/>
      <c r="BF51" s="138" t="s">
        <v>481</v>
      </c>
      <c r="BG51" s="10" t="s">
        <v>482</v>
      </c>
      <c r="BH51" s="114" t="s">
        <v>64</v>
      </c>
      <c r="BI51" s="203" t="str">
        <f>IF(ISTEXT(AY51),IF('EU1 ExtraEU Trade'!BC50=0,"INTRA-EU","CHECK")," ")</f>
        <v xml:space="preserve"> </v>
      </c>
      <c r="BJ51" s="203" t="str">
        <f>IF(ISTEXT(AZ51),IF('EU1 ExtraEU Trade'!BD50=0,"INTRA-EU","CHECK")," ")</f>
        <v xml:space="preserve"> </v>
      </c>
      <c r="BK51" s="203" t="str">
        <f>IF(ISTEXT(BA51),IF('EU1 ExtraEU Trade'!BE50=0,"INTRA-EU","CHECK")," ")</f>
        <v xml:space="preserve"> </v>
      </c>
      <c r="BL51" s="204" t="str">
        <f>IF(ISTEXT(BB51),IF('EU1 ExtraEU Trade'!BF50=0,"INTRA-EU","CHECK")," ")</f>
        <v xml:space="preserve"> </v>
      </c>
    </row>
    <row r="52" spans="1:64" s="4" customFormat="1" ht="15" customHeight="1" x14ac:dyDescent="0.2">
      <c r="A52" s="1308" t="s">
        <v>483</v>
      </c>
      <c r="B52" s="1309" t="s">
        <v>337</v>
      </c>
      <c r="C52" s="1310" t="s">
        <v>362</v>
      </c>
      <c r="D52" s="1574">
        <v>17.5</v>
      </c>
      <c r="E52" s="1574">
        <v>21404</v>
      </c>
      <c r="F52" s="1574">
        <v>19.95</v>
      </c>
      <c r="G52" s="1574">
        <v>24478</v>
      </c>
      <c r="H52" s="1574">
        <v>0.2</v>
      </c>
      <c r="I52" s="1574">
        <v>324</v>
      </c>
      <c r="J52" s="1574">
        <v>0.3</v>
      </c>
      <c r="K52" s="1592">
        <v>178</v>
      </c>
      <c r="L52" s="916"/>
      <c r="M52" s="916"/>
      <c r="N52" s="916"/>
      <c r="O52" s="875"/>
      <c r="P52" s="916"/>
      <c r="Q52" s="916"/>
      <c r="R52" s="916"/>
      <c r="S52" s="875"/>
      <c r="T52" s="916"/>
      <c r="U52" s="916"/>
      <c r="V52" s="916"/>
      <c r="W52" s="875"/>
      <c r="X52" s="916"/>
      <c r="Y52" s="916"/>
      <c r="Z52" s="916"/>
      <c r="AA52" s="875"/>
      <c r="AB52" s="68" t="str">
        <f t="shared" si="26"/>
        <v>9.3</v>
      </c>
      <c r="AC52" s="870" t="str">
        <f t="shared" si="26"/>
        <v>DISSOLVING GRADES</v>
      </c>
      <c r="AD52" s="19" t="s">
        <v>362</v>
      </c>
      <c r="AE52" s="1409"/>
      <c r="AF52" s="1409"/>
      <c r="AG52" s="1409"/>
      <c r="AH52" s="1409"/>
      <c r="AI52" s="1409"/>
      <c r="AJ52" s="1409"/>
      <c r="AK52" s="1409"/>
      <c r="AL52" s="1409"/>
      <c r="AM52" s="67"/>
      <c r="AN52" s="137" t="str">
        <f t="shared" si="6"/>
        <v>9.3</v>
      </c>
      <c r="AO52" s="870" t="str">
        <f t="shared" si="6"/>
        <v>DISSOLVING GRADES</v>
      </c>
      <c r="AP52" s="19" t="s">
        <v>362</v>
      </c>
      <c r="AQ52" s="872">
        <f>'JQ1 Production'!D64+'JQ2 TTrade'!D52-'JQ2 TTrade'!H52</f>
        <v>17.3</v>
      </c>
      <c r="AR52" s="872">
        <f>'JQ1 Production'!E64+'JQ2 TTrade'!E52-'JQ2 TTrade'!I52</f>
        <v>21080</v>
      </c>
      <c r="AS52" s="653"/>
      <c r="AT52" s="199"/>
      <c r="AV52" s="137" t="s">
        <v>483</v>
      </c>
      <c r="AW52" s="870" t="s">
        <v>337</v>
      </c>
      <c r="AX52" s="114" t="s">
        <v>64</v>
      </c>
      <c r="AY52" s="203">
        <f t="shared" si="7"/>
        <v>1223.0857142857142</v>
      </c>
      <c r="AZ52" s="203">
        <f t="shared" si="8"/>
        <v>1226.9674185463659</v>
      </c>
      <c r="BA52" s="203">
        <f t="shared" si="9"/>
        <v>1620</v>
      </c>
      <c r="BB52" s="204">
        <f t="shared" si="10"/>
        <v>593.33333333333337</v>
      </c>
      <c r="BC52" s="674" t="str">
        <f t="shared" si="11"/>
        <v>ACCEPT</v>
      </c>
      <c r="BD52" s="674" t="str">
        <f t="shared" si="12"/>
        <v>CHECK</v>
      </c>
      <c r="BE52" s="59"/>
      <c r="BF52" s="137" t="s">
        <v>483</v>
      </c>
      <c r="BG52" s="870" t="s">
        <v>337</v>
      </c>
      <c r="BH52" s="114" t="s">
        <v>64</v>
      </c>
      <c r="BI52" s="203" t="str">
        <f>IF(ISTEXT(AY52),IF('EU1 ExtraEU Trade'!BC51=0,"INTRA-EU","CHECK")," ")</f>
        <v xml:space="preserve"> </v>
      </c>
      <c r="BJ52" s="203" t="str">
        <f>IF(ISTEXT(AZ52),IF('EU1 ExtraEU Trade'!BD51=0,"INTRA-EU","CHECK")," ")</f>
        <v xml:space="preserve"> </v>
      </c>
      <c r="BK52" s="203" t="str">
        <f>IF(ISTEXT(BA52),IF('EU1 ExtraEU Trade'!BE51=0,"INTRA-EU","CHECK")," ")</f>
        <v xml:space="preserve"> </v>
      </c>
      <c r="BL52" s="204" t="str">
        <f>IF(ISTEXT(BB52),IF('EU1 ExtraEU Trade'!BF51=0,"INTRA-EU","CHECK")," ")</f>
        <v xml:space="preserve"> </v>
      </c>
    </row>
    <row r="53" spans="1:64" s="4" customFormat="1" ht="15" customHeight="1" x14ac:dyDescent="0.2">
      <c r="A53" s="891" t="s">
        <v>484</v>
      </c>
      <c r="B53" s="9" t="s">
        <v>344</v>
      </c>
      <c r="C53" s="19" t="s">
        <v>362</v>
      </c>
      <c r="D53" s="1579">
        <f t="shared" ref="D53:K53" si="46">SUM(D54:D55)</f>
        <v>26.099999999999998</v>
      </c>
      <c r="E53" s="1579">
        <f t="shared" si="46"/>
        <v>45605</v>
      </c>
      <c r="F53" s="1579">
        <f t="shared" si="46"/>
        <v>29.6</v>
      </c>
      <c r="G53" s="1579">
        <f t="shared" si="46"/>
        <v>60740</v>
      </c>
      <c r="H53" s="1579">
        <f t="shared" si="46"/>
        <v>10.899999999999999</v>
      </c>
      <c r="I53" s="1579">
        <f t="shared" si="46"/>
        <v>9470</v>
      </c>
      <c r="J53" s="1579">
        <f t="shared" si="46"/>
        <v>5</v>
      </c>
      <c r="K53" s="1579">
        <f t="shared" si="46"/>
        <v>8966</v>
      </c>
      <c r="L53" s="915"/>
      <c r="M53" s="915"/>
      <c r="N53" s="915"/>
      <c r="O53" s="917"/>
      <c r="P53" s="915"/>
      <c r="Q53" s="915"/>
      <c r="R53" s="915"/>
      <c r="S53" s="917"/>
      <c r="T53" s="915"/>
      <c r="U53" s="915"/>
      <c r="V53" s="915"/>
      <c r="W53" s="917"/>
      <c r="X53" s="915"/>
      <c r="Y53" s="915"/>
      <c r="Z53" s="915"/>
      <c r="AA53" s="917"/>
      <c r="AB53" s="908" t="str">
        <f t="shared" si="26"/>
        <v>10</v>
      </c>
      <c r="AC53" s="882" t="str">
        <f t="shared" si="26"/>
        <v xml:space="preserve">OTHER PULP </v>
      </c>
      <c r="AD53" s="890" t="s">
        <v>362</v>
      </c>
      <c r="AE53" s="1410" t="str">
        <f>IF(D53&lt;(D54+D55),"Error","OK")</f>
        <v>OK</v>
      </c>
      <c r="AF53" s="1410" t="str">
        <f t="shared" ref="AF53:AL53" si="47">IF(E53&lt;(E54+E55),"Error","OK")</f>
        <v>OK</v>
      </c>
      <c r="AG53" s="1410" t="str">
        <f t="shared" si="47"/>
        <v>OK</v>
      </c>
      <c r="AH53" s="1410" t="str">
        <f t="shared" si="47"/>
        <v>OK</v>
      </c>
      <c r="AI53" s="1410" t="str">
        <f t="shared" si="47"/>
        <v>OK</v>
      </c>
      <c r="AJ53" s="1410" t="str">
        <f t="shared" si="47"/>
        <v>OK</v>
      </c>
      <c r="AK53" s="1410" t="str">
        <f t="shared" si="47"/>
        <v>OK</v>
      </c>
      <c r="AL53" s="1410" t="str">
        <f t="shared" si="47"/>
        <v>OK</v>
      </c>
      <c r="AM53" s="865"/>
      <c r="AN53" s="866" t="str">
        <f t="shared" si="6"/>
        <v>10</v>
      </c>
      <c r="AO53" s="882" t="str">
        <f t="shared" si="6"/>
        <v xml:space="preserve">OTHER PULP </v>
      </c>
      <c r="AP53" s="890" t="s">
        <v>362</v>
      </c>
      <c r="AQ53" s="881">
        <f>'JQ1 Production'!D65+'JQ2 TTrade'!D53-'JQ2 TTrade'!H53</f>
        <v>15.2</v>
      </c>
      <c r="AR53" s="881">
        <f>'JQ1 Production'!E65+'JQ2 TTrade'!E53-'JQ2 TTrade'!I53</f>
        <v>36135</v>
      </c>
      <c r="AS53" s="653"/>
      <c r="AT53" s="199"/>
      <c r="AV53" s="866" t="s">
        <v>484</v>
      </c>
      <c r="AW53" s="882" t="s">
        <v>344</v>
      </c>
      <c r="AX53" s="119" t="s">
        <v>64</v>
      </c>
      <c r="AY53" s="203">
        <f t="shared" si="7"/>
        <v>1747.3180076628355</v>
      </c>
      <c r="AZ53" s="203">
        <f t="shared" si="8"/>
        <v>2052.0270270270271</v>
      </c>
      <c r="BA53" s="203">
        <f t="shared" si="9"/>
        <v>868.80733944954136</v>
      </c>
      <c r="BB53" s="204">
        <f t="shared" si="10"/>
        <v>1793.2</v>
      </c>
      <c r="BC53" s="674" t="str">
        <f t="shared" si="11"/>
        <v>ACCEPT</v>
      </c>
      <c r="BD53" s="674" t="str">
        <f t="shared" si="12"/>
        <v>CHECK</v>
      </c>
      <c r="BE53" s="59"/>
      <c r="BF53" s="866" t="s">
        <v>484</v>
      </c>
      <c r="BG53" s="882" t="s">
        <v>344</v>
      </c>
      <c r="BH53" s="119" t="s">
        <v>64</v>
      </c>
      <c r="BI53" s="207" t="str">
        <f>IF(ISTEXT(AY53),IF('EU1 ExtraEU Trade'!BC52=0,"INTRA-EU","CHECK")," ")</f>
        <v xml:space="preserve"> </v>
      </c>
      <c r="BJ53" s="207" t="str">
        <f>IF(ISTEXT(AZ53),IF('EU1 ExtraEU Trade'!BD52=0,"INTRA-EU","CHECK")," ")</f>
        <v xml:space="preserve"> </v>
      </c>
      <c r="BK53" s="207" t="str">
        <f>IF(ISTEXT(BA53),IF('EU1 ExtraEU Trade'!BE52=0,"INTRA-EU","CHECK")," ")</f>
        <v xml:space="preserve"> </v>
      </c>
      <c r="BL53" s="208" t="str">
        <f>IF(ISTEXT(BB53),IF('EU1 ExtraEU Trade'!BF52=0,"INTRA-EU","CHECK")," ")</f>
        <v xml:space="preserve"> </v>
      </c>
    </row>
    <row r="54" spans="1:64" s="4" customFormat="1" ht="15" customHeight="1" x14ac:dyDescent="0.2">
      <c r="A54" s="868" t="s">
        <v>81</v>
      </c>
      <c r="B54" s="12" t="s">
        <v>355</v>
      </c>
      <c r="C54" s="869" t="s">
        <v>362</v>
      </c>
      <c r="D54" s="1577">
        <v>25.9</v>
      </c>
      <c r="E54" s="1577">
        <v>45413</v>
      </c>
      <c r="F54" s="1577">
        <v>25.1</v>
      </c>
      <c r="G54" s="1577">
        <v>58589</v>
      </c>
      <c r="H54" s="1577">
        <v>6.3</v>
      </c>
      <c r="I54" s="1577">
        <v>8533</v>
      </c>
      <c r="J54" s="1577">
        <v>4.2</v>
      </c>
      <c r="K54" s="1591">
        <v>8491</v>
      </c>
      <c r="L54" s="916"/>
      <c r="M54" s="916"/>
      <c r="N54" s="916"/>
      <c r="O54" s="875"/>
      <c r="P54" s="916"/>
      <c r="Q54" s="916"/>
      <c r="R54" s="916"/>
      <c r="S54" s="875"/>
      <c r="T54" s="916"/>
      <c r="U54" s="916"/>
      <c r="V54" s="916"/>
      <c r="W54" s="875"/>
      <c r="X54" s="916"/>
      <c r="Y54" s="916"/>
      <c r="Z54" s="916"/>
      <c r="AA54" s="875"/>
      <c r="AB54" s="904" t="str">
        <f t="shared" si="26"/>
        <v>10.1</v>
      </c>
      <c r="AC54" s="12" t="str">
        <f t="shared" si="26"/>
        <v>PULP FROM FIBRES OTHER THAN WOOD</v>
      </c>
      <c r="AD54" s="869" t="s">
        <v>362</v>
      </c>
      <c r="AE54" s="1407"/>
      <c r="AF54" s="1407"/>
      <c r="AG54" s="1407"/>
      <c r="AH54" s="1407"/>
      <c r="AI54" s="1407"/>
      <c r="AJ54" s="1407"/>
      <c r="AK54" s="1407"/>
      <c r="AL54" s="1407"/>
      <c r="AM54" s="67"/>
      <c r="AN54" s="138" t="str">
        <f t="shared" si="6"/>
        <v>10.1</v>
      </c>
      <c r="AO54" s="12" t="str">
        <f t="shared" si="6"/>
        <v>PULP FROM FIBRES OTHER THAN WOOD</v>
      </c>
      <c r="AP54" s="869" t="s">
        <v>362</v>
      </c>
      <c r="AQ54" s="872">
        <f>'JQ1 Production'!D66+'JQ2 TTrade'!D54-'JQ2 TTrade'!H54</f>
        <v>19.599999999999998</v>
      </c>
      <c r="AR54" s="872">
        <f>'JQ1 Production'!E66+'JQ2 TTrade'!E54-'JQ2 TTrade'!I54</f>
        <v>36880</v>
      </c>
      <c r="AS54" s="653"/>
      <c r="AT54" s="199"/>
      <c r="AV54" s="138" t="s">
        <v>81</v>
      </c>
      <c r="AW54" s="12" t="s">
        <v>355</v>
      </c>
      <c r="AX54" s="119" t="s">
        <v>64</v>
      </c>
      <c r="AY54" s="203">
        <f t="shared" si="7"/>
        <v>1753.3976833976835</v>
      </c>
      <c r="AZ54" s="203">
        <f t="shared" si="8"/>
        <v>2334.2231075697209</v>
      </c>
      <c r="BA54" s="203">
        <f t="shared" si="9"/>
        <v>1354.4444444444446</v>
      </c>
      <c r="BB54" s="204">
        <f t="shared" si="10"/>
        <v>2021.6666666666665</v>
      </c>
      <c r="BC54" s="674" t="str">
        <f t="shared" si="11"/>
        <v>ACCEPT</v>
      </c>
      <c r="BD54" s="674" t="str">
        <f t="shared" si="12"/>
        <v>ACCEPT</v>
      </c>
      <c r="BE54" s="59"/>
      <c r="BF54" s="138" t="s">
        <v>81</v>
      </c>
      <c r="BG54" s="12" t="s">
        <v>355</v>
      </c>
      <c r="BH54" s="119" t="s">
        <v>64</v>
      </c>
      <c r="BI54" s="207" t="str">
        <f>IF(ISTEXT(AY54),IF('EU1 ExtraEU Trade'!BC53=0,"INTRA-EU","CHECK")," ")</f>
        <v xml:space="preserve"> </v>
      </c>
      <c r="BJ54" s="207" t="str">
        <f>IF(ISTEXT(AZ54),IF('EU1 ExtraEU Trade'!BD53=0,"INTRA-EU","CHECK")," ")</f>
        <v xml:space="preserve"> </v>
      </c>
      <c r="BK54" s="207" t="str">
        <f>IF(ISTEXT(BA54),IF('EU1 ExtraEU Trade'!BE53=0,"INTRA-EU","CHECK")," ")</f>
        <v xml:space="preserve"> </v>
      </c>
      <c r="BL54" s="208" t="str">
        <f>IF(ISTEXT(BB54),IF('EU1 ExtraEU Trade'!BF53=0,"INTRA-EU","CHECK")," ")</f>
        <v xml:space="preserve"> </v>
      </c>
    </row>
    <row r="55" spans="1:64" s="4" customFormat="1" ht="15" customHeight="1" x14ac:dyDescent="0.2">
      <c r="A55" s="1301" t="s">
        <v>82</v>
      </c>
      <c r="B55" s="1309" t="s">
        <v>345</v>
      </c>
      <c r="C55" s="1295" t="s">
        <v>362</v>
      </c>
      <c r="D55" s="1575">
        <v>0.2</v>
      </c>
      <c r="E55" s="1575">
        <v>192</v>
      </c>
      <c r="F55" s="1575">
        <v>4.5</v>
      </c>
      <c r="G55" s="1575">
        <v>2151</v>
      </c>
      <c r="H55" s="1575">
        <v>4.5999999999999996</v>
      </c>
      <c r="I55" s="1575">
        <v>937</v>
      </c>
      <c r="J55" s="1575">
        <v>0.8</v>
      </c>
      <c r="K55" s="1587">
        <v>475</v>
      </c>
      <c r="L55" s="916"/>
      <c r="M55" s="916"/>
      <c r="N55" s="916"/>
      <c r="O55" s="875"/>
      <c r="P55" s="916"/>
      <c r="Q55" s="916"/>
      <c r="R55" s="916"/>
      <c r="S55" s="875"/>
      <c r="T55" s="916"/>
      <c r="U55" s="916"/>
      <c r="V55" s="916"/>
      <c r="W55" s="875"/>
      <c r="X55" s="916"/>
      <c r="Y55" s="916"/>
      <c r="Z55" s="916"/>
      <c r="AA55" s="875"/>
      <c r="AB55" s="907" t="str">
        <f t="shared" si="26"/>
        <v>10.2</v>
      </c>
      <c r="AC55" s="14" t="str">
        <f t="shared" si="26"/>
        <v>RECOVERED FIBRE PULP</v>
      </c>
      <c r="AD55" s="869" t="s">
        <v>362</v>
      </c>
      <c r="AE55" s="1407"/>
      <c r="AF55" s="1407"/>
      <c r="AG55" s="1407"/>
      <c r="AH55" s="1407"/>
      <c r="AI55" s="1407"/>
      <c r="AJ55" s="1407"/>
      <c r="AK55" s="1407"/>
      <c r="AL55" s="1407"/>
      <c r="AM55" s="67"/>
      <c r="AN55" s="137" t="str">
        <f t="shared" si="6"/>
        <v>10.2</v>
      </c>
      <c r="AO55" s="14" t="str">
        <f t="shared" si="6"/>
        <v>RECOVERED FIBRE PULP</v>
      </c>
      <c r="AP55" s="869" t="s">
        <v>362</v>
      </c>
      <c r="AQ55" s="872">
        <f>'JQ1 Production'!D67+'JQ2 TTrade'!D55-'JQ2 TTrade'!H55</f>
        <v>1833.547</v>
      </c>
      <c r="AR55" s="872">
        <f>'JQ1 Production'!E67+'JQ2 TTrade'!E55-'JQ2 TTrade'!I55</f>
        <v>1089.998</v>
      </c>
      <c r="AS55" s="653"/>
      <c r="AT55" s="199"/>
      <c r="AV55" s="137" t="s">
        <v>82</v>
      </c>
      <c r="AW55" s="14" t="s">
        <v>345</v>
      </c>
      <c r="AX55" s="119" t="s">
        <v>64</v>
      </c>
      <c r="AY55" s="203">
        <f t="shared" si="7"/>
        <v>960</v>
      </c>
      <c r="AZ55" s="203">
        <f t="shared" si="8"/>
        <v>478</v>
      </c>
      <c r="BA55" s="203">
        <f t="shared" si="9"/>
        <v>203.69565217391306</v>
      </c>
      <c r="BB55" s="204">
        <f t="shared" si="10"/>
        <v>593.75</v>
      </c>
      <c r="BC55" s="674" t="str">
        <f t="shared" si="11"/>
        <v>CHECK</v>
      </c>
      <c r="BD55" s="674" t="str">
        <f t="shared" si="12"/>
        <v>CHECK</v>
      </c>
      <c r="BE55" s="59"/>
      <c r="BF55" s="137" t="s">
        <v>82</v>
      </c>
      <c r="BG55" s="14" t="s">
        <v>345</v>
      </c>
      <c r="BH55" s="119" t="s">
        <v>64</v>
      </c>
      <c r="BI55" s="207" t="str">
        <f>IF(ISTEXT(AY55),IF('EU1 ExtraEU Trade'!BC54=0,"INTRA-EU","CHECK")," ")</f>
        <v xml:space="preserve"> </v>
      </c>
      <c r="BJ55" s="207" t="str">
        <f>IF(ISTEXT(AZ55),IF('EU1 ExtraEU Trade'!BD54=0,"INTRA-EU","CHECK")," ")</f>
        <v xml:space="preserve"> </v>
      </c>
      <c r="BK55" s="207" t="str">
        <f>IF(ISTEXT(BA55),IF('EU1 ExtraEU Trade'!BE54=0,"INTRA-EU","CHECK")," ")</f>
        <v xml:space="preserve"> </v>
      </c>
      <c r="BL55" s="208" t="str">
        <f>IF(ISTEXT(BB55),IF('EU1 ExtraEU Trade'!BF54=0,"INTRA-EU","CHECK")," ")</f>
        <v xml:space="preserve"> </v>
      </c>
    </row>
    <row r="56" spans="1:64" s="4" customFormat="1" ht="15" customHeight="1" thickBot="1" x14ac:dyDescent="0.25">
      <c r="A56" s="877" t="s">
        <v>485</v>
      </c>
      <c r="B56" s="878" t="s">
        <v>338</v>
      </c>
      <c r="C56" s="879" t="s">
        <v>362</v>
      </c>
      <c r="D56" s="1576">
        <v>2669.7</v>
      </c>
      <c r="E56" s="1576">
        <v>322466</v>
      </c>
      <c r="F56" s="1576">
        <v>1676</v>
      </c>
      <c r="G56" s="1576">
        <v>197677</v>
      </c>
      <c r="H56" s="1576">
        <v>2638.4</v>
      </c>
      <c r="I56" s="1576">
        <v>428493</v>
      </c>
      <c r="J56" s="1576">
        <v>2367.6999999999998</v>
      </c>
      <c r="K56" s="1589">
        <v>319840</v>
      </c>
      <c r="L56" s="915"/>
      <c r="M56" s="915"/>
      <c r="N56" s="915"/>
      <c r="O56" s="917"/>
      <c r="P56" s="915"/>
      <c r="Q56" s="915"/>
      <c r="R56" s="915"/>
      <c r="S56" s="917"/>
      <c r="T56" s="915"/>
      <c r="U56" s="915"/>
      <c r="V56" s="915"/>
      <c r="W56" s="917"/>
      <c r="X56" s="915"/>
      <c r="Y56" s="915"/>
      <c r="Z56" s="915"/>
      <c r="AA56" s="917"/>
      <c r="AB56" s="910" t="str">
        <f t="shared" si="26"/>
        <v>11</v>
      </c>
      <c r="AC56" s="894" t="str">
        <f t="shared" si="26"/>
        <v>RECOVERED PAPER</v>
      </c>
      <c r="AD56" s="879" t="s">
        <v>362</v>
      </c>
      <c r="AE56" s="1411"/>
      <c r="AF56" s="1411"/>
      <c r="AG56" s="1411"/>
      <c r="AH56" s="1411"/>
      <c r="AI56" s="1411"/>
      <c r="AJ56" s="1411"/>
      <c r="AK56" s="1411"/>
      <c r="AL56" s="1411"/>
      <c r="AM56" s="67"/>
      <c r="AN56" s="895" t="str">
        <f t="shared" si="6"/>
        <v>11</v>
      </c>
      <c r="AO56" s="894" t="str">
        <f t="shared" si="6"/>
        <v>RECOVERED PAPER</v>
      </c>
      <c r="AP56" s="879" t="s">
        <v>362</v>
      </c>
      <c r="AQ56" s="881">
        <f>'JQ1 Production'!D68+'JQ2 TTrade'!D56-'JQ2 TTrade'!H56</f>
        <v>2524.2999999999997</v>
      </c>
      <c r="AR56" s="881">
        <f>'JQ1 Production'!E68+'JQ2 TTrade'!E56-'JQ2 TTrade'!I56</f>
        <v>-103538</v>
      </c>
      <c r="AS56" s="653"/>
      <c r="AT56" s="199"/>
      <c r="AV56" s="895" t="s">
        <v>485</v>
      </c>
      <c r="AW56" s="894" t="s">
        <v>338</v>
      </c>
      <c r="AX56" s="117" t="s">
        <v>64</v>
      </c>
      <c r="AY56" s="203">
        <f t="shared" si="7"/>
        <v>120.78735438438777</v>
      </c>
      <c r="AZ56" s="203">
        <f t="shared" si="8"/>
        <v>117.94570405727923</v>
      </c>
      <c r="BA56" s="203">
        <f t="shared" si="9"/>
        <v>162.40638265615524</v>
      </c>
      <c r="BB56" s="204">
        <f t="shared" si="10"/>
        <v>135.08468133631794</v>
      </c>
      <c r="BC56" s="674" t="str">
        <f t="shared" si="11"/>
        <v>ACCEPT</v>
      </c>
      <c r="BD56" s="674" t="str">
        <f t="shared" si="12"/>
        <v>ACCEPT</v>
      </c>
      <c r="BE56" s="59"/>
      <c r="BF56" s="895" t="s">
        <v>485</v>
      </c>
      <c r="BG56" s="894" t="s">
        <v>338</v>
      </c>
      <c r="BH56" s="117" t="s">
        <v>64</v>
      </c>
      <c r="BI56" s="210" t="str">
        <f>IF(ISTEXT(AY56),IF('EU1 ExtraEU Trade'!BC55=0,"INTRA-EU","CHECK")," ")</f>
        <v xml:space="preserve"> </v>
      </c>
      <c r="BJ56" s="210" t="str">
        <f>IF(ISTEXT(AZ56),IF('EU1 ExtraEU Trade'!BD55=0,"INTRA-EU","CHECK")," ")</f>
        <v xml:space="preserve"> </v>
      </c>
      <c r="BK56" s="210" t="str">
        <f>IF(ISTEXT(BA56),IF('EU1 ExtraEU Trade'!BE55=0,"INTRA-EU","CHECK")," ")</f>
        <v xml:space="preserve"> </v>
      </c>
      <c r="BL56" s="211" t="str">
        <f>IF(ISTEXT(BB56),IF('EU1 ExtraEU Trade'!BF55=0,"INTRA-EU","CHECK")," ")</f>
        <v xml:space="preserve"> </v>
      </c>
    </row>
    <row r="57" spans="1:64" s="4" customFormat="1" ht="15" customHeight="1" x14ac:dyDescent="0.2">
      <c r="A57" s="889" t="s">
        <v>486</v>
      </c>
      <c r="B57" s="878" t="s">
        <v>339</v>
      </c>
      <c r="C57" s="879" t="s">
        <v>362</v>
      </c>
      <c r="D57" s="1576">
        <f t="shared" ref="D57:K57" si="48">SUM(D58,D63,D64,D69)</f>
        <v>2563.3000000000002</v>
      </c>
      <c r="E57" s="1576">
        <f t="shared" si="48"/>
        <v>1980752</v>
      </c>
      <c r="F57" s="1576">
        <f t="shared" si="48"/>
        <v>2331.5</v>
      </c>
      <c r="G57" s="1576">
        <f t="shared" si="48"/>
        <v>1846319</v>
      </c>
      <c r="H57" s="1576">
        <f t="shared" si="48"/>
        <v>2529.1999999999998</v>
      </c>
      <c r="I57" s="1576">
        <f t="shared" si="48"/>
        <v>2039465</v>
      </c>
      <c r="J57" s="1576">
        <f t="shared" si="48"/>
        <v>2555.5999999999995</v>
      </c>
      <c r="K57" s="1576">
        <f t="shared" si="48"/>
        <v>1960702</v>
      </c>
      <c r="L57" s="915"/>
      <c r="M57" s="915"/>
      <c r="N57" s="915"/>
      <c r="O57" s="917"/>
      <c r="P57" s="915"/>
      <c r="Q57" s="915"/>
      <c r="R57" s="915"/>
      <c r="S57" s="917"/>
      <c r="T57" s="915"/>
      <c r="U57" s="915"/>
      <c r="V57" s="915"/>
      <c r="W57" s="917"/>
      <c r="X57" s="915"/>
      <c r="Y57" s="915"/>
      <c r="Z57" s="915"/>
      <c r="AA57" s="917"/>
      <c r="AB57" s="909" t="str">
        <f t="shared" si="26"/>
        <v>12</v>
      </c>
      <c r="AC57" s="863" t="str">
        <f t="shared" si="26"/>
        <v>PAPER AND PAPERBOARD</v>
      </c>
      <c r="AD57" s="879" t="s">
        <v>362</v>
      </c>
      <c r="AE57" s="1410" t="str">
        <f>IF(D57&lt;(D58+D63+D64+D69),"Error","OK")</f>
        <v>OK</v>
      </c>
      <c r="AF57" s="1410" t="str">
        <f t="shared" ref="AF57:AL57" si="49">IF(E57&lt;(E58+E63+E64+E69),"Error","OK")</f>
        <v>OK</v>
      </c>
      <c r="AG57" s="1410" t="str">
        <f t="shared" si="49"/>
        <v>OK</v>
      </c>
      <c r="AH57" s="1410" t="str">
        <f t="shared" si="49"/>
        <v>OK</v>
      </c>
      <c r="AI57" s="1410" t="str">
        <f t="shared" si="49"/>
        <v>OK</v>
      </c>
      <c r="AJ57" s="1410" t="str">
        <f t="shared" si="49"/>
        <v>OK</v>
      </c>
      <c r="AK57" s="1410" t="str">
        <f t="shared" si="49"/>
        <v>OK</v>
      </c>
      <c r="AL57" s="1410" t="str">
        <f t="shared" si="49"/>
        <v>OK</v>
      </c>
      <c r="AM57" s="865"/>
      <c r="AN57" s="866" t="str">
        <f t="shared" si="6"/>
        <v>12</v>
      </c>
      <c r="AO57" s="863" t="str">
        <f t="shared" si="6"/>
        <v>PAPER AND PAPERBOARD</v>
      </c>
      <c r="AP57" s="879" t="s">
        <v>362</v>
      </c>
      <c r="AQ57" s="881">
        <f>'JQ1 Production'!D69+'JQ2 TTrade'!D57-'JQ2 TTrade'!H57</f>
        <v>3014.1000000000004</v>
      </c>
      <c r="AR57" s="881">
        <f>'JQ1 Production'!E69+'JQ2 TTrade'!E57-'JQ2 TTrade'!I57</f>
        <v>-55818</v>
      </c>
      <c r="AS57" s="653"/>
      <c r="AT57" s="199"/>
      <c r="AV57" s="866" t="s">
        <v>486</v>
      </c>
      <c r="AW57" s="863" t="s">
        <v>339</v>
      </c>
      <c r="AX57" s="122" t="s">
        <v>64</v>
      </c>
      <c r="AY57" s="203">
        <f t="shared" si="7"/>
        <v>772.73514610072948</v>
      </c>
      <c r="AZ57" s="203">
        <f t="shared" si="8"/>
        <v>791.90177996997636</v>
      </c>
      <c r="BA57" s="203">
        <f t="shared" si="9"/>
        <v>806.36762612683856</v>
      </c>
      <c r="BB57" s="204">
        <f t="shared" si="10"/>
        <v>767.21787447174847</v>
      </c>
      <c r="BC57" s="674" t="str">
        <f t="shared" si="11"/>
        <v>ACCEPT</v>
      </c>
      <c r="BD57" s="674" t="str">
        <f t="shared" si="12"/>
        <v>ACCEPT</v>
      </c>
      <c r="BE57" s="59"/>
      <c r="BF57" s="866" t="s">
        <v>486</v>
      </c>
      <c r="BG57" s="863" t="s">
        <v>339</v>
      </c>
      <c r="BH57" s="122" t="s">
        <v>64</v>
      </c>
      <c r="BI57" s="203" t="str">
        <f>IF(ISTEXT(AY57),IF('EU1 ExtraEU Trade'!BC56=0,"INTRA-EU","CHECK")," ")</f>
        <v xml:space="preserve"> </v>
      </c>
      <c r="BJ57" s="203" t="str">
        <f>IF(ISTEXT(AZ57),IF('EU1 ExtraEU Trade'!BD56=0,"INTRA-EU","CHECK")," ")</f>
        <v xml:space="preserve"> </v>
      </c>
      <c r="BK57" s="203" t="str">
        <f>IF(ISTEXT(BA57),IF('EU1 ExtraEU Trade'!BE56=0,"INTRA-EU","CHECK")," ")</f>
        <v xml:space="preserve"> </v>
      </c>
      <c r="BL57" s="204" t="str">
        <f>IF(ISTEXT(BB57),IF('EU1 ExtraEU Trade'!BF56=0,"INTRA-EU","CHECK")," ")</f>
        <v xml:space="preserve"> </v>
      </c>
    </row>
    <row r="58" spans="1:64" s="4" customFormat="1" ht="15" customHeight="1" x14ac:dyDescent="0.2">
      <c r="A58" s="1306" t="s">
        <v>487</v>
      </c>
      <c r="B58" s="1299" t="s">
        <v>347</v>
      </c>
      <c r="C58" s="1307" t="s">
        <v>362</v>
      </c>
      <c r="D58" s="1574">
        <f t="shared" ref="D58:K58" si="50">SUM(D59:D62)</f>
        <v>891.7</v>
      </c>
      <c r="E58" s="1574">
        <f t="shared" si="50"/>
        <v>674000</v>
      </c>
      <c r="F58" s="1574">
        <f t="shared" si="50"/>
        <v>708.10000000000014</v>
      </c>
      <c r="G58" s="1574">
        <f t="shared" si="50"/>
        <v>597187</v>
      </c>
      <c r="H58" s="1574">
        <f t="shared" si="50"/>
        <v>891.3</v>
      </c>
      <c r="I58" s="1574">
        <f t="shared" si="50"/>
        <v>735727</v>
      </c>
      <c r="J58" s="1574">
        <f t="shared" si="50"/>
        <v>854.5</v>
      </c>
      <c r="K58" s="1574">
        <f t="shared" si="50"/>
        <v>717715</v>
      </c>
      <c r="L58" s="916"/>
      <c r="M58" s="916"/>
      <c r="N58" s="916"/>
      <c r="O58" s="875"/>
      <c r="P58" s="916"/>
      <c r="Q58" s="916"/>
      <c r="R58" s="916"/>
      <c r="S58" s="875"/>
      <c r="T58" s="916"/>
      <c r="U58" s="916"/>
      <c r="V58" s="916"/>
      <c r="W58" s="875"/>
      <c r="X58" s="916"/>
      <c r="Y58" s="916"/>
      <c r="Z58" s="916"/>
      <c r="AA58" s="875"/>
      <c r="AB58" s="68" t="str">
        <f t="shared" si="26"/>
        <v>12.1</v>
      </c>
      <c r="AC58" s="12" t="str">
        <f t="shared" si="26"/>
        <v>GRAPHIC PAPERS</v>
      </c>
      <c r="AD58" s="858" t="s">
        <v>362</v>
      </c>
      <c r="AE58" s="1413" t="str">
        <f>IF(D58&lt;(D59+D60+D61+D62),"Error","OK")</f>
        <v>OK</v>
      </c>
      <c r="AF58" s="1413" t="str">
        <f t="shared" ref="AF58:AL58" si="51">IF(E58&lt;(E59+E60+E61+E62),"Error","OK")</f>
        <v>OK</v>
      </c>
      <c r="AG58" s="1413" t="str">
        <f t="shared" si="51"/>
        <v>OK</v>
      </c>
      <c r="AH58" s="1413" t="str">
        <f t="shared" si="51"/>
        <v>OK</v>
      </c>
      <c r="AI58" s="1413" t="str">
        <f t="shared" si="51"/>
        <v>OK</v>
      </c>
      <c r="AJ58" s="1413" t="str">
        <f t="shared" si="51"/>
        <v>OK</v>
      </c>
      <c r="AK58" s="1413" t="str">
        <f t="shared" si="51"/>
        <v>OK</v>
      </c>
      <c r="AL58" s="1413" t="str">
        <f t="shared" si="51"/>
        <v>OK</v>
      </c>
      <c r="AM58" s="865"/>
      <c r="AN58" s="138" t="str">
        <f t="shared" si="6"/>
        <v>12.1</v>
      </c>
      <c r="AO58" s="12" t="str">
        <f t="shared" si="6"/>
        <v>GRAPHIC PAPERS</v>
      </c>
      <c r="AP58" s="858" t="s">
        <v>362</v>
      </c>
      <c r="AQ58" s="872">
        <f>'JQ1 Production'!D70+'JQ2 TTrade'!D58-'JQ2 TTrade'!H58</f>
        <v>661.40000000000009</v>
      </c>
      <c r="AR58" s="872">
        <f>'JQ1 Production'!E70+'JQ2 TTrade'!E58-'JQ2 TTrade'!I58</f>
        <v>-61121</v>
      </c>
      <c r="AS58" s="653"/>
      <c r="AT58" s="199"/>
      <c r="AV58" s="138" t="s">
        <v>487</v>
      </c>
      <c r="AW58" s="12" t="s">
        <v>347</v>
      </c>
      <c r="AX58" s="119" t="s">
        <v>64</v>
      </c>
      <c r="AY58" s="203">
        <f t="shared" si="7"/>
        <v>755.85959403386789</v>
      </c>
      <c r="AZ58" s="203">
        <f t="shared" si="8"/>
        <v>843.36534387798315</v>
      </c>
      <c r="BA58" s="203">
        <f t="shared" si="9"/>
        <v>825.45383148210487</v>
      </c>
      <c r="BB58" s="204">
        <f t="shared" si="10"/>
        <v>839.9239321240492</v>
      </c>
      <c r="BC58" s="674" t="str">
        <f t="shared" si="11"/>
        <v>ACCEPT</v>
      </c>
      <c r="BD58" s="674" t="str">
        <f t="shared" si="12"/>
        <v>ACCEPT</v>
      </c>
      <c r="BE58" s="59"/>
      <c r="BF58" s="138" t="s">
        <v>487</v>
      </c>
      <c r="BG58" s="12" t="s">
        <v>347</v>
      </c>
      <c r="BH58" s="119" t="s">
        <v>64</v>
      </c>
      <c r="BI58" s="207" t="str">
        <f>IF(ISTEXT(AY58),IF('EU1 ExtraEU Trade'!BC57=0,"INTRA-EU","CHECK")," ")</f>
        <v xml:space="preserve"> </v>
      </c>
      <c r="BJ58" s="207" t="str">
        <f>IF(ISTEXT(AZ58),IF('EU1 ExtraEU Trade'!BD57=0,"INTRA-EU","CHECK")," ")</f>
        <v xml:space="preserve"> </v>
      </c>
      <c r="BK58" s="207" t="str">
        <f>IF(ISTEXT(BA58),IF('EU1 ExtraEU Trade'!BE57=0,"INTRA-EU","CHECK")," ")</f>
        <v xml:space="preserve"> </v>
      </c>
      <c r="BL58" s="208" t="str">
        <f>IF(ISTEXT(BB58),IF('EU1 ExtraEU Trade'!BF57=0,"INTRA-EU","CHECK")," ")</f>
        <v xml:space="preserve"> </v>
      </c>
    </row>
    <row r="59" spans="1:64" s="4" customFormat="1" ht="15" customHeight="1" x14ac:dyDescent="0.2">
      <c r="A59" s="891" t="s">
        <v>488</v>
      </c>
      <c r="B59" s="10" t="s">
        <v>340</v>
      </c>
      <c r="C59" s="869" t="s">
        <v>362</v>
      </c>
      <c r="D59" s="1577">
        <v>321.89999999999998</v>
      </c>
      <c r="E59" s="1577">
        <v>151585</v>
      </c>
      <c r="F59" s="1577">
        <v>270.5</v>
      </c>
      <c r="G59" s="1577">
        <v>134552</v>
      </c>
      <c r="H59" s="1577">
        <v>29.2</v>
      </c>
      <c r="I59" s="1577">
        <v>13820</v>
      </c>
      <c r="J59" s="1577">
        <v>24.6</v>
      </c>
      <c r="K59" s="1591">
        <v>11830</v>
      </c>
      <c r="L59" s="916"/>
      <c r="M59" s="916"/>
      <c r="N59" s="916"/>
      <c r="O59" s="875"/>
      <c r="P59" s="916"/>
      <c r="Q59" s="916"/>
      <c r="R59" s="916"/>
      <c r="S59" s="875"/>
      <c r="T59" s="916"/>
      <c r="U59" s="916"/>
      <c r="V59" s="916"/>
      <c r="W59" s="875"/>
      <c r="X59" s="916"/>
      <c r="Y59" s="916"/>
      <c r="Z59" s="916"/>
      <c r="AA59" s="875"/>
      <c r="AB59" s="68" t="str">
        <f t="shared" si="26"/>
        <v>12.1.1</v>
      </c>
      <c r="AC59" s="10" t="str">
        <f t="shared" si="26"/>
        <v>NEWSPRINT</v>
      </c>
      <c r="AD59" s="869" t="s">
        <v>362</v>
      </c>
      <c r="AE59" s="1407"/>
      <c r="AF59" s="1407"/>
      <c r="AG59" s="1407"/>
      <c r="AH59" s="1407"/>
      <c r="AI59" s="1407"/>
      <c r="AJ59" s="1407"/>
      <c r="AK59" s="1407"/>
      <c r="AL59" s="1407"/>
      <c r="AM59" s="67"/>
      <c r="AN59" s="138" t="str">
        <f t="shared" si="6"/>
        <v>12.1.1</v>
      </c>
      <c r="AO59" s="10" t="str">
        <f t="shared" si="6"/>
        <v>NEWSPRINT</v>
      </c>
      <c r="AP59" s="869" t="s">
        <v>362</v>
      </c>
      <c r="AQ59" s="872">
        <f>'JQ1 Production'!D71+'JQ2 TTrade'!D59-'JQ2 TTrade'!H59</f>
        <v>292.7</v>
      </c>
      <c r="AR59" s="872">
        <f>'JQ1 Production'!E71+'JQ2 TTrade'!E59-'JQ2 TTrade'!I59</f>
        <v>137765</v>
      </c>
      <c r="AS59" s="653"/>
      <c r="AT59" s="199"/>
      <c r="AV59" s="138" t="s">
        <v>488</v>
      </c>
      <c r="AW59" s="10" t="s">
        <v>340</v>
      </c>
      <c r="AX59" s="119" t="s">
        <v>64</v>
      </c>
      <c r="AY59" s="203">
        <f t="shared" si="7"/>
        <v>470.90711401056234</v>
      </c>
      <c r="AZ59" s="203">
        <f t="shared" si="8"/>
        <v>497.41959334565621</v>
      </c>
      <c r="BA59" s="203">
        <f t="shared" si="9"/>
        <v>473.28767123287673</v>
      </c>
      <c r="BB59" s="204">
        <f t="shared" si="10"/>
        <v>480.89430894308941</v>
      </c>
      <c r="BC59" s="674" t="str">
        <f t="shared" si="11"/>
        <v>ACCEPT</v>
      </c>
      <c r="BD59" s="674" t="str">
        <f t="shared" si="12"/>
        <v>ACCEPT</v>
      </c>
      <c r="BE59" s="59"/>
      <c r="BF59" s="138" t="s">
        <v>488</v>
      </c>
      <c r="BG59" s="10" t="s">
        <v>340</v>
      </c>
      <c r="BH59" s="119" t="s">
        <v>64</v>
      </c>
      <c r="BI59" s="207" t="str">
        <f>IF(ISTEXT(AY59),IF('EU1 ExtraEU Trade'!BC58=0,"INTRA-EU","CHECK")," ")</f>
        <v xml:space="preserve"> </v>
      </c>
      <c r="BJ59" s="207" t="str">
        <f>IF(ISTEXT(AZ59),IF('EU1 ExtraEU Trade'!BD58=0,"INTRA-EU","CHECK")," ")</f>
        <v xml:space="preserve"> </v>
      </c>
      <c r="BK59" s="207" t="str">
        <f>IF(ISTEXT(BA59),IF('EU1 ExtraEU Trade'!BE58=0,"INTRA-EU","CHECK")," ")</f>
        <v xml:space="preserve"> </v>
      </c>
      <c r="BL59" s="208" t="str">
        <f>IF(ISTEXT(BB59),IF('EU1 ExtraEU Trade'!BF58=0,"INTRA-EU","CHECK")," ")</f>
        <v xml:space="preserve"> </v>
      </c>
    </row>
    <row r="60" spans="1:64" s="4" customFormat="1" ht="15" customHeight="1" x14ac:dyDescent="0.2">
      <c r="A60" s="891" t="s">
        <v>489</v>
      </c>
      <c r="B60" s="24" t="s">
        <v>348</v>
      </c>
      <c r="C60" s="869" t="s">
        <v>362</v>
      </c>
      <c r="D60" s="1577">
        <v>80.5</v>
      </c>
      <c r="E60" s="1577">
        <v>54865</v>
      </c>
      <c r="F60" s="1577">
        <v>35.1</v>
      </c>
      <c r="G60" s="1577">
        <v>30333</v>
      </c>
      <c r="H60" s="1577">
        <v>227.7</v>
      </c>
      <c r="I60" s="1577">
        <v>116065</v>
      </c>
      <c r="J60" s="1577">
        <v>228.7</v>
      </c>
      <c r="K60" s="1591">
        <v>119240</v>
      </c>
      <c r="L60" s="916"/>
      <c r="M60" s="916"/>
      <c r="N60" s="916"/>
      <c r="O60" s="875"/>
      <c r="P60" s="916"/>
      <c r="Q60" s="916"/>
      <c r="R60" s="916"/>
      <c r="S60" s="875"/>
      <c r="T60" s="916"/>
      <c r="U60" s="916"/>
      <c r="V60" s="916"/>
      <c r="W60" s="875"/>
      <c r="X60" s="916"/>
      <c r="Y60" s="916"/>
      <c r="Z60" s="916"/>
      <c r="AA60" s="875"/>
      <c r="AB60" s="68" t="str">
        <f t="shared" si="26"/>
        <v>12.1.2</v>
      </c>
      <c r="AC60" s="10" t="str">
        <f t="shared" si="26"/>
        <v>UNCOATED MECHANICAL</v>
      </c>
      <c r="AD60" s="869" t="s">
        <v>362</v>
      </c>
      <c r="AE60" s="1407"/>
      <c r="AF60" s="1407"/>
      <c r="AG60" s="1407"/>
      <c r="AH60" s="1407"/>
      <c r="AI60" s="1407"/>
      <c r="AJ60" s="1407"/>
      <c r="AK60" s="1407"/>
      <c r="AL60" s="1407"/>
      <c r="AM60" s="67"/>
      <c r="AN60" s="138" t="str">
        <f t="shared" si="6"/>
        <v>12.1.2</v>
      </c>
      <c r="AO60" s="10" t="str">
        <f t="shared" si="6"/>
        <v>UNCOATED MECHANICAL</v>
      </c>
      <c r="AP60" s="869" t="s">
        <v>362</v>
      </c>
      <c r="AQ60" s="872">
        <f>'JQ1 Production'!D72+'JQ2 TTrade'!D60-'JQ2 TTrade'!H60</f>
        <v>-147.19999999999999</v>
      </c>
      <c r="AR60" s="872">
        <f>'JQ1 Production'!E72+'JQ2 TTrade'!E60-'JQ2 TTrade'!I60</f>
        <v>-61200</v>
      </c>
      <c r="AS60" s="653"/>
      <c r="AT60" s="199"/>
      <c r="AV60" s="138" t="s">
        <v>489</v>
      </c>
      <c r="AW60" s="10" t="s">
        <v>348</v>
      </c>
      <c r="AX60" s="119" t="s">
        <v>64</v>
      </c>
      <c r="AY60" s="203">
        <f t="shared" si="7"/>
        <v>681.55279503105589</v>
      </c>
      <c r="AZ60" s="203">
        <f t="shared" si="8"/>
        <v>864.18803418803418</v>
      </c>
      <c r="BA60" s="203">
        <f t="shared" si="9"/>
        <v>509.72771190162496</v>
      </c>
      <c r="BB60" s="204">
        <f t="shared" si="10"/>
        <v>521.38172278093577</v>
      </c>
      <c r="BC60" s="674" t="str">
        <f t="shared" si="11"/>
        <v>ACCEPT</v>
      </c>
      <c r="BD60" s="674" t="str">
        <f t="shared" si="12"/>
        <v>ACCEPT</v>
      </c>
      <c r="BE60" s="59"/>
      <c r="BF60" s="138" t="s">
        <v>489</v>
      </c>
      <c r="BG60" s="10" t="s">
        <v>348</v>
      </c>
      <c r="BH60" s="119" t="s">
        <v>64</v>
      </c>
      <c r="BI60" s="207" t="str">
        <f>IF(ISTEXT(AY60),IF('EU1 ExtraEU Trade'!BC59=0,"INTRA-EU","CHECK")," ")</f>
        <v xml:space="preserve"> </v>
      </c>
      <c r="BJ60" s="207" t="str">
        <f>IF(ISTEXT(AZ60),IF('EU1 ExtraEU Trade'!BD59=0,"INTRA-EU","CHECK")," ")</f>
        <v xml:space="preserve"> </v>
      </c>
      <c r="BK60" s="207" t="str">
        <f>IF(ISTEXT(BA60),IF('EU1 ExtraEU Trade'!BE59=0,"INTRA-EU","CHECK")," ")</f>
        <v xml:space="preserve"> </v>
      </c>
      <c r="BL60" s="208" t="str">
        <f>IF(ISTEXT(BB60),IF('EU1 ExtraEU Trade'!BF59=0,"INTRA-EU","CHECK")," ")</f>
        <v xml:space="preserve"> </v>
      </c>
    </row>
    <row r="61" spans="1:64" s="4" customFormat="1" ht="15" customHeight="1" thickBot="1" x14ac:dyDescent="0.25">
      <c r="A61" s="891" t="s">
        <v>490</v>
      </c>
      <c r="B61" s="10" t="s">
        <v>349</v>
      </c>
      <c r="C61" s="869" t="s">
        <v>362</v>
      </c>
      <c r="D61" s="1577">
        <v>234.3</v>
      </c>
      <c r="E61" s="1577">
        <v>241330</v>
      </c>
      <c r="F61" s="1577">
        <v>215.8</v>
      </c>
      <c r="G61" s="1577">
        <v>230008</v>
      </c>
      <c r="H61" s="1577">
        <v>261.89999999999998</v>
      </c>
      <c r="I61" s="1577">
        <v>239551</v>
      </c>
      <c r="J61" s="1577">
        <v>234.8</v>
      </c>
      <c r="K61" s="1591">
        <v>217891</v>
      </c>
      <c r="L61" s="916"/>
      <c r="M61" s="916"/>
      <c r="N61" s="916"/>
      <c r="O61" s="875"/>
      <c r="P61" s="916"/>
      <c r="Q61" s="916"/>
      <c r="R61" s="916"/>
      <c r="S61" s="875"/>
      <c r="T61" s="916"/>
      <c r="U61" s="916"/>
      <c r="V61" s="916"/>
      <c r="W61" s="875"/>
      <c r="X61" s="916"/>
      <c r="Y61" s="916"/>
      <c r="Z61" s="916"/>
      <c r="AA61" s="875"/>
      <c r="AB61" s="68" t="str">
        <f t="shared" si="26"/>
        <v>12.1.3</v>
      </c>
      <c r="AC61" s="10" t="str">
        <f t="shared" si="26"/>
        <v>UNCOATED WOODFREE</v>
      </c>
      <c r="AD61" s="869" t="s">
        <v>362</v>
      </c>
      <c r="AE61" s="1407"/>
      <c r="AF61" s="1407"/>
      <c r="AG61" s="1407"/>
      <c r="AH61" s="1407"/>
      <c r="AI61" s="1407"/>
      <c r="AJ61" s="1407"/>
      <c r="AK61" s="1407"/>
      <c r="AL61" s="1407"/>
      <c r="AM61" s="67"/>
      <c r="AN61" s="138" t="str">
        <f t="shared" si="6"/>
        <v>12.1.3</v>
      </c>
      <c r="AO61" s="10" t="str">
        <f t="shared" si="6"/>
        <v>UNCOATED WOODFREE</v>
      </c>
      <c r="AP61" s="869" t="s">
        <v>362</v>
      </c>
      <c r="AQ61" s="872">
        <f>'JQ1 Production'!D73+'JQ2 TTrade'!D61-'JQ2 TTrade'!H61</f>
        <v>-27.599999999999966</v>
      </c>
      <c r="AR61" s="872">
        <f>'JQ1 Production'!E73+'JQ2 TTrade'!E61-'JQ2 TTrade'!I61</f>
        <v>1779</v>
      </c>
      <c r="AS61" s="653"/>
      <c r="AT61" s="199"/>
      <c r="AV61" s="138" t="s">
        <v>490</v>
      </c>
      <c r="AW61" s="10" t="s">
        <v>349</v>
      </c>
      <c r="AX61" s="118" t="s">
        <v>64</v>
      </c>
      <c r="AY61" s="203">
        <f t="shared" si="7"/>
        <v>1030.004268032437</v>
      </c>
      <c r="AZ61" s="203">
        <f t="shared" si="8"/>
        <v>1065.8387395736793</v>
      </c>
      <c r="BA61" s="203">
        <f t="shared" si="9"/>
        <v>914.66590301641861</v>
      </c>
      <c r="BB61" s="204">
        <f t="shared" si="10"/>
        <v>927.98551959114138</v>
      </c>
      <c r="BC61" s="674" t="str">
        <f t="shared" si="11"/>
        <v>ACCEPT</v>
      </c>
      <c r="BD61" s="674" t="str">
        <f t="shared" si="12"/>
        <v>ACCEPT</v>
      </c>
      <c r="BE61" s="59"/>
      <c r="BF61" s="138" t="s">
        <v>490</v>
      </c>
      <c r="BG61" s="10" t="s">
        <v>349</v>
      </c>
      <c r="BH61" s="117" t="s">
        <v>64</v>
      </c>
      <c r="BI61" s="210" t="str">
        <f>IF(ISTEXT(AY61),IF('EU1 ExtraEU Trade'!BC60=0,"INTRA-EU","CHECK")," ")</f>
        <v xml:space="preserve"> </v>
      </c>
      <c r="BJ61" s="210" t="str">
        <f>IF(ISTEXT(AZ61),IF('EU1 ExtraEU Trade'!BD60=0,"INTRA-EU","CHECK")," ")</f>
        <v xml:space="preserve"> </v>
      </c>
      <c r="BK61" s="210" t="str">
        <f>IF(ISTEXT(BA61),IF('EU1 ExtraEU Trade'!BE60=0,"INTRA-EU","CHECK")," ")</f>
        <v xml:space="preserve"> </v>
      </c>
      <c r="BL61" s="211" t="str">
        <f>IF(ISTEXT(BB61),IF('EU1 ExtraEU Trade'!BF60=0,"INTRA-EU","CHECK")," ")</f>
        <v xml:space="preserve"> </v>
      </c>
    </row>
    <row r="62" spans="1:64" s="4" customFormat="1" ht="15" customHeight="1" thickBot="1" x14ac:dyDescent="0.25">
      <c r="A62" s="891" t="s">
        <v>491</v>
      </c>
      <c r="B62" s="13" t="s">
        <v>350</v>
      </c>
      <c r="C62" s="869" t="s">
        <v>362</v>
      </c>
      <c r="D62" s="1577">
        <v>255</v>
      </c>
      <c r="E62" s="1577">
        <v>226220</v>
      </c>
      <c r="F62" s="1577">
        <v>186.7</v>
      </c>
      <c r="G62" s="1577">
        <v>202294</v>
      </c>
      <c r="H62" s="1577">
        <v>372.5</v>
      </c>
      <c r="I62" s="1577">
        <v>366291</v>
      </c>
      <c r="J62" s="1577">
        <v>366.4</v>
      </c>
      <c r="K62" s="1591">
        <v>368754</v>
      </c>
      <c r="L62" s="916"/>
      <c r="M62" s="916"/>
      <c r="N62" s="916"/>
      <c r="O62" s="875"/>
      <c r="P62" s="916"/>
      <c r="Q62" s="916"/>
      <c r="R62" s="916"/>
      <c r="S62" s="875"/>
      <c r="T62" s="916"/>
      <c r="U62" s="916"/>
      <c r="V62" s="916"/>
      <c r="W62" s="875"/>
      <c r="X62" s="916"/>
      <c r="Y62" s="916"/>
      <c r="Z62" s="916"/>
      <c r="AA62" s="875"/>
      <c r="AB62" s="68" t="str">
        <f t="shared" si="26"/>
        <v>12.1.4</v>
      </c>
      <c r="AC62" s="10" t="str">
        <f t="shared" si="26"/>
        <v>COATED PAPERS</v>
      </c>
      <c r="AD62" s="869" t="s">
        <v>362</v>
      </c>
      <c r="AE62" s="1407"/>
      <c r="AF62" s="1407"/>
      <c r="AG62" s="1407"/>
      <c r="AH62" s="1407"/>
      <c r="AI62" s="1407"/>
      <c r="AJ62" s="1407"/>
      <c r="AK62" s="1407"/>
      <c r="AL62" s="1407"/>
      <c r="AM62" s="67"/>
      <c r="AN62" s="138" t="str">
        <f t="shared" si="6"/>
        <v>12.1.4</v>
      </c>
      <c r="AO62" s="10" t="str">
        <f t="shared" si="6"/>
        <v>COATED PAPERS</v>
      </c>
      <c r="AP62" s="869" t="s">
        <v>362</v>
      </c>
      <c r="AQ62" s="872">
        <f>'JQ1 Production'!D74+'JQ2 TTrade'!D62-'JQ2 TTrade'!H62</f>
        <v>-117.5</v>
      </c>
      <c r="AR62" s="872">
        <f>'JQ1 Production'!E74+'JQ2 TTrade'!E62-'JQ2 TTrade'!I62</f>
        <v>-140071</v>
      </c>
      <c r="AS62" s="653"/>
      <c r="AT62" s="199"/>
      <c r="AV62" s="138" t="s">
        <v>491</v>
      </c>
      <c r="AW62" s="10" t="s">
        <v>350</v>
      </c>
      <c r="AX62" s="119" t="s">
        <v>64</v>
      </c>
      <c r="AY62" s="203">
        <f t="shared" si="7"/>
        <v>887.13725490196077</v>
      </c>
      <c r="AZ62" s="203">
        <f t="shared" si="8"/>
        <v>1083.5243706480985</v>
      </c>
      <c r="BA62" s="203">
        <f t="shared" si="9"/>
        <v>983.3315436241611</v>
      </c>
      <c r="BB62" s="204">
        <f t="shared" si="10"/>
        <v>1006.424672489083</v>
      </c>
      <c r="BC62" s="674" t="str">
        <f t="shared" si="11"/>
        <v>ACCEPT</v>
      </c>
      <c r="BD62" s="674" t="str">
        <f t="shared" si="12"/>
        <v>ACCEPT</v>
      </c>
      <c r="BE62" s="59"/>
      <c r="BF62" s="138" t="s">
        <v>491</v>
      </c>
      <c r="BG62" s="10" t="s">
        <v>350</v>
      </c>
      <c r="BH62" s="121" t="s">
        <v>64</v>
      </c>
      <c r="BI62" s="212" t="str">
        <f>IF(ISTEXT(AY62),IF('EU1 ExtraEU Trade'!BC61=0,"INTRA-EU","CHECK")," ")</f>
        <v xml:space="preserve"> </v>
      </c>
      <c r="BJ62" s="212" t="str">
        <f>IF(ISTEXT(AZ62),IF('EU1 ExtraEU Trade'!BD61=0,"INTRA-EU","CHECK")," ")</f>
        <v xml:space="preserve"> </v>
      </c>
      <c r="BK62" s="212" t="str">
        <f>IF(ISTEXT(BA62),IF('EU1 ExtraEU Trade'!BE61=0,"INTRA-EU","CHECK")," ")</f>
        <v xml:space="preserve"> </v>
      </c>
      <c r="BL62" s="213" t="str">
        <f>IF(ISTEXT(BB62),IF('EU1 ExtraEU Trade'!BF61=0,"INTRA-EU","CHECK")," ")</f>
        <v xml:space="preserve"> </v>
      </c>
    </row>
    <row r="63" spans="1:64" s="4" customFormat="1" ht="15" customHeight="1" x14ac:dyDescent="0.2">
      <c r="A63" s="1293">
        <v>12.2</v>
      </c>
      <c r="B63" s="1311" t="s">
        <v>492</v>
      </c>
      <c r="C63" s="1295" t="s">
        <v>362</v>
      </c>
      <c r="D63" s="1575">
        <v>40.6</v>
      </c>
      <c r="E63" s="1575">
        <v>62794</v>
      </c>
      <c r="F63" s="1575">
        <v>48</v>
      </c>
      <c r="G63" s="1575">
        <v>70185</v>
      </c>
      <c r="H63" s="1575">
        <v>23.9</v>
      </c>
      <c r="I63" s="1575">
        <v>38707</v>
      </c>
      <c r="J63" s="1575">
        <v>14.8</v>
      </c>
      <c r="K63" s="1587">
        <v>30792</v>
      </c>
      <c r="L63" s="916"/>
      <c r="M63" s="916"/>
      <c r="N63" s="916"/>
      <c r="O63" s="875"/>
      <c r="P63" s="916"/>
      <c r="Q63" s="916"/>
      <c r="R63" s="916"/>
      <c r="S63" s="875"/>
      <c r="T63" s="916"/>
      <c r="U63" s="916"/>
      <c r="V63" s="916"/>
      <c r="W63" s="875"/>
      <c r="X63" s="916"/>
      <c r="Y63" s="916"/>
      <c r="Z63" s="916"/>
      <c r="AA63" s="875"/>
      <c r="AB63" s="904">
        <f t="shared" si="26"/>
        <v>12.2</v>
      </c>
      <c r="AC63" s="12" t="str">
        <f t="shared" si="26"/>
        <v>HOUSEHOLD AND SANITARY PAPERS</v>
      </c>
      <c r="AD63" s="869" t="s">
        <v>362</v>
      </c>
      <c r="AE63" s="1407"/>
      <c r="AF63" s="1407"/>
      <c r="AG63" s="1407"/>
      <c r="AH63" s="1407"/>
      <c r="AI63" s="1407"/>
      <c r="AJ63" s="1407"/>
      <c r="AK63" s="1407"/>
      <c r="AL63" s="1407"/>
      <c r="AM63" s="67"/>
      <c r="AN63" s="138">
        <f t="shared" si="6"/>
        <v>12.2</v>
      </c>
      <c r="AO63" s="12" t="str">
        <f t="shared" si="6"/>
        <v>HOUSEHOLD AND SANITARY PAPERS</v>
      </c>
      <c r="AP63" s="869" t="s">
        <v>362</v>
      </c>
      <c r="AQ63" s="872">
        <f>'JQ1 Production'!D75+'JQ2 TTrade'!D63-'JQ2 TTrade'!H63</f>
        <v>126.69999999999999</v>
      </c>
      <c r="AR63" s="872">
        <f>'JQ1 Production'!E75+'JQ2 TTrade'!E63-'JQ2 TTrade'!I63</f>
        <v>24181</v>
      </c>
      <c r="AS63" s="653"/>
      <c r="AT63" s="199"/>
      <c r="AV63" s="138">
        <v>12.2</v>
      </c>
      <c r="AW63" s="1125" t="s">
        <v>492</v>
      </c>
      <c r="AX63" s="119" t="s">
        <v>64</v>
      </c>
      <c r="AY63" s="203">
        <f t="shared" si="7"/>
        <v>1546.6502463054187</v>
      </c>
      <c r="AZ63" s="203">
        <f t="shared" si="8"/>
        <v>1462.1875</v>
      </c>
      <c r="BA63" s="203">
        <f t="shared" si="9"/>
        <v>1619.539748953975</v>
      </c>
      <c r="BB63" s="204">
        <f t="shared" si="10"/>
        <v>2080.5405405405404</v>
      </c>
      <c r="BC63" s="674" t="str">
        <f t="shared" si="11"/>
        <v>ACCEPT</v>
      </c>
      <c r="BD63" s="674" t="str">
        <f t="shared" si="12"/>
        <v>ACCEPT</v>
      </c>
      <c r="BE63" s="59"/>
      <c r="BF63" s="138">
        <v>12.2</v>
      </c>
      <c r="BG63" s="12" t="s">
        <v>492</v>
      </c>
      <c r="BH63" s="122" t="s">
        <v>64</v>
      </c>
      <c r="BI63" s="203" t="str">
        <f>IF(ISTEXT(AY63),IF('EU1 ExtraEU Trade'!BC62=0,"INTRA-EU","CHECK")," ")</f>
        <v xml:space="preserve"> </v>
      </c>
      <c r="BJ63" s="203" t="str">
        <f>IF(ISTEXT(AZ63),IF('EU1 ExtraEU Trade'!BD62=0,"INTRA-EU","CHECK")," ")</f>
        <v xml:space="preserve"> </v>
      </c>
      <c r="BK63" s="203" t="str">
        <f>IF(ISTEXT(BA63),IF('EU1 ExtraEU Trade'!BE62=0,"INTRA-EU","CHECK")," ")</f>
        <v xml:space="preserve"> </v>
      </c>
      <c r="BL63" s="204" t="str">
        <f>IF(ISTEXT(BB63),IF('EU1 ExtraEU Trade'!BF62=0,"INTRA-EU","CHECK")," ")</f>
        <v xml:space="preserve"> </v>
      </c>
    </row>
    <row r="64" spans="1:64" s="4" customFormat="1" ht="15" customHeight="1" x14ac:dyDescent="0.2">
      <c r="A64" s="1306">
        <v>12.3</v>
      </c>
      <c r="B64" s="1299" t="s">
        <v>351</v>
      </c>
      <c r="C64" s="1307" t="s">
        <v>362</v>
      </c>
      <c r="D64" s="1574">
        <f t="shared" ref="D64:K64" si="52">SUM(D65:D68)</f>
        <v>1604.5</v>
      </c>
      <c r="E64" s="1574">
        <f t="shared" si="52"/>
        <v>1146340</v>
      </c>
      <c r="F64" s="1574">
        <f t="shared" si="52"/>
        <v>1560.7</v>
      </c>
      <c r="G64" s="1574">
        <f t="shared" si="52"/>
        <v>1089345</v>
      </c>
      <c r="H64" s="1574">
        <f t="shared" si="52"/>
        <v>1609.8999999999999</v>
      </c>
      <c r="I64" s="1574">
        <f t="shared" si="52"/>
        <v>1179652</v>
      </c>
      <c r="J64" s="1574">
        <f t="shared" si="52"/>
        <v>1682.6</v>
      </c>
      <c r="K64" s="1574">
        <f t="shared" si="52"/>
        <v>1119291</v>
      </c>
      <c r="L64" s="916"/>
      <c r="M64" s="916"/>
      <c r="N64" s="916"/>
      <c r="O64" s="875"/>
      <c r="P64" s="916"/>
      <c r="Q64" s="916"/>
      <c r="R64" s="916"/>
      <c r="S64" s="875"/>
      <c r="T64" s="916"/>
      <c r="U64" s="916"/>
      <c r="V64" s="916"/>
      <c r="W64" s="875"/>
      <c r="X64" s="916"/>
      <c r="Y64" s="916"/>
      <c r="Z64" s="916"/>
      <c r="AA64" s="875"/>
      <c r="AB64" s="68">
        <f t="shared" si="26"/>
        <v>12.3</v>
      </c>
      <c r="AC64" s="12" t="str">
        <f t="shared" si="26"/>
        <v>PACKAGING MATERIALS</v>
      </c>
      <c r="AD64" s="858" t="s">
        <v>362</v>
      </c>
      <c r="AE64" s="1408" t="str">
        <f>IF(D64&lt;(D65+D66+D67+D68),"Error","OK")</f>
        <v>OK</v>
      </c>
      <c r="AF64" s="1408" t="str">
        <f t="shared" ref="AF64:AL64" si="53">IF(E64&lt;(E65+E66+E67+E68),"Error","OK")</f>
        <v>OK</v>
      </c>
      <c r="AG64" s="1408" t="str">
        <f t="shared" si="53"/>
        <v>OK</v>
      </c>
      <c r="AH64" s="1408" t="str">
        <f t="shared" si="53"/>
        <v>OK</v>
      </c>
      <c r="AI64" s="1408" t="str">
        <f t="shared" si="53"/>
        <v>OK</v>
      </c>
      <c r="AJ64" s="1408" t="str">
        <f t="shared" si="53"/>
        <v>OK</v>
      </c>
      <c r="AK64" s="1408" t="str">
        <f t="shared" si="53"/>
        <v>OK</v>
      </c>
      <c r="AL64" s="1408" t="str">
        <f t="shared" si="53"/>
        <v>OK</v>
      </c>
      <c r="AM64" s="865"/>
      <c r="AN64" s="138">
        <f t="shared" si="6"/>
        <v>12.3</v>
      </c>
      <c r="AO64" s="12" t="str">
        <f t="shared" si="6"/>
        <v>PACKAGING MATERIALS</v>
      </c>
      <c r="AP64" s="858" t="s">
        <v>362</v>
      </c>
      <c r="AQ64" s="872">
        <f>'JQ1 Production'!D76+'JQ2 TTrade'!D64-'JQ2 TTrade'!H64</f>
        <v>2203.6000000000004</v>
      </c>
      <c r="AR64" s="872">
        <f>'JQ1 Production'!E76+'JQ2 TTrade'!E64-'JQ2 TTrade'!I64</f>
        <v>-31117</v>
      </c>
      <c r="AS64" s="653"/>
      <c r="AT64" s="199"/>
      <c r="AV64" s="138">
        <v>12.3</v>
      </c>
      <c r="AW64" s="1125" t="s">
        <v>351</v>
      </c>
      <c r="AX64" s="114" t="s">
        <v>64</v>
      </c>
      <c r="AY64" s="203">
        <f t="shared" si="7"/>
        <v>714.45310065440947</v>
      </c>
      <c r="AZ64" s="203">
        <f t="shared" si="8"/>
        <v>697.98487858012425</v>
      </c>
      <c r="BA64" s="203">
        <f t="shared" si="9"/>
        <v>732.7486179265793</v>
      </c>
      <c r="BB64" s="204">
        <f t="shared" si="10"/>
        <v>665.21514323071438</v>
      </c>
      <c r="BC64" s="674" t="str">
        <f t="shared" si="11"/>
        <v>ACCEPT</v>
      </c>
      <c r="BD64" s="674" t="str">
        <f t="shared" si="12"/>
        <v>ACCEPT</v>
      </c>
      <c r="BE64" s="59"/>
      <c r="BF64" s="138">
        <v>12.3</v>
      </c>
      <c r="BG64" s="12" t="s">
        <v>351</v>
      </c>
      <c r="BH64" s="119" t="s">
        <v>64</v>
      </c>
      <c r="BI64" s="203" t="str">
        <f>IF(ISTEXT(AY64),IF('EU1 ExtraEU Trade'!BC63=0,"INTRA-EU","CHECK")," ")</f>
        <v xml:space="preserve"> </v>
      </c>
      <c r="BJ64" s="203" t="str">
        <f>IF(ISTEXT(AZ64),IF('EU1 ExtraEU Trade'!BD63=0,"INTRA-EU","CHECK")," ")</f>
        <v xml:space="preserve"> </v>
      </c>
      <c r="BK64" s="207" t="str">
        <f>IF(ISTEXT(BA64),IF('EU1 ExtraEU Trade'!BE63=0,"INTRA-EU","CHECK")," ")</f>
        <v xml:space="preserve"> </v>
      </c>
      <c r="BL64" s="208" t="str">
        <f>IF(ISTEXT(BB64),IF('EU1 ExtraEU Trade'!BF63=0,"INTRA-EU","CHECK")," ")</f>
        <v xml:space="preserve"> </v>
      </c>
    </row>
    <row r="65" spans="1:64" s="4" customFormat="1" ht="15" customHeight="1" x14ac:dyDescent="0.2">
      <c r="A65" s="891" t="s">
        <v>493</v>
      </c>
      <c r="B65" s="10" t="s">
        <v>352</v>
      </c>
      <c r="C65" s="869" t="s">
        <v>362</v>
      </c>
      <c r="D65" s="1579">
        <v>795.3</v>
      </c>
      <c r="E65" s="1579">
        <v>430069</v>
      </c>
      <c r="F65" s="1579">
        <v>787.6</v>
      </c>
      <c r="G65" s="1593">
        <v>380543</v>
      </c>
      <c r="H65" s="1577">
        <v>1169.3</v>
      </c>
      <c r="I65" s="1577">
        <v>597386</v>
      </c>
      <c r="J65" s="1577">
        <v>1242.5999999999999</v>
      </c>
      <c r="K65" s="1591">
        <v>523567</v>
      </c>
      <c r="L65" s="916"/>
      <c r="M65" s="916"/>
      <c r="N65" s="916"/>
      <c r="O65" s="875"/>
      <c r="P65" s="916"/>
      <c r="Q65" s="916"/>
      <c r="R65" s="916"/>
      <c r="S65" s="875"/>
      <c r="T65" s="916"/>
      <c r="U65" s="916"/>
      <c r="V65" s="916"/>
      <c r="W65" s="875"/>
      <c r="X65" s="916"/>
      <c r="Y65" s="916"/>
      <c r="Z65" s="916"/>
      <c r="AA65" s="875"/>
      <c r="AB65" s="68" t="str">
        <f t="shared" si="26"/>
        <v>12.3.1</v>
      </c>
      <c r="AC65" s="10" t="str">
        <f t="shared" si="26"/>
        <v>CASE MATERIALS</v>
      </c>
      <c r="AD65" s="869" t="s">
        <v>362</v>
      </c>
      <c r="AE65" s="1407"/>
      <c r="AF65" s="1407"/>
      <c r="AG65" s="1407"/>
      <c r="AH65" s="1407"/>
      <c r="AI65" s="1407"/>
      <c r="AJ65" s="1407"/>
      <c r="AK65" s="1407"/>
      <c r="AL65" s="1407"/>
      <c r="AM65" s="67"/>
      <c r="AN65" s="138" t="str">
        <f t="shared" si="6"/>
        <v>12.3.1</v>
      </c>
      <c r="AO65" s="10" t="str">
        <f t="shared" si="6"/>
        <v>CASE MATERIALS</v>
      </c>
      <c r="AP65" s="869" t="s">
        <v>362</v>
      </c>
      <c r="AQ65" s="872">
        <f>'JQ1 Production'!D77+'JQ2 TTrade'!D65-'JQ2 TTrade'!H65</f>
        <v>936.00000000000023</v>
      </c>
      <c r="AR65" s="872">
        <f>'JQ1 Production'!E77+'JQ2 TTrade'!E65-'JQ2 TTrade'!I65</f>
        <v>-166001</v>
      </c>
      <c r="AS65" s="653"/>
      <c r="AT65" s="199"/>
      <c r="AV65" s="138" t="s">
        <v>493</v>
      </c>
      <c r="AW65" s="1126" t="s">
        <v>352</v>
      </c>
      <c r="AX65" s="114" t="s">
        <v>64</v>
      </c>
      <c r="AY65" s="203">
        <f t="shared" si="7"/>
        <v>540.76323399974854</v>
      </c>
      <c r="AZ65" s="203">
        <f t="shared" si="8"/>
        <v>483.16785170137126</v>
      </c>
      <c r="BA65" s="203">
        <f t="shared" si="9"/>
        <v>510.89198665868469</v>
      </c>
      <c r="BB65" s="204">
        <f t="shared" si="10"/>
        <v>421.34798004184779</v>
      </c>
      <c r="BC65" s="674" t="str">
        <f t="shared" si="11"/>
        <v>ACCEPT</v>
      </c>
      <c r="BD65" s="674" t="str">
        <f t="shared" si="12"/>
        <v>ACCEPT</v>
      </c>
      <c r="BE65" s="59"/>
      <c r="BF65" s="138" t="s">
        <v>493</v>
      </c>
      <c r="BG65" s="10" t="s">
        <v>352</v>
      </c>
      <c r="BH65" s="119" t="s">
        <v>64</v>
      </c>
      <c r="BI65" s="203" t="str">
        <f>IF(ISTEXT(AY65),IF('EU1 ExtraEU Trade'!BC64=0,"INTRA-EU","CHECK")," ")</f>
        <v xml:space="preserve"> </v>
      </c>
      <c r="BJ65" s="203" t="str">
        <f>IF(ISTEXT(AZ65),IF('EU1 ExtraEU Trade'!BD64=0,"INTRA-EU","CHECK")," ")</f>
        <v xml:space="preserve"> </v>
      </c>
      <c r="BK65" s="207" t="str">
        <f>IF(ISTEXT(BA65),IF('EU1 ExtraEU Trade'!BE64=0,"INTRA-EU","CHECK")," ")</f>
        <v xml:space="preserve"> </v>
      </c>
      <c r="BL65" s="208" t="str">
        <f>IF(ISTEXT(BB65),IF('EU1 ExtraEU Trade'!BF64=0,"INTRA-EU","CHECK")," ")</f>
        <v xml:space="preserve"> </v>
      </c>
    </row>
    <row r="66" spans="1:64" s="4" customFormat="1" ht="15" customHeight="1" x14ac:dyDescent="0.2">
      <c r="A66" s="891" t="s">
        <v>494</v>
      </c>
      <c r="B66" s="10" t="s">
        <v>45</v>
      </c>
      <c r="C66" s="869" t="s">
        <v>362</v>
      </c>
      <c r="D66" s="1579">
        <v>462</v>
      </c>
      <c r="E66" s="1579">
        <v>417375</v>
      </c>
      <c r="F66" s="1579">
        <v>412.6</v>
      </c>
      <c r="G66" s="1593">
        <v>392878</v>
      </c>
      <c r="H66" s="1577">
        <v>292.89999999999998</v>
      </c>
      <c r="I66" s="1577">
        <v>407322</v>
      </c>
      <c r="J66" s="1577">
        <v>292.7</v>
      </c>
      <c r="K66" s="1591">
        <v>414347</v>
      </c>
      <c r="L66" s="916"/>
      <c r="M66" s="916"/>
      <c r="N66" s="916"/>
      <c r="O66" s="875"/>
      <c r="P66" s="916"/>
      <c r="Q66" s="916"/>
      <c r="R66" s="916"/>
      <c r="S66" s="875"/>
      <c r="T66" s="916"/>
      <c r="U66" s="916"/>
      <c r="V66" s="916"/>
      <c r="W66" s="875"/>
      <c r="X66" s="916"/>
      <c r="Y66" s="916"/>
      <c r="Z66" s="916"/>
      <c r="AA66" s="875"/>
      <c r="AB66" s="68" t="str">
        <f t="shared" si="26"/>
        <v>12.3.2</v>
      </c>
      <c r="AC66" s="10" t="str">
        <f t="shared" si="26"/>
        <v>CARTONBOARD</v>
      </c>
      <c r="AD66" s="869" t="s">
        <v>362</v>
      </c>
      <c r="AE66" s="1407"/>
      <c r="AF66" s="1407"/>
      <c r="AG66" s="1407"/>
      <c r="AH66" s="1407"/>
      <c r="AI66" s="1407"/>
      <c r="AJ66" s="1407"/>
      <c r="AK66" s="1407"/>
      <c r="AL66" s="1407"/>
      <c r="AM66" s="67"/>
      <c r="AN66" s="138" t="str">
        <f t="shared" si="6"/>
        <v>12.3.2</v>
      </c>
      <c r="AO66" s="10" t="str">
        <f t="shared" si="6"/>
        <v>CARTONBOARD</v>
      </c>
      <c r="AP66" s="869" t="s">
        <v>362</v>
      </c>
      <c r="AQ66" s="872">
        <f>'JQ1 Production'!D78+'JQ2 TTrade'!D66-'JQ2 TTrade'!H66</f>
        <v>169.10000000000002</v>
      </c>
      <c r="AR66" s="872">
        <f>'JQ1 Production'!E78+'JQ2 TTrade'!E66-'JQ2 TTrade'!I66</f>
        <v>10053</v>
      </c>
      <c r="AS66" s="653"/>
      <c r="AT66" s="199"/>
      <c r="AV66" s="138" t="s">
        <v>494</v>
      </c>
      <c r="AW66" s="1126" t="s">
        <v>45</v>
      </c>
      <c r="AX66" s="119" t="s">
        <v>64</v>
      </c>
      <c r="AY66" s="203">
        <f t="shared" si="7"/>
        <v>903.40909090909088</v>
      </c>
      <c r="AZ66" s="203">
        <f t="shared" si="8"/>
        <v>952.20067862336396</v>
      </c>
      <c r="BA66" s="203">
        <f t="shared" si="9"/>
        <v>1390.6520996927279</v>
      </c>
      <c r="BB66" s="204">
        <f t="shared" si="10"/>
        <v>1415.6030064912882</v>
      </c>
      <c r="BC66" s="674" t="str">
        <f t="shared" si="11"/>
        <v>ACCEPT</v>
      </c>
      <c r="BD66" s="674" t="str">
        <f t="shared" si="12"/>
        <v>ACCEPT</v>
      </c>
      <c r="BE66" s="59"/>
      <c r="BF66" s="138" t="s">
        <v>494</v>
      </c>
      <c r="BG66" s="10" t="s">
        <v>45</v>
      </c>
      <c r="BH66" s="119" t="s">
        <v>64</v>
      </c>
      <c r="BI66" s="207" t="str">
        <f>IF(ISTEXT(AY66),IF('EU1 ExtraEU Trade'!BC65=0,"INTRA-EU","CHECK")," ")</f>
        <v xml:space="preserve"> </v>
      </c>
      <c r="BJ66" s="207" t="str">
        <f>IF(ISTEXT(AZ66),IF('EU1 ExtraEU Trade'!BD65=0,"INTRA-EU","CHECK")," ")</f>
        <v xml:space="preserve"> </v>
      </c>
      <c r="BK66" s="214" t="str">
        <f>IF(ISTEXT(BA66),IF('EU1 ExtraEU Trade'!BE65=0,"INTRA-EU","CHECK")," ")</f>
        <v xml:space="preserve"> </v>
      </c>
      <c r="BL66" s="215" t="str">
        <f>IF(ISTEXT(BB66),IF('EU1 ExtraEU Trade'!BF65=0,"INTRA-EU","CHECK")," ")</f>
        <v xml:space="preserve"> </v>
      </c>
    </row>
    <row r="67" spans="1:64" s="4" customFormat="1" ht="15" customHeight="1" x14ac:dyDescent="0.2">
      <c r="A67" s="891" t="s">
        <v>495</v>
      </c>
      <c r="B67" s="10" t="s">
        <v>353</v>
      </c>
      <c r="C67" s="869" t="s">
        <v>362</v>
      </c>
      <c r="D67" s="1577">
        <v>228.2</v>
      </c>
      <c r="E67" s="1577">
        <v>217992</v>
      </c>
      <c r="F67" s="1577">
        <v>236.6</v>
      </c>
      <c r="G67" s="1577">
        <v>230374</v>
      </c>
      <c r="H67" s="1583">
        <v>122.8</v>
      </c>
      <c r="I67" s="1583">
        <v>163600</v>
      </c>
      <c r="J67" s="1583">
        <v>118.7</v>
      </c>
      <c r="K67" s="1594">
        <v>168707</v>
      </c>
      <c r="L67" s="916"/>
      <c r="M67" s="916"/>
      <c r="N67" s="916"/>
      <c r="O67" s="875"/>
      <c r="P67" s="916"/>
      <c r="Q67" s="916"/>
      <c r="R67" s="916"/>
      <c r="S67" s="875"/>
      <c r="T67" s="916"/>
      <c r="U67" s="916"/>
      <c r="V67" s="916"/>
      <c r="W67" s="875"/>
      <c r="X67" s="916"/>
      <c r="Y67" s="916"/>
      <c r="Z67" s="916"/>
      <c r="AA67" s="875"/>
      <c r="AB67" s="68" t="str">
        <f t="shared" si="26"/>
        <v>12.3.3</v>
      </c>
      <c r="AC67" s="10" t="str">
        <f t="shared" si="26"/>
        <v>WRAPPING PAPERS</v>
      </c>
      <c r="AD67" s="869" t="s">
        <v>362</v>
      </c>
      <c r="AE67" s="1407"/>
      <c r="AF67" s="1407"/>
      <c r="AG67" s="1407"/>
      <c r="AH67" s="1407"/>
      <c r="AI67" s="1407"/>
      <c r="AJ67" s="1407"/>
      <c r="AK67" s="1407"/>
      <c r="AL67" s="1407"/>
      <c r="AM67" s="67"/>
      <c r="AN67" s="138" t="str">
        <f t="shared" si="6"/>
        <v>12.3.3</v>
      </c>
      <c r="AO67" s="10" t="str">
        <f t="shared" si="6"/>
        <v>WRAPPING PAPERS</v>
      </c>
      <c r="AP67" s="869" t="s">
        <v>362</v>
      </c>
      <c r="AQ67" s="872">
        <f>'JQ1 Production'!D79+'JQ2 TTrade'!D67-'JQ2 TTrade'!H67</f>
        <v>105.39999999999999</v>
      </c>
      <c r="AR67" s="872">
        <f>'JQ1 Production'!E79+'JQ2 TTrade'!E67-'JQ2 TTrade'!I67</f>
        <v>54392</v>
      </c>
      <c r="AS67" s="653"/>
      <c r="AT67" s="199"/>
      <c r="AV67" s="138" t="s">
        <v>495</v>
      </c>
      <c r="AW67" s="1126" t="s">
        <v>353</v>
      </c>
      <c r="AX67" s="119" t="s">
        <v>64</v>
      </c>
      <c r="AY67" s="203">
        <f t="shared" si="7"/>
        <v>955.26730937773891</v>
      </c>
      <c r="AZ67" s="203">
        <f t="shared" si="8"/>
        <v>973.68554522400677</v>
      </c>
      <c r="BA67" s="203">
        <f t="shared" si="9"/>
        <v>1332.2475570032573</v>
      </c>
      <c r="BB67" s="204">
        <f t="shared" si="10"/>
        <v>1421.2889637742207</v>
      </c>
      <c r="BC67" s="674" t="str">
        <f t="shared" si="11"/>
        <v>ACCEPT</v>
      </c>
      <c r="BD67" s="674" t="str">
        <f t="shared" si="12"/>
        <v>ACCEPT</v>
      </c>
      <c r="BE67" s="59"/>
      <c r="BF67" s="138" t="s">
        <v>495</v>
      </c>
      <c r="BG67" s="10" t="s">
        <v>353</v>
      </c>
      <c r="BH67" s="118" t="s">
        <v>64</v>
      </c>
      <c r="BI67" s="214" t="str">
        <f>IF(ISTEXT(AY67),IF('EU1 ExtraEU Trade'!BC66=0,"INTRA-EU","CHECK")," ")</f>
        <v xml:space="preserve"> </v>
      </c>
      <c r="BJ67" s="214" t="str">
        <f>IF(ISTEXT(AZ67),IF('EU1 ExtraEU Trade'!BD66=0,"INTRA-EU","CHECK")," ")</f>
        <v xml:space="preserve"> </v>
      </c>
      <c r="BK67" s="214" t="str">
        <f>IF(ISTEXT(BA67),IF('EU1 ExtraEU Trade'!BE66=0,"INTRA-EU","CHECK")," ")</f>
        <v xml:space="preserve"> </v>
      </c>
      <c r="BL67" s="215" t="str">
        <f>IF(ISTEXT(BB67),IF('EU1 ExtraEU Trade'!BF66=0,"INTRA-EU","CHECK")," ")</f>
        <v xml:space="preserve"> </v>
      </c>
    </row>
    <row r="68" spans="1:64" s="4" customFormat="1" ht="15" customHeight="1" x14ac:dyDescent="0.2">
      <c r="A68" s="891" t="s">
        <v>496</v>
      </c>
      <c r="B68" s="13" t="s">
        <v>354</v>
      </c>
      <c r="C68" s="869" t="s">
        <v>362</v>
      </c>
      <c r="D68" s="1577">
        <v>119</v>
      </c>
      <c r="E68" s="1577">
        <v>80904</v>
      </c>
      <c r="F68" s="1577">
        <v>123.9</v>
      </c>
      <c r="G68" s="1577">
        <v>85550</v>
      </c>
      <c r="H68" s="1577">
        <v>24.9</v>
      </c>
      <c r="I68" s="1577">
        <v>11344</v>
      </c>
      <c r="J68" s="1577">
        <v>28.6</v>
      </c>
      <c r="K68" s="1591">
        <v>12670</v>
      </c>
      <c r="L68" s="916"/>
      <c r="M68" s="916"/>
      <c r="N68" s="916"/>
      <c r="O68" s="875"/>
      <c r="P68" s="916"/>
      <c r="Q68" s="916"/>
      <c r="R68" s="916"/>
      <c r="S68" s="875"/>
      <c r="T68" s="916"/>
      <c r="U68" s="916"/>
      <c r="V68" s="916"/>
      <c r="W68" s="875"/>
      <c r="X68" s="916"/>
      <c r="Y68" s="916"/>
      <c r="Z68" s="916"/>
      <c r="AA68" s="875"/>
      <c r="AB68" s="68" t="str">
        <f t="shared" si="26"/>
        <v>12.3.4</v>
      </c>
      <c r="AC68" s="10" t="str">
        <f t="shared" si="26"/>
        <v>OTHER PAPERS MAINLY FOR PACKAGING</v>
      </c>
      <c r="AD68" s="869" t="s">
        <v>362</v>
      </c>
      <c r="AE68" s="1407"/>
      <c r="AF68" s="1407"/>
      <c r="AG68" s="1407"/>
      <c r="AH68" s="1407"/>
      <c r="AI68" s="1407"/>
      <c r="AJ68" s="1407"/>
      <c r="AK68" s="1407"/>
      <c r="AL68" s="1407"/>
      <c r="AM68" s="67"/>
      <c r="AN68" s="138" t="str">
        <f t="shared" si="6"/>
        <v>12.3.4</v>
      </c>
      <c r="AO68" s="10" t="str">
        <f t="shared" si="6"/>
        <v>OTHER PAPERS MAINLY FOR PACKAGING</v>
      </c>
      <c r="AP68" s="869" t="s">
        <v>362</v>
      </c>
      <c r="AQ68" s="872">
        <f>'JQ1 Production'!D80+'JQ2 TTrade'!D68-'JQ2 TTrade'!H68</f>
        <v>94.1</v>
      </c>
      <c r="AR68" s="872">
        <f>'JQ1 Production'!E80+'JQ2 TTrade'!E68-'JQ2 TTrade'!I68</f>
        <v>69560</v>
      </c>
      <c r="AS68" s="653"/>
      <c r="AT68" s="199"/>
      <c r="AV68" s="138" t="s">
        <v>496</v>
      </c>
      <c r="AW68" s="1126" t="s">
        <v>354</v>
      </c>
      <c r="AX68" s="119" t="s">
        <v>64</v>
      </c>
      <c r="AY68" s="203">
        <f t="shared" si="7"/>
        <v>679.86554621848734</v>
      </c>
      <c r="AZ68" s="203">
        <f t="shared" si="8"/>
        <v>690.47619047619048</v>
      </c>
      <c r="BA68" s="203">
        <f t="shared" si="9"/>
        <v>455.58232931726911</v>
      </c>
      <c r="BB68" s="204">
        <f t="shared" si="10"/>
        <v>443.00699300699296</v>
      </c>
      <c r="BC68" s="1127" t="str">
        <f t="shared" si="11"/>
        <v>ACCEPT</v>
      </c>
      <c r="BD68" s="1124" t="str">
        <f t="shared" si="12"/>
        <v>ACCEPT</v>
      </c>
      <c r="BE68" s="59"/>
      <c r="BF68" s="138" t="s">
        <v>496</v>
      </c>
      <c r="BG68" s="10" t="s">
        <v>354</v>
      </c>
      <c r="BH68" s="119" t="s">
        <v>64</v>
      </c>
      <c r="BI68" s="207" t="str">
        <f>IF(ISTEXT(AY68),IF('EU1 ExtraEU Trade'!BC67=0,"INTRA-EU","CHECK")," ")</f>
        <v xml:space="preserve"> </v>
      </c>
      <c r="BJ68" s="207" t="str">
        <f>IF(ISTEXT(AZ68),IF('EU1 ExtraEU Trade'!BD67=0,"INTRA-EU","CHECK")," ")</f>
        <v xml:space="preserve"> </v>
      </c>
      <c r="BK68" s="207" t="str">
        <f>IF(ISTEXT(BA68),IF('EU1 ExtraEU Trade'!BE67=0,"INTRA-EU","CHECK")," ")</f>
        <v xml:space="preserve"> </v>
      </c>
      <c r="BL68" s="208" t="str">
        <f>IF(ISTEXT(BB68),IF('EU1 ExtraEU Trade'!BF67=0,"INTRA-EU","CHECK")," ")</f>
        <v xml:space="preserve"> </v>
      </c>
    </row>
    <row r="69" spans="1:64" s="4" customFormat="1" ht="15" customHeight="1" thickBot="1" x14ac:dyDescent="0.3">
      <c r="A69" s="1312">
        <v>12.4</v>
      </c>
      <c r="B69" s="1313" t="s">
        <v>497</v>
      </c>
      <c r="C69" s="1314" t="s">
        <v>362</v>
      </c>
      <c r="D69" s="1584">
        <v>26.5</v>
      </c>
      <c r="E69" s="1584">
        <v>97618</v>
      </c>
      <c r="F69" s="1584">
        <v>14.7</v>
      </c>
      <c r="G69" s="1584">
        <v>89602</v>
      </c>
      <c r="H69" s="1584">
        <v>4.0999999999999996</v>
      </c>
      <c r="I69" s="1584">
        <v>85379</v>
      </c>
      <c r="J69" s="1584">
        <v>3.7</v>
      </c>
      <c r="K69" s="1595">
        <v>92904</v>
      </c>
      <c r="L69" s="916"/>
      <c r="M69" s="916"/>
      <c r="N69" s="916"/>
      <c r="O69" s="875"/>
      <c r="P69" s="916"/>
      <c r="Q69" s="916"/>
      <c r="R69" s="916"/>
      <c r="S69" s="875"/>
      <c r="T69" s="916"/>
      <c r="U69" s="916"/>
      <c r="V69" s="916"/>
      <c r="W69" s="875"/>
      <c r="X69" s="916"/>
      <c r="Y69" s="916"/>
      <c r="Z69" s="916"/>
      <c r="AA69" s="875"/>
      <c r="AB69" s="911">
        <f t="shared" si="26"/>
        <v>12.4</v>
      </c>
      <c r="AC69" s="16" t="str">
        <f t="shared" si="26"/>
        <v>OTHER PAPER AND PAPERBOARD N.E.S. (NOT ELSEWHERE SPECIFIED)</v>
      </c>
      <c r="AD69" s="896" t="s">
        <v>362</v>
      </c>
      <c r="AE69" s="1414"/>
      <c r="AF69" s="1414"/>
      <c r="AG69" s="1414"/>
      <c r="AH69" s="1414"/>
      <c r="AI69" s="1414"/>
      <c r="AJ69" s="1414"/>
      <c r="AK69" s="1414"/>
      <c r="AL69" s="1414"/>
      <c r="AM69" s="67"/>
      <c r="AN69" s="140">
        <f t="shared" si="6"/>
        <v>12.4</v>
      </c>
      <c r="AO69" s="16" t="str">
        <f t="shared" si="6"/>
        <v>OTHER PAPER AND PAPERBOARD N.E.S. (NOT ELSEWHERE SPECIFIED)</v>
      </c>
      <c r="AP69" s="896" t="s">
        <v>362</v>
      </c>
      <c r="AQ69" s="897">
        <f>'JQ1 Production'!D81+'JQ2 TTrade'!D69-'JQ2 TTrade'!H69</f>
        <v>22.4</v>
      </c>
      <c r="AR69" s="897">
        <f>'JQ1 Production'!E81+'JQ2 TTrade'!E69-'JQ2 TTrade'!I69</f>
        <v>12239</v>
      </c>
      <c r="AS69" s="654"/>
      <c r="AT69" s="655"/>
      <c r="AV69" s="140">
        <v>12.4</v>
      </c>
      <c r="AW69" s="1123" t="s">
        <v>497</v>
      </c>
      <c r="AX69" s="117" t="s">
        <v>64</v>
      </c>
      <c r="AY69" s="203">
        <f t="shared" si="7"/>
        <v>3683.6981132075471</v>
      </c>
      <c r="AZ69" s="203">
        <f t="shared" si="8"/>
        <v>6095.3741496598641</v>
      </c>
      <c r="BA69" s="203">
        <f t="shared" si="9"/>
        <v>20824.146341463416</v>
      </c>
      <c r="BB69" s="204">
        <f t="shared" si="10"/>
        <v>25109.189189189186</v>
      </c>
      <c r="BC69" s="1127" t="str">
        <f>IF(ISNUMBER(AY69*AZ69), IF(AY69*AZ69&gt;0, IF(AY69&gt;AZ69, IF(AY69/AZ69&gt;BD$6, "CHECK", "ACCEPT"), IF(AZ69/AY69&gt;BD$6, "CHECK", "ACCEPT")), IF(AZ69=0,IF(AY69&lt;BD$6,"ACCEPT","CHECK"),IF(AZ69&lt;BD$6,"ACCEPT","CHECK"))),"CHECK")</f>
        <v>ACCEPT</v>
      </c>
      <c r="BD69" s="1124" t="str">
        <f>IF(ISNUMBER(BA69*BB69), IF(BA69*BB69&gt;0, IF(BA69&gt;BB69, IF(BA69/BB69&gt;BD$6, "CHECK", "ACCEPT"), IF(BB69/BA69&gt;BD$6, "CHECK", "ACCEPT")), IF(BB69=0,IF(BA69&lt;BD$6,"ACCEPT","CHECK"),IF(BB69&lt;BD$6,"ACCEPT","CHECK"))),"CHECK")</f>
        <v>ACCEPT</v>
      </c>
      <c r="BE69" s="27"/>
      <c r="BF69" s="140">
        <v>12.4</v>
      </c>
      <c r="BG69" s="16" t="s">
        <v>497</v>
      </c>
      <c r="BH69" s="117" t="s">
        <v>64</v>
      </c>
      <c r="BI69" s="210" t="str">
        <f>IF(ISTEXT(AY69),IF('EU1 ExtraEU Trade'!BC68=0,"INTRA-EU","CHECK")," ")</f>
        <v xml:space="preserve"> </v>
      </c>
      <c r="BJ69" s="210" t="str">
        <f>IF(ISTEXT(AZ69),IF('EU1 ExtraEU Trade'!BD68=0,"INTRA-EU","CHECK")," ")</f>
        <v xml:space="preserve"> </v>
      </c>
      <c r="BK69" s="210" t="str">
        <f>IF(ISTEXT(BA69),IF('EU1 ExtraEU Trade'!BE68=0,"INTRA-EU","CHECK")," ")</f>
        <v xml:space="preserve"> </v>
      </c>
      <c r="BL69" s="211" t="str">
        <f>IF(ISTEXT(BB69),IF('EU1 ExtraEU Trade'!BF68=0,"INTRA-EU","CHECK")," ")</f>
        <v xml:space="preserve"> </v>
      </c>
    </row>
    <row r="70" spans="1:64" ht="21" customHeight="1" thickTop="1" x14ac:dyDescent="0.25">
      <c r="A70" s="26"/>
      <c r="B70" s="67" t="s">
        <v>498</v>
      </c>
      <c r="C70" s="80"/>
      <c r="D70" s="898"/>
      <c r="E70" s="898"/>
      <c r="F70" s="898"/>
      <c r="G70" s="898"/>
      <c r="H70" s="898"/>
      <c r="I70" s="898"/>
      <c r="J70" s="898"/>
      <c r="K70" s="898"/>
      <c r="M70" s="6"/>
      <c r="N70" s="6"/>
      <c r="O70" s="6"/>
      <c r="P70" s="6"/>
      <c r="Q70" s="6"/>
      <c r="R70" s="6"/>
      <c r="T70" s="181"/>
      <c r="AB70" s="27"/>
      <c r="AC70" s="27"/>
      <c r="AD70" s="27"/>
      <c r="AE70" s="27"/>
      <c r="AF70" s="27"/>
      <c r="AG70" s="27"/>
      <c r="AH70" s="27"/>
      <c r="AI70" s="27"/>
      <c r="AJ70" s="27"/>
      <c r="AK70" s="27"/>
      <c r="AL70" s="27"/>
      <c r="AM70" s="27"/>
      <c r="AN70" s="27"/>
      <c r="AO70" s="27"/>
    </row>
    <row r="71" spans="1:64" ht="32.25" customHeight="1" thickBot="1" x14ac:dyDescent="0.3">
      <c r="A71" s="26"/>
      <c r="B71" s="1283" t="s">
        <v>618</v>
      </c>
      <c r="C71" s="1284" t="s">
        <v>362</v>
      </c>
      <c r="D71" s="1402">
        <f>D47+D54</f>
        <v>215.1</v>
      </c>
      <c r="E71" s="1402">
        <f t="shared" ref="E71:K71" si="54">E47+E54</f>
        <v>123524</v>
      </c>
      <c r="F71" s="1402">
        <f t="shared" si="54"/>
        <v>202.5</v>
      </c>
      <c r="G71" s="1402">
        <f t="shared" si="54"/>
        <v>138381</v>
      </c>
      <c r="H71" s="1402">
        <f t="shared" si="54"/>
        <v>75.5</v>
      </c>
      <c r="I71" s="1402">
        <f t="shared" si="54"/>
        <v>41189</v>
      </c>
      <c r="J71" s="1402">
        <f t="shared" si="54"/>
        <v>81.900000000000006</v>
      </c>
      <c r="K71" s="1402">
        <f t="shared" si="54"/>
        <v>46785</v>
      </c>
      <c r="M71" s="6"/>
      <c r="N71" s="6"/>
      <c r="O71" s="6"/>
      <c r="P71" s="6"/>
      <c r="Q71" s="6"/>
      <c r="R71" s="6"/>
      <c r="T71" s="181"/>
      <c r="AB71" s="27"/>
      <c r="AC71" s="27"/>
      <c r="AD71" s="27"/>
      <c r="AE71" s="27"/>
      <c r="AF71" s="27"/>
      <c r="AG71" s="27"/>
      <c r="AH71" s="27"/>
      <c r="AI71" s="27"/>
      <c r="AJ71" s="27"/>
      <c r="AK71" s="27"/>
      <c r="AL71" s="27"/>
      <c r="AM71" s="27"/>
      <c r="AN71" s="27"/>
      <c r="AO71" s="27"/>
    </row>
    <row r="72" spans="1:64" ht="12.75" customHeight="1" thickBot="1" x14ac:dyDescent="0.3">
      <c r="A72" s="899"/>
      <c r="B72" s="900"/>
      <c r="C72" s="216" t="s">
        <v>78</v>
      </c>
      <c r="D72" s="172">
        <f t="shared" ref="D72:K72" si="55">COUNTBLANK(D11:D69)</f>
        <v>0</v>
      </c>
      <c r="E72" s="172">
        <f t="shared" si="55"/>
        <v>1</v>
      </c>
      <c r="F72" s="172">
        <f t="shared" si="55"/>
        <v>0</v>
      </c>
      <c r="G72" s="172">
        <f t="shared" si="55"/>
        <v>1</v>
      </c>
      <c r="H72" s="172">
        <f t="shared" si="55"/>
        <v>0</v>
      </c>
      <c r="I72" s="172">
        <f t="shared" si="55"/>
        <v>1</v>
      </c>
      <c r="J72" s="172">
        <f t="shared" si="55"/>
        <v>0</v>
      </c>
      <c r="K72" s="172">
        <f t="shared" si="55"/>
        <v>1</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899"/>
      <c r="B73" s="899"/>
      <c r="C73" s="216" t="s">
        <v>83</v>
      </c>
      <c r="D73" s="172">
        <f t="shared" ref="D73:K73" si="56">59-(COUNT(D11:D69)+D72)</f>
        <v>0</v>
      </c>
      <c r="E73" s="172">
        <f t="shared" si="56"/>
        <v>0</v>
      </c>
      <c r="F73" s="172">
        <f t="shared" si="56"/>
        <v>0</v>
      </c>
      <c r="G73" s="172">
        <f t="shared" si="56"/>
        <v>0</v>
      </c>
      <c r="H73" s="172">
        <f t="shared" si="56"/>
        <v>0</v>
      </c>
      <c r="I73" s="172">
        <f t="shared" si="56"/>
        <v>0</v>
      </c>
      <c r="J73" s="172">
        <f t="shared" si="56"/>
        <v>0</v>
      </c>
      <c r="K73" s="172">
        <f t="shared" si="56"/>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899"/>
      <c r="B74" s="899"/>
      <c r="C74" s="899"/>
      <c r="D74" s="899"/>
      <c r="E74" s="899"/>
      <c r="F74" s="899"/>
      <c r="G74" s="899"/>
      <c r="H74" s="899"/>
      <c r="I74" s="899"/>
      <c r="J74" s="899"/>
      <c r="K74" s="899"/>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899"/>
      <c r="C75" s="899"/>
      <c r="D75" s="899"/>
      <c r="E75" s="899"/>
      <c r="F75" s="899"/>
      <c r="G75" s="899"/>
      <c r="H75" s="899"/>
      <c r="I75" s="899"/>
      <c r="J75" s="899"/>
      <c r="K75" s="899"/>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899"/>
      <c r="B76" s="899"/>
      <c r="C76" s="899"/>
      <c r="D76" s="899"/>
      <c r="E76" s="899"/>
      <c r="F76" s="899"/>
      <c r="G76" s="899"/>
      <c r="H76" s="899"/>
      <c r="I76" s="899"/>
      <c r="J76" s="899"/>
      <c r="K76" s="899"/>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899"/>
      <c r="B77" s="899"/>
      <c r="C77" s="899"/>
      <c r="D77" s="899"/>
      <c r="E77" s="899"/>
      <c r="F77" s="899"/>
      <c r="G77" s="899"/>
      <c r="H77" s="899"/>
      <c r="I77" s="899"/>
      <c r="J77" s="899"/>
      <c r="K77" s="899"/>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899"/>
      <c r="B78" s="899"/>
      <c r="C78" s="899"/>
      <c r="D78" s="899"/>
      <c r="E78" s="899"/>
      <c r="F78" s="899"/>
      <c r="G78" s="899"/>
      <c r="H78" s="899"/>
      <c r="I78" s="899"/>
      <c r="J78" s="899"/>
      <c r="K78" s="899"/>
      <c r="AB78" s="27"/>
      <c r="AC78" s="27"/>
      <c r="AD78" s="27"/>
      <c r="AE78" s="27"/>
      <c r="AF78" s="27"/>
      <c r="AG78" s="27"/>
      <c r="AH78" s="27"/>
      <c r="AI78" s="27"/>
      <c r="AJ78" s="27"/>
      <c r="AK78" s="27"/>
      <c r="AL78" s="27"/>
      <c r="AM78" s="27"/>
      <c r="AN78" s="27"/>
      <c r="AO78" s="27"/>
    </row>
    <row r="79" spans="1:64" ht="12.75" customHeight="1" x14ac:dyDescent="0.25">
      <c r="A79" s="899"/>
      <c r="B79" s="899"/>
      <c r="C79" s="899"/>
      <c r="D79" s="899"/>
      <c r="E79" s="899"/>
      <c r="F79" s="899"/>
      <c r="G79" s="899"/>
      <c r="H79" s="899"/>
      <c r="I79" s="899"/>
      <c r="J79" s="899"/>
      <c r="K79" s="899"/>
      <c r="AB79" s="27"/>
      <c r="AC79" s="27"/>
      <c r="AD79" s="27"/>
      <c r="AE79" s="27"/>
      <c r="AF79" s="27"/>
      <c r="AG79" s="27"/>
      <c r="AH79" s="27"/>
      <c r="AI79" s="27"/>
      <c r="AJ79" s="27"/>
      <c r="AK79" s="27"/>
      <c r="AL79" s="27"/>
      <c r="AM79" s="27"/>
      <c r="AN79" s="27"/>
      <c r="AO79" s="27"/>
    </row>
    <row r="80" spans="1:64" ht="12.75" customHeight="1" x14ac:dyDescent="0.25">
      <c r="A80" s="899"/>
      <c r="B80" s="899"/>
      <c r="C80" s="899"/>
      <c r="D80" s="899"/>
      <c r="E80" s="899"/>
      <c r="F80" s="899"/>
      <c r="G80" s="899"/>
      <c r="H80" s="899"/>
      <c r="I80" s="899"/>
      <c r="J80" s="899"/>
      <c r="K80" s="899"/>
      <c r="AB80" s="27"/>
      <c r="AC80" s="27"/>
      <c r="AD80" s="27"/>
      <c r="AE80" s="27"/>
      <c r="AF80" s="27"/>
      <c r="AG80" s="27"/>
      <c r="AH80" s="27"/>
      <c r="AI80" s="27"/>
      <c r="AJ80" s="27"/>
      <c r="AK80" s="27"/>
      <c r="AL80" s="27"/>
      <c r="AM80" s="27"/>
      <c r="AN80" s="27"/>
      <c r="AO80" s="27"/>
    </row>
    <row r="81" spans="1:41" ht="12.75" customHeight="1" x14ac:dyDescent="0.25">
      <c r="A81" s="899"/>
      <c r="B81" s="899"/>
      <c r="C81" s="899"/>
      <c r="D81" s="899"/>
      <c r="E81" s="899"/>
      <c r="F81" s="899"/>
      <c r="G81" s="899"/>
      <c r="H81" s="899"/>
      <c r="I81" s="899"/>
      <c r="J81" s="899"/>
      <c r="K81" s="899"/>
      <c r="AB81" s="27"/>
      <c r="AC81" s="27"/>
      <c r="AD81" s="27"/>
      <c r="AE81" s="27"/>
      <c r="AF81" s="27"/>
      <c r="AG81" s="27"/>
      <c r="AH81" s="27"/>
      <c r="AI81" s="27"/>
      <c r="AJ81" s="27"/>
      <c r="AK81" s="27"/>
      <c r="AL81" s="27"/>
      <c r="AM81" s="27"/>
      <c r="AN81" s="27"/>
      <c r="AO81" s="27"/>
    </row>
    <row r="82" spans="1:41" ht="12.75" customHeight="1" x14ac:dyDescent="0.25">
      <c r="A82" s="899"/>
      <c r="B82" s="899"/>
      <c r="C82" s="899"/>
      <c r="D82" s="899"/>
      <c r="E82" s="899"/>
      <c r="F82" s="899"/>
      <c r="G82" s="899"/>
      <c r="H82" s="899"/>
      <c r="I82" s="899"/>
      <c r="J82" s="899"/>
      <c r="K82" s="899"/>
      <c r="AB82" s="27"/>
      <c r="AC82" s="27"/>
      <c r="AD82" s="27"/>
      <c r="AE82" s="27"/>
      <c r="AF82" s="27"/>
      <c r="AG82" s="27"/>
      <c r="AH82" s="27"/>
      <c r="AI82" s="27"/>
      <c r="AJ82" s="27"/>
      <c r="AK82" s="27"/>
      <c r="AL82" s="27"/>
      <c r="AM82" s="27"/>
      <c r="AN82" s="27"/>
      <c r="AO82" s="27"/>
    </row>
    <row r="83" spans="1:41" ht="12.75" customHeight="1" x14ac:dyDescent="0.25">
      <c r="A83" s="899"/>
      <c r="B83" s="899"/>
      <c r="C83" s="899"/>
      <c r="D83" s="899"/>
      <c r="E83" s="899"/>
      <c r="F83" s="899"/>
      <c r="G83" s="899"/>
      <c r="H83" s="899"/>
      <c r="I83" s="899"/>
      <c r="J83" s="899"/>
      <c r="K83" s="899"/>
      <c r="AB83" s="27"/>
      <c r="AC83" s="27"/>
      <c r="AD83" s="27"/>
      <c r="AE83" s="27"/>
      <c r="AF83" s="27"/>
      <c r="AG83" s="27"/>
      <c r="AH83" s="27"/>
      <c r="AI83" s="27"/>
      <c r="AJ83" s="27"/>
      <c r="AK83" s="27"/>
      <c r="AL83" s="27"/>
      <c r="AM83" s="27"/>
      <c r="AN83" s="27"/>
      <c r="AO83" s="27"/>
    </row>
    <row r="84" spans="1:41" ht="12.75" customHeight="1" x14ac:dyDescent="0.25">
      <c r="A84" s="899"/>
      <c r="B84" s="899"/>
      <c r="C84" s="899"/>
      <c r="D84" s="899"/>
      <c r="E84" s="899"/>
      <c r="F84" s="899"/>
      <c r="G84" s="899"/>
      <c r="H84" s="899"/>
      <c r="I84" s="899"/>
      <c r="J84" s="899"/>
      <c r="K84" s="899"/>
      <c r="AB84" s="27"/>
      <c r="AC84" s="27"/>
      <c r="AD84" s="27"/>
      <c r="AE84" s="27"/>
      <c r="AF84" s="27"/>
      <c r="AG84" s="27"/>
      <c r="AH84" s="27"/>
      <c r="AI84" s="27"/>
      <c r="AJ84" s="27"/>
      <c r="AK84" s="27"/>
      <c r="AL84" s="27"/>
      <c r="AM84" s="27"/>
      <c r="AN84" s="27"/>
      <c r="AO84" s="27"/>
    </row>
    <row r="85" spans="1:41" ht="12.75" customHeight="1" x14ac:dyDescent="0.25">
      <c r="A85" s="899"/>
      <c r="B85" s="899"/>
      <c r="C85" s="899"/>
      <c r="D85" s="899"/>
      <c r="E85" s="899"/>
      <c r="F85" s="899"/>
      <c r="G85" s="899"/>
      <c r="H85" s="899"/>
      <c r="I85" s="899"/>
      <c r="J85" s="899"/>
      <c r="K85" s="899"/>
      <c r="AB85" s="27"/>
      <c r="AC85" s="27"/>
      <c r="AD85" s="27"/>
      <c r="AE85" s="27"/>
      <c r="AF85" s="27"/>
      <c r="AG85" s="27"/>
      <c r="AH85" s="27"/>
      <c r="AI85" s="27"/>
      <c r="AJ85" s="27"/>
      <c r="AK85" s="27"/>
      <c r="AL85" s="27"/>
      <c r="AM85" s="27"/>
      <c r="AN85" s="27"/>
      <c r="AO85" s="27"/>
    </row>
    <row r="86" spans="1:41" ht="12.75" customHeight="1" x14ac:dyDescent="0.25">
      <c r="A86" s="899"/>
      <c r="B86" s="899"/>
      <c r="C86" s="899"/>
      <c r="D86" s="899"/>
      <c r="E86" s="899"/>
      <c r="F86" s="899"/>
      <c r="G86" s="899"/>
      <c r="H86" s="899"/>
      <c r="I86" s="899"/>
      <c r="J86" s="899"/>
      <c r="K86" s="899"/>
      <c r="AB86" s="27"/>
      <c r="AC86" s="27"/>
      <c r="AD86" s="27"/>
      <c r="AE86" s="27"/>
      <c r="AF86" s="27"/>
      <c r="AG86" s="27"/>
      <c r="AH86" s="27"/>
      <c r="AI86" s="27"/>
      <c r="AJ86" s="27"/>
      <c r="AK86" s="27"/>
      <c r="AL86" s="27"/>
      <c r="AM86" s="27"/>
      <c r="AN86" s="27"/>
      <c r="AO86" s="27"/>
    </row>
    <row r="87" spans="1:41" ht="12.75" customHeight="1" x14ac:dyDescent="0.25">
      <c r="A87" s="899"/>
      <c r="B87" s="899"/>
      <c r="C87" s="899"/>
      <c r="D87" s="899"/>
      <c r="E87" s="899"/>
      <c r="F87" s="899"/>
      <c r="G87" s="899"/>
      <c r="H87" s="899"/>
      <c r="I87" s="899"/>
      <c r="J87" s="899"/>
      <c r="K87" s="899"/>
      <c r="AB87" s="27"/>
      <c r="AC87" s="27"/>
      <c r="AD87" s="27"/>
      <c r="AE87" s="27"/>
      <c r="AF87" s="27"/>
      <c r="AG87" s="27"/>
      <c r="AH87" s="27"/>
      <c r="AI87" s="27"/>
      <c r="AJ87" s="27"/>
      <c r="AK87" s="27"/>
      <c r="AL87" s="27"/>
      <c r="AM87" s="27"/>
      <c r="AN87" s="27"/>
      <c r="AO87" s="27"/>
    </row>
    <row r="88" spans="1:41" ht="12.75" customHeight="1" x14ac:dyDescent="0.25">
      <c r="A88" s="899"/>
      <c r="B88" s="899"/>
      <c r="C88" s="899"/>
      <c r="D88" s="899"/>
      <c r="E88" s="899"/>
      <c r="F88" s="899"/>
      <c r="G88" s="899"/>
      <c r="H88" s="899"/>
      <c r="I88" s="899"/>
      <c r="J88" s="899"/>
      <c r="K88" s="899"/>
      <c r="AB88" s="27"/>
      <c r="AC88" s="27"/>
      <c r="AD88" s="27"/>
      <c r="AE88" s="27"/>
      <c r="AF88" s="27"/>
      <c r="AG88" s="27"/>
      <c r="AH88" s="27"/>
      <c r="AI88" s="27"/>
      <c r="AJ88" s="27"/>
      <c r="AK88" s="27"/>
      <c r="AL88" s="27"/>
      <c r="AM88" s="27"/>
      <c r="AN88" s="27"/>
      <c r="AO88" s="27"/>
    </row>
    <row r="89" spans="1:41" ht="12.75" customHeight="1" x14ac:dyDescent="0.25">
      <c r="A89" s="899"/>
      <c r="B89" s="899"/>
      <c r="C89" s="899"/>
      <c r="D89" s="899"/>
      <c r="E89" s="899"/>
      <c r="F89" s="899"/>
      <c r="G89" s="899"/>
      <c r="H89" s="899"/>
      <c r="I89" s="899"/>
      <c r="J89" s="899"/>
      <c r="K89" s="899"/>
      <c r="AB89" s="27"/>
      <c r="AC89" s="27"/>
      <c r="AD89" s="27"/>
      <c r="AE89" s="27"/>
      <c r="AF89" s="27"/>
      <c r="AG89" s="27"/>
      <c r="AH89" s="27"/>
      <c r="AI89" s="27"/>
      <c r="AJ89" s="27"/>
      <c r="AK89" s="27"/>
      <c r="AL89" s="27"/>
      <c r="AM89" s="27"/>
      <c r="AN89" s="27"/>
      <c r="AO89" s="27"/>
    </row>
    <row r="90" spans="1:41" ht="12.75" customHeight="1" x14ac:dyDescent="0.25">
      <c r="A90" s="899"/>
      <c r="B90" s="899"/>
      <c r="C90" s="899"/>
      <c r="D90" s="899"/>
      <c r="E90" s="899"/>
      <c r="F90" s="899"/>
      <c r="G90" s="899"/>
      <c r="H90" s="899"/>
      <c r="I90" s="899"/>
      <c r="J90" s="899"/>
      <c r="K90" s="899"/>
      <c r="AB90" s="27"/>
      <c r="AC90" s="27"/>
      <c r="AD90" s="27"/>
      <c r="AE90" s="27"/>
      <c r="AF90" s="27"/>
      <c r="AG90" s="27"/>
      <c r="AH90" s="27"/>
      <c r="AI90" s="27"/>
      <c r="AJ90" s="27"/>
      <c r="AK90" s="27"/>
      <c r="AL90" s="27"/>
      <c r="AM90" s="27"/>
      <c r="AN90" s="27"/>
      <c r="AO90" s="27"/>
    </row>
    <row r="91" spans="1:41" ht="12.75" customHeight="1" x14ac:dyDescent="0.25">
      <c r="A91" s="899"/>
      <c r="B91" s="899"/>
      <c r="C91" s="899"/>
      <c r="D91" s="899"/>
      <c r="E91" s="899"/>
      <c r="F91" s="899"/>
      <c r="G91" s="899"/>
      <c r="H91" s="899"/>
      <c r="I91" s="899"/>
      <c r="J91" s="899"/>
      <c r="K91" s="899"/>
      <c r="AB91" s="27"/>
      <c r="AC91" s="27"/>
      <c r="AD91" s="27"/>
      <c r="AE91" s="27"/>
      <c r="AF91" s="27"/>
      <c r="AG91" s="27"/>
      <c r="AH91" s="27"/>
      <c r="AI91" s="27"/>
      <c r="AJ91" s="27"/>
      <c r="AK91" s="27"/>
      <c r="AL91" s="27"/>
      <c r="AM91" s="27"/>
      <c r="AN91" s="27"/>
      <c r="AO91" s="27"/>
    </row>
    <row r="92" spans="1:41" ht="12.75" customHeight="1" x14ac:dyDescent="0.25">
      <c r="A92" s="899"/>
      <c r="B92" s="899"/>
      <c r="C92" s="899"/>
      <c r="D92" s="899"/>
      <c r="E92" s="899"/>
      <c r="F92" s="899"/>
      <c r="G92" s="899"/>
      <c r="H92" s="899"/>
      <c r="I92" s="899"/>
      <c r="J92" s="899"/>
      <c r="K92" s="899"/>
      <c r="AB92" s="27"/>
      <c r="AC92" s="27"/>
      <c r="AD92" s="27"/>
      <c r="AE92" s="27"/>
      <c r="AF92" s="27"/>
      <c r="AG92" s="27"/>
      <c r="AH92" s="27"/>
      <c r="AI92" s="27"/>
      <c r="AJ92" s="27"/>
      <c r="AK92" s="27"/>
      <c r="AL92" s="27"/>
      <c r="AM92" s="27"/>
      <c r="AN92" s="27"/>
      <c r="AO92" s="27"/>
    </row>
    <row r="93" spans="1:41" ht="12.75" customHeight="1" x14ac:dyDescent="0.25">
      <c r="A93" s="899"/>
      <c r="B93" s="899"/>
      <c r="C93" s="899"/>
      <c r="D93" s="899"/>
      <c r="E93" s="899"/>
      <c r="F93" s="899"/>
      <c r="G93" s="899"/>
      <c r="H93" s="899"/>
      <c r="I93" s="899"/>
      <c r="J93" s="899"/>
      <c r="K93" s="899"/>
      <c r="AB93" s="27"/>
      <c r="AC93" s="27"/>
      <c r="AD93" s="27"/>
      <c r="AE93" s="27"/>
      <c r="AF93" s="27"/>
      <c r="AG93" s="27"/>
      <c r="AH93" s="27"/>
      <c r="AI93" s="27"/>
      <c r="AJ93" s="27"/>
      <c r="AK93" s="27"/>
      <c r="AL93" s="27"/>
      <c r="AM93" s="27"/>
      <c r="AN93" s="27"/>
      <c r="AO93" s="27"/>
    </row>
    <row r="94" spans="1:41" ht="12.75" customHeight="1" x14ac:dyDescent="0.25">
      <c r="A94" s="899"/>
      <c r="B94" s="899"/>
      <c r="C94" s="899"/>
      <c r="D94" s="899"/>
      <c r="E94" s="899"/>
      <c r="F94" s="899"/>
      <c r="G94" s="899"/>
      <c r="H94" s="899"/>
      <c r="I94" s="899"/>
      <c r="J94" s="899"/>
      <c r="K94" s="899"/>
      <c r="AB94" s="27"/>
      <c r="AC94" s="27"/>
      <c r="AD94" s="27"/>
      <c r="AE94" s="27"/>
      <c r="AF94" s="27"/>
      <c r="AG94" s="27"/>
      <c r="AH94" s="27"/>
      <c r="AI94" s="27"/>
      <c r="AJ94" s="27"/>
      <c r="AK94" s="27"/>
      <c r="AL94" s="27"/>
      <c r="AM94" s="27"/>
      <c r="AN94" s="27"/>
      <c r="AO94" s="27"/>
    </row>
    <row r="95" spans="1:41" ht="12.75" customHeight="1" x14ac:dyDescent="0.25">
      <c r="A95" s="899"/>
      <c r="B95" s="899"/>
      <c r="C95" s="899"/>
      <c r="D95" s="899"/>
      <c r="E95" s="899"/>
      <c r="F95" s="899"/>
      <c r="G95" s="899"/>
      <c r="H95" s="899"/>
      <c r="I95" s="899"/>
      <c r="J95" s="899"/>
      <c r="K95" s="899"/>
      <c r="AB95" s="27"/>
      <c r="AC95" s="27"/>
      <c r="AD95" s="27"/>
      <c r="AE95" s="27"/>
      <c r="AF95" s="27"/>
      <c r="AG95" s="27"/>
      <c r="AH95" s="27"/>
      <c r="AI95" s="27"/>
      <c r="AJ95" s="27"/>
      <c r="AK95" s="27"/>
      <c r="AL95" s="27"/>
      <c r="AM95" s="27"/>
      <c r="AN95" s="27"/>
      <c r="AO95" s="27"/>
    </row>
    <row r="96" spans="1:41" ht="12.75" customHeight="1" x14ac:dyDescent="0.25">
      <c r="A96" s="899"/>
      <c r="B96" s="899"/>
      <c r="C96" s="899"/>
      <c r="D96" s="899"/>
      <c r="E96" s="899"/>
      <c r="F96" s="899"/>
      <c r="G96" s="899"/>
      <c r="H96" s="899"/>
      <c r="I96" s="899"/>
      <c r="J96" s="899"/>
      <c r="K96" s="899"/>
      <c r="AB96" s="27"/>
      <c r="AC96" s="27"/>
      <c r="AD96" s="27"/>
      <c r="AE96" s="27"/>
      <c r="AF96" s="27"/>
      <c r="AG96" s="27"/>
      <c r="AH96" s="27"/>
      <c r="AI96" s="27"/>
      <c r="AJ96" s="27"/>
      <c r="AK96" s="27"/>
      <c r="AL96" s="27"/>
      <c r="AM96" s="27"/>
      <c r="AN96" s="27"/>
      <c r="AO96" s="27"/>
    </row>
    <row r="97" spans="1:64" ht="12.75" customHeight="1" x14ac:dyDescent="0.25">
      <c r="A97" s="899"/>
      <c r="B97" s="899"/>
      <c r="C97" s="899"/>
      <c r="D97" s="899"/>
      <c r="E97" s="899"/>
      <c r="F97" s="899"/>
      <c r="G97" s="899"/>
      <c r="H97" s="899"/>
      <c r="I97" s="899"/>
      <c r="J97" s="899"/>
      <c r="K97" s="899"/>
      <c r="AB97" s="27"/>
      <c r="AC97" s="27"/>
      <c r="AD97" s="27"/>
      <c r="AE97" s="27"/>
      <c r="AF97" s="27"/>
      <c r="AG97" s="27"/>
      <c r="AH97" s="27"/>
      <c r="AI97" s="27"/>
      <c r="AJ97" s="27"/>
      <c r="AK97" s="27"/>
      <c r="AL97" s="27"/>
      <c r="AM97" s="27"/>
      <c r="AN97" s="27"/>
      <c r="AO97" s="27"/>
    </row>
    <row r="98" spans="1:64" ht="12.75" customHeight="1" x14ac:dyDescent="0.25">
      <c r="A98" s="899"/>
      <c r="B98" s="899"/>
      <c r="C98" s="899"/>
      <c r="D98" s="899"/>
      <c r="E98" s="899"/>
      <c r="F98" s="899"/>
      <c r="G98" s="899"/>
      <c r="H98" s="899"/>
      <c r="I98" s="899"/>
      <c r="J98" s="899"/>
      <c r="K98" s="899"/>
      <c r="AB98" s="27"/>
      <c r="AC98" s="27"/>
      <c r="AD98" s="27"/>
      <c r="AE98" s="27"/>
      <c r="AF98" s="27"/>
      <c r="AG98" s="27"/>
      <c r="AH98" s="27"/>
      <c r="AI98" s="27"/>
      <c r="AJ98" s="27"/>
      <c r="AK98" s="27"/>
      <c r="AL98" s="27"/>
      <c r="AM98" s="27"/>
      <c r="AN98" s="27"/>
      <c r="AO98" s="27"/>
    </row>
    <row r="99" spans="1:64" ht="12.75" customHeight="1" x14ac:dyDescent="0.25">
      <c r="A99" s="899"/>
      <c r="B99" s="899"/>
      <c r="C99" s="899"/>
      <c r="D99" s="899"/>
      <c r="E99" s="899"/>
      <c r="F99" s="899"/>
      <c r="G99" s="899"/>
      <c r="H99" s="899"/>
      <c r="I99" s="899"/>
      <c r="J99" s="899"/>
      <c r="K99" s="899"/>
      <c r="AB99" s="27"/>
      <c r="AC99" s="27"/>
      <c r="AD99" s="27"/>
      <c r="AE99" s="27"/>
      <c r="AF99" s="27"/>
      <c r="AG99" s="27"/>
      <c r="AH99" s="27"/>
      <c r="AI99" s="27"/>
      <c r="AJ99" s="27"/>
      <c r="AK99" s="27"/>
      <c r="AL99" s="27"/>
      <c r="AM99" s="27"/>
      <c r="AN99" s="27"/>
      <c r="AO99" s="27"/>
    </row>
    <row r="100" spans="1:64" ht="12.75" customHeight="1" x14ac:dyDescent="0.25">
      <c r="A100" s="899"/>
      <c r="B100" s="899"/>
      <c r="C100" s="899"/>
      <c r="D100" s="899"/>
      <c r="E100" s="899"/>
      <c r="F100" s="899"/>
      <c r="G100" s="899"/>
      <c r="H100" s="899"/>
      <c r="I100" s="899"/>
      <c r="J100" s="899"/>
      <c r="K100" s="899"/>
      <c r="AB100" s="27"/>
      <c r="AC100" s="27"/>
      <c r="AD100" s="27"/>
      <c r="AE100" s="27"/>
      <c r="AF100" s="27"/>
      <c r="AG100" s="27"/>
      <c r="AH100" s="27"/>
      <c r="AI100" s="27"/>
      <c r="AJ100" s="27"/>
      <c r="AK100" s="27"/>
      <c r="AL100" s="27"/>
      <c r="AM100" s="27"/>
      <c r="AN100" s="27"/>
      <c r="AO100" s="27"/>
    </row>
    <row r="101" spans="1:64" ht="12.75" customHeight="1" x14ac:dyDescent="0.25">
      <c r="A101" s="899"/>
      <c r="B101" s="899"/>
      <c r="C101" s="899"/>
      <c r="D101" s="899"/>
      <c r="E101" s="899"/>
      <c r="F101" s="899"/>
      <c r="G101" s="899"/>
      <c r="H101" s="899"/>
      <c r="I101" s="899"/>
      <c r="J101" s="899"/>
      <c r="K101" s="899"/>
      <c r="AB101" s="27"/>
      <c r="AC101" s="27"/>
      <c r="AD101" s="27"/>
      <c r="AE101" s="27"/>
      <c r="AF101" s="27"/>
      <c r="AG101" s="27"/>
      <c r="AH101" s="27"/>
      <c r="AI101" s="27"/>
      <c r="AJ101" s="27"/>
      <c r="AK101" s="27"/>
      <c r="AL101" s="27"/>
      <c r="AM101" s="27"/>
      <c r="AN101" s="27"/>
      <c r="AO101" s="27"/>
    </row>
    <row r="102" spans="1:64" ht="12.75" customHeight="1" x14ac:dyDescent="0.25">
      <c r="A102" s="899"/>
      <c r="B102" s="899"/>
      <c r="C102" s="899"/>
      <c r="D102" s="899"/>
      <c r="E102" s="899"/>
      <c r="F102" s="899"/>
      <c r="G102" s="899"/>
      <c r="H102" s="899"/>
      <c r="I102" s="899"/>
      <c r="J102" s="899"/>
      <c r="K102" s="899"/>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50" zoomScaleSheetLayoutView="100" workbookViewId="0">
      <selection activeCell="A10" sqref="A10"/>
    </sheetView>
  </sheetViews>
  <sheetFormatPr defaultColWidth="9.6640625" defaultRowHeight="12.75" customHeight="1" x14ac:dyDescent="0.25"/>
  <cols>
    <col min="1" max="1" width="11.21875" style="902"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0"/>
      <c r="B1" s="831"/>
      <c r="C1" s="918"/>
      <c r="D1" s="918">
        <v>62</v>
      </c>
      <c r="E1" s="918">
        <v>91</v>
      </c>
      <c r="F1" s="918">
        <v>91</v>
      </c>
      <c r="G1" s="27"/>
      <c r="H1" s="27"/>
      <c r="I1" s="27"/>
      <c r="J1" s="27"/>
      <c r="K1" s="27"/>
      <c r="L1" s="27"/>
      <c r="M1" s="27"/>
      <c r="N1" s="27"/>
      <c r="P1" s="672"/>
      <c r="Q1" s="672"/>
      <c r="R1" s="672"/>
      <c r="S1" s="672"/>
      <c r="T1" s="672"/>
      <c r="U1" s="672"/>
    </row>
    <row r="2" spans="1:21" ht="17.100000000000001" customHeight="1" x14ac:dyDescent="0.25">
      <c r="A2" s="919"/>
      <c r="B2" s="920"/>
      <c r="C2" s="5"/>
      <c r="D2" s="220" t="s">
        <v>332</v>
      </c>
      <c r="E2" s="587" t="str">
        <f>Cover!G25</f>
        <v>NL</v>
      </c>
      <c r="F2" s="1565" t="s">
        <v>970</v>
      </c>
      <c r="G2" s="378"/>
      <c r="H2" s="378"/>
      <c r="I2" s="378"/>
      <c r="J2" s="378"/>
      <c r="K2" s="378"/>
      <c r="L2" s="378"/>
      <c r="M2" s="3"/>
      <c r="N2" s="2"/>
      <c r="O2" s="562"/>
      <c r="S2" s="921"/>
      <c r="T2" s="141"/>
    </row>
    <row r="3" spans="1:21" ht="17.100000000000001" customHeight="1" x14ac:dyDescent="0.25">
      <c r="A3" s="922"/>
      <c r="B3" s="6"/>
      <c r="C3" s="6"/>
      <c r="D3" s="96" t="s">
        <v>312</v>
      </c>
      <c r="E3" s="91"/>
      <c r="F3" s="95">
        <f>Cover!F35</f>
        <v>0</v>
      </c>
      <c r="G3" s="378"/>
      <c r="H3" s="378"/>
      <c r="I3" s="378"/>
      <c r="J3" s="378"/>
      <c r="K3" s="378"/>
      <c r="L3" s="378"/>
      <c r="M3" s="3"/>
      <c r="N3" s="2"/>
      <c r="O3" s="565"/>
    </row>
    <row r="4" spans="1:21" ht="17.100000000000001" customHeight="1" x14ac:dyDescent="0.25">
      <c r="A4" s="922"/>
      <c r="B4" s="6"/>
      <c r="C4" s="923"/>
      <c r="D4" s="96"/>
      <c r="E4" s="91"/>
      <c r="F4" s="95"/>
      <c r="G4" s="378"/>
      <c r="H4" s="378"/>
      <c r="I4" s="378"/>
      <c r="J4" s="378"/>
      <c r="K4" s="378"/>
      <c r="L4" s="378"/>
      <c r="M4" s="3"/>
      <c r="N4" s="2"/>
      <c r="O4" s="565"/>
    </row>
    <row r="5" spans="1:21" ht="17.100000000000001" customHeight="1" x14ac:dyDescent="0.25">
      <c r="A5" s="922"/>
      <c r="B5" s="6"/>
      <c r="C5" s="6"/>
      <c r="D5" s="96" t="s">
        <v>308</v>
      </c>
      <c r="E5" s="91"/>
      <c r="F5" s="95"/>
      <c r="G5" s="378"/>
      <c r="H5" s="378"/>
      <c r="I5" s="378"/>
      <c r="J5" s="378"/>
      <c r="K5" s="378"/>
      <c r="L5" s="378"/>
      <c r="M5" s="3"/>
      <c r="N5" s="2"/>
      <c r="O5" s="566"/>
    </row>
    <row r="6" spans="1:21" ht="17.100000000000001" customHeight="1" x14ac:dyDescent="0.25">
      <c r="A6" s="922"/>
      <c r="B6" s="1704" t="s">
        <v>503</v>
      </c>
      <c r="C6" s="1712"/>
      <c r="D6" s="1639">
        <f>Cover!F37</f>
        <v>0</v>
      </c>
      <c r="E6" s="1640"/>
      <c r="F6" s="1711"/>
      <c r="G6" s="378"/>
      <c r="H6" s="378"/>
      <c r="I6" s="378"/>
      <c r="J6" s="378"/>
      <c r="K6" s="378"/>
      <c r="L6" s="378"/>
      <c r="M6" s="3"/>
      <c r="N6" s="2"/>
      <c r="O6" s="566"/>
    </row>
    <row r="7" spans="1:21" ht="17.100000000000001" customHeight="1" x14ac:dyDescent="0.25">
      <c r="A7" s="922"/>
      <c r="B7" s="1713"/>
      <c r="C7" s="1712"/>
      <c r="D7" s="96"/>
      <c r="E7" s="91"/>
      <c r="F7" s="95"/>
      <c r="G7" s="378"/>
      <c r="H7" s="378"/>
      <c r="I7" s="378"/>
      <c r="J7" s="378"/>
      <c r="K7" s="378"/>
      <c r="L7" s="378"/>
      <c r="M7" s="3"/>
      <c r="N7" s="2"/>
      <c r="O7" s="566"/>
    </row>
    <row r="8" spans="1:21" ht="17.100000000000001" customHeight="1" x14ac:dyDescent="0.25">
      <c r="A8" s="922"/>
      <c r="B8" s="1714" t="s">
        <v>504</v>
      </c>
      <c r="C8" s="1715"/>
      <c r="D8" s="96" t="s">
        <v>87</v>
      </c>
      <c r="E8" s="91">
        <f>Cover!F39</f>
        <v>0</v>
      </c>
      <c r="F8" s="87">
        <f>Cover!F40</f>
        <v>0</v>
      </c>
      <c r="G8" s="378"/>
      <c r="H8" s="378"/>
      <c r="I8" s="378"/>
      <c r="J8" s="378"/>
      <c r="K8" s="378"/>
      <c r="L8" s="378"/>
      <c r="M8" s="3"/>
      <c r="N8" s="2"/>
      <c r="O8" s="566"/>
    </row>
    <row r="9" spans="1:21" ht="21" customHeight="1" x14ac:dyDescent="0.25">
      <c r="A9" s="922"/>
      <c r="B9" s="1706" t="s">
        <v>346</v>
      </c>
      <c r="C9" s="1706"/>
      <c r="D9" s="221" t="s">
        <v>311</v>
      </c>
      <c r="E9" s="91">
        <f>Cover!F41</f>
        <v>0</v>
      </c>
      <c r="F9" s="95"/>
      <c r="G9" s="378"/>
      <c r="H9" s="378"/>
      <c r="I9" s="378"/>
      <c r="J9" s="378"/>
      <c r="K9" s="378"/>
      <c r="L9" s="378"/>
      <c r="M9" s="3"/>
      <c r="N9" s="2"/>
      <c r="O9" s="566"/>
    </row>
    <row r="10" spans="1:21" ht="17.100000000000001" customHeight="1" x14ac:dyDescent="0.25">
      <c r="A10" s="922"/>
      <c r="B10" s="924"/>
      <c r="C10" s="924"/>
      <c r="D10" s="925"/>
      <c r="E10" s="926"/>
      <c r="F10" s="927"/>
      <c r="G10" s="378"/>
      <c r="H10" s="378"/>
      <c r="I10" s="378"/>
      <c r="J10" s="378"/>
      <c r="K10" s="378"/>
      <c r="L10" s="378"/>
      <c r="M10" s="3"/>
      <c r="N10" s="2"/>
      <c r="O10" s="566"/>
      <c r="Q10" s="1725" t="s">
        <v>884</v>
      </c>
    </row>
    <row r="11" spans="1:21" ht="15.75" customHeight="1" x14ac:dyDescent="0.3">
      <c r="A11" s="922"/>
      <c r="B11" s="1691" t="s">
        <v>377</v>
      </c>
      <c r="C11" s="1720"/>
      <c r="D11" s="222"/>
      <c r="E11" s="433" t="s">
        <v>297</v>
      </c>
      <c r="F11" s="928"/>
      <c r="G11" s="588" t="s">
        <v>182</v>
      </c>
      <c r="H11" s="588" t="s">
        <v>182</v>
      </c>
      <c r="I11" s="588" t="s">
        <v>182</v>
      </c>
      <c r="J11" s="588" t="s">
        <v>182</v>
      </c>
      <c r="K11" s="588" t="s">
        <v>183</v>
      </c>
      <c r="L11" s="588" t="s">
        <v>183</v>
      </c>
      <c r="M11" s="588" t="s">
        <v>183</v>
      </c>
      <c r="N11" s="588" t="s">
        <v>183</v>
      </c>
      <c r="O11" s="566"/>
      <c r="Q11" s="1725"/>
      <c r="R11" s="1721" t="s">
        <v>14</v>
      </c>
      <c r="S11" s="1722"/>
      <c r="T11" s="6"/>
    </row>
    <row r="12" spans="1:21" ht="17.100000000000001" customHeight="1" thickBot="1" x14ac:dyDescent="0.35">
      <c r="A12" s="929"/>
      <c r="B12" s="1716" t="s">
        <v>375</v>
      </c>
      <c r="C12" s="1717"/>
      <c r="D12" s="589" t="s">
        <v>56</v>
      </c>
      <c r="E12" s="6"/>
      <c r="F12" s="930"/>
      <c r="G12" s="563"/>
      <c r="H12" s="380"/>
      <c r="I12" s="380"/>
      <c r="J12" s="380"/>
      <c r="K12" s="378"/>
      <c r="L12" s="378"/>
      <c r="M12" s="3"/>
      <c r="N12" s="2"/>
      <c r="O12" s="566"/>
    </row>
    <row r="13" spans="1:21" s="933" customFormat="1" ht="17.399999999999999" customHeight="1" x14ac:dyDescent="0.3">
      <c r="A13" s="931" t="s">
        <v>313</v>
      </c>
      <c r="B13" s="931" t="s">
        <v>313</v>
      </c>
      <c r="C13" s="1685" t="s">
        <v>12</v>
      </c>
      <c r="D13" s="1679"/>
      <c r="E13" s="1685" t="s">
        <v>13</v>
      </c>
      <c r="F13" s="1723"/>
      <c r="G13" s="381" t="s">
        <v>57</v>
      </c>
      <c r="H13" s="381"/>
      <c r="I13" s="381" t="s">
        <v>58</v>
      </c>
      <c r="J13" s="381"/>
      <c r="K13" s="381" t="s">
        <v>57</v>
      </c>
      <c r="L13" s="381"/>
      <c r="M13" s="381" t="s">
        <v>58</v>
      </c>
      <c r="N13" s="381"/>
      <c r="O13" s="932"/>
      <c r="P13" s="149" t="s">
        <v>313</v>
      </c>
      <c r="Q13" s="150" t="str">
        <f>B13</f>
        <v>Product</v>
      </c>
      <c r="R13" s="1718" t="str">
        <f>C13</f>
        <v>I M P O R T  V A L U E</v>
      </c>
      <c r="S13" s="1724"/>
      <c r="T13" s="1718" t="str">
        <f>E13</f>
        <v xml:space="preserve">E X P O R T  V A L U E </v>
      </c>
      <c r="U13" s="1719"/>
    </row>
    <row r="14" spans="1:21" s="899" customFormat="1" ht="20.25" customHeight="1" x14ac:dyDescent="0.25">
      <c r="A14" s="934" t="s">
        <v>325</v>
      </c>
      <c r="B14" s="934" t="s">
        <v>297</v>
      </c>
      <c r="C14" s="935">
        <f>D14-1</f>
        <v>2018</v>
      </c>
      <c r="D14" s="935">
        <f>Cover!G27</f>
        <v>2019</v>
      </c>
      <c r="E14" s="935">
        <f>C14</f>
        <v>2018</v>
      </c>
      <c r="F14" s="936">
        <f>D14</f>
        <v>2019</v>
      </c>
      <c r="G14" s="384">
        <f>C14</f>
        <v>2018</v>
      </c>
      <c r="H14" s="385">
        <f>D14</f>
        <v>2019</v>
      </c>
      <c r="I14" s="384">
        <f>C14</f>
        <v>2018</v>
      </c>
      <c r="J14" s="385">
        <f>D14</f>
        <v>2019</v>
      </c>
      <c r="K14" s="384">
        <f>C14</f>
        <v>2018</v>
      </c>
      <c r="L14" s="385">
        <f>D14</f>
        <v>2019</v>
      </c>
      <c r="M14" s="384">
        <f>C14</f>
        <v>2018</v>
      </c>
      <c r="N14" s="385">
        <f>D14</f>
        <v>2019</v>
      </c>
      <c r="O14" s="898"/>
      <c r="P14" s="1" t="s">
        <v>304</v>
      </c>
      <c r="Q14" s="937"/>
      <c r="R14" s="35">
        <f>C14</f>
        <v>2018</v>
      </c>
      <c r="S14" s="35">
        <f>D14</f>
        <v>2019</v>
      </c>
      <c r="T14" s="35">
        <f>E14</f>
        <v>2018</v>
      </c>
      <c r="U14" s="151">
        <f>F14</f>
        <v>2019</v>
      </c>
    </row>
    <row r="15" spans="1:21" s="899" customFormat="1" ht="21.75" customHeight="1" x14ac:dyDescent="0.25">
      <c r="A15" s="1315">
        <v>13</v>
      </c>
      <c r="B15" s="1366" t="s">
        <v>505</v>
      </c>
      <c r="C15" s="1393"/>
      <c r="D15" s="1393"/>
      <c r="E15" s="1393"/>
      <c r="F15" s="1394"/>
      <c r="G15" s="591"/>
      <c r="H15" s="591"/>
      <c r="I15" s="591"/>
      <c r="J15" s="591"/>
      <c r="K15" s="591"/>
      <c r="L15" s="591"/>
      <c r="M15" s="591"/>
      <c r="N15" s="592"/>
      <c r="O15" s="898"/>
      <c r="P15" s="939">
        <f t="shared" ref="P15:Q34" si="0">A15</f>
        <v>13</v>
      </c>
      <c r="Q15" s="1373" t="str">
        <f t="shared" si="0"/>
        <v>SECONDARY WOOD PRODUCTS</v>
      </c>
      <c r="R15" s="1415" t="str">
        <f>IF(C15&lt;(C16+C20+C21+C22+C23+C24+C25),"Error","OK")</f>
        <v>Error</v>
      </c>
      <c r="S15" s="1415" t="str">
        <f>IF(D15&lt;(D16+D20+D21+D22+D23+D24+D25),"Error","OK")</f>
        <v>Error</v>
      </c>
      <c r="T15" s="1415" t="str">
        <f>IF(E15&lt;(E16+E20+E21+E22+E23+E24+E25),"Error","OK")</f>
        <v>Error</v>
      </c>
      <c r="U15" s="1415" t="str">
        <f>IF(F15&lt;(F16+F20+F21+F22+F23+F24+F25),"Error","OK")</f>
        <v>Error</v>
      </c>
    </row>
    <row r="16" spans="1:21" s="4" customFormat="1" ht="21.75" customHeight="1" x14ac:dyDescent="0.2">
      <c r="A16" s="940">
        <v>13.1</v>
      </c>
      <c r="B16" s="941" t="s">
        <v>506</v>
      </c>
      <c r="C16" s="1460">
        <f>C17+C18</f>
        <v>63942</v>
      </c>
      <c r="D16" s="1460">
        <f>D17+D18</f>
        <v>82754</v>
      </c>
      <c r="E16" s="1462">
        <f>E17+E18</f>
        <v>33005</v>
      </c>
      <c r="F16" s="1462">
        <f>F17+F18</f>
        <v>34876</v>
      </c>
      <c r="G16" s="942"/>
      <c r="H16" s="943"/>
      <c r="I16" s="943"/>
      <c r="J16" s="943"/>
      <c r="K16" s="943"/>
      <c r="L16" s="943"/>
      <c r="M16" s="943"/>
      <c r="N16" s="943"/>
      <c r="O16" s="667"/>
      <c r="P16" s="944">
        <f t="shared" si="0"/>
        <v>13.1</v>
      </c>
      <c r="Q16" s="9" t="str">
        <f t="shared" si="0"/>
        <v>FURTHER PROCESSED SAWNWOOD</v>
      </c>
      <c r="R16" s="1416" t="str">
        <f>IF(C16&lt;(C17+C18),"Error","OK")</f>
        <v>OK</v>
      </c>
      <c r="S16" s="1416" t="str">
        <f>IF(D16&lt;(D17+D18),"Error","OK")</f>
        <v>OK</v>
      </c>
      <c r="T16" s="1416" t="str">
        <f>IF(E16&lt;(E17+E18),"Error","OK")</f>
        <v>OK</v>
      </c>
      <c r="U16" s="1416" t="str">
        <f>IF(F16&lt;(F17+F18),"Error","OK")</f>
        <v>OK</v>
      </c>
    </row>
    <row r="17" spans="1:21" s="4" customFormat="1" ht="21.75" customHeight="1" x14ac:dyDescent="0.2">
      <c r="A17" s="940" t="s">
        <v>507</v>
      </c>
      <c r="B17" s="945" t="s">
        <v>300</v>
      </c>
      <c r="C17" s="1464">
        <v>11989</v>
      </c>
      <c r="D17" s="1464">
        <v>14624</v>
      </c>
      <c r="E17" s="1465">
        <v>1759</v>
      </c>
      <c r="F17" s="1466">
        <v>2190</v>
      </c>
      <c r="G17" s="386"/>
      <c r="H17" s="590"/>
      <c r="I17" s="590"/>
      <c r="J17" s="590"/>
      <c r="K17" s="590"/>
      <c r="L17" s="590"/>
      <c r="M17" s="590"/>
      <c r="N17" s="590"/>
      <c r="O17" s="667"/>
      <c r="P17" s="944" t="str">
        <f t="shared" si="0"/>
        <v>13.1.C</v>
      </c>
      <c r="Q17" s="946" t="str">
        <f t="shared" si="0"/>
        <v>Coniferous</v>
      </c>
      <c r="R17" s="1417" t="s">
        <v>297</v>
      </c>
      <c r="S17" s="1417" t="s">
        <v>297</v>
      </c>
      <c r="T17" s="1417" t="s">
        <v>297</v>
      </c>
      <c r="U17" s="1417" t="s">
        <v>297</v>
      </c>
    </row>
    <row r="18" spans="1:21" s="4" customFormat="1" ht="21.75" customHeight="1" x14ac:dyDescent="0.2">
      <c r="A18" s="940" t="s">
        <v>508</v>
      </c>
      <c r="B18" s="945" t="s">
        <v>6</v>
      </c>
      <c r="C18" s="1467">
        <v>51953</v>
      </c>
      <c r="D18" s="1467">
        <v>68130</v>
      </c>
      <c r="E18" s="1462">
        <v>31246</v>
      </c>
      <c r="F18" s="1463">
        <v>32686</v>
      </c>
      <c r="G18" s="386"/>
      <c r="H18" s="590"/>
      <c r="I18" s="590"/>
      <c r="J18" s="590"/>
      <c r="K18" s="590"/>
      <c r="L18" s="590"/>
      <c r="M18" s="590"/>
      <c r="N18" s="590"/>
      <c r="O18" s="667"/>
      <c r="P18" s="944" t="str">
        <f t="shared" si="0"/>
        <v>13.1.NC</v>
      </c>
      <c r="Q18" s="946" t="str">
        <f t="shared" si="0"/>
        <v>Non-coniferous</v>
      </c>
      <c r="R18" s="1417" t="s">
        <v>297</v>
      </c>
      <c r="S18" s="1417" t="s">
        <v>297</v>
      </c>
      <c r="T18" s="1417" t="s">
        <v>297</v>
      </c>
      <c r="U18" s="1417" t="s">
        <v>297</v>
      </c>
    </row>
    <row r="19" spans="1:21" s="4" customFormat="1" ht="21.75" customHeight="1" x14ac:dyDescent="0.2">
      <c r="A19" s="948" t="s">
        <v>509</v>
      </c>
      <c r="B19" s="949" t="s">
        <v>364</v>
      </c>
      <c r="C19" s="1461">
        <v>37831</v>
      </c>
      <c r="D19" s="1461">
        <v>51784</v>
      </c>
      <c r="E19" s="1462">
        <v>5795</v>
      </c>
      <c r="F19" s="1463">
        <v>4751</v>
      </c>
      <c r="G19" s="386"/>
      <c r="H19" s="590"/>
      <c r="I19" s="590"/>
      <c r="J19" s="590"/>
      <c r="K19" s="590"/>
      <c r="L19" s="590"/>
      <c r="M19" s="590"/>
      <c r="N19" s="590"/>
      <c r="O19" s="667"/>
      <c r="P19" s="944" t="str">
        <f t="shared" si="0"/>
        <v>13.1.NC.T</v>
      </c>
      <c r="Q19" s="13" t="str">
        <f t="shared" si="0"/>
        <v>of which: Tropical</v>
      </c>
      <c r="R19" s="1418" t="str">
        <f>IF(C19&gt;C18,"Error","OK")</f>
        <v>OK</v>
      </c>
      <c r="S19" s="1418" t="str">
        <f>IF(D19&gt;D18,"Error","OK")</f>
        <v>OK</v>
      </c>
      <c r="T19" s="1418" t="str">
        <f>IF(E19&gt;E18,"Error","OK")</f>
        <v>OK</v>
      </c>
      <c r="U19" s="1418" t="str">
        <f>IF(F19&gt;F18,"Error","OK")</f>
        <v>OK</v>
      </c>
    </row>
    <row r="20" spans="1:21" s="4" customFormat="1" ht="21.75" customHeight="1" x14ac:dyDescent="0.2">
      <c r="A20" s="940">
        <v>13.2</v>
      </c>
      <c r="B20" s="951" t="s">
        <v>510</v>
      </c>
      <c r="C20" s="1465">
        <v>156188</v>
      </c>
      <c r="D20" s="1461">
        <v>146827</v>
      </c>
      <c r="E20" s="1465">
        <v>141358</v>
      </c>
      <c r="F20" s="1463">
        <v>144201</v>
      </c>
      <c r="G20" s="386"/>
      <c r="H20" s="590"/>
      <c r="I20" s="590"/>
      <c r="J20" s="590"/>
      <c r="K20" s="590"/>
      <c r="L20" s="590"/>
      <c r="M20" s="590"/>
      <c r="N20" s="590"/>
      <c r="O20" s="667"/>
      <c r="P20" s="944">
        <f t="shared" si="0"/>
        <v>13.2</v>
      </c>
      <c r="Q20" s="25" t="str">
        <f t="shared" si="0"/>
        <v>WOODEN WRAPPING AND PACKAGING MATERIAL</v>
      </c>
      <c r="R20" s="1419"/>
      <c r="S20" s="1419"/>
      <c r="T20" s="1419"/>
      <c r="U20" s="1419"/>
    </row>
    <row r="21" spans="1:21" s="4" customFormat="1" ht="21.75" customHeight="1" x14ac:dyDescent="0.2">
      <c r="A21" s="948">
        <v>13.3</v>
      </c>
      <c r="B21" s="34" t="s">
        <v>511</v>
      </c>
      <c r="C21" s="1465">
        <v>124378</v>
      </c>
      <c r="D21" s="1461">
        <v>122992</v>
      </c>
      <c r="E21" s="1465">
        <v>78466</v>
      </c>
      <c r="F21" s="1463">
        <v>84447</v>
      </c>
      <c r="G21" s="386"/>
      <c r="H21" s="590"/>
      <c r="I21" s="590"/>
      <c r="J21" s="590"/>
      <c r="K21" s="590"/>
      <c r="L21" s="590"/>
      <c r="M21" s="590"/>
      <c r="N21" s="590"/>
      <c r="O21" s="667"/>
      <c r="P21" s="944">
        <f t="shared" si="0"/>
        <v>13.3</v>
      </c>
      <c r="Q21" s="25" t="str">
        <f t="shared" si="0"/>
        <v>WOOD PRODUCTS FOR DOMESTIC/DECORATIVE USE</v>
      </c>
      <c r="R21" s="1419"/>
      <c r="S21" s="1419"/>
      <c r="T21" s="1419"/>
      <c r="U21" s="1419"/>
    </row>
    <row r="22" spans="1:21" s="4" customFormat="1" ht="21.75" customHeight="1" x14ac:dyDescent="0.2">
      <c r="A22" s="940">
        <v>13.4</v>
      </c>
      <c r="B22" s="951" t="s">
        <v>512</v>
      </c>
      <c r="C22" s="1465">
        <v>300822</v>
      </c>
      <c r="D22" s="1461">
        <v>330182</v>
      </c>
      <c r="E22" s="1465">
        <v>141301</v>
      </c>
      <c r="F22" s="1463">
        <v>156818</v>
      </c>
      <c r="G22" s="386"/>
      <c r="H22" s="590"/>
      <c r="I22" s="590"/>
      <c r="J22" s="590"/>
      <c r="K22" s="590"/>
      <c r="L22" s="590"/>
      <c r="M22" s="590"/>
      <c r="N22" s="590"/>
      <c r="O22" s="667"/>
      <c r="P22" s="944">
        <f t="shared" si="0"/>
        <v>13.4</v>
      </c>
      <c r="Q22" s="25" t="str">
        <f t="shared" si="0"/>
        <v>BUILDER’S JOINERY AND CARPENTRY OF WOOD</v>
      </c>
      <c r="R22" s="1419"/>
      <c r="S22" s="1419"/>
      <c r="T22" s="1419"/>
      <c r="U22" s="1419"/>
    </row>
    <row r="23" spans="1:21" s="4" customFormat="1" ht="21.75" customHeight="1" x14ac:dyDescent="0.2">
      <c r="A23" s="940">
        <v>13.5</v>
      </c>
      <c r="B23" s="952" t="s">
        <v>513</v>
      </c>
      <c r="C23" s="1465">
        <v>1377719</v>
      </c>
      <c r="D23" s="1461">
        <v>1554805</v>
      </c>
      <c r="E23" s="1465">
        <v>696314</v>
      </c>
      <c r="F23" s="1463">
        <v>732326</v>
      </c>
      <c r="G23" s="386"/>
      <c r="H23" s="590"/>
      <c r="I23" s="590"/>
      <c r="J23" s="590"/>
      <c r="K23" s="590"/>
      <c r="L23" s="590"/>
      <c r="M23" s="590"/>
      <c r="N23" s="590"/>
      <c r="O23" s="667"/>
      <c r="P23" s="944">
        <f t="shared" si="0"/>
        <v>13.5</v>
      </c>
      <c r="Q23" s="25" t="str">
        <f t="shared" si="0"/>
        <v>WOODEN FURNITURE</v>
      </c>
      <c r="R23" s="1419"/>
      <c r="S23" s="1419"/>
      <c r="T23" s="1419"/>
      <c r="U23" s="1419"/>
    </row>
    <row r="24" spans="1:21" s="4" customFormat="1" ht="21.75" customHeight="1" x14ac:dyDescent="0.2">
      <c r="A24" s="940">
        <v>13.6</v>
      </c>
      <c r="B24" s="953" t="s">
        <v>514</v>
      </c>
      <c r="C24" s="1462">
        <v>41564</v>
      </c>
      <c r="D24" s="1461">
        <v>48712</v>
      </c>
      <c r="E24" s="1462">
        <v>38391</v>
      </c>
      <c r="F24" s="1463">
        <v>32742</v>
      </c>
      <c r="G24" s="386"/>
      <c r="H24" s="590"/>
      <c r="I24" s="590"/>
      <c r="J24" s="590"/>
      <c r="K24" s="590"/>
      <c r="L24" s="590"/>
      <c r="M24" s="590"/>
      <c r="N24" s="590"/>
      <c r="O24" s="667"/>
      <c r="P24" s="944">
        <f t="shared" si="0"/>
        <v>13.6</v>
      </c>
      <c r="Q24" s="25" t="str">
        <f t="shared" si="0"/>
        <v>PREFABRICATED BUILDINGS OF WOOD</v>
      </c>
      <c r="R24" s="1419"/>
      <c r="S24" s="1419"/>
      <c r="T24" s="1419"/>
      <c r="U24" s="1419"/>
    </row>
    <row r="25" spans="1:21" s="4" customFormat="1" ht="21.75" customHeight="1" x14ac:dyDescent="0.2">
      <c r="A25" s="948">
        <v>13.7</v>
      </c>
      <c r="B25" s="954" t="s">
        <v>515</v>
      </c>
      <c r="C25" s="1465">
        <v>158617</v>
      </c>
      <c r="D25" s="1461">
        <v>170372</v>
      </c>
      <c r="E25" s="1465">
        <v>141263</v>
      </c>
      <c r="F25" s="1463">
        <v>150565</v>
      </c>
      <c r="G25" s="386"/>
      <c r="H25" s="590"/>
      <c r="I25" s="590"/>
      <c r="J25" s="590"/>
      <c r="K25" s="590"/>
      <c r="L25" s="590"/>
      <c r="M25" s="590"/>
      <c r="N25" s="590"/>
      <c r="O25" s="667"/>
      <c r="P25" s="944">
        <f>A25</f>
        <v>13.7</v>
      </c>
      <c r="Q25" s="25" t="str">
        <f>B25</f>
        <v>OTHER MANUFACTURED WOOD PRODUCTS</v>
      </c>
      <c r="R25" s="1419"/>
      <c r="S25" s="1419"/>
      <c r="T25" s="1419"/>
      <c r="U25" s="1419"/>
    </row>
    <row r="26" spans="1:21" s="4" customFormat="1" ht="21.75" customHeight="1" x14ac:dyDescent="0.2">
      <c r="A26" s="1316">
        <v>14</v>
      </c>
      <c r="B26" s="1366" t="s">
        <v>516</v>
      </c>
      <c r="C26" s="1393"/>
      <c r="D26" s="1393"/>
      <c r="E26" s="1393"/>
      <c r="F26" s="1394"/>
      <c r="G26" s="591"/>
      <c r="H26" s="591"/>
      <c r="I26" s="591"/>
      <c r="J26" s="591"/>
      <c r="K26" s="591"/>
      <c r="L26" s="591"/>
      <c r="M26" s="591"/>
      <c r="N26" s="592"/>
      <c r="O26" s="667"/>
      <c r="P26" s="938">
        <f t="shared" si="0"/>
        <v>14</v>
      </c>
      <c r="Q26" s="1373" t="str">
        <f t="shared" si="0"/>
        <v>SECONDARY PAPER PRODUCTS</v>
      </c>
      <c r="R26" s="1415" t="str">
        <f>IF(C26&lt;(C27+C28+C29+C30+C31),"Error","OK")</f>
        <v>Error</v>
      </c>
      <c r="S26" s="1415" t="str">
        <f>IF(D26&lt;(D27+D28+D29+D30+D31),"Error","OK")</f>
        <v>Error</v>
      </c>
      <c r="T26" s="1415" t="str">
        <f>IF(E26&lt;(E27+E28+E29+E30+E31),"Error","OK")</f>
        <v>Error</v>
      </c>
      <c r="U26" s="1415" t="str">
        <f>IF(F26&lt;(F27+F28+F29+F30+F31),"Error","OK")</f>
        <v>Error</v>
      </c>
    </row>
    <row r="27" spans="1:21" s="4" customFormat="1" ht="21.75" customHeight="1" x14ac:dyDescent="0.2">
      <c r="A27" s="940">
        <v>14.1</v>
      </c>
      <c r="B27" s="955" t="s">
        <v>517</v>
      </c>
      <c r="C27" s="1462">
        <v>12728</v>
      </c>
      <c r="D27" s="1461">
        <v>8841</v>
      </c>
      <c r="E27" s="1462">
        <v>324170</v>
      </c>
      <c r="F27" s="1463">
        <v>305084</v>
      </c>
      <c r="G27" s="386"/>
      <c r="H27" s="590"/>
      <c r="I27" s="590"/>
      <c r="J27" s="590"/>
      <c r="K27" s="590"/>
      <c r="L27" s="590"/>
      <c r="M27" s="590"/>
      <c r="N27" s="590"/>
      <c r="O27" s="667"/>
      <c r="P27" s="944">
        <f t="shared" si="0"/>
        <v>14.1</v>
      </c>
      <c r="Q27" s="9" t="str">
        <f t="shared" si="0"/>
        <v>COMPOSITE PAPER AND PAPERBOARD</v>
      </c>
      <c r="R27" s="1419"/>
      <c r="S27" s="1419"/>
      <c r="T27" s="1419"/>
      <c r="U27" s="1419"/>
    </row>
    <row r="28" spans="1:21" s="4" customFormat="1" ht="21.75" customHeight="1" x14ac:dyDescent="0.2">
      <c r="A28" s="940">
        <v>14.2</v>
      </c>
      <c r="B28" s="956" t="s">
        <v>518</v>
      </c>
      <c r="C28" s="1462">
        <v>174233</v>
      </c>
      <c r="D28" s="1461">
        <v>186230</v>
      </c>
      <c r="E28" s="1462">
        <v>104103</v>
      </c>
      <c r="F28" s="1463">
        <v>118909</v>
      </c>
      <c r="G28" s="386"/>
      <c r="H28" s="590"/>
      <c r="I28" s="590"/>
      <c r="J28" s="590"/>
      <c r="K28" s="590"/>
      <c r="L28" s="590"/>
      <c r="M28" s="590"/>
      <c r="N28" s="590"/>
      <c r="O28" s="667"/>
      <c r="P28" s="944">
        <f t="shared" si="0"/>
        <v>14.2</v>
      </c>
      <c r="Q28" s="9" t="str">
        <f t="shared" si="0"/>
        <v>SPECIAL COATED PAPER AND PULP PRODUCTS</v>
      </c>
      <c r="R28" s="1419"/>
      <c r="S28" s="1419"/>
      <c r="T28" s="1419"/>
      <c r="U28" s="1419"/>
    </row>
    <row r="29" spans="1:21" s="4" customFormat="1" ht="21.75" customHeight="1" x14ac:dyDescent="0.2">
      <c r="A29" s="940">
        <v>14.3</v>
      </c>
      <c r="B29" s="956" t="s">
        <v>519</v>
      </c>
      <c r="C29" s="1468">
        <v>320788</v>
      </c>
      <c r="D29" s="1461">
        <v>332020</v>
      </c>
      <c r="E29" s="1468">
        <v>248425</v>
      </c>
      <c r="F29" s="1463">
        <v>256204</v>
      </c>
      <c r="G29" s="386"/>
      <c r="H29" s="590"/>
      <c r="I29" s="590"/>
      <c r="J29" s="590"/>
      <c r="K29" s="590"/>
      <c r="L29" s="590"/>
      <c r="M29" s="590"/>
      <c r="N29" s="590"/>
      <c r="O29" s="667"/>
      <c r="P29" s="944">
        <f t="shared" si="0"/>
        <v>14.3</v>
      </c>
      <c r="Q29" s="9" t="str">
        <f t="shared" si="0"/>
        <v>HOUSEHOLD AND SANITARY PAPER, READY FOR USE</v>
      </c>
      <c r="R29" s="1419"/>
      <c r="S29" s="1419"/>
      <c r="T29" s="1419"/>
      <c r="U29" s="1419"/>
    </row>
    <row r="30" spans="1:21" s="4" customFormat="1" ht="21.75" customHeight="1" x14ac:dyDescent="0.2">
      <c r="A30" s="940">
        <v>14.4</v>
      </c>
      <c r="B30" s="955" t="s">
        <v>520</v>
      </c>
      <c r="C30" s="1462">
        <v>853342</v>
      </c>
      <c r="D30" s="1461">
        <v>933522</v>
      </c>
      <c r="E30" s="1462">
        <v>1058738</v>
      </c>
      <c r="F30" s="1463">
        <v>1128164</v>
      </c>
      <c r="G30" s="386"/>
      <c r="H30" s="590"/>
      <c r="I30" s="590"/>
      <c r="J30" s="590"/>
      <c r="K30" s="590"/>
      <c r="L30" s="590"/>
      <c r="M30" s="590"/>
      <c r="N30" s="590"/>
      <c r="O30" s="667"/>
      <c r="P30" s="944">
        <f t="shared" si="0"/>
        <v>14.4</v>
      </c>
      <c r="Q30" s="15" t="str">
        <f t="shared" si="0"/>
        <v>PACKAGING CARTONS, BOXES ETC.</v>
      </c>
      <c r="R30" s="1420"/>
      <c r="S30" s="1420"/>
      <c r="T30" s="1420"/>
      <c r="U30" s="1420"/>
    </row>
    <row r="31" spans="1:21" s="4" customFormat="1" ht="21.75" customHeight="1" x14ac:dyDescent="0.2">
      <c r="A31" s="957">
        <v>14.5</v>
      </c>
      <c r="B31" s="958" t="s">
        <v>521</v>
      </c>
      <c r="C31" s="1462">
        <v>545063</v>
      </c>
      <c r="D31" s="1461">
        <v>587342</v>
      </c>
      <c r="E31" s="1462">
        <v>569551</v>
      </c>
      <c r="F31" s="1463">
        <v>618051</v>
      </c>
      <c r="G31" s="386"/>
      <c r="H31" s="590"/>
      <c r="I31" s="590"/>
      <c r="J31" s="590"/>
      <c r="K31" s="590"/>
      <c r="L31" s="590"/>
      <c r="M31" s="590"/>
      <c r="N31" s="590"/>
      <c r="O31" s="667"/>
      <c r="P31" s="944">
        <f t="shared" si="0"/>
        <v>14.5</v>
      </c>
      <c r="Q31" s="78" t="str">
        <f t="shared" si="0"/>
        <v>OTHER ARTICLES OF PAPER AND PAPERBOARD, READY FOR USE</v>
      </c>
      <c r="R31" s="1419" t="str">
        <f>IF((C32+C33+C34)&gt;C31,"Sum error","OK")</f>
        <v>OK</v>
      </c>
      <c r="S31" s="1419" t="str">
        <f>IF((D32+D33+D34)&gt;D31,"Sum error","OK")</f>
        <v>OK</v>
      </c>
      <c r="T31" s="1419" t="str">
        <f>IF((E32+E33+E34)&gt;E31,"Sum error","OK")</f>
        <v>OK</v>
      </c>
      <c r="U31" s="1419" t="str">
        <f>IF((F32+F33+F34)&gt;F31,"Sum error","OK")</f>
        <v>OK</v>
      </c>
    </row>
    <row r="32" spans="1:21" s="4" customFormat="1" ht="21.75" customHeight="1" x14ac:dyDescent="0.2">
      <c r="A32" s="940" t="s">
        <v>522</v>
      </c>
      <c r="B32" s="959" t="s">
        <v>523</v>
      </c>
      <c r="C32" s="1462">
        <v>54623</v>
      </c>
      <c r="D32" s="1461">
        <v>48954</v>
      </c>
      <c r="E32" s="1462">
        <v>28966</v>
      </c>
      <c r="F32" s="1463">
        <v>35113</v>
      </c>
      <c r="G32" s="386"/>
      <c r="H32" s="590"/>
      <c r="I32" s="590"/>
      <c r="J32" s="590"/>
      <c r="K32" s="590"/>
      <c r="L32" s="590"/>
      <c r="M32" s="590"/>
      <c r="N32" s="590"/>
      <c r="O32" s="667"/>
      <c r="P32" s="944" t="str">
        <f t="shared" si="0"/>
        <v>14.5.1</v>
      </c>
      <c r="Q32" s="12" t="str">
        <f t="shared" si="0"/>
        <v>of which: PRINTING AND WRITING PAPER, READY FOR USE</v>
      </c>
      <c r="R32" s="1419"/>
      <c r="S32" s="1419"/>
      <c r="T32" s="1419"/>
      <c r="U32" s="1419"/>
    </row>
    <row r="33" spans="1:21" s="4" customFormat="1" ht="21.75" customHeight="1" x14ac:dyDescent="0.2">
      <c r="A33" s="940" t="s">
        <v>524</v>
      </c>
      <c r="B33" s="959" t="s">
        <v>525</v>
      </c>
      <c r="C33" s="1462">
        <v>17885</v>
      </c>
      <c r="D33" s="1461">
        <v>20397</v>
      </c>
      <c r="E33" s="1462">
        <v>33553</v>
      </c>
      <c r="F33" s="1463">
        <v>37842</v>
      </c>
      <c r="G33" s="386"/>
      <c r="H33" s="590"/>
      <c r="I33" s="590"/>
      <c r="J33" s="590"/>
      <c r="K33" s="590"/>
      <c r="L33" s="590"/>
      <c r="M33" s="590"/>
      <c r="N33" s="590"/>
      <c r="O33" s="667"/>
      <c r="P33" s="944" t="str">
        <f t="shared" si="0"/>
        <v>14.5.2</v>
      </c>
      <c r="Q33" s="12" t="str">
        <f t="shared" si="0"/>
        <v>of which: ARTICLES, MOULDED OR PRESSED FROM PULP</v>
      </c>
      <c r="R33" s="1419"/>
      <c r="S33" s="1419"/>
      <c r="T33" s="1419"/>
      <c r="U33" s="1419"/>
    </row>
    <row r="34" spans="1:21" s="4" customFormat="1" ht="21.75" customHeight="1" thickBot="1" x14ac:dyDescent="0.25">
      <c r="A34" s="960" t="s">
        <v>526</v>
      </c>
      <c r="B34" s="961" t="s">
        <v>527</v>
      </c>
      <c r="C34" s="1469">
        <v>15334</v>
      </c>
      <c r="D34" s="1470">
        <v>18004</v>
      </c>
      <c r="E34" s="1469">
        <v>23506</v>
      </c>
      <c r="F34" s="1471">
        <v>28492</v>
      </c>
      <c r="G34" s="386"/>
      <c r="H34" s="590"/>
      <c r="I34" s="590"/>
      <c r="J34" s="590"/>
      <c r="K34" s="590"/>
      <c r="L34" s="590"/>
      <c r="M34" s="590"/>
      <c r="N34" s="590"/>
      <c r="O34" s="667"/>
      <c r="P34" s="962" t="str">
        <f t="shared" si="0"/>
        <v>14.5.3</v>
      </c>
      <c r="Q34" s="963" t="str">
        <f t="shared" si="0"/>
        <v>of which: FILTER PAPER AND PAPERBOARD, READY FOR USE</v>
      </c>
      <c r="R34" s="1421"/>
      <c r="S34" s="1421"/>
      <c r="T34" s="1421"/>
      <c r="U34" s="1421"/>
    </row>
    <row r="35" spans="1:21" ht="15" customHeight="1" thickBot="1" x14ac:dyDescent="0.35">
      <c r="A35" s="26"/>
      <c r="B35" s="964"/>
      <c r="C35" s="964"/>
      <c r="D35" s="898"/>
      <c r="E35" s="898"/>
      <c r="F35" s="898"/>
      <c r="M35" s="6"/>
      <c r="O35" s="3"/>
      <c r="P35" s="44" t="s">
        <v>297</v>
      </c>
    </row>
    <row r="36" spans="1:21" ht="12.75" customHeight="1" thickBot="1" x14ac:dyDescent="0.3">
      <c r="A36" s="26"/>
      <c r="B36" s="216" t="s">
        <v>78</v>
      </c>
      <c r="C36" s="172">
        <f>COUNTBLANK(C16:C25)+COUNTBLANK(C27:C34)</f>
        <v>0</v>
      </c>
      <c r="D36" s="172">
        <f>COUNTBLANK(D16:D25)+COUNTBLANK(D27:D34)</f>
        <v>0</v>
      </c>
      <c r="E36" s="172">
        <f>COUNTBLANK(E16:E25)+COUNTBLANK(E27:E34)</f>
        <v>0</v>
      </c>
      <c r="F36" s="172">
        <f>COUNTBLANK(F16:F25)+COUNTBLANK(F27:F34)</f>
        <v>0</v>
      </c>
      <c r="M36" s="6"/>
      <c r="O36" s="3"/>
    </row>
    <row r="37" spans="1:21" ht="12.75" customHeight="1" thickBot="1" x14ac:dyDescent="0.3">
      <c r="A37" s="26"/>
      <c r="B37" s="216" t="s">
        <v>83</v>
      </c>
      <c r="C37" s="172">
        <f>18-(COUNT(C16:C25)+COUNT(C27:C34)+C36)</f>
        <v>0</v>
      </c>
      <c r="D37" s="172">
        <f>18-(COUNT(D16:D25)+COUNT(D27:D34)+D36)</f>
        <v>0</v>
      </c>
      <c r="E37" s="172">
        <f>18-(COUNT(E16:E25)+COUNT(E27:E34)+E36)</f>
        <v>0</v>
      </c>
      <c r="F37" s="172">
        <f>18-(COUNT(F16:F25)+COUNT(F27:F34)+F36)</f>
        <v>0</v>
      </c>
      <c r="M37" s="6"/>
      <c r="O37" s="3"/>
    </row>
    <row r="38" spans="1:21" ht="12.75" customHeight="1" x14ac:dyDescent="0.25">
      <c r="A38" s="26"/>
      <c r="B38" s="899"/>
      <c r="C38" s="899"/>
      <c r="D38" s="899"/>
      <c r="E38" s="899"/>
      <c r="F38" s="899"/>
      <c r="M38" s="6"/>
      <c r="O38" s="3"/>
    </row>
    <row r="39" spans="1:21" ht="12.75" customHeight="1" x14ac:dyDescent="0.25">
      <c r="A39" s="26"/>
      <c r="B39" s="899"/>
      <c r="C39" s="899"/>
      <c r="D39" s="899"/>
      <c r="E39" s="899"/>
      <c r="F39" s="899"/>
      <c r="M39" s="6"/>
      <c r="O39" s="3"/>
    </row>
    <row r="40" spans="1:21" ht="12.75" customHeight="1" x14ac:dyDescent="0.25">
      <c r="A40" s="26"/>
      <c r="B40" s="899"/>
      <c r="C40" s="899"/>
      <c r="D40" s="899"/>
      <c r="E40" s="899"/>
      <c r="F40" s="899"/>
      <c r="M40" s="6"/>
      <c r="O40" s="3"/>
    </row>
    <row r="41" spans="1:21" ht="12.75" customHeight="1" x14ac:dyDescent="0.25">
      <c r="A41" s="26"/>
      <c r="B41" s="899"/>
      <c r="C41" s="899"/>
      <c r="D41" s="899"/>
      <c r="E41" s="899"/>
      <c r="F41" s="899"/>
      <c r="M41" s="6"/>
      <c r="O41" s="3"/>
    </row>
    <row r="42" spans="1:21" ht="12.75" customHeight="1" x14ac:dyDescent="0.25">
      <c r="A42" s="26"/>
      <c r="B42" s="899"/>
      <c r="C42" s="899"/>
      <c r="D42" s="899"/>
      <c r="E42" s="899"/>
      <c r="F42" s="899"/>
      <c r="O42" s="3"/>
    </row>
    <row r="43" spans="1:21" ht="12.75" customHeight="1" x14ac:dyDescent="0.25">
      <c r="A43" s="26"/>
      <c r="B43" s="899"/>
      <c r="C43" s="899"/>
      <c r="D43" s="899"/>
      <c r="E43" s="899"/>
      <c r="F43" s="899"/>
    </row>
    <row r="44" spans="1:21" ht="12.75" customHeight="1" x14ac:dyDescent="0.25">
      <c r="A44" s="26"/>
      <c r="B44" s="899"/>
      <c r="C44" s="899"/>
      <c r="D44" s="899"/>
      <c r="E44" s="899"/>
      <c r="F44" s="899"/>
    </row>
    <row r="45" spans="1:21" ht="12.75" customHeight="1" x14ac:dyDescent="0.25">
      <c r="A45" s="26"/>
      <c r="B45" s="899"/>
      <c r="C45" s="899"/>
      <c r="D45" s="899"/>
      <c r="E45" s="899"/>
      <c r="F45" s="899"/>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65" t="s">
        <v>297</v>
      </c>
      <c r="W65" s="965"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T13:U13"/>
    <mergeCell ref="B11:C11"/>
    <mergeCell ref="R11:S11"/>
    <mergeCell ref="C13:D13"/>
    <mergeCell ref="E13:F13"/>
    <mergeCell ref="R13:S13"/>
    <mergeCell ref="Q10:Q11"/>
    <mergeCell ref="D6:F6"/>
    <mergeCell ref="B6:C7"/>
    <mergeCell ref="B8:C8"/>
    <mergeCell ref="B9:C9"/>
    <mergeCell ref="B12:C12"/>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workbookViewId="0"/>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85" t="s">
        <v>397</v>
      </c>
      <c r="C5" s="686" t="s">
        <v>434</v>
      </c>
    </row>
    <row r="8" spans="1:18" ht="12.6" thickBot="1" x14ac:dyDescent="0.25"/>
    <row r="9" spans="1:18" x14ac:dyDescent="0.2">
      <c r="A9" s="1731" t="s">
        <v>290</v>
      </c>
      <c r="B9" s="1726" t="s">
        <v>313</v>
      </c>
      <c r="C9" s="1742" t="s">
        <v>289</v>
      </c>
      <c r="D9" s="1743"/>
      <c r="E9" s="1743"/>
      <c r="F9" s="1743"/>
      <c r="G9" s="1743"/>
      <c r="H9" s="1743"/>
      <c r="I9" s="1743"/>
      <c r="J9" s="1743"/>
      <c r="K9" s="1744"/>
      <c r="M9" s="1737" t="s">
        <v>290</v>
      </c>
      <c r="N9" s="1729" t="s">
        <v>390</v>
      </c>
      <c r="O9" s="1735" t="s">
        <v>391</v>
      </c>
      <c r="P9" s="1735"/>
      <c r="Q9" s="1735"/>
      <c r="R9" s="1736"/>
    </row>
    <row r="10" spans="1:18" x14ac:dyDescent="0.2">
      <c r="A10" s="1732"/>
      <c r="B10" s="1727"/>
      <c r="C10" s="691" t="s">
        <v>185</v>
      </c>
      <c r="D10" s="1740" t="s">
        <v>388</v>
      </c>
      <c r="E10" s="1740"/>
      <c r="F10" s="1740" t="s">
        <v>389</v>
      </c>
      <c r="G10" s="1740"/>
      <c r="H10" s="1740" t="s">
        <v>386</v>
      </c>
      <c r="I10" s="1740"/>
      <c r="J10" s="1740" t="s">
        <v>387</v>
      </c>
      <c r="K10" s="1741"/>
      <c r="M10" s="1738"/>
      <c r="N10" s="1730"/>
      <c r="O10" s="694" t="s">
        <v>392</v>
      </c>
      <c r="P10" s="694" t="s">
        <v>393</v>
      </c>
      <c r="Q10" s="694" t="s">
        <v>394</v>
      </c>
      <c r="R10" s="695" t="s">
        <v>395</v>
      </c>
    </row>
    <row r="11" spans="1:18" ht="12.6" thickBot="1" x14ac:dyDescent="0.25">
      <c r="A11" s="1733"/>
      <c r="B11" s="1728"/>
      <c r="C11" s="692" t="str">
        <f>C5</f>
        <v>Please select</v>
      </c>
      <c r="D11" s="687" t="str">
        <f>C11</f>
        <v>Please select</v>
      </c>
      <c r="E11" s="687" t="s">
        <v>216</v>
      </c>
      <c r="F11" s="687" t="str">
        <f>D11</f>
        <v>Please select</v>
      </c>
      <c r="G11" s="687" t="s">
        <v>216</v>
      </c>
      <c r="H11" s="687" t="str">
        <f>F11</f>
        <v>Please select</v>
      </c>
      <c r="I11" s="687" t="s">
        <v>216</v>
      </c>
      <c r="J11" s="687" t="str">
        <f>H11</f>
        <v>Please select</v>
      </c>
      <c r="K11" s="688" t="s">
        <v>216</v>
      </c>
      <c r="M11" s="1739"/>
      <c r="N11" s="692" t="str">
        <f>J11</f>
        <v>Please select</v>
      </c>
      <c r="O11" s="687"/>
      <c r="P11" s="687"/>
      <c r="Q11" s="687"/>
      <c r="R11" s="688"/>
    </row>
    <row r="12" spans="1:18" x14ac:dyDescent="0.2">
      <c r="A12" s="689">
        <f>A13-1</f>
        <v>2018</v>
      </c>
      <c r="B12" s="1734" t="s">
        <v>396</v>
      </c>
      <c r="C12" s="1472"/>
      <c r="D12" s="1473"/>
      <c r="E12" s="1473"/>
      <c r="F12" s="1473"/>
      <c r="G12" s="1473"/>
      <c r="H12" s="1473"/>
      <c r="I12" s="1473"/>
      <c r="J12" s="1473"/>
      <c r="K12" s="1474"/>
      <c r="M12" s="696">
        <f>A12</f>
        <v>2018</v>
      </c>
      <c r="N12" s="693">
        <f>C12+F12-D12</f>
        <v>0</v>
      </c>
      <c r="O12" s="693" t="e">
        <f>E12/D12</f>
        <v>#DIV/0!</v>
      </c>
      <c r="P12" s="693" t="e">
        <f>G12/F12</f>
        <v>#DIV/0!</v>
      </c>
      <c r="Q12" s="693" t="e">
        <f>I12/H12</f>
        <v>#DIV/0!</v>
      </c>
      <c r="R12" s="693" t="e">
        <f>K12/J12</f>
        <v>#DIV/0!</v>
      </c>
    </row>
    <row r="13" spans="1:18" ht="12.6" thickBot="1" x14ac:dyDescent="0.25">
      <c r="A13" s="690">
        <f>Cover!G27</f>
        <v>2019</v>
      </c>
      <c r="B13" s="1728"/>
      <c r="C13" s="1475"/>
      <c r="D13" s="1476"/>
      <c r="E13" s="1476"/>
      <c r="F13" s="1476"/>
      <c r="G13" s="1476"/>
      <c r="H13" s="1476"/>
      <c r="I13" s="1476"/>
      <c r="J13" s="1476"/>
      <c r="K13" s="1477"/>
      <c r="M13" s="697">
        <f>A13</f>
        <v>2019</v>
      </c>
      <c r="N13" s="692">
        <f>C13+F13-D13</f>
        <v>0</v>
      </c>
      <c r="O13" s="692" t="e">
        <f>E13/D13</f>
        <v>#DIV/0!</v>
      </c>
      <c r="P13" s="692" t="e">
        <f>G13/F13</f>
        <v>#DIV/0!</v>
      </c>
      <c r="Q13" s="692" t="e">
        <f>I13/H13</f>
        <v>#DIV/0!</v>
      </c>
      <c r="R13" s="692" t="e">
        <f>K13/J13</f>
        <v>#DIV/0!</v>
      </c>
    </row>
    <row r="14" spans="1:18" x14ac:dyDescent="0.2">
      <c r="A14" s="689">
        <f>A12</f>
        <v>2018</v>
      </c>
      <c r="B14" s="1726" t="s">
        <v>385</v>
      </c>
      <c r="C14" s="1472"/>
      <c r="D14" s="1473"/>
      <c r="E14" s="1473"/>
      <c r="F14" s="1473"/>
      <c r="G14" s="1473"/>
      <c r="H14" s="1473"/>
      <c r="I14" s="1473"/>
      <c r="J14" s="1473"/>
      <c r="K14" s="1474"/>
      <c r="M14" s="696">
        <f>A14</f>
        <v>2018</v>
      </c>
      <c r="N14" s="693">
        <f>C14+F14-D14</f>
        <v>0</v>
      </c>
      <c r="O14" s="693" t="e">
        <f>E14/D14</f>
        <v>#DIV/0!</v>
      </c>
      <c r="P14" s="693" t="e">
        <f>G14/F14</f>
        <v>#DIV/0!</v>
      </c>
      <c r="Q14" s="693" t="e">
        <f>I14/H14</f>
        <v>#DIV/0!</v>
      </c>
      <c r="R14" s="693" t="e">
        <f>K14/J14</f>
        <v>#DIV/0!</v>
      </c>
    </row>
    <row r="15" spans="1:18" ht="12.6" thickBot="1" x14ac:dyDescent="0.25">
      <c r="A15" s="690">
        <f>A13</f>
        <v>2019</v>
      </c>
      <c r="B15" s="1728"/>
      <c r="C15" s="1475"/>
      <c r="D15" s="1476"/>
      <c r="E15" s="1476"/>
      <c r="F15" s="1476"/>
      <c r="G15" s="1476"/>
      <c r="H15" s="1476"/>
      <c r="I15" s="1476"/>
      <c r="J15" s="1476"/>
      <c r="K15" s="1477"/>
      <c r="M15" s="697">
        <f>A15</f>
        <v>2019</v>
      </c>
      <c r="N15" s="692">
        <f>C15+F15-D15</f>
        <v>0</v>
      </c>
      <c r="O15" s="692" t="e">
        <f>E15/D15</f>
        <v>#DIV/0!</v>
      </c>
      <c r="P15" s="692" t="e">
        <f>G15/F15</f>
        <v>#DIV/0!</v>
      </c>
      <c r="Q15" s="692" t="e">
        <f>I15/H15</f>
        <v>#DIV/0!</v>
      </c>
      <c r="R15" s="692"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election activeCell="A11" sqref="A11"/>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1" customWidth="1"/>
    <col min="30" max="30" width="4.6640625" customWidth="1"/>
    <col min="31" max="38" width="13.33203125" customWidth="1"/>
    <col min="39" max="39" width="5.6640625" customWidth="1"/>
    <col min="40" max="41" width="14.6640625" style="181" customWidth="1"/>
    <col min="42" max="42" width="68.88671875" style="181" customWidth="1"/>
    <col min="43" max="43" width="9.21875" style="181" bestFit="1" customWidth="1"/>
    <col min="44" max="47" width="9.77734375" style="181" bestFit="1" customWidth="1"/>
    <col min="48" max="49" width="9" style="181"/>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1" t="s">
        <v>297</v>
      </c>
      <c r="B1" s="1012"/>
      <c r="C1" s="1012" t="s">
        <v>297</v>
      </c>
      <c r="D1" s="1013"/>
      <c r="E1" s="1013"/>
      <c r="F1" s="1013"/>
      <c r="G1" s="1013"/>
      <c r="H1" s="1013"/>
      <c r="I1" s="1013"/>
      <c r="J1" s="1013"/>
      <c r="K1" s="1013"/>
      <c r="L1" s="1013"/>
      <c r="M1" s="1013"/>
      <c r="AE1" s="508"/>
      <c r="AF1" s="508"/>
      <c r="AG1" s="508"/>
      <c r="AH1" s="508"/>
      <c r="AI1" s="508"/>
      <c r="AJ1" s="508"/>
      <c r="AK1" s="508"/>
      <c r="AL1" s="508"/>
    </row>
    <row r="2" spans="1:66" ht="17.100000000000001" customHeight="1" x14ac:dyDescent="0.3">
      <c r="A2" s="1014" t="s">
        <v>297</v>
      </c>
      <c r="B2" s="1015"/>
      <c r="C2" s="1015"/>
      <c r="D2" s="1016"/>
      <c r="E2" s="1016"/>
      <c r="F2" s="1016"/>
      <c r="G2" s="1016"/>
      <c r="H2" s="225" t="s">
        <v>363</v>
      </c>
      <c r="I2" s="1749" t="str">
        <f>Cover!G25</f>
        <v>NL</v>
      </c>
      <c r="J2" s="1749"/>
      <c r="K2" s="1566" t="s">
        <v>970</v>
      </c>
      <c r="L2" s="1750"/>
      <c r="M2" s="1751"/>
      <c r="N2" s="22"/>
      <c r="O2" s="22"/>
      <c r="P2" s="22"/>
      <c r="Q2" s="22"/>
      <c r="R2" s="22"/>
      <c r="S2" s="22"/>
      <c r="T2" s="22"/>
      <c r="U2" s="22"/>
      <c r="V2" s="22"/>
      <c r="W2" s="22"/>
      <c r="X2" s="22"/>
      <c r="Y2" s="22"/>
      <c r="Z2" s="22"/>
      <c r="AA2" s="22"/>
      <c r="AB2" s="22"/>
      <c r="AC2" s="563"/>
      <c r="AF2" s="508"/>
      <c r="AG2" s="508"/>
      <c r="AH2" s="508"/>
      <c r="AI2" s="508"/>
      <c r="AJ2" s="508"/>
      <c r="AK2" s="508"/>
      <c r="AL2" s="508"/>
    </row>
    <row r="3" spans="1:66" ht="17.100000000000001" customHeight="1" x14ac:dyDescent="0.3">
      <c r="A3" s="1018"/>
      <c r="B3" s="489" t="s">
        <v>297</v>
      </c>
      <c r="C3" s="489"/>
      <c r="D3" s="1019"/>
      <c r="E3" s="1019"/>
      <c r="F3" s="1019"/>
      <c r="G3" s="1019"/>
      <c r="H3" s="1752" t="s">
        <v>312</v>
      </c>
      <c r="I3" s="1654"/>
      <c r="J3" s="1654"/>
      <c r="K3" s="97">
        <f>Cover!F35</f>
        <v>0</v>
      </c>
      <c r="L3" s="750"/>
      <c r="M3" s="751"/>
      <c r="N3" s="22"/>
      <c r="O3" s="22"/>
      <c r="P3" s="22"/>
      <c r="Q3" s="22"/>
      <c r="R3" s="22"/>
      <c r="S3" s="22"/>
      <c r="T3" s="22"/>
      <c r="U3" s="22"/>
      <c r="V3" s="22"/>
      <c r="W3" s="22"/>
      <c r="X3" s="22"/>
      <c r="Y3" s="22"/>
      <c r="Z3" s="22"/>
      <c r="AA3" s="22"/>
      <c r="AB3" s="22"/>
      <c r="AC3" s="563"/>
      <c r="AE3" s="1017" t="s">
        <v>886</v>
      </c>
      <c r="AF3" s="508"/>
      <c r="AG3" s="508"/>
      <c r="AH3" s="508"/>
      <c r="AI3" s="508"/>
      <c r="AJ3" s="508"/>
      <c r="AK3" s="508"/>
      <c r="AL3" s="508"/>
    </row>
    <row r="4" spans="1:66" ht="17.100000000000001" customHeight="1" x14ac:dyDescent="0.3">
      <c r="A4" s="1018"/>
      <c r="B4" s="489" t="s">
        <v>297</v>
      </c>
      <c r="C4" s="489"/>
      <c r="D4" s="1019"/>
      <c r="E4" s="1019"/>
      <c r="F4" s="1019"/>
      <c r="G4" s="1019"/>
      <c r="H4" s="1753" t="s">
        <v>297</v>
      </c>
      <c r="I4" s="1754"/>
      <c r="J4" s="1754"/>
      <c r="K4" s="1754"/>
      <c r="L4" s="1754"/>
      <c r="M4" s="1755"/>
      <c r="N4" s="22"/>
      <c r="O4" s="22"/>
      <c r="P4" s="22"/>
      <c r="Q4" s="22"/>
      <c r="R4" s="22"/>
      <c r="S4" s="22"/>
      <c r="T4" s="22"/>
      <c r="U4" s="22"/>
      <c r="V4" s="22"/>
      <c r="W4" s="22"/>
      <c r="X4" s="22"/>
      <c r="Y4" s="22"/>
      <c r="Z4" s="22"/>
      <c r="AA4" s="22"/>
      <c r="AB4" s="22"/>
      <c r="AC4" s="563"/>
      <c r="AF4" s="508"/>
      <c r="AG4" s="508"/>
      <c r="AH4" s="508"/>
      <c r="AI4" s="508"/>
      <c r="AJ4" s="508"/>
      <c r="AK4" s="508"/>
      <c r="AL4" s="508"/>
    </row>
    <row r="5" spans="1:66" ht="17.100000000000001" customHeight="1" x14ac:dyDescent="0.3">
      <c r="A5" s="1018"/>
      <c r="B5" s="489"/>
      <c r="C5" s="489"/>
      <c r="D5" s="1760" t="s">
        <v>546</v>
      </c>
      <c r="E5" s="1761"/>
      <c r="F5" s="1761"/>
      <c r="G5" s="1762"/>
      <c r="H5" s="1752" t="s">
        <v>308</v>
      </c>
      <c r="I5" s="1654"/>
      <c r="J5" s="750"/>
      <c r="K5" s="750"/>
      <c r="L5" s="750"/>
      <c r="M5" s="751"/>
      <c r="N5" s="22"/>
      <c r="O5" s="22"/>
      <c r="P5" s="22"/>
      <c r="Q5" s="22"/>
      <c r="R5" s="22"/>
      <c r="S5" s="22"/>
      <c r="T5" s="22"/>
      <c r="U5" s="22"/>
      <c r="V5" s="22"/>
      <c r="W5" s="22"/>
      <c r="X5" s="22"/>
      <c r="Y5" s="22"/>
      <c r="Z5" s="22"/>
      <c r="AA5" s="22"/>
      <c r="AB5" s="22"/>
      <c r="AC5" s="563"/>
      <c r="AE5" s="508" t="s">
        <v>47</v>
      </c>
      <c r="AF5" s="1020"/>
      <c r="AG5" s="1020"/>
      <c r="AH5" s="1020"/>
      <c r="AI5" s="1020"/>
      <c r="AJ5" s="1020"/>
      <c r="AK5" s="1020"/>
      <c r="AL5" s="1020"/>
      <c r="AN5" s="1656" t="s">
        <v>181</v>
      </c>
      <c r="AO5" s="1656"/>
      <c r="AP5" s="1656"/>
      <c r="AQ5" s="743"/>
    </row>
    <row r="6" spans="1:66" ht="17.100000000000001" customHeight="1" x14ac:dyDescent="0.35">
      <c r="A6" s="1018"/>
      <c r="B6" s="1021" t="s">
        <v>297</v>
      </c>
      <c r="C6" s="1021"/>
      <c r="D6" s="1761"/>
      <c r="E6" s="1761"/>
      <c r="F6" s="1761"/>
      <c r="G6" s="1762"/>
      <c r="H6" s="1753">
        <f>Cover!F37</f>
        <v>0</v>
      </c>
      <c r="I6" s="1754"/>
      <c r="J6" s="1754"/>
      <c r="K6" s="1754"/>
      <c r="L6" s="1754"/>
      <c r="M6" s="1755"/>
      <c r="N6" s="2"/>
      <c r="O6" s="3"/>
      <c r="P6" s="3"/>
      <c r="Q6" s="562"/>
      <c r="R6" s="3"/>
      <c r="S6" s="3"/>
      <c r="T6" s="3"/>
      <c r="U6" s="2"/>
      <c r="V6" s="2"/>
      <c r="W6" s="2"/>
      <c r="X6" s="2"/>
      <c r="Y6" s="2"/>
      <c r="Z6" s="2"/>
      <c r="AA6" s="2"/>
      <c r="AB6" s="2"/>
      <c r="AC6" s="563"/>
      <c r="AE6" s="1022"/>
      <c r="AF6" s="508"/>
      <c r="AG6" s="508"/>
      <c r="AH6" s="508"/>
      <c r="AI6" s="508"/>
      <c r="AJ6" s="508"/>
      <c r="AK6" s="508"/>
      <c r="AL6" s="508"/>
      <c r="AN6" s="1656"/>
      <c r="AO6" s="1656"/>
      <c r="AP6" s="1656"/>
      <c r="AQ6" s="743"/>
      <c r="AR6" s="195" t="s">
        <v>65</v>
      </c>
      <c r="AS6" s="194" t="s">
        <v>66</v>
      </c>
    </row>
    <row r="7" spans="1:66" ht="17.100000000000001" customHeight="1" x14ac:dyDescent="0.35">
      <c r="A7" s="1018"/>
      <c r="B7" s="489"/>
      <c r="C7" s="489"/>
      <c r="D7" s="1763" t="s">
        <v>547</v>
      </c>
      <c r="E7" s="1763"/>
      <c r="F7" s="1763"/>
      <c r="G7" s="1763"/>
      <c r="H7" s="98" t="s">
        <v>309</v>
      </c>
      <c r="I7" s="1756">
        <f>Cover!F39</f>
        <v>0</v>
      </c>
      <c r="J7" s="1756"/>
      <c r="K7" s="754" t="s">
        <v>310</v>
      </c>
      <c r="L7" s="1756">
        <f>Cover!F40</f>
        <v>0</v>
      </c>
      <c r="M7" s="1757"/>
      <c r="N7" s="2"/>
      <c r="O7" s="3"/>
      <c r="P7" s="3"/>
      <c r="Q7" s="565"/>
      <c r="R7" s="3"/>
      <c r="S7" s="3"/>
      <c r="T7" s="3"/>
      <c r="U7" s="2"/>
      <c r="V7" s="2"/>
      <c r="W7" s="2"/>
      <c r="X7" s="2"/>
      <c r="Y7" s="2"/>
      <c r="Z7" s="2"/>
      <c r="AA7" s="2"/>
      <c r="AB7" s="2"/>
      <c r="AC7" s="563"/>
      <c r="AE7" s="1022" t="s">
        <v>887</v>
      </c>
      <c r="AF7" s="508"/>
      <c r="AG7" s="508"/>
      <c r="AH7" s="508"/>
      <c r="AI7" s="508"/>
      <c r="AJ7" s="508"/>
      <c r="AK7" s="508"/>
      <c r="AL7" s="508"/>
      <c r="AN7" s="1656"/>
      <c r="AO7" s="1656"/>
      <c r="AP7" s="1656"/>
      <c r="AQ7" s="743"/>
      <c r="AR7" s="196" t="s">
        <v>67</v>
      </c>
      <c r="AS7" s="194" t="s">
        <v>71</v>
      </c>
    </row>
    <row r="8" spans="1:66" ht="17.100000000000001" customHeight="1" x14ac:dyDescent="0.35">
      <c r="A8" s="1018"/>
      <c r="B8" s="489"/>
      <c r="C8" s="489"/>
      <c r="D8" s="1763"/>
      <c r="E8" s="1763"/>
      <c r="F8" s="1763"/>
      <c r="G8" s="1763"/>
      <c r="H8" s="752" t="s">
        <v>311</v>
      </c>
      <c r="I8" s="750">
        <f>Cover!F41</f>
        <v>0</v>
      </c>
      <c r="J8" s="750"/>
      <c r="K8" s="97"/>
      <c r="L8" s="750"/>
      <c r="M8" s="751"/>
      <c r="N8" s="2"/>
      <c r="O8" s="3"/>
      <c r="P8" s="3"/>
      <c r="Q8" s="566"/>
      <c r="R8" s="3"/>
      <c r="S8" s="3"/>
      <c r="T8" s="3"/>
      <c r="U8" s="2"/>
      <c r="V8" s="2"/>
      <c r="W8" s="2"/>
      <c r="X8" s="2"/>
      <c r="Y8" s="2"/>
      <c r="Z8" s="2"/>
      <c r="AA8" s="2"/>
      <c r="AB8" s="2"/>
      <c r="AC8" s="563"/>
      <c r="AE8" s="1022"/>
      <c r="AF8" s="508"/>
      <c r="AG8" s="508"/>
      <c r="AH8" s="508"/>
      <c r="AI8" s="508"/>
      <c r="AJ8" s="508"/>
      <c r="AK8" s="508"/>
      <c r="AL8" s="508"/>
      <c r="AN8" s="1656"/>
      <c r="AO8" s="1656"/>
      <c r="AP8" s="1656"/>
      <c r="AQ8" s="743"/>
      <c r="AR8" s="196" t="s">
        <v>68</v>
      </c>
      <c r="AS8" s="194" t="s">
        <v>69</v>
      </c>
    </row>
    <row r="9" spans="1:66" ht="18" x14ac:dyDescent="0.35">
      <c r="A9" s="1018"/>
      <c r="B9" s="489"/>
      <c r="C9" s="489"/>
      <c r="D9" s="1763" t="s">
        <v>297</v>
      </c>
      <c r="E9" s="1763"/>
      <c r="F9" s="1763"/>
      <c r="G9" s="1763"/>
      <c r="H9" s="1766" t="s">
        <v>297</v>
      </c>
      <c r="I9" s="1767"/>
      <c r="J9" s="1767"/>
      <c r="K9" s="1767"/>
      <c r="L9" s="1767"/>
      <c r="M9" s="1768"/>
      <c r="N9" s="2"/>
      <c r="O9" s="3"/>
      <c r="P9" s="3"/>
      <c r="Q9" s="566"/>
      <c r="R9" s="3"/>
      <c r="S9" s="3"/>
      <c r="T9" s="3"/>
      <c r="U9" s="2"/>
      <c r="V9" s="567"/>
      <c r="W9" s="2"/>
      <c r="X9" s="2"/>
      <c r="Y9" s="2"/>
      <c r="Z9" s="2"/>
      <c r="AA9" s="2"/>
      <c r="AB9" s="2"/>
      <c r="AC9" s="563"/>
      <c r="AE9" s="1022"/>
      <c r="AF9" s="508"/>
      <c r="AG9" s="508"/>
      <c r="AH9" s="508"/>
      <c r="AI9" s="508"/>
      <c r="AJ9" s="508"/>
      <c r="AK9" s="508"/>
      <c r="AL9" s="508"/>
      <c r="AP9" s="197" t="s">
        <v>275</v>
      </c>
      <c r="AR9" s="196" t="s">
        <v>870</v>
      </c>
      <c r="AS9" s="194" t="s">
        <v>72</v>
      </c>
    </row>
    <row r="10" spans="1:66" ht="18" x14ac:dyDescent="0.35">
      <c r="A10" s="1018"/>
      <c r="B10" s="489"/>
      <c r="C10" s="489"/>
      <c r="D10" s="1691" t="s">
        <v>378</v>
      </c>
      <c r="E10" s="1720"/>
      <c r="F10" s="222"/>
      <c r="G10" s="1023"/>
      <c r="H10" s="499" t="s">
        <v>297</v>
      </c>
      <c r="I10" s="1024"/>
      <c r="J10" s="1025"/>
      <c r="K10" s="1026"/>
      <c r="L10" s="1027"/>
      <c r="M10" s="1028"/>
      <c r="N10" s="170" t="s">
        <v>182</v>
      </c>
      <c r="O10" s="170" t="s">
        <v>182</v>
      </c>
      <c r="P10" s="170" t="s">
        <v>182</v>
      </c>
      <c r="Q10" s="170" t="s">
        <v>182</v>
      </c>
      <c r="R10" s="170" t="s">
        <v>182</v>
      </c>
      <c r="S10" s="170" t="s">
        <v>182</v>
      </c>
      <c r="T10" s="170" t="s">
        <v>182</v>
      </c>
      <c r="U10" s="170" t="s">
        <v>182</v>
      </c>
      <c r="V10" s="568" t="s">
        <v>183</v>
      </c>
      <c r="W10" s="568" t="s">
        <v>183</v>
      </c>
      <c r="X10" s="568" t="s">
        <v>183</v>
      </c>
      <c r="Y10" s="568" t="s">
        <v>183</v>
      </c>
      <c r="Z10" s="568" t="s">
        <v>183</v>
      </c>
      <c r="AA10" s="568" t="s">
        <v>183</v>
      </c>
      <c r="AB10" s="568" t="s">
        <v>183</v>
      </c>
      <c r="AC10" s="568" t="s">
        <v>183</v>
      </c>
      <c r="AE10" s="508"/>
      <c r="AF10" s="508"/>
      <c r="AG10" s="508"/>
      <c r="AH10" s="508"/>
      <c r="AI10" s="508"/>
      <c r="AJ10" s="508"/>
      <c r="AK10" s="508"/>
      <c r="AL10" s="508"/>
      <c r="AR10" s="196" t="s">
        <v>871</v>
      </c>
      <c r="AS10" s="194" t="s">
        <v>73</v>
      </c>
      <c r="AV10" s="27" t="s">
        <v>368</v>
      </c>
      <c r="AW10" s="673">
        <v>2</v>
      </c>
    </row>
    <row r="11" spans="1:66" ht="18.600000000000001" thickBot="1" x14ac:dyDescent="0.4">
      <c r="A11" s="1029"/>
      <c r="B11" s="1030"/>
      <c r="C11" s="1030"/>
      <c r="D11" s="1758" t="s">
        <v>379</v>
      </c>
      <c r="E11" s="1759"/>
      <c r="F11" s="589" t="s">
        <v>56</v>
      </c>
      <c r="G11" s="1031"/>
      <c r="H11" s="1031"/>
      <c r="I11" s="1031"/>
      <c r="J11" s="1032" t="s">
        <v>297</v>
      </c>
      <c r="K11" s="1033"/>
      <c r="L11" s="1019"/>
      <c r="M11" s="1034"/>
      <c r="N11" s="2"/>
      <c r="O11" s="3"/>
      <c r="P11" s="2"/>
      <c r="Q11" s="2"/>
      <c r="R11" s="2"/>
      <c r="S11" s="3"/>
      <c r="T11" s="3"/>
      <c r="U11" s="2"/>
      <c r="V11" s="567"/>
      <c r="W11" s="3"/>
      <c r="X11" s="2"/>
      <c r="Y11" s="2"/>
      <c r="Z11" s="2"/>
      <c r="AA11" s="3"/>
      <c r="AB11" s="3"/>
      <c r="AC11" s="2"/>
      <c r="AE11" s="508"/>
      <c r="AF11" s="508"/>
      <c r="AG11" s="508"/>
      <c r="AH11" s="508"/>
      <c r="AI11" s="508"/>
      <c r="AJ11" s="508"/>
      <c r="AK11" s="508"/>
      <c r="AL11" s="508"/>
      <c r="AR11" s="196" t="s">
        <v>70</v>
      </c>
      <c r="AS11" s="194" t="s">
        <v>274</v>
      </c>
      <c r="AV11" s="27"/>
      <c r="AW11" s="27"/>
    </row>
    <row r="12" spans="1:66" ht="15.6" x14ac:dyDescent="0.3">
      <c r="A12" s="1035" t="s">
        <v>297</v>
      </c>
      <c r="B12" s="1036" t="s">
        <v>297</v>
      </c>
      <c r="C12" s="1036"/>
      <c r="D12" s="507"/>
      <c r="E12" s="1036"/>
      <c r="F12" s="1769" t="s">
        <v>299</v>
      </c>
      <c r="G12" s="1770"/>
      <c r="H12" s="1770"/>
      <c r="I12" s="1771"/>
      <c r="J12" s="1770" t="s">
        <v>302</v>
      </c>
      <c r="K12" s="1770"/>
      <c r="L12" s="1770"/>
      <c r="M12" s="1772"/>
      <c r="N12" s="570" t="s">
        <v>57</v>
      </c>
      <c r="O12" s="571"/>
      <c r="P12" s="571"/>
      <c r="Q12" s="572"/>
      <c r="R12" s="571" t="s">
        <v>58</v>
      </c>
      <c r="S12" s="573"/>
      <c r="T12" s="573"/>
      <c r="U12" s="574"/>
      <c r="V12" s="575" t="s">
        <v>57</v>
      </c>
      <c r="W12" s="571"/>
      <c r="X12" s="571"/>
      <c r="Y12" s="572"/>
      <c r="Z12" s="571" t="s">
        <v>58</v>
      </c>
      <c r="AA12" s="573"/>
      <c r="AB12" s="573"/>
      <c r="AC12" s="574"/>
      <c r="AE12" s="1769" t="s">
        <v>299</v>
      </c>
      <c r="AF12" s="1770"/>
      <c r="AG12" s="1770"/>
      <c r="AH12" s="1771"/>
      <c r="AI12" s="1770" t="s">
        <v>302</v>
      </c>
      <c r="AJ12" s="1770"/>
      <c r="AK12" s="1770"/>
      <c r="AL12" s="1772"/>
      <c r="AN12" s="593" t="s">
        <v>297</v>
      </c>
      <c r="AO12" s="594"/>
      <c r="AP12" s="595"/>
      <c r="AQ12" s="166" t="s">
        <v>61</v>
      </c>
      <c r="AR12" s="1745" t="s">
        <v>299</v>
      </c>
      <c r="AS12" s="1746"/>
      <c r="AT12" s="1746" t="s">
        <v>302</v>
      </c>
      <c r="AU12" s="1746"/>
      <c r="AV12" s="1747" t="s">
        <v>373</v>
      </c>
      <c r="AW12" s="1748"/>
    </row>
    <row r="13" spans="1:66" ht="31.2" x14ac:dyDescent="0.3">
      <c r="A13" s="505" t="s">
        <v>313</v>
      </c>
      <c r="B13" s="143" t="s">
        <v>42</v>
      </c>
      <c r="C13" s="1336" t="s">
        <v>42</v>
      </c>
      <c r="D13" s="976"/>
      <c r="E13" s="143" t="s">
        <v>342</v>
      </c>
      <c r="F13" s="1773">
        <f>H13-1</f>
        <v>2018</v>
      </c>
      <c r="G13" s="1774"/>
      <c r="H13" s="1773">
        <f>Cover!G27</f>
        <v>2019</v>
      </c>
      <c r="I13" s="1774"/>
      <c r="J13" s="1773">
        <f>F13</f>
        <v>2018</v>
      </c>
      <c r="K13" s="1774"/>
      <c r="L13" s="1764">
        <f>H13</f>
        <v>2019</v>
      </c>
      <c r="M13" s="1765"/>
      <c r="N13" s="576">
        <f>F13</f>
        <v>2018</v>
      </c>
      <c r="O13" s="577"/>
      <c r="P13" s="577">
        <f>H13</f>
        <v>2019</v>
      </c>
      <c r="Q13" s="291"/>
      <c r="R13" s="578">
        <f>F13</f>
        <v>2018</v>
      </c>
      <c r="S13" s="578"/>
      <c r="T13" s="578">
        <f>H13</f>
        <v>2019</v>
      </c>
      <c r="U13" s="2"/>
      <c r="V13" s="579">
        <f>F13</f>
        <v>2018</v>
      </c>
      <c r="W13" s="577"/>
      <c r="X13" s="577">
        <f>H13</f>
        <v>2019</v>
      </c>
      <c r="Y13" s="291"/>
      <c r="Z13" s="578">
        <f>F13</f>
        <v>2018</v>
      </c>
      <c r="AA13" s="578"/>
      <c r="AB13" s="578">
        <f>H13</f>
        <v>2019</v>
      </c>
      <c r="AC13" s="2"/>
      <c r="AE13" s="1773">
        <f>F13</f>
        <v>2018</v>
      </c>
      <c r="AF13" s="1774"/>
      <c r="AG13" s="1773">
        <f>H13</f>
        <v>2019</v>
      </c>
      <c r="AH13" s="1774"/>
      <c r="AI13" s="1773">
        <f>J13</f>
        <v>2018</v>
      </c>
      <c r="AJ13" s="1774"/>
      <c r="AK13" s="1764">
        <f>L13</f>
        <v>2019</v>
      </c>
      <c r="AL13" s="1765"/>
      <c r="AN13" s="596" t="s">
        <v>42</v>
      </c>
      <c r="AO13" s="223" t="s">
        <v>42</v>
      </c>
      <c r="AP13" s="103"/>
      <c r="AQ13" s="113" t="s">
        <v>62</v>
      </c>
      <c r="AR13" s="749">
        <f>F13</f>
        <v>2018</v>
      </c>
      <c r="AS13" s="749">
        <f>H13</f>
        <v>2019</v>
      </c>
      <c r="AT13" s="749">
        <f>AR13</f>
        <v>2018</v>
      </c>
      <c r="AU13" s="748">
        <f>AS13</f>
        <v>2019</v>
      </c>
      <c r="AV13" s="677" t="s">
        <v>371</v>
      </c>
      <c r="AW13" s="678" t="s">
        <v>372</v>
      </c>
    </row>
    <row r="14" spans="1:66" ht="15.6" x14ac:dyDescent="0.3">
      <c r="A14" s="1037" t="s">
        <v>304</v>
      </c>
      <c r="B14" s="1038" t="s">
        <v>548</v>
      </c>
      <c r="C14" s="1337" t="s">
        <v>549</v>
      </c>
      <c r="D14" s="1039" t="s">
        <v>313</v>
      </c>
      <c r="E14" s="146" t="s">
        <v>305</v>
      </c>
      <c r="F14" s="1040" t="s">
        <v>298</v>
      </c>
      <c r="G14" s="1040" t="s">
        <v>10</v>
      </c>
      <c r="H14" s="1040" t="s">
        <v>298</v>
      </c>
      <c r="I14" s="1040" t="s">
        <v>10</v>
      </c>
      <c r="J14" s="1040" t="s">
        <v>298</v>
      </c>
      <c r="K14" s="1040" t="s">
        <v>10</v>
      </c>
      <c r="L14" s="1040" t="s">
        <v>298</v>
      </c>
      <c r="M14" s="1041" t="s">
        <v>10</v>
      </c>
      <c r="N14" s="914" t="s">
        <v>298</v>
      </c>
      <c r="O14" s="912" t="s">
        <v>10</v>
      </c>
      <c r="P14" s="912" t="s">
        <v>298</v>
      </c>
      <c r="Q14" s="581" t="s">
        <v>10</v>
      </c>
      <c r="R14" s="580" t="s">
        <v>298</v>
      </c>
      <c r="S14" s="580" t="s">
        <v>10</v>
      </c>
      <c r="T14" s="580" t="s">
        <v>298</v>
      </c>
      <c r="U14" s="580" t="s">
        <v>10</v>
      </c>
      <c r="V14" s="582" t="s">
        <v>298</v>
      </c>
      <c r="W14" s="580" t="s">
        <v>10</v>
      </c>
      <c r="X14" s="580" t="s">
        <v>298</v>
      </c>
      <c r="Y14" s="580" t="s">
        <v>10</v>
      </c>
      <c r="Z14" s="582" t="s">
        <v>298</v>
      </c>
      <c r="AA14" s="580" t="s">
        <v>10</v>
      </c>
      <c r="AB14" s="580" t="s">
        <v>298</v>
      </c>
      <c r="AC14" s="597" t="s">
        <v>10</v>
      </c>
      <c r="AE14" s="1040" t="s">
        <v>298</v>
      </c>
      <c r="AF14" s="1040" t="s">
        <v>10</v>
      </c>
      <c r="AG14" s="1040" t="s">
        <v>298</v>
      </c>
      <c r="AH14" s="1040" t="s">
        <v>10</v>
      </c>
      <c r="AI14" s="1040" t="s">
        <v>298</v>
      </c>
      <c r="AJ14" s="1040" t="s">
        <v>10</v>
      </c>
      <c r="AK14" s="1040" t="s">
        <v>298</v>
      </c>
      <c r="AL14" s="1041" t="s">
        <v>10</v>
      </c>
      <c r="AN14" s="159" t="s">
        <v>43</v>
      </c>
      <c r="AO14" s="749" t="s">
        <v>48</v>
      </c>
      <c r="AP14" s="145" t="s">
        <v>313</v>
      </c>
      <c r="AQ14" s="598"/>
      <c r="AR14" s="104"/>
      <c r="AS14" s="104"/>
      <c r="AT14" s="104"/>
      <c r="AU14" s="675"/>
      <c r="AV14" s="679"/>
      <c r="AW14" s="680"/>
    </row>
    <row r="15" spans="1:66" ht="18" customHeight="1" x14ac:dyDescent="0.2">
      <c r="A15" s="1042" t="s">
        <v>320</v>
      </c>
      <c r="B15" s="1346" t="s">
        <v>550</v>
      </c>
      <c r="C15" s="1338"/>
      <c r="D15" s="1045" t="s">
        <v>551</v>
      </c>
      <c r="E15" s="1046" t="s">
        <v>501</v>
      </c>
      <c r="F15" s="1549">
        <v>145744</v>
      </c>
      <c r="G15" s="1550">
        <v>11465</v>
      </c>
      <c r="H15" s="1549">
        <v>170384.97021723416</v>
      </c>
      <c r="I15" s="1551">
        <v>13403.390078086164</v>
      </c>
      <c r="J15" s="1549">
        <v>302553</v>
      </c>
      <c r="K15" s="1551">
        <v>13773</v>
      </c>
      <c r="L15" s="1549">
        <v>302553.18193427043</v>
      </c>
      <c r="M15" s="1551">
        <v>13773.0082821215</v>
      </c>
      <c r="N15" s="1047"/>
      <c r="O15" s="1048"/>
      <c r="P15" s="1048"/>
      <c r="Q15" s="1049"/>
      <c r="R15" s="1047"/>
      <c r="S15" s="1048"/>
      <c r="T15" s="1048"/>
      <c r="U15" s="1049"/>
      <c r="V15" s="1047"/>
      <c r="W15" s="1048"/>
      <c r="X15" s="1048"/>
      <c r="Y15" s="1049"/>
      <c r="Z15" s="1047"/>
      <c r="AA15" s="1048"/>
      <c r="AB15" s="1048"/>
      <c r="AC15" s="1049"/>
      <c r="AE15" s="1423" t="str">
        <f t="shared" ref="AE15:AL15" si="0">IF(F16+F19+F22&gt;F15,"ERROR","OK")</f>
        <v>OK</v>
      </c>
      <c r="AF15" s="1423" t="str">
        <f t="shared" si="0"/>
        <v>OK</v>
      </c>
      <c r="AG15" s="1423" t="str">
        <f t="shared" si="0"/>
        <v>OK</v>
      </c>
      <c r="AH15" s="1423" t="str">
        <f t="shared" si="0"/>
        <v>OK</v>
      </c>
      <c r="AI15" s="1423" t="str">
        <f t="shared" si="0"/>
        <v>ERROR</v>
      </c>
      <c r="AJ15" s="1423" t="str">
        <f t="shared" si="0"/>
        <v>OK</v>
      </c>
      <c r="AK15" s="1423" t="str">
        <f t="shared" si="0"/>
        <v>OK</v>
      </c>
      <c r="AL15" s="1423" t="str">
        <f t="shared" si="0"/>
        <v>OK</v>
      </c>
      <c r="AN15" s="1043" t="s">
        <v>550</v>
      </c>
      <c r="AO15" s="1044"/>
      <c r="AP15" s="1050">
        <f>Q15</f>
        <v>0</v>
      </c>
      <c r="AQ15" s="118" t="s">
        <v>63</v>
      </c>
      <c r="AR15" s="224">
        <f t="shared" ref="AR15:AR43" si="1">IF(ISNUMBER(G15),IF(ISNUMBER(F15),IF(F15=0,IF(G15=0,"0","ZERO Q"),IF(G15=0,"ZERO V",G15/F15)),"NO Q"),IF(ISNUMBER(F15), "NO V","REPORT"))</f>
        <v>7.8665330991327262E-2</v>
      </c>
      <c r="AS15" s="224">
        <f t="shared" ref="AS15:AS43" si="2">IF(ISNUMBER(I15),IF(ISNUMBER(H15),IF(H15=0,IF(I15=0,"0","ZERO Q"),IF(I15=0,"ZERO V",I15/H15)),"NO Q"),IF(ISNUMBER(H15), "NO V","REPORT"))</f>
        <v>7.8665330991327262E-2</v>
      </c>
      <c r="AT15" s="224">
        <f t="shared" ref="AT15:AT43" si="3">IF(ISNUMBER(K15),IF(ISNUMBER(J15),IF(J15=0,IF(K15=0,"0","ZERO Q"),IF(K15=0,"ZERO V",K15/J15)),"NO Q"),IF(ISNUMBER(J15), "NO V","REPORT"))</f>
        <v>4.5522602651436275E-2</v>
      </c>
      <c r="AU15" s="676">
        <f t="shared" ref="AU15:AU43" si="4">IF(ISNUMBER(M15),IF(ISNUMBER(L15),IF(L15=0,IF(M15=0,"0","ZERO Q"),IF(M15=0,"ZERO V",M15/L15)),"NO Q"),IF(ISNUMBER(L15), "NO V","REPORT"))</f>
        <v>4.5522602651436275E-2</v>
      </c>
      <c r="AV15" s="681" t="str">
        <f>IF(ISNUMBER(AR15*AS15), IF(AR15*AS15&gt;0, IF(AR15&gt;AS15, IF(AR15/AS15&gt;AW$10, "CHECK", "ACCEPT"), IF(AS15/AR15&gt;AW$10, "CHECK", "ACCEPT")), IF(AS15=0,IF(AR15&lt;AW$10,"ACCEPT","CHECK"),IF(AS15&lt;AW$10,"ACCEPT","CHECK"))),"CHECK")</f>
        <v>ACCEPT</v>
      </c>
      <c r="AW15" s="682" t="str">
        <f>IF(ISNUMBER(AT15*AU15), IF(AT15*AU15&gt;0, IF(AT15&gt;AU15, IF(AT15/AU15&gt;AW$10, "CHECK", "ACCEPT"), IF(AU15/AT15&gt;AW$10, "CHECK", "ACCEPT")), IF(AU15=0,IF(AT15&lt;AW$10,"ACCEPT","CHECK"),IF(AU15&lt;AW$10,"ACCEPT","CHECK"))),"CHECK")</f>
        <v>ACCEPT</v>
      </c>
      <c r="AY15" s="142" t="s">
        <v>297</v>
      </c>
      <c r="AZ15" s="100" t="s">
        <v>297</v>
      </c>
      <c r="BA15" s="157"/>
      <c r="BB15" s="101"/>
      <c r="BC15" s="100"/>
      <c r="BD15" s="302"/>
      <c r="BE15" s="1775" t="s">
        <v>90</v>
      </c>
      <c r="BF15" s="1776"/>
      <c r="BG15" s="1775" t="s">
        <v>299</v>
      </c>
      <c r="BH15" s="1777"/>
      <c r="BI15" s="1777"/>
      <c r="BJ15" s="1776"/>
      <c r="BK15" s="1777" t="s">
        <v>302</v>
      </c>
      <c r="BL15" s="1777"/>
      <c r="BM15" s="1777"/>
      <c r="BN15" s="1778"/>
    </row>
    <row r="16" spans="1:66" ht="18" customHeight="1" x14ac:dyDescent="0.3">
      <c r="A16" s="1051"/>
      <c r="B16" s="1325" t="s">
        <v>552</v>
      </c>
      <c r="C16" s="1339"/>
      <c r="D16" s="1054" t="s">
        <v>553</v>
      </c>
      <c r="E16" s="1055" t="s">
        <v>501</v>
      </c>
      <c r="F16" s="1552">
        <f>SUM(F17:F18)</f>
        <v>56284</v>
      </c>
      <c r="G16" s="1553">
        <f>SUM(G17:G18)</f>
        <v>3527</v>
      </c>
      <c r="H16" s="1552">
        <v>85789.910364397729</v>
      </c>
      <c r="I16" s="1554">
        <f>SUM(I17:I18)</f>
        <v>6491.0545462636819</v>
      </c>
      <c r="J16" s="1552">
        <f>SUM(J17:J18)</f>
        <v>68238</v>
      </c>
      <c r="K16" s="1554">
        <f>SUM(K17:K18)</f>
        <v>2330</v>
      </c>
      <c r="L16" s="1552">
        <v>68238.712673183385</v>
      </c>
      <c r="M16" s="1552">
        <f>SUM(M17:M18)</f>
        <v>2394.9122568736075</v>
      </c>
      <c r="N16" s="1056"/>
      <c r="O16" s="1057"/>
      <c r="P16" s="1057"/>
      <c r="Q16" s="1058"/>
      <c r="R16" s="1056"/>
      <c r="S16" s="1057"/>
      <c r="T16" s="1057"/>
      <c r="U16" s="1058"/>
      <c r="V16" s="1056"/>
      <c r="W16" s="1057"/>
      <c r="X16" s="1057"/>
      <c r="Y16" s="1058"/>
      <c r="Z16" s="1056"/>
      <c r="AA16" s="1057"/>
      <c r="AB16" s="1057"/>
      <c r="AC16" s="1058"/>
      <c r="AE16" s="1424" t="str">
        <f t="shared" ref="AE16:AL16" si="5">IF(F17+F18&gt;F16,"ERROR","OK")</f>
        <v>OK</v>
      </c>
      <c r="AF16" s="1425" t="str">
        <f t="shared" si="5"/>
        <v>OK</v>
      </c>
      <c r="AG16" s="1424" t="str">
        <f t="shared" si="5"/>
        <v>OK</v>
      </c>
      <c r="AH16" s="1426" t="str">
        <f t="shared" si="5"/>
        <v>OK</v>
      </c>
      <c r="AI16" s="1424" t="str">
        <f t="shared" si="5"/>
        <v>OK</v>
      </c>
      <c r="AJ16" s="1426" t="str">
        <f t="shared" si="5"/>
        <v>OK</v>
      </c>
      <c r="AK16" s="1424" t="str">
        <f t="shared" si="5"/>
        <v>OK</v>
      </c>
      <c r="AL16" s="1427" t="str">
        <f t="shared" si="5"/>
        <v>OK</v>
      </c>
      <c r="AN16" s="1052" t="s">
        <v>552</v>
      </c>
      <c r="AO16" s="1053"/>
      <c r="AP16" s="1059" t="s">
        <v>554</v>
      </c>
      <c r="AQ16" s="118" t="s">
        <v>63</v>
      </c>
      <c r="AR16" s="224">
        <f t="shared" si="1"/>
        <v>6.2664345106957578E-2</v>
      </c>
      <c r="AS16" s="224">
        <f t="shared" si="2"/>
        <v>7.5662213874481785E-2</v>
      </c>
      <c r="AT16" s="224">
        <f t="shared" si="3"/>
        <v>3.4145197690436412E-2</v>
      </c>
      <c r="AU16" s="676">
        <f t="shared" si="4"/>
        <v>3.5096093742910922E-2</v>
      </c>
      <c r="AV16" s="681" t="str">
        <f t="shared" ref="AV16:AV43" si="6">IF(ISNUMBER(AR16*AS16), IF(AR16*AS16&gt;0, IF(AR16&gt;AS16, IF(AR16/AS16&gt;AW$10, "CHECK", "ACCEPT"), IF(AS16/AR16&gt;AW$10, "CHECK", "ACCEPT")), IF(AS16=0,IF(AR16&lt;AW$10,"ACCEPT","CHECK"),IF(AS16&lt;AW$10,"ACCEPT","CHECK"))),"CHECK")</f>
        <v>ACCEPT</v>
      </c>
      <c r="AW16" s="682" t="str">
        <f t="shared" ref="AW16:AW43" si="7">IF(ISNUMBER(AT16*AU16), IF(AT16*AU16&gt;0, IF(AT16&gt;AU16, IF(AT16/AU16&gt;AW$10, "CHECK", "ACCEPT"), IF(AU16/AT16&gt;AW$10, "CHECK", "ACCEPT")), IF(AU16=0,IF(AT16&lt;AW$10,"ACCEPT","CHECK"),IF(AU16&lt;AW$10,"ACCEPT","CHECK"))),"CHECK")</f>
        <v>ACCEPT</v>
      </c>
      <c r="AY16" s="99" t="s">
        <v>313</v>
      </c>
      <c r="AZ16" s="102" t="s">
        <v>42</v>
      </c>
      <c r="BA16" s="158" t="s">
        <v>42</v>
      </c>
      <c r="BB16" s="103"/>
      <c r="BC16" s="143" t="s">
        <v>342</v>
      </c>
      <c r="BD16" s="143"/>
      <c r="BE16" s="143">
        <f>AR13</f>
        <v>2018</v>
      </c>
      <c r="BF16" s="143">
        <f>AS13</f>
        <v>2019</v>
      </c>
      <c r="BG16" s="1779">
        <f>BE16</f>
        <v>2018</v>
      </c>
      <c r="BH16" s="1780"/>
      <c r="BI16" s="1779">
        <f>BF16</f>
        <v>2019</v>
      </c>
      <c r="BJ16" s="1780"/>
      <c r="BK16" s="1779">
        <f>BG16</f>
        <v>2018</v>
      </c>
      <c r="BL16" s="1780"/>
      <c r="BM16" s="1781">
        <f>BI16</f>
        <v>2019</v>
      </c>
      <c r="BN16" s="1782"/>
    </row>
    <row r="17" spans="1:66" ht="18" customHeight="1" x14ac:dyDescent="0.3">
      <c r="A17" s="1051"/>
      <c r="B17" s="1326" t="s">
        <v>555</v>
      </c>
      <c r="C17" s="1340" t="s">
        <v>556</v>
      </c>
      <c r="D17" s="1062" t="s">
        <v>50</v>
      </c>
      <c r="E17" s="1055" t="s">
        <v>501</v>
      </c>
      <c r="F17" s="1555">
        <v>23280</v>
      </c>
      <c r="G17" s="1556">
        <v>2688</v>
      </c>
      <c r="H17" s="1555">
        <v>54764.076323155736</v>
      </c>
      <c r="I17" s="1557">
        <v>5771.2270240902071</v>
      </c>
      <c r="J17" s="1555">
        <v>31637</v>
      </c>
      <c r="K17" s="1557">
        <v>1283</v>
      </c>
      <c r="L17" s="1555">
        <v>35227.794554914697</v>
      </c>
      <c r="M17" s="1557">
        <v>1441.4303795761703</v>
      </c>
      <c r="N17" s="1063"/>
      <c r="O17" s="1064"/>
      <c r="P17" s="1064"/>
      <c r="Q17" s="1065"/>
      <c r="R17" s="1063"/>
      <c r="S17" s="1064"/>
      <c r="T17" s="1064"/>
      <c r="U17" s="1065"/>
      <c r="V17" s="1063"/>
      <c r="W17" s="1064"/>
      <c r="X17" s="1064"/>
      <c r="Y17" s="1065"/>
      <c r="Z17" s="1063"/>
      <c r="AA17" s="1064"/>
      <c r="AB17" s="1064"/>
      <c r="AC17" s="1065"/>
      <c r="AE17" s="1428"/>
      <c r="AF17" s="1429"/>
      <c r="AG17" s="1428"/>
      <c r="AH17" s="1430"/>
      <c r="AI17" s="1428"/>
      <c r="AJ17" s="1430"/>
      <c r="AK17" s="1428"/>
      <c r="AL17" s="1431"/>
      <c r="AN17" s="1060" t="s">
        <v>555</v>
      </c>
      <c r="AO17" s="1061" t="s">
        <v>556</v>
      </c>
      <c r="AP17" s="1066" t="s">
        <v>557</v>
      </c>
      <c r="AQ17" s="118" t="s">
        <v>63</v>
      </c>
      <c r="AR17" s="224">
        <f t="shared" si="1"/>
        <v>0.1154639175257732</v>
      </c>
      <c r="AS17" s="224">
        <f t="shared" si="2"/>
        <v>0.10538344498015345</v>
      </c>
      <c r="AT17" s="224">
        <f t="shared" si="3"/>
        <v>4.0553781964155891E-2</v>
      </c>
      <c r="AU17" s="676">
        <f t="shared" si="4"/>
        <v>4.0917417561556479E-2</v>
      </c>
      <c r="AV17" s="681" t="str">
        <f t="shared" si="6"/>
        <v>ACCEPT</v>
      </c>
      <c r="AW17" s="682" t="str">
        <f t="shared" si="7"/>
        <v>ACCEPT</v>
      </c>
      <c r="AY17" s="144" t="s">
        <v>304</v>
      </c>
      <c r="AZ17" s="749" t="s">
        <v>43</v>
      </c>
      <c r="BA17" s="159" t="s">
        <v>48</v>
      </c>
      <c r="BB17" s="145" t="s">
        <v>313</v>
      </c>
      <c r="BC17" s="146" t="s">
        <v>305</v>
      </c>
      <c r="BD17" s="146"/>
      <c r="BE17" s="104" t="s">
        <v>298</v>
      </c>
      <c r="BF17" s="104" t="s">
        <v>298</v>
      </c>
      <c r="BG17" s="104" t="s">
        <v>298</v>
      </c>
      <c r="BH17" s="104" t="s">
        <v>10</v>
      </c>
      <c r="BI17" s="104" t="s">
        <v>298</v>
      </c>
      <c r="BJ17" s="104" t="s">
        <v>10</v>
      </c>
      <c r="BK17" s="104" t="s">
        <v>298</v>
      </c>
      <c r="BL17" s="104" t="s">
        <v>10</v>
      </c>
      <c r="BM17" s="104" t="s">
        <v>298</v>
      </c>
      <c r="BN17" s="105" t="s">
        <v>10</v>
      </c>
    </row>
    <row r="18" spans="1:66" ht="18" customHeight="1" x14ac:dyDescent="0.3">
      <c r="A18" s="1051"/>
      <c r="B18" s="1327"/>
      <c r="C18" s="1328" t="s">
        <v>754</v>
      </c>
      <c r="D18" s="1069" t="s">
        <v>51</v>
      </c>
      <c r="E18" s="1070" t="s">
        <v>501</v>
      </c>
      <c r="F18" s="1555">
        <v>33004</v>
      </c>
      <c r="G18" s="1556">
        <v>839</v>
      </c>
      <c r="H18" s="1555">
        <v>31025.834041241993</v>
      </c>
      <c r="I18" s="1557">
        <v>719.82752217347468</v>
      </c>
      <c r="J18" s="1555">
        <v>36601</v>
      </c>
      <c r="K18" s="1557">
        <v>1047</v>
      </c>
      <c r="L18" s="1555">
        <v>33010.918118268688</v>
      </c>
      <c r="M18" s="1557">
        <v>953.48187729743711</v>
      </c>
      <c r="N18" s="1063"/>
      <c r="O18" s="1064"/>
      <c r="P18" s="1064"/>
      <c r="Q18" s="1065"/>
      <c r="R18" s="1063"/>
      <c r="S18" s="1064"/>
      <c r="T18" s="1064"/>
      <c r="U18" s="1065"/>
      <c r="V18" s="1063"/>
      <c r="W18" s="1064"/>
      <c r="X18" s="1064"/>
      <c r="Y18" s="1065"/>
      <c r="Z18" s="1063"/>
      <c r="AA18" s="1064"/>
      <c r="AB18" s="1064"/>
      <c r="AC18" s="1065"/>
      <c r="AE18" s="1428"/>
      <c r="AF18" s="1429"/>
      <c r="AG18" s="1428"/>
      <c r="AH18" s="1430"/>
      <c r="AI18" s="1428"/>
      <c r="AJ18" s="1430"/>
      <c r="AK18" s="1428"/>
      <c r="AL18" s="1431"/>
      <c r="AN18" s="1067"/>
      <c r="AO18" s="1068" t="s">
        <v>558</v>
      </c>
      <c r="AP18" s="1071" t="s">
        <v>559</v>
      </c>
      <c r="AQ18" s="118" t="s">
        <v>63</v>
      </c>
      <c r="AR18" s="224">
        <f t="shared" si="1"/>
        <v>2.5421161071385288E-2</v>
      </c>
      <c r="AS18" s="224">
        <f t="shared" si="2"/>
        <v>2.3200908030921039E-2</v>
      </c>
      <c r="AT18" s="224">
        <f t="shared" si="3"/>
        <v>2.8605775798475452E-2</v>
      </c>
      <c r="AU18" s="676">
        <f t="shared" si="4"/>
        <v>2.8883833944920403E-2</v>
      </c>
      <c r="AV18" s="681" t="str">
        <f t="shared" si="6"/>
        <v>ACCEPT</v>
      </c>
      <c r="AW18" s="682" t="str">
        <f t="shared" si="7"/>
        <v>ACCEPT</v>
      </c>
      <c r="AY18" s="1783">
        <v>1</v>
      </c>
      <c r="AZ18" s="1786" t="s">
        <v>619</v>
      </c>
      <c r="BA18" s="1783"/>
      <c r="BB18" s="1789" t="s">
        <v>89</v>
      </c>
      <c r="BC18" s="1789" t="s">
        <v>54</v>
      </c>
      <c r="BD18" s="312" t="s">
        <v>327</v>
      </c>
      <c r="BE18" s="1391">
        <f>'JQ1 Production'!D13</f>
        <v>3144.4059999999999</v>
      </c>
      <c r="BF18" s="1391">
        <f>'JQ1 Production'!E13</f>
        <v>2805</v>
      </c>
      <c r="BG18" s="319"/>
      <c r="BH18" s="320"/>
      <c r="BI18" s="320"/>
      <c r="BJ18" s="320"/>
      <c r="BK18" s="320"/>
      <c r="BL18" s="320"/>
      <c r="BM18" s="320"/>
      <c r="BN18" s="321"/>
    </row>
    <row r="19" spans="1:66" ht="18" customHeight="1" x14ac:dyDescent="0.3">
      <c r="A19" s="1051"/>
      <c r="B19" s="1325" t="s">
        <v>552</v>
      </c>
      <c r="C19" s="1339"/>
      <c r="D19" s="1072" t="s">
        <v>560</v>
      </c>
      <c r="E19" s="1073" t="s">
        <v>501</v>
      </c>
      <c r="F19" s="1558">
        <f>SUM(F20:F21)</f>
        <v>65319</v>
      </c>
      <c r="G19" s="1559">
        <f>SUM(G20:G21)</f>
        <v>4206</v>
      </c>
      <c r="H19" s="1560">
        <v>58880.712647746688</v>
      </c>
      <c r="I19" s="1561">
        <f>SUM(I20:I21)</f>
        <v>3226.8522723373553</v>
      </c>
      <c r="J19" s="1560">
        <f>SUM(J20:J21)</f>
        <v>99954</v>
      </c>
      <c r="K19" s="1561">
        <f>SUM(K20:K21)</f>
        <v>5029</v>
      </c>
      <c r="L19" s="1560">
        <v>99954.217877657618</v>
      </c>
      <c r="M19" s="1552">
        <f>SUM(M20:M21)</f>
        <v>4939.9028804215741</v>
      </c>
      <c r="N19" s="1056"/>
      <c r="O19" s="1057"/>
      <c r="P19" s="1057"/>
      <c r="Q19" s="1058"/>
      <c r="R19" s="1056"/>
      <c r="S19" s="1057"/>
      <c r="T19" s="1057"/>
      <c r="U19" s="1058"/>
      <c r="V19" s="1056"/>
      <c r="W19" s="1057"/>
      <c r="X19" s="1057"/>
      <c r="Y19" s="1058"/>
      <c r="Z19" s="1056"/>
      <c r="AA19" s="1057"/>
      <c r="AB19" s="1057"/>
      <c r="AC19" s="1058"/>
      <c r="AE19" s="1424" t="str">
        <f t="shared" ref="AE19:AL19" si="8">IF(F20+F21&gt;F19,"ERROR","OK")</f>
        <v>OK</v>
      </c>
      <c r="AF19" s="1425" t="str">
        <f t="shared" si="8"/>
        <v>OK</v>
      </c>
      <c r="AG19" s="1424" t="str">
        <f t="shared" si="8"/>
        <v>OK</v>
      </c>
      <c r="AH19" s="1426" t="str">
        <f t="shared" si="8"/>
        <v>OK</v>
      </c>
      <c r="AI19" s="1424" t="str">
        <f t="shared" si="8"/>
        <v>OK</v>
      </c>
      <c r="AJ19" s="1426" t="str">
        <f t="shared" si="8"/>
        <v>OK</v>
      </c>
      <c r="AK19" s="1424" t="str">
        <f t="shared" si="8"/>
        <v>OK</v>
      </c>
      <c r="AL19" s="1427" t="str">
        <f t="shared" si="8"/>
        <v>OK</v>
      </c>
      <c r="AN19" s="1052" t="s">
        <v>552</v>
      </c>
      <c r="AO19" s="1053"/>
      <c r="AP19" s="1074" t="s">
        <v>561</v>
      </c>
      <c r="AQ19" s="118" t="s">
        <v>63</v>
      </c>
      <c r="AR19" s="224">
        <f t="shared" si="1"/>
        <v>6.4391677766040503E-2</v>
      </c>
      <c r="AS19" s="224">
        <f t="shared" si="2"/>
        <v>5.4803213603102405E-2</v>
      </c>
      <c r="AT19" s="224">
        <f t="shared" si="3"/>
        <v>5.0313144046261284E-2</v>
      </c>
      <c r="AU19" s="676">
        <f t="shared" si="4"/>
        <v>4.9421655086811213E-2</v>
      </c>
      <c r="AV19" s="681" t="str">
        <f t="shared" si="6"/>
        <v>ACCEPT</v>
      </c>
      <c r="AW19" s="682" t="str">
        <f t="shared" si="7"/>
        <v>ACCEPT</v>
      </c>
      <c r="AY19" s="1784"/>
      <c r="AZ19" s="1787"/>
      <c r="BA19" s="1784"/>
      <c r="BB19" s="1790"/>
      <c r="BC19" s="1790"/>
      <c r="BD19" s="312" t="s">
        <v>3</v>
      </c>
      <c r="BE19" s="313">
        <f>'EU2 Removals'!E19</f>
        <v>1307.7999999999997</v>
      </c>
      <c r="BF19" s="313">
        <f>'EU2 Removals'!F19</f>
        <v>1283.6600000000001</v>
      </c>
      <c r="BG19" s="319"/>
      <c r="BH19" s="320"/>
      <c r="BI19" s="320"/>
      <c r="BJ19" s="320"/>
      <c r="BK19" s="320"/>
      <c r="BL19" s="320"/>
      <c r="BM19" s="320"/>
      <c r="BN19" s="321"/>
    </row>
    <row r="20" spans="1:66" ht="18" customHeight="1" x14ac:dyDescent="0.3">
      <c r="A20" s="1051"/>
      <c r="B20" s="1326" t="s">
        <v>562</v>
      </c>
      <c r="C20" s="1340" t="s">
        <v>563</v>
      </c>
      <c r="D20" s="1062" t="s">
        <v>50</v>
      </c>
      <c r="E20" s="1075" t="s">
        <v>501</v>
      </c>
      <c r="F20" s="1555">
        <v>29482</v>
      </c>
      <c r="G20" s="1556">
        <v>3034</v>
      </c>
      <c r="H20" s="1555">
        <v>22935.643576816037</v>
      </c>
      <c r="I20" s="1557">
        <v>2154.2868213334882</v>
      </c>
      <c r="J20" s="1555">
        <v>18834</v>
      </c>
      <c r="K20" s="1557">
        <v>1782</v>
      </c>
      <c r="L20" s="1555">
        <v>16351.346363893035</v>
      </c>
      <c r="M20" s="1557">
        <v>1561.9259414291405</v>
      </c>
      <c r="N20" s="1063"/>
      <c r="O20" s="1064"/>
      <c r="P20" s="1064"/>
      <c r="Q20" s="1065"/>
      <c r="R20" s="1063"/>
      <c r="S20" s="1064"/>
      <c r="T20" s="1064"/>
      <c r="U20" s="1065"/>
      <c r="V20" s="1063"/>
      <c r="W20" s="1064"/>
      <c r="X20" s="1064"/>
      <c r="Y20" s="1065"/>
      <c r="Z20" s="1063"/>
      <c r="AA20" s="1064"/>
      <c r="AB20" s="1064"/>
      <c r="AC20" s="1065"/>
      <c r="AE20" s="1428"/>
      <c r="AF20" s="1429"/>
      <c r="AG20" s="1428"/>
      <c r="AH20" s="1430"/>
      <c r="AI20" s="1428"/>
      <c r="AJ20" s="1430"/>
      <c r="AK20" s="1428"/>
      <c r="AL20" s="1431"/>
      <c r="AN20" s="1060" t="s">
        <v>562</v>
      </c>
      <c r="AO20" s="1061" t="s">
        <v>563</v>
      </c>
      <c r="AP20" s="1066" t="s">
        <v>564</v>
      </c>
      <c r="AQ20" s="118" t="s">
        <v>63</v>
      </c>
      <c r="AR20" s="224">
        <f t="shared" si="1"/>
        <v>0.10291025032223051</v>
      </c>
      <c r="AS20" s="224">
        <f t="shared" si="2"/>
        <v>9.3927463344045822E-2</v>
      </c>
      <c r="AT20" s="224">
        <f t="shared" si="3"/>
        <v>9.4616119783370506E-2</v>
      </c>
      <c r="AU20" s="676">
        <f t="shared" si="4"/>
        <v>9.5522772661594271E-2</v>
      </c>
      <c r="AV20" s="681" t="str">
        <f t="shared" si="6"/>
        <v>ACCEPT</v>
      </c>
      <c r="AW20" s="682" t="str">
        <f t="shared" si="7"/>
        <v>ACCEPT</v>
      </c>
      <c r="AY20" s="1785"/>
      <c r="AZ20" s="1788"/>
      <c r="BA20" s="1785"/>
      <c r="BB20" s="1791"/>
      <c r="BC20" s="1791"/>
      <c r="BD20" s="311" t="s">
        <v>60</v>
      </c>
      <c r="BE20" s="107">
        <f>BE18-BE19</f>
        <v>1836.6060000000002</v>
      </c>
      <c r="BF20" s="107">
        <f>BF18-BF19</f>
        <v>1521.34</v>
      </c>
      <c r="BG20" s="320"/>
      <c r="BH20" s="320"/>
      <c r="BI20" s="320"/>
      <c r="BJ20" s="320"/>
      <c r="BK20" s="320"/>
      <c r="BL20" s="320"/>
      <c r="BM20" s="320"/>
      <c r="BN20" s="321"/>
    </row>
    <row r="21" spans="1:66" ht="18" customHeight="1" x14ac:dyDescent="0.2">
      <c r="A21" s="1051"/>
      <c r="B21" s="1327"/>
      <c r="C21" s="1328" t="s">
        <v>755</v>
      </c>
      <c r="D21" s="1069" t="s">
        <v>51</v>
      </c>
      <c r="E21" s="1070" t="s">
        <v>501</v>
      </c>
      <c r="F21" s="1555">
        <v>35837</v>
      </c>
      <c r="G21" s="1556">
        <v>1172</v>
      </c>
      <c r="H21" s="1555">
        <v>35945.069070930651</v>
      </c>
      <c r="I21" s="1557">
        <v>1072.5654510038671</v>
      </c>
      <c r="J21" s="1555">
        <v>81120</v>
      </c>
      <c r="K21" s="1557">
        <v>3247</v>
      </c>
      <c r="L21" s="1555">
        <v>83602.871513764578</v>
      </c>
      <c r="M21" s="1557">
        <v>3377.976938992434</v>
      </c>
      <c r="N21" s="1063"/>
      <c r="O21" s="1064"/>
      <c r="P21" s="1064"/>
      <c r="Q21" s="1065"/>
      <c r="R21" s="1063"/>
      <c r="S21" s="1064"/>
      <c r="T21" s="1064"/>
      <c r="U21" s="1065"/>
      <c r="V21" s="1063"/>
      <c r="W21" s="1064"/>
      <c r="X21" s="1064"/>
      <c r="Y21" s="1065"/>
      <c r="Z21" s="1063"/>
      <c r="AA21" s="1064"/>
      <c r="AB21" s="1064"/>
      <c r="AC21" s="1065"/>
      <c r="AE21" s="1428"/>
      <c r="AF21" s="1429"/>
      <c r="AG21" s="1428"/>
      <c r="AH21" s="1430"/>
      <c r="AI21" s="1428"/>
      <c r="AJ21" s="1430"/>
      <c r="AK21" s="1428"/>
      <c r="AL21" s="1431"/>
      <c r="AN21" s="1067"/>
      <c r="AO21" s="1068" t="s">
        <v>565</v>
      </c>
      <c r="AP21" s="1071" t="s">
        <v>566</v>
      </c>
      <c r="AQ21" s="118" t="s">
        <v>63</v>
      </c>
      <c r="AR21" s="224">
        <f t="shared" si="1"/>
        <v>3.2703630326199176E-2</v>
      </c>
      <c r="AS21" s="224">
        <f t="shared" si="2"/>
        <v>2.9839014883720667E-2</v>
      </c>
      <c r="AT21" s="224">
        <f t="shared" si="3"/>
        <v>4.0027120315581852E-2</v>
      </c>
      <c r="AU21" s="676">
        <f t="shared" si="4"/>
        <v>4.0405034872950218E-2</v>
      </c>
      <c r="AV21" s="681" t="str">
        <f t="shared" si="6"/>
        <v>ACCEPT</v>
      </c>
      <c r="AW21" s="682" t="str">
        <f t="shared" si="7"/>
        <v>ACCEPT</v>
      </c>
      <c r="AY21" s="1792" t="s">
        <v>320</v>
      </c>
      <c r="AZ21" s="1795" t="s">
        <v>550</v>
      </c>
      <c r="BA21" s="1792"/>
      <c r="BB21" s="1798" t="s">
        <v>37</v>
      </c>
      <c r="BC21" s="1798" t="s">
        <v>54</v>
      </c>
      <c r="BD21" s="314" t="s">
        <v>315</v>
      </c>
      <c r="BE21" s="318"/>
      <c r="BF21" s="318"/>
      <c r="BG21" s="147">
        <f>'JQ2 TTrade'!D16</f>
        <v>146</v>
      </c>
      <c r="BH21" s="147">
        <f>'JQ2 TTrade'!E16</f>
        <v>11465</v>
      </c>
      <c r="BI21" s="147">
        <f>'JQ2 TTrade'!F16</f>
        <v>162.577</v>
      </c>
      <c r="BJ21" s="147">
        <f>'JQ2 TTrade'!G16</f>
        <v>12790</v>
      </c>
      <c r="BK21" s="147">
        <f>'JQ2 TTrade'!H16</f>
        <v>302</v>
      </c>
      <c r="BL21" s="147">
        <f>'JQ2 TTrade'!I16</f>
        <v>13773</v>
      </c>
      <c r="BM21" s="147">
        <f>'JQ2 TTrade'!J16</f>
        <v>295</v>
      </c>
      <c r="BN21" s="147">
        <f>'JQ2 TTrade'!K16</f>
        <v>13444</v>
      </c>
    </row>
    <row r="22" spans="1:66" ht="18" customHeight="1" x14ac:dyDescent="0.2">
      <c r="A22" s="1051"/>
      <c r="B22" s="1325" t="s">
        <v>552</v>
      </c>
      <c r="C22" s="1339"/>
      <c r="D22" s="1072" t="s">
        <v>49</v>
      </c>
      <c r="E22" s="1073" t="s">
        <v>501</v>
      </c>
      <c r="F22" s="1560">
        <f>SUM(F23:F24)</f>
        <v>24141</v>
      </c>
      <c r="G22" s="1553">
        <f>SUM(G23:G24)</f>
        <v>3732</v>
      </c>
      <c r="H22" s="1552">
        <v>25714.347205089762</v>
      </c>
      <c r="I22" s="1554">
        <f>SUM(I23:I24)</f>
        <v>3685.4832594851268</v>
      </c>
      <c r="J22" s="1552">
        <f>SUM(J23:J24)</f>
        <v>134369</v>
      </c>
      <c r="K22" s="1554">
        <f>SUM(K23:K24)</f>
        <v>6413</v>
      </c>
      <c r="L22" s="1552">
        <v>134360.25138342939</v>
      </c>
      <c r="M22" s="1552">
        <f>SUM(M23:M24)</f>
        <v>6438.1931448263176</v>
      </c>
      <c r="N22" s="1056"/>
      <c r="O22" s="1057"/>
      <c r="P22" s="1057"/>
      <c r="Q22" s="1058"/>
      <c r="R22" s="1056"/>
      <c r="S22" s="1057"/>
      <c r="T22" s="1057"/>
      <c r="U22" s="1058"/>
      <c r="V22" s="1056"/>
      <c r="W22" s="1057"/>
      <c r="X22" s="1057"/>
      <c r="Y22" s="1058"/>
      <c r="Z22" s="1056"/>
      <c r="AA22" s="1057"/>
      <c r="AB22" s="1057"/>
      <c r="AC22" s="1058"/>
      <c r="AE22" s="1424" t="str">
        <f t="shared" ref="AE22:AL22" si="9">IF(F23+F24&gt;F22,"ERROR","OK")</f>
        <v>OK</v>
      </c>
      <c r="AF22" s="1425" t="str">
        <f t="shared" si="9"/>
        <v>OK</v>
      </c>
      <c r="AG22" s="1424" t="str">
        <f t="shared" si="9"/>
        <v>OK</v>
      </c>
      <c r="AH22" s="1426" t="str">
        <f t="shared" si="9"/>
        <v>OK</v>
      </c>
      <c r="AI22" s="1424" t="str">
        <f t="shared" si="9"/>
        <v>OK</v>
      </c>
      <c r="AJ22" s="1426" t="str">
        <f t="shared" si="9"/>
        <v>OK</v>
      </c>
      <c r="AK22" s="1424" t="str">
        <f t="shared" si="9"/>
        <v>OK</v>
      </c>
      <c r="AL22" s="1427" t="str">
        <f t="shared" si="9"/>
        <v>OK</v>
      </c>
      <c r="AN22" s="1052" t="s">
        <v>552</v>
      </c>
      <c r="AO22" s="1053"/>
      <c r="AP22" s="1074" t="s">
        <v>49</v>
      </c>
      <c r="AQ22" s="118" t="s">
        <v>63</v>
      </c>
      <c r="AR22" s="224">
        <f t="shared" si="1"/>
        <v>0.1545917733316764</v>
      </c>
      <c r="AS22" s="224">
        <f t="shared" si="2"/>
        <v>0.14332400624798447</v>
      </c>
      <c r="AT22" s="224">
        <f t="shared" si="3"/>
        <v>4.7726782219113043E-2</v>
      </c>
      <c r="AU22" s="676">
        <f t="shared" si="4"/>
        <v>4.7917394307735998E-2</v>
      </c>
      <c r="AV22" s="681" t="str">
        <f t="shared" si="6"/>
        <v>ACCEPT</v>
      </c>
      <c r="AW22" s="682" t="str">
        <f t="shared" si="7"/>
        <v>ACCEPT</v>
      </c>
      <c r="AY22" s="1793"/>
      <c r="AZ22" s="1796"/>
      <c r="BA22" s="1793"/>
      <c r="BB22" s="1799"/>
      <c r="BC22" s="1799"/>
      <c r="BD22" s="314" t="s">
        <v>59</v>
      </c>
      <c r="BE22" s="318"/>
      <c r="BF22" s="318"/>
      <c r="BG22" s="147">
        <f>F15</f>
        <v>145744</v>
      </c>
      <c r="BH22" s="147">
        <f t="shared" ref="BH22:BN22" si="10">G15</f>
        <v>11465</v>
      </c>
      <c r="BI22" s="147">
        <f t="shared" si="10"/>
        <v>170384.97021723416</v>
      </c>
      <c r="BJ22" s="147">
        <f t="shared" si="10"/>
        <v>13403.390078086164</v>
      </c>
      <c r="BK22" s="147">
        <f t="shared" si="10"/>
        <v>302553</v>
      </c>
      <c r="BL22" s="147">
        <f t="shared" si="10"/>
        <v>13773</v>
      </c>
      <c r="BM22" s="147">
        <f t="shared" si="10"/>
        <v>302553.18193427043</v>
      </c>
      <c r="BN22" s="147">
        <f t="shared" si="10"/>
        <v>13773.0082821215</v>
      </c>
    </row>
    <row r="23" spans="1:66" ht="18" customHeight="1" x14ac:dyDescent="0.2">
      <c r="A23" s="1051"/>
      <c r="B23" s="1326" t="s">
        <v>567</v>
      </c>
      <c r="C23" s="1340" t="s">
        <v>568</v>
      </c>
      <c r="D23" s="1062" t="s">
        <v>50</v>
      </c>
      <c r="E23" s="1075" t="s">
        <v>501</v>
      </c>
      <c r="F23" s="1555">
        <v>8570</v>
      </c>
      <c r="G23" s="1556">
        <v>1738</v>
      </c>
      <c r="H23" s="1555">
        <v>9979.7525712902843</v>
      </c>
      <c r="I23" s="1557">
        <v>1846.5452455521715</v>
      </c>
      <c r="J23" s="1555">
        <v>36876</v>
      </c>
      <c r="K23" s="1557">
        <v>1391</v>
      </c>
      <c r="L23" s="1555">
        <v>39367.801229379264</v>
      </c>
      <c r="M23" s="1557">
        <v>1498.819596528677</v>
      </c>
      <c r="N23" s="1063"/>
      <c r="O23" s="1064"/>
      <c r="P23" s="1064"/>
      <c r="Q23" s="1065"/>
      <c r="R23" s="1063"/>
      <c r="S23" s="1064"/>
      <c r="T23" s="1064"/>
      <c r="U23" s="1065"/>
      <c r="V23" s="1063"/>
      <c r="W23" s="1064"/>
      <c r="X23" s="1064"/>
      <c r="Y23" s="1065"/>
      <c r="Z23" s="1063"/>
      <c r="AA23" s="1064"/>
      <c r="AB23" s="1064"/>
      <c r="AC23" s="1065"/>
      <c r="AE23" s="1428"/>
      <c r="AF23" s="1429"/>
      <c r="AG23" s="1428"/>
      <c r="AH23" s="1430"/>
      <c r="AI23" s="1428"/>
      <c r="AJ23" s="1430"/>
      <c r="AK23" s="1428"/>
      <c r="AL23" s="1431"/>
      <c r="AN23" s="1060" t="s">
        <v>567</v>
      </c>
      <c r="AO23" s="1061" t="s">
        <v>568</v>
      </c>
      <c r="AP23" s="1066" t="s">
        <v>50</v>
      </c>
      <c r="AQ23" s="118" t="s">
        <v>63</v>
      </c>
      <c r="AR23" s="224">
        <f t="shared" si="1"/>
        <v>0.2028004667444574</v>
      </c>
      <c r="AS23" s="224">
        <f t="shared" si="2"/>
        <v>0.18502916102993436</v>
      </c>
      <c r="AT23" s="224">
        <f t="shared" si="3"/>
        <v>3.7721010955635098E-2</v>
      </c>
      <c r="AU23" s="676">
        <f t="shared" si="4"/>
        <v>3.8072220183080561E-2</v>
      </c>
      <c r="AV23" s="681" t="str">
        <f t="shared" si="6"/>
        <v>ACCEPT</v>
      </c>
      <c r="AW23" s="682" t="str">
        <f t="shared" si="7"/>
        <v>ACCEPT</v>
      </c>
      <c r="AY23" s="1794"/>
      <c r="AZ23" s="1797"/>
      <c r="BA23" s="1794"/>
      <c r="BB23" s="1800"/>
      <c r="BC23" s="1800"/>
      <c r="BD23" s="315" t="s">
        <v>60</v>
      </c>
      <c r="BE23" s="318"/>
      <c r="BF23" s="318"/>
      <c r="BG23" s="107">
        <f>BG21-BG22</f>
        <v>-145598</v>
      </c>
      <c r="BH23" s="107">
        <f t="shared" ref="BH23:BN23" si="11">BH21-BH22</f>
        <v>0</v>
      </c>
      <c r="BI23" s="107">
        <f t="shared" si="11"/>
        <v>-170222.39321723417</v>
      </c>
      <c r="BJ23" s="107">
        <f t="shared" si="11"/>
        <v>-613.39007808616407</v>
      </c>
      <c r="BK23" s="107">
        <f t="shared" si="11"/>
        <v>-302251</v>
      </c>
      <c r="BL23" s="107">
        <f t="shared" si="11"/>
        <v>0</v>
      </c>
      <c r="BM23" s="107">
        <f t="shared" si="11"/>
        <v>-302258.18193427043</v>
      </c>
      <c r="BN23" s="107">
        <f t="shared" si="11"/>
        <v>-329.00828212150009</v>
      </c>
    </row>
    <row r="24" spans="1:66" ht="18" customHeight="1" x14ac:dyDescent="0.2">
      <c r="A24" s="1051"/>
      <c r="B24" s="1329"/>
      <c r="C24" s="1328" t="s">
        <v>756</v>
      </c>
      <c r="D24" s="1069" t="s">
        <v>51</v>
      </c>
      <c r="E24" s="1070" t="s">
        <v>501</v>
      </c>
      <c r="F24" s="1555">
        <v>15571</v>
      </c>
      <c r="G24" s="1556">
        <v>1994</v>
      </c>
      <c r="H24" s="1555">
        <v>15734.594633799477</v>
      </c>
      <c r="I24" s="1557">
        <v>1838.9380139329553</v>
      </c>
      <c r="J24" s="1555">
        <v>97493</v>
      </c>
      <c r="K24" s="1557">
        <v>5022</v>
      </c>
      <c r="L24" s="1555">
        <v>94992.450154050137</v>
      </c>
      <c r="M24" s="1557">
        <v>4939.3735482976408</v>
      </c>
      <c r="N24" s="1063"/>
      <c r="O24" s="1064"/>
      <c r="P24" s="1064"/>
      <c r="Q24" s="1065"/>
      <c r="R24" s="1063"/>
      <c r="S24" s="1064"/>
      <c r="T24" s="1064"/>
      <c r="U24" s="1065"/>
      <c r="V24" s="1063"/>
      <c r="W24" s="1064"/>
      <c r="X24" s="1064"/>
      <c r="Y24" s="1065"/>
      <c r="Z24" s="1063"/>
      <c r="AA24" s="1064"/>
      <c r="AB24" s="1064"/>
      <c r="AC24" s="1065"/>
      <c r="AE24" s="1428"/>
      <c r="AF24" s="1429"/>
      <c r="AG24" s="1428"/>
      <c r="AH24" s="1430"/>
      <c r="AI24" s="1428"/>
      <c r="AJ24" s="1430"/>
      <c r="AK24" s="1428"/>
      <c r="AL24" s="1431"/>
      <c r="AN24" s="1076"/>
      <c r="AO24" s="1068" t="s">
        <v>569</v>
      </c>
      <c r="AP24" s="1071" t="s">
        <v>51</v>
      </c>
      <c r="AQ24" s="118" t="s">
        <v>63</v>
      </c>
      <c r="AR24" s="224">
        <f t="shared" si="1"/>
        <v>0.12805857041936933</v>
      </c>
      <c r="AS24" s="224">
        <f t="shared" si="2"/>
        <v>0.11687228408050203</v>
      </c>
      <c r="AT24" s="224">
        <f t="shared" si="3"/>
        <v>5.1511390561373639E-2</v>
      </c>
      <c r="AU24" s="676">
        <f t="shared" si="4"/>
        <v>5.199753812316045E-2</v>
      </c>
      <c r="AV24" s="681" t="str">
        <f t="shared" si="6"/>
        <v>ACCEPT</v>
      </c>
      <c r="AW24" s="682" t="str">
        <f t="shared" si="7"/>
        <v>ACCEPT</v>
      </c>
      <c r="AY24" s="1801" t="s">
        <v>358</v>
      </c>
      <c r="AZ24" s="1804" t="s">
        <v>620</v>
      </c>
      <c r="BA24" s="1801"/>
      <c r="BB24" s="1789" t="s">
        <v>36</v>
      </c>
      <c r="BC24" s="1789" t="s">
        <v>54</v>
      </c>
      <c r="BD24" s="316" t="s">
        <v>315</v>
      </c>
      <c r="BE24" s="318"/>
      <c r="BF24" s="318"/>
      <c r="BG24" s="155">
        <f>'JQ2 TTrade'!D17</f>
        <v>115</v>
      </c>
      <c r="BH24" s="155">
        <f>'JQ2 TTrade'!E17</f>
        <v>31332</v>
      </c>
      <c r="BI24" s="155">
        <f>'JQ2 TTrade'!F17</f>
        <v>120.47499999999999</v>
      </c>
      <c r="BJ24" s="155">
        <f>'JQ2 TTrade'!G17</f>
        <v>32874</v>
      </c>
      <c r="BK24" s="155">
        <f>'JQ2 TTrade'!H17</f>
        <v>214</v>
      </c>
      <c r="BL24" s="155">
        <f>'JQ2 TTrade'!I17</f>
        <v>16808</v>
      </c>
      <c r="BM24" s="155">
        <f>'JQ2 TTrade'!J17</f>
        <v>203.3</v>
      </c>
      <c r="BN24" s="155">
        <f>'JQ2 TTrade'!K17</f>
        <v>16084</v>
      </c>
    </row>
    <row r="25" spans="1:66" ht="18" customHeight="1" x14ac:dyDescent="0.2">
      <c r="A25" s="1042" t="s">
        <v>358</v>
      </c>
      <c r="B25" s="1330" t="s">
        <v>570</v>
      </c>
      <c r="C25" s="1338"/>
      <c r="D25" s="1045" t="s">
        <v>571</v>
      </c>
      <c r="E25" s="1046" t="s">
        <v>501</v>
      </c>
      <c r="F25" s="1562">
        <v>91421</v>
      </c>
      <c r="G25" s="1550">
        <v>15009</v>
      </c>
      <c r="H25" s="1549">
        <v>100974.95242003789</v>
      </c>
      <c r="I25" s="1551">
        <v>16577.515678808468</v>
      </c>
      <c r="J25" s="1549">
        <v>205080</v>
      </c>
      <c r="K25" s="1551">
        <v>11504</v>
      </c>
      <c r="L25" s="1549">
        <v>197097.29880104202</v>
      </c>
      <c r="M25" s="1551">
        <v>11056.208920456345</v>
      </c>
      <c r="N25" s="1078"/>
      <c r="O25" s="1079"/>
      <c r="P25" s="1079"/>
      <c r="Q25" s="1080"/>
      <c r="R25" s="1078"/>
      <c r="S25" s="1079"/>
      <c r="T25" s="1079"/>
      <c r="U25" s="1080"/>
      <c r="V25" s="1078"/>
      <c r="W25" s="1079"/>
      <c r="X25" s="1079"/>
      <c r="Y25" s="1080"/>
      <c r="Z25" s="1078"/>
      <c r="AA25" s="1079"/>
      <c r="AB25" s="1079"/>
      <c r="AC25" s="1080"/>
      <c r="AE25" s="1423" t="str">
        <f>IF(F26+F27+F28+F31+F32&gt;F25,"ERROR","OK")</f>
        <v>OK</v>
      </c>
      <c r="AF25" s="1423" t="str">
        <f t="shared" ref="AF25:AL25" si="12">IF(G26+G27+G28+G31+G32&gt;G25,"ERROR","OK")</f>
        <v>OK</v>
      </c>
      <c r="AG25" s="1423" t="str">
        <f t="shared" si="12"/>
        <v>OK</v>
      </c>
      <c r="AH25" s="1423" t="str">
        <f t="shared" si="12"/>
        <v>OK</v>
      </c>
      <c r="AI25" s="1423" t="str">
        <f t="shared" si="12"/>
        <v>OK</v>
      </c>
      <c r="AJ25" s="1423" t="str">
        <f t="shared" si="12"/>
        <v>OK</v>
      </c>
      <c r="AK25" s="1423" t="str">
        <f t="shared" si="12"/>
        <v>OK</v>
      </c>
      <c r="AL25" s="1423" t="str">
        <f t="shared" si="12"/>
        <v>OK</v>
      </c>
      <c r="AN25" s="1077" t="s">
        <v>570</v>
      </c>
      <c r="AO25" s="1044"/>
      <c r="AP25" s="1050">
        <f>Q25</f>
        <v>0</v>
      </c>
      <c r="AQ25" s="118" t="s">
        <v>63</v>
      </c>
      <c r="AR25" s="224">
        <f t="shared" si="1"/>
        <v>0.16417453320353093</v>
      </c>
      <c r="AS25" s="224">
        <f t="shared" si="2"/>
        <v>0.16417453320353093</v>
      </c>
      <c r="AT25" s="224">
        <f t="shared" si="3"/>
        <v>5.6095182367856447E-2</v>
      </c>
      <c r="AU25" s="676">
        <f t="shared" si="4"/>
        <v>5.609518236785644E-2</v>
      </c>
      <c r="AV25" s="681" t="str">
        <f t="shared" si="6"/>
        <v>ACCEPT</v>
      </c>
      <c r="AW25" s="682" t="str">
        <f t="shared" si="7"/>
        <v>ACCEPT</v>
      </c>
      <c r="AY25" s="1802"/>
      <c r="AZ25" s="1805"/>
      <c r="BA25" s="1802"/>
      <c r="BB25" s="1790"/>
      <c r="BC25" s="1790"/>
      <c r="BD25" s="316" t="s">
        <v>59</v>
      </c>
      <c r="BE25" s="318"/>
      <c r="BF25" s="318"/>
      <c r="BG25" s="155">
        <f>F25</f>
        <v>91421</v>
      </c>
      <c r="BH25" s="155">
        <f t="shared" ref="BH25:BN25" si="13">G25</f>
        <v>15009</v>
      </c>
      <c r="BI25" s="155">
        <f t="shared" si="13"/>
        <v>100974.95242003789</v>
      </c>
      <c r="BJ25" s="155">
        <f t="shared" si="13"/>
        <v>16577.515678808468</v>
      </c>
      <c r="BK25" s="155">
        <f t="shared" si="13"/>
        <v>205080</v>
      </c>
      <c r="BL25" s="155">
        <f t="shared" si="13"/>
        <v>11504</v>
      </c>
      <c r="BM25" s="155">
        <f t="shared" si="13"/>
        <v>197097.29880104202</v>
      </c>
      <c r="BN25" s="155">
        <f t="shared" si="13"/>
        <v>11056.208920456345</v>
      </c>
    </row>
    <row r="26" spans="1:66" ht="18" customHeight="1" x14ac:dyDescent="0.2">
      <c r="A26" s="1051"/>
      <c r="B26" s="1347" t="s">
        <v>757</v>
      </c>
      <c r="C26" s="1339"/>
      <c r="D26" s="1069" t="s">
        <v>573</v>
      </c>
      <c r="E26" s="1055" t="s">
        <v>501</v>
      </c>
      <c r="F26" s="1560">
        <v>33420</v>
      </c>
      <c r="G26" s="1559">
        <v>8234</v>
      </c>
      <c r="H26" s="1560">
        <v>36327.631980801038</v>
      </c>
      <c r="I26" s="1561">
        <v>9782.6818100649398</v>
      </c>
      <c r="J26" s="1560">
        <v>45624</v>
      </c>
      <c r="K26" s="1561">
        <v>2610</v>
      </c>
      <c r="L26" s="1560">
        <v>45623.710262748071</v>
      </c>
      <c r="M26" s="1561">
        <v>2609.7902363796825</v>
      </c>
      <c r="N26" s="1056"/>
      <c r="O26" s="1057"/>
      <c r="P26" s="1057"/>
      <c r="Q26" s="1058"/>
      <c r="R26" s="1056"/>
      <c r="S26" s="1057"/>
      <c r="T26" s="1057"/>
      <c r="U26" s="1058"/>
      <c r="V26" s="1056"/>
      <c r="W26" s="1057"/>
      <c r="X26" s="1057"/>
      <c r="Y26" s="1058"/>
      <c r="Z26" s="1056"/>
      <c r="AA26" s="1057"/>
      <c r="AB26" s="1057"/>
      <c r="AC26" s="1058"/>
      <c r="AE26" s="1424"/>
      <c r="AF26" s="1429"/>
      <c r="AG26" s="1428"/>
      <c r="AH26" s="1430"/>
      <c r="AI26" s="1428"/>
      <c r="AJ26" s="1430"/>
      <c r="AK26" s="1428"/>
      <c r="AL26" s="1431"/>
      <c r="AN26" s="1081" t="s">
        <v>572</v>
      </c>
      <c r="AO26" s="1053"/>
      <c r="AP26" s="1066" t="s">
        <v>574</v>
      </c>
      <c r="AQ26" s="118" t="s">
        <v>63</v>
      </c>
      <c r="AR26" s="224">
        <f t="shared" si="1"/>
        <v>0.24637941352483542</v>
      </c>
      <c r="AS26" s="224">
        <f t="shared" si="2"/>
        <v>0.26929037970972169</v>
      </c>
      <c r="AT26" s="224">
        <f t="shared" si="3"/>
        <v>5.7206733298264069E-2</v>
      </c>
      <c r="AU26" s="676">
        <f t="shared" si="4"/>
        <v>5.7202498905718893E-2</v>
      </c>
      <c r="AV26" s="681" t="str">
        <f t="shared" si="6"/>
        <v>ACCEPT</v>
      </c>
      <c r="AW26" s="682" t="str">
        <f t="shared" si="7"/>
        <v>ACCEPT</v>
      </c>
      <c r="AY26" s="1803"/>
      <c r="AZ26" s="1806"/>
      <c r="BA26" s="1803"/>
      <c r="BB26" s="1791"/>
      <c r="BC26" s="1791"/>
      <c r="BD26" s="315" t="s">
        <v>60</v>
      </c>
      <c r="BE26" s="318"/>
      <c r="BF26" s="318"/>
      <c r="BG26" s="107">
        <f>BG24-BG25</f>
        <v>-91306</v>
      </c>
      <c r="BH26" s="107">
        <f t="shared" ref="BH26:BN26" si="14">BH24-BH25</f>
        <v>16323</v>
      </c>
      <c r="BI26" s="107">
        <f t="shared" si="14"/>
        <v>-100854.47742003789</v>
      </c>
      <c r="BJ26" s="107">
        <f t="shared" si="14"/>
        <v>16296.484321191532</v>
      </c>
      <c r="BK26" s="107">
        <f t="shared" si="14"/>
        <v>-204866</v>
      </c>
      <c r="BL26" s="107">
        <f t="shared" si="14"/>
        <v>5304</v>
      </c>
      <c r="BM26" s="107">
        <f t="shared" si="14"/>
        <v>-196893.99880104203</v>
      </c>
      <c r="BN26" s="107">
        <f t="shared" si="14"/>
        <v>5027.7910795436546</v>
      </c>
    </row>
    <row r="27" spans="1:66" ht="18" customHeight="1" x14ac:dyDescent="0.2">
      <c r="A27" s="1051"/>
      <c r="B27" s="1325" t="s">
        <v>758</v>
      </c>
      <c r="C27" s="1339"/>
      <c r="D27" s="1083" t="s">
        <v>576</v>
      </c>
      <c r="E27" s="1055" t="s">
        <v>501</v>
      </c>
      <c r="F27" s="1552">
        <v>12081</v>
      </c>
      <c r="G27" s="1553">
        <v>1328</v>
      </c>
      <c r="H27" s="1552">
        <v>13673.966736578874</v>
      </c>
      <c r="I27" s="1554">
        <v>1642.6472987203399</v>
      </c>
      <c r="J27" s="1552">
        <v>16262</v>
      </c>
      <c r="K27" s="1554">
        <v>1115</v>
      </c>
      <c r="L27" s="1552">
        <v>16261.734730807186</v>
      </c>
      <c r="M27" s="1554">
        <v>1114.8441562077428</v>
      </c>
      <c r="N27" s="1056"/>
      <c r="O27" s="1057"/>
      <c r="P27" s="1057"/>
      <c r="Q27" s="1058"/>
      <c r="R27" s="1056"/>
      <c r="S27" s="1057"/>
      <c r="T27" s="1057"/>
      <c r="U27" s="1058"/>
      <c r="V27" s="1056"/>
      <c r="W27" s="1057"/>
      <c r="X27" s="1057"/>
      <c r="Y27" s="1058"/>
      <c r="Z27" s="1056"/>
      <c r="AA27" s="1057"/>
      <c r="AB27" s="1057"/>
      <c r="AC27" s="1058"/>
      <c r="AE27" s="1424"/>
      <c r="AF27" s="1425"/>
      <c r="AG27" s="1424"/>
      <c r="AH27" s="1426"/>
      <c r="AI27" s="1424"/>
      <c r="AJ27" s="1426"/>
      <c r="AK27" s="1424"/>
      <c r="AL27" s="1427"/>
      <c r="AN27" s="1082" t="s">
        <v>575</v>
      </c>
      <c r="AO27" s="1053"/>
      <c r="AP27" s="1066" t="s">
        <v>577</v>
      </c>
      <c r="AQ27" s="118" t="s">
        <v>63</v>
      </c>
      <c r="AR27" s="224">
        <f t="shared" si="1"/>
        <v>0.10992467510967635</v>
      </c>
      <c r="AS27" s="224">
        <f t="shared" si="2"/>
        <v>0.12012953741697621</v>
      </c>
      <c r="AT27" s="224">
        <f t="shared" si="3"/>
        <v>6.8564752183003327E-2</v>
      </c>
      <c r="AU27" s="676">
        <f t="shared" si="4"/>
        <v>6.8556287177389291E-2</v>
      </c>
      <c r="AV27" s="681" t="str">
        <f t="shared" si="6"/>
        <v>ACCEPT</v>
      </c>
      <c r="AW27" s="682" t="str">
        <f t="shared" si="7"/>
        <v>ACCEPT</v>
      </c>
      <c r="AY27" s="1792" t="s">
        <v>454</v>
      </c>
      <c r="AZ27" s="1795" t="s">
        <v>590</v>
      </c>
      <c r="BA27" s="1792"/>
      <c r="BB27" s="1798" t="s">
        <v>38</v>
      </c>
      <c r="BC27" s="1798" t="s">
        <v>54</v>
      </c>
      <c r="BD27" s="314" t="s">
        <v>315</v>
      </c>
      <c r="BE27" s="318"/>
      <c r="BF27" s="318"/>
      <c r="BG27" s="147">
        <f>'JQ2 TTrade'!D28</f>
        <v>3102.2</v>
      </c>
      <c r="BH27" s="147">
        <f>'JQ2 TTrade'!E28</f>
        <v>663737</v>
      </c>
      <c r="BI27" s="147">
        <f>'JQ2 TTrade'!F28</f>
        <v>2988.9</v>
      </c>
      <c r="BJ27" s="147">
        <f>'JQ2 TTrade'!G28</f>
        <v>622140</v>
      </c>
      <c r="BK27" s="147">
        <f>'JQ2 TTrade'!H28</f>
        <v>610.4</v>
      </c>
      <c r="BL27" s="147">
        <f>'JQ2 TTrade'!I28</f>
        <v>130223</v>
      </c>
      <c r="BM27" s="147">
        <f>'JQ2 TTrade'!J28</f>
        <v>690.8</v>
      </c>
      <c r="BN27" s="147">
        <f>'JQ2 TTrade'!K28</f>
        <v>141812</v>
      </c>
    </row>
    <row r="28" spans="1:66" ht="18" customHeight="1" x14ac:dyDescent="0.2">
      <c r="A28" s="1051"/>
      <c r="B28" s="1325" t="s">
        <v>578</v>
      </c>
      <c r="C28" s="1339"/>
      <c r="D28" s="1062" t="s">
        <v>579</v>
      </c>
      <c r="E28" s="1055" t="s">
        <v>501</v>
      </c>
      <c r="F28" s="1560"/>
      <c r="G28" s="1559"/>
      <c r="H28" s="1560"/>
      <c r="I28" s="1561"/>
      <c r="J28" s="1560"/>
      <c r="K28" s="1561"/>
      <c r="L28" s="1560"/>
      <c r="M28" s="1561"/>
      <c r="N28" s="1056"/>
      <c r="O28" s="1057"/>
      <c r="P28" s="1057"/>
      <c r="Q28" s="1058"/>
      <c r="R28" s="1056"/>
      <c r="S28" s="1057"/>
      <c r="T28" s="1057"/>
      <c r="U28" s="1058"/>
      <c r="V28" s="1056"/>
      <c r="W28" s="1057"/>
      <c r="X28" s="1057"/>
      <c r="Y28" s="1058"/>
      <c r="Z28" s="1056"/>
      <c r="AA28" s="1057"/>
      <c r="AB28" s="1057"/>
      <c r="AC28" s="1058"/>
      <c r="AE28" s="1424" t="str">
        <f>IF(F29+F30&gt;F28,"ERROR","OK")</f>
        <v>OK</v>
      </c>
      <c r="AF28" s="1424" t="str">
        <f t="shared" ref="AF28:AL28" si="15">IF(G29+G30&gt;G28,"ERROR","OK")</f>
        <v>OK</v>
      </c>
      <c r="AG28" s="1424" t="str">
        <f t="shared" si="15"/>
        <v>OK</v>
      </c>
      <c r="AH28" s="1424" t="str">
        <f t="shared" si="15"/>
        <v>OK</v>
      </c>
      <c r="AI28" s="1424" t="str">
        <f t="shared" si="15"/>
        <v>OK</v>
      </c>
      <c r="AJ28" s="1424" t="str">
        <f t="shared" si="15"/>
        <v>OK</v>
      </c>
      <c r="AK28" s="1424" t="str">
        <f t="shared" si="15"/>
        <v>OK</v>
      </c>
      <c r="AL28" s="1424" t="str">
        <f t="shared" si="15"/>
        <v>OK</v>
      </c>
      <c r="AN28" s="1082" t="s">
        <v>578</v>
      </c>
      <c r="AO28" s="1053"/>
      <c r="AP28" s="1066" t="s">
        <v>580</v>
      </c>
      <c r="AQ28" s="118" t="s">
        <v>63</v>
      </c>
      <c r="AR28" s="224" t="str">
        <f t="shared" si="1"/>
        <v>REPORT</v>
      </c>
      <c r="AS28" s="224" t="str">
        <f t="shared" si="2"/>
        <v>REPORT</v>
      </c>
      <c r="AT28" s="224" t="str">
        <f t="shared" si="3"/>
        <v>REPORT</v>
      </c>
      <c r="AU28" s="676" t="str">
        <f t="shared" si="4"/>
        <v>REPORT</v>
      </c>
      <c r="AV28" s="681" t="str">
        <f t="shared" si="6"/>
        <v>CHECK</v>
      </c>
      <c r="AW28" s="682" t="str">
        <f t="shared" si="7"/>
        <v>CHECK</v>
      </c>
      <c r="AY28" s="1793"/>
      <c r="AZ28" s="1796"/>
      <c r="BA28" s="1793"/>
      <c r="BB28" s="1799"/>
      <c r="BC28" s="1799"/>
      <c r="BD28" s="314" t="s">
        <v>59</v>
      </c>
      <c r="BE28" s="318"/>
      <c r="BF28" s="318"/>
      <c r="BG28" s="147">
        <f>F33</f>
        <v>3102.2</v>
      </c>
      <c r="BH28" s="147">
        <f t="shared" ref="BH28:BN28" si="16">G33</f>
        <v>663737</v>
      </c>
      <c r="BI28" s="147">
        <f t="shared" si="16"/>
        <v>2988.9</v>
      </c>
      <c r="BJ28" s="147">
        <f t="shared" si="16"/>
        <v>622140</v>
      </c>
      <c r="BK28" s="147">
        <f t="shared" si="16"/>
        <v>610.4</v>
      </c>
      <c r="BL28" s="147">
        <f t="shared" si="16"/>
        <v>130223</v>
      </c>
      <c r="BM28" s="147">
        <f t="shared" si="16"/>
        <v>690.8</v>
      </c>
      <c r="BN28" s="147">
        <f t="shared" si="16"/>
        <v>141812</v>
      </c>
    </row>
    <row r="29" spans="1:66" ht="18" customHeight="1" x14ac:dyDescent="0.2">
      <c r="A29" s="1051"/>
      <c r="B29" s="1326" t="s">
        <v>581</v>
      </c>
      <c r="C29" s="1341" t="s">
        <v>582</v>
      </c>
      <c r="D29" s="1085" t="s">
        <v>50</v>
      </c>
      <c r="E29" s="1055" t="s">
        <v>501</v>
      </c>
      <c r="F29" s="1555"/>
      <c r="G29" s="1556"/>
      <c r="H29" s="1555"/>
      <c r="I29" s="1557"/>
      <c r="J29" s="1555"/>
      <c r="K29" s="1557"/>
      <c r="L29" s="1555"/>
      <c r="M29" s="1557"/>
      <c r="N29" s="1063"/>
      <c r="O29" s="1064"/>
      <c r="P29" s="1064"/>
      <c r="Q29" s="1065"/>
      <c r="R29" s="1063"/>
      <c r="S29" s="1064"/>
      <c r="T29" s="1064"/>
      <c r="U29" s="1065"/>
      <c r="V29" s="1063"/>
      <c r="W29" s="1064"/>
      <c r="X29" s="1064"/>
      <c r="Y29" s="1065"/>
      <c r="Z29" s="1063"/>
      <c r="AA29" s="1064"/>
      <c r="AB29" s="1064"/>
      <c r="AC29" s="1065"/>
      <c r="AE29" s="1428"/>
      <c r="AF29" s="1429"/>
      <c r="AG29" s="1428"/>
      <c r="AH29" s="1430"/>
      <c r="AI29" s="1428"/>
      <c r="AJ29" s="1430"/>
      <c r="AK29" s="1428"/>
      <c r="AL29" s="1431"/>
      <c r="AN29" s="1060" t="s">
        <v>581</v>
      </c>
      <c r="AO29" s="1084" t="s">
        <v>582</v>
      </c>
      <c r="AP29" s="1086" t="s">
        <v>50</v>
      </c>
      <c r="AQ29" s="118" t="s">
        <v>63</v>
      </c>
      <c r="AR29" s="224" t="str">
        <f t="shared" si="1"/>
        <v>REPORT</v>
      </c>
      <c r="AS29" s="224" t="str">
        <f t="shared" si="2"/>
        <v>REPORT</v>
      </c>
      <c r="AT29" s="224" t="str">
        <f t="shared" si="3"/>
        <v>REPORT</v>
      </c>
      <c r="AU29" s="676" t="str">
        <f t="shared" si="4"/>
        <v>REPORT</v>
      </c>
      <c r="AV29" s="681" t="str">
        <f t="shared" si="6"/>
        <v>CHECK</v>
      </c>
      <c r="AW29" s="682" t="str">
        <f t="shared" si="7"/>
        <v>CHECK</v>
      </c>
      <c r="AY29" s="1794"/>
      <c r="AZ29" s="1797"/>
      <c r="BA29" s="1794"/>
      <c r="BB29" s="1800"/>
      <c r="BC29" s="1800"/>
      <c r="BD29" s="315" t="s">
        <v>60</v>
      </c>
      <c r="BE29" s="318"/>
      <c r="BF29" s="318"/>
      <c r="BG29" s="107">
        <f>BG27-BG28</f>
        <v>0</v>
      </c>
      <c r="BH29" s="107">
        <f t="shared" ref="BH29:BN29" si="17">BH27-BH28</f>
        <v>0</v>
      </c>
      <c r="BI29" s="107">
        <f t="shared" si="17"/>
        <v>0</v>
      </c>
      <c r="BJ29" s="107">
        <f t="shared" si="17"/>
        <v>0</v>
      </c>
      <c r="BK29" s="107">
        <f t="shared" si="17"/>
        <v>0</v>
      </c>
      <c r="BL29" s="107">
        <f t="shared" si="17"/>
        <v>0</v>
      </c>
      <c r="BM29" s="107">
        <f t="shared" si="17"/>
        <v>0</v>
      </c>
      <c r="BN29" s="107">
        <f t="shared" si="17"/>
        <v>0</v>
      </c>
    </row>
    <row r="30" spans="1:66" ht="18" customHeight="1" x14ac:dyDescent="0.2">
      <c r="A30" s="1051"/>
      <c r="B30" s="1329"/>
      <c r="C30" s="1331" t="s">
        <v>759</v>
      </c>
      <c r="D30" s="1088" t="s">
        <v>51</v>
      </c>
      <c r="E30" s="1070" t="s">
        <v>501</v>
      </c>
      <c r="F30" s="1555"/>
      <c r="G30" s="1556"/>
      <c r="H30" s="1555"/>
      <c r="I30" s="1557"/>
      <c r="J30" s="1555"/>
      <c r="K30" s="1557"/>
      <c r="L30" s="1555"/>
      <c r="M30" s="1557"/>
      <c r="N30" s="1063"/>
      <c r="O30" s="1064"/>
      <c r="P30" s="1064"/>
      <c r="Q30" s="1065"/>
      <c r="R30" s="1063"/>
      <c r="S30" s="1064"/>
      <c r="T30" s="1064"/>
      <c r="U30" s="1065"/>
      <c r="V30" s="1063"/>
      <c r="W30" s="1064"/>
      <c r="X30" s="1064"/>
      <c r="Y30" s="1065"/>
      <c r="Z30" s="1063"/>
      <c r="AA30" s="1064"/>
      <c r="AB30" s="1064"/>
      <c r="AC30" s="1065"/>
      <c r="AE30" s="1428"/>
      <c r="AF30" s="1429"/>
      <c r="AG30" s="1428"/>
      <c r="AH30" s="1430"/>
      <c r="AI30" s="1428"/>
      <c r="AJ30" s="1430"/>
      <c r="AK30" s="1428"/>
      <c r="AL30" s="1431"/>
      <c r="AN30" s="1076"/>
      <c r="AO30" s="1087" t="s">
        <v>583</v>
      </c>
      <c r="AP30" s="1089" t="s">
        <v>51</v>
      </c>
      <c r="AQ30" s="118" t="s">
        <v>63</v>
      </c>
      <c r="AR30" s="224" t="str">
        <f t="shared" si="1"/>
        <v>REPORT</v>
      </c>
      <c r="AS30" s="224" t="str">
        <f t="shared" si="2"/>
        <v>REPORT</v>
      </c>
      <c r="AT30" s="224" t="str">
        <f t="shared" si="3"/>
        <v>REPORT</v>
      </c>
      <c r="AU30" s="676" t="str">
        <f t="shared" si="4"/>
        <v>REPORT</v>
      </c>
      <c r="AV30" s="681" t="str">
        <f t="shared" si="6"/>
        <v>CHECK</v>
      </c>
      <c r="AW30" s="682" t="str">
        <f t="shared" si="7"/>
        <v>CHECK</v>
      </c>
      <c r="AY30" s="1801" t="s">
        <v>455</v>
      </c>
      <c r="AZ30" s="1804" t="s">
        <v>597</v>
      </c>
      <c r="BA30" s="1801"/>
      <c r="BB30" s="1789" t="s">
        <v>39</v>
      </c>
      <c r="BC30" s="1789" t="s">
        <v>54</v>
      </c>
      <c r="BD30" s="316" t="s">
        <v>315</v>
      </c>
      <c r="BE30" s="318"/>
      <c r="BF30" s="318"/>
      <c r="BG30" s="155">
        <f>'JQ2 TTrade'!D29</f>
        <v>412.9</v>
      </c>
      <c r="BH30" s="155">
        <f>'JQ2 TTrade'!E29</f>
        <v>254998</v>
      </c>
      <c r="BI30" s="155">
        <f>'JQ2 TTrade'!F29</f>
        <v>366.1</v>
      </c>
      <c r="BJ30" s="155">
        <f>'JQ2 TTrade'!G29</f>
        <v>226309</v>
      </c>
      <c r="BK30" s="155">
        <f>'JQ2 TTrade'!H29</f>
        <v>78.400000000000006</v>
      </c>
      <c r="BL30" s="155">
        <f>'JQ2 TTrade'!I29</f>
        <v>64405</v>
      </c>
      <c r="BM30" s="155">
        <f>'JQ2 TTrade'!J29</f>
        <v>76.599999999999994</v>
      </c>
      <c r="BN30" s="155">
        <f>'JQ2 TTrade'!K29</f>
        <v>66602</v>
      </c>
    </row>
    <row r="31" spans="1:66" ht="18" customHeight="1" x14ac:dyDescent="0.2">
      <c r="A31" s="1051"/>
      <c r="B31" s="1333" t="s">
        <v>760</v>
      </c>
      <c r="C31" s="1341"/>
      <c r="D31" s="1083" t="s">
        <v>585</v>
      </c>
      <c r="E31" s="1070" t="s">
        <v>501</v>
      </c>
      <c r="F31" s="1560">
        <v>20456</v>
      </c>
      <c r="G31" s="1559">
        <v>1267</v>
      </c>
      <c r="H31" s="1560">
        <v>33335.996033961193</v>
      </c>
      <c r="I31" s="1561">
        <v>2256.5816078211728</v>
      </c>
      <c r="J31" s="1560">
        <v>50639</v>
      </c>
      <c r="K31" s="1561">
        <v>2587</v>
      </c>
      <c r="L31" s="1560">
        <v>50638.654413884411</v>
      </c>
      <c r="M31" s="1561">
        <v>2587.4254844517104</v>
      </c>
      <c r="N31" s="1090"/>
      <c r="O31" s="1091"/>
      <c r="P31" s="1091"/>
      <c r="Q31" s="1092"/>
      <c r="R31" s="1090"/>
      <c r="S31" s="1091"/>
      <c r="T31" s="1091"/>
      <c r="U31" s="1092"/>
      <c r="V31" s="1090"/>
      <c r="W31" s="1091"/>
      <c r="X31" s="1091"/>
      <c r="Y31" s="1092"/>
      <c r="Z31" s="1090"/>
      <c r="AA31" s="1091"/>
      <c r="AB31" s="1091"/>
      <c r="AC31" s="1092"/>
      <c r="AE31" s="1428"/>
      <c r="AF31" s="1429"/>
      <c r="AG31" s="1428"/>
      <c r="AH31" s="1430"/>
      <c r="AI31" s="1428"/>
      <c r="AJ31" s="1430"/>
      <c r="AK31" s="1428"/>
      <c r="AL31" s="1431"/>
      <c r="AN31" s="1068" t="s">
        <v>584</v>
      </c>
      <c r="AO31" s="1084"/>
      <c r="AP31" s="1093" t="s">
        <v>586</v>
      </c>
      <c r="AQ31" s="118" t="s">
        <v>63</v>
      </c>
      <c r="AR31" s="224">
        <f t="shared" si="1"/>
        <v>6.1937817755181854E-2</v>
      </c>
      <c r="AS31" s="224">
        <f t="shared" si="2"/>
        <v>6.7692040925438984E-2</v>
      </c>
      <c r="AT31" s="224">
        <f t="shared" si="3"/>
        <v>5.1087106775410257E-2</v>
      </c>
      <c r="AU31" s="676">
        <f t="shared" si="4"/>
        <v>5.1095857786897958E-2</v>
      </c>
      <c r="AV31" s="681" t="str">
        <f t="shared" si="6"/>
        <v>ACCEPT</v>
      </c>
      <c r="AW31" s="682" t="str">
        <f t="shared" si="7"/>
        <v>ACCEPT</v>
      </c>
      <c r="AY31" s="1802"/>
      <c r="AZ31" s="1805"/>
      <c r="BA31" s="1802"/>
      <c r="BB31" s="1790"/>
      <c r="BC31" s="1790"/>
      <c r="BD31" s="316" t="s">
        <v>59</v>
      </c>
      <c r="BE31" s="318"/>
      <c r="BF31" s="318"/>
      <c r="BG31" s="155">
        <f>F36</f>
        <v>412.9</v>
      </c>
      <c r="BH31" s="155">
        <f t="shared" ref="BH31:BN31" si="18">G36</f>
        <v>254998</v>
      </c>
      <c r="BI31" s="155">
        <f t="shared" si="18"/>
        <v>366.1</v>
      </c>
      <c r="BJ31" s="155">
        <f t="shared" si="18"/>
        <v>226309</v>
      </c>
      <c r="BK31" s="155">
        <f t="shared" si="18"/>
        <v>78.400000000000006</v>
      </c>
      <c r="BL31" s="155">
        <f t="shared" si="18"/>
        <v>64405</v>
      </c>
      <c r="BM31" s="155">
        <f t="shared" si="18"/>
        <v>76.599999999999994</v>
      </c>
      <c r="BN31" s="155">
        <f t="shared" si="18"/>
        <v>66602</v>
      </c>
    </row>
    <row r="32" spans="1:66" ht="18" customHeight="1" thickBot="1" x14ac:dyDescent="0.25">
      <c r="A32" s="1094"/>
      <c r="B32" s="1327" t="s">
        <v>761</v>
      </c>
      <c r="C32" s="1341"/>
      <c r="D32" s="1083" t="s">
        <v>588</v>
      </c>
      <c r="E32" s="1070" t="s">
        <v>501</v>
      </c>
      <c r="F32" s="1560"/>
      <c r="G32" s="1559"/>
      <c r="H32" s="1560"/>
      <c r="I32" s="1561"/>
      <c r="J32" s="1560"/>
      <c r="K32" s="1561"/>
      <c r="L32" s="1547"/>
      <c r="M32" s="1548"/>
      <c r="N32" s="1090"/>
      <c r="O32" s="1091"/>
      <c r="P32" s="1091"/>
      <c r="Q32" s="1092"/>
      <c r="R32" s="1090"/>
      <c r="S32" s="1091"/>
      <c r="T32" s="1091"/>
      <c r="U32" s="1092"/>
      <c r="V32" s="1090"/>
      <c r="W32" s="1091"/>
      <c r="X32" s="1091"/>
      <c r="Y32" s="1092"/>
      <c r="Z32" s="1090"/>
      <c r="AA32" s="1091"/>
      <c r="AB32" s="1091"/>
      <c r="AC32" s="1092"/>
      <c r="AE32" s="1428"/>
      <c r="AF32" s="1429"/>
      <c r="AG32" s="1428"/>
      <c r="AH32" s="1430"/>
      <c r="AI32" s="1428"/>
      <c r="AJ32" s="1430"/>
      <c r="AK32" s="1428"/>
      <c r="AL32" s="1431"/>
      <c r="AN32" s="1095" t="s">
        <v>587</v>
      </c>
      <c r="AO32" s="1084"/>
      <c r="AP32" s="1096" t="s">
        <v>589</v>
      </c>
      <c r="AQ32" s="118" t="s">
        <v>63</v>
      </c>
      <c r="AR32" s="224" t="str">
        <f t="shared" si="1"/>
        <v>REPORT</v>
      </c>
      <c r="AS32" s="224" t="str">
        <f t="shared" si="2"/>
        <v>REPORT</v>
      </c>
      <c r="AT32" s="224" t="str">
        <f t="shared" si="3"/>
        <v>REPORT</v>
      </c>
      <c r="AU32" s="676" t="str">
        <f t="shared" si="4"/>
        <v>REPORT</v>
      </c>
      <c r="AV32" s="681" t="str">
        <f t="shared" si="6"/>
        <v>CHECK</v>
      </c>
      <c r="AW32" s="682" t="str">
        <f t="shared" si="7"/>
        <v>CHECK</v>
      </c>
      <c r="AY32" s="1807"/>
      <c r="AZ32" s="1808"/>
      <c r="BA32" s="1807"/>
      <c r="BB32" s="1809"/>
      <c r="BC32" s="1809"/>
      <c r="BD32" s="317" t="s">
        <v>60</v>
      </c>
      <c r="BE32" s="322"/>
      <c r="BF32" s="322"/>
      <c r="BG32" s="148">
        <f>BG30-BG31</f>
        <v>0</v>
      </c>
      <c r="BH32" s="148">
        <f t="shared" ref="BH32:BN32" si="19">BH30-BH31</f>
        <v>0</v>
      </c>
      <c r="BI32" s="148">
        <f t="shared" si="19"/>
        <v>0</v>
      </c>
      <c r="BJ32" s="148">
        <f t="shared" si="19"/>
        <v>0</v>
      </c>
      <c r="BK32" s="148">
        <f t="shared" si="19"/>
        <v>0</v>
      </c>
      <c r="BL32" s="148">
        <f t="shared" si="19"/>
        <v>0</v>
      </c>
      <c r="BM32" s="148">
        <f t="shared" si="19"/>
        <v>0</v>
      </c>
      <c r="BN32" s="148">
        <f t="shared" si="19"/>
        <v>0</v>
      </c>
    </row>
    <row r="33" spans="1:66" ht="18" customHeight="1" x14ac:dyDescent="0.2">
      <c r="A33" s="1097" t="s">
        <v>454</v>
      </c>
      <c r="B33" s="1348" t="s">
        <v>590</v>
      </c>
      <c r="C33" s="1334"/>
      <c r="D33" s="1100" t="s">
        <v>38</v>
      </c>
      <c r="E33" s="1046" t="s">
        <v>16</v>
      </c>
      <c r="F33" s="1478">
        <v>3102.2</v>
      </c>
      <c r="G33" s="1479">
        <v>663737</v>
      </c>
      <c r="H33" s="1478">
        <v>2988.9</v>
      </c>
      <c r="I33" s="1479">
        <v>622140</v>
      </c>
      <c r="J33" s="1478">
        <v>610.4</v>
      </c>
      <c r="K33" s="1479">
        <v>130223</v>
      </c>
      <c r="L33" s="1478">
        <v>690.8</v>
      </c>
      <c r="M33" s="1479">
        <v>141812</v>
      </c>
      <c r="N33" s="1078"/>
      <c r="O33" s="1079"/>
      <c r="P33" s="1079"/>
      <c r="Q33" s="1080"/>
      <c r="R33" s="1078"/>
      <c r="S33" s="1079"/>
      <c r="T33" s="1079"/>
      <c r="U33" s="1080"/>
      <c r="V33" s="1078"/>
      <c r="W33" s="1079"/>
      <c r="X33" s="1079"/>
      <c r="Y33" s="1080"/>
      <c r="Z33" s="1078"/>
      <c r="AA33" s="1079"/>
      <c r="AB33" s="1079"/>
      <c r="AC33" s="1080"/>
      <c r="AE33" s="1423" t="str">
        <f>IF(F34+F35&gt;F33,"ERROR","OK")</f>
        <v>OK</v>
      </c>
      <c r="AF33" s="1423" t="str">
        <f t="shared" ref="AF33:AL33" si="20">IF(G34+G35&gt;G33,"ERROR","OK")</f>
        <v>OK</v>
      </c>
      <c r="AG33" s="1423" t="str">
        <f t="shared" si="20"/>
        <v>OK</v>
      </c>
      <c r="AH33" s="1423" t="str">
        <f t="shared" si="20"/>
        <v>OK</v>
      </c>
      <c r="AI33" s="1423" t="str">
        <f t="shared" si="20"/>
        <v>OK</v>
      </c>
      <c r="AJ33" s="1423" t="str">
        <f t="shared" si="20"/>
        <v>OK</v>
      </c>
      <c r="AK33" s="1423" t="str">
        <f t="shared" si="20"/>
        <v>OK</v>
      </c>
      <c r="AL33" s="1423" t="str">
        <f t="shared" si="20"/>
        <v>OK</v>
      </c>
      <c r="AN33" s="1098" t="s">
        <v>590</v>
      </c>
      <c r="AO33" s="1099"/>
      <c r="AP33" s="1101" t="s">
        <v>38</v>
      </c>
      <c r="AQ33" s="118" t="s">
        <v>63</v>
      </c>
      <c r="AR33" s="224">
        <f t="shared" si="1"/>
        <v>213.95686931854814</v>
      </c>
      <c r="AS33" s="224">
        <f t="shared" si="2"/>
        <v>208.15015557562981</v>
      </c>
      <c r="AT33" s="224">
        <f t="shared" si="3"/>
        <v>213.34043250327656</v>
      </c>
      <c r="AU33" s="676">
        <f t="shared" si="4"/>
        <v>205.28662420382167</v>
      </c>
      <c r="AV33" s="681" t="str">
        <f t="shared" si="6"/>
        <v>ACCEPT</v>
      </c>
      <c r="AW33" s="682" t="str">
        <f t="shared" si="7"/>
        <v>ACCEPT</v>
      </c>
    </row>
    <row r="34" spans="1:66" ht="18" customHeight="1" x14ac:dyDescent="0.2">
      <c r="A34" s="1051"/>
      <c r="B34" s="1333" t="s">
        <v>762</v>
      </c>
      <c r="C34" s="1342"/>
      <c r="D34" s="1062" t="s">
        <v>592</v>
      </c>
      <c r="E34" s="1055" t="s">
        <v>16</v>
      </c>
      <c r="F34" s="1482">
        <v>1513.8</v>
      </c>
      <c r="G34" s="1483">
        <v>320217</v>
      </c>
      <c r="H34" s="1482">
        <v>1523.3</v>
      </c>
      <c r="I34" s="1483">
        <v>303468</v>
      </c>
      <c r="J34" s="1482">
        <v>72.3</v>
      </c>
      <c r="K34" s="1483">
        <v>17606</v>
      </c>
      <c r="L34" s="1482">
        <v>93.7</v>
      </c>
      <c r="M34" s="1483">
        <v>19733</v>
      </c>
      <c r="N34" s="1056"/>
      <c r="O34" s="1057"/>
      <c r="P34" s="1057"/>
      <c r="Q34" s="1058"/>
      <c r="R34" s="1056"/>
      <c r="S34" s="1057"/>
      <c r="T34" s="1057"/>
      <c r="U34" s="1058"/>
      <c r="V34" s="1056"/>
      <c r="W34" s="1057"/>
      <c r="X34" s="1057"/>
      <c r="Y34" s="1058"/>
      <c r="Z34" s="1056"/>
      <c r="AA34" s="1057"/>
      <c r="AB34" s="1057"/>
      <c r="AC34" s="1058"/>
      <c r="AE34" s="1428"/>
      <c r="AF34" s="1430"/>
      <c r="AG34" s="1428"/>
      <c r="AH34" s="1430"/>
      <c r="AI34" s="1428"/>
      <c r="AJ34" s="1430"/>
      <c r="AK34" s="1428"/>
      <c r="AL34" s="1431"/>
      <c r="AN34" s="1102" t="s">
        <v>591</v>
      </c>
      <c r="AO34" s="1060"/>
      <c r="AP34" s="1066" t="s">
        <v>593</v>
      </c>
      <c r="AQ34" s="118" t="s">
        <v>63</v>
      </c>
      <c r="AR34" s="224">
        <f t="shared" si="1"/>
        <v>211.53190646056282</v>
      </c>
      <c r="AS34" s="224">
        <f t="shared" si="2"/>
        <v>199.21748834766626</v>
      </c>
      <c r="AT34" s="224">
        <f t="shared" si="3"/>
        <v>243.51313969571231</v>
      </c>
      <c r="AU34" s="676">
        <f t="shared" si="4"/>
        <v>210.59765208110991</v>
      </c>
      <c r="AV34" s="681" t="str">
        <f t="shared" si="6"/>
        <v>ACCEPT</v>
      </c>
      <c r="AW34" s="682" t="str">
        <f t="shared" si="7"/>
        <v>ACCEPT</v>
      </c>
    </row>
    <row r="35" spans="1:66" ht="18" customHeight="1" x14ac:dyDescent="0.2">
      <c r="A35" s="1051"/>
      <c r="B35" s="1333" t="s">
        <v>763</v>
      </c>
      <c r="C35" s="1343"/>
      <c r="D35" s="1103" t="s">
        <v>595</v>
      </c>
      <c r="E35" s="1104" t="s">
        <v>16</v>
      </c>
      <c r="F35" s="1480">
        <v>958</v>
      </c>
      <c r="G35" s="1481">
        <v>202727</v>
      </c>
      <c r="H35" s="1480">
        <v>881.4</v>
      </c>
      <c r="I35" s="1481">
        <v>180519</v>
      </c>
      <c r="J35" s="1480">
        <v>380.4</v>
      </c>
      <c r="K35" s="1481">
        <v>73655</v>
      </c>
      <c r="L35" s="1480">
        <v>442.9</v>
      </c>
      <c r="M35" s="1481">
        <v>83071</v>
      </c>
      <c r="N35" s="1056"/>
      <c r="O35" s="1057"/>
      <c r="P35" s="1057"/>
      <c r="Q35" s="1058"/>
      <c r="R35" s="1056"/>
      <c r="S35" s="1057"/>
      <c r="T35" s="1057"/>
      <c r="U35" s="1058"/>
      <c r="V35" s="1056"/>
      <c r="W35" s="1057"/>
      <c r="X35" s="1057"/>
      <c r="Y35" s="1058"/>
      <c r="Z35" s="1056"/>
      <c r="AA35" s="1057"/>
      <c r="AB35" s="1057"/>
      <c r="AC35" s="1058"/>
      <c r="AE35" s="1424"/>
      <c r="AF35" s="1426"/>
      <c r="AG35" s="1424"/>
      <c r="AH35" s="1426"/>
      <c r="AI35" s="1424"/>
      <c r="AJ35" s="1426"/>
      <c r="AK35" s="1424"/>
      <c r="AL35" s="1427"/>
      <c r="AN35" s="1102" t="s">
        <v>594</v>
      </c>
      <c r="AO35" s="1076"/>
      <c r="AP35" s="1105" t="s">
        <v>596</v>
      </c>
      <c r="AQ35" s="118" t="s">
        <v>63</v>
      </c>
      <c r="AR35" s="224">
        <f t="shared" si="1"/>
        <v>211.61482254697287</v>
      </c>
      <c r="AS35" s="224">
        <f t="shared" si="2"/>
        <v>204.80939414567735</v>
      </c>
      <c r="AT35" s="224">
        <f t="shared" si="3"/>
        <v>193.62513144058886</v>
      </c>
      <c r="AU35" s="676">
        <f t="shared" si="4"/>
        <v>187.56152630390608</v>
      </c>
      <c r="AV35" s="681" t="str">
        <f t="shared" si="6"/>
        <v>ACCEPT</v>
      </c>
      <c r="AW35" s="682" t="str">
        <f t="shared" si="7"/>
        <v>ACCEPT</v>
      </c>
      <c r="BE35" s="1375" t="str">
        <f>IF(BE18=BE19,"OK","WRONG")</f>
        <v>WRONG</v>
      </c>
      <c r="BF35" s="1375" t="str">
        <f>IF(BF18=BF19,"OK","WRONG")</f>
        <v>WRONG</v>
      </c>
      <c r="BG35" s="302"/>
      <c r="BH35" s="1374"/>
      <c r="BI35" s="302"/>
      <c r="BJ35" s="1374"/>
      <c r="BK35" s="1374"/>
      <c r="BL35" s="1374"/>
      <c r="BM35" s="1374"/>
      <c r="BN35" s="1374"/>
    </row>
    <row r="36" spans="1:66" ht="18" customHeight="1" x14ac:dyDescent="0.2">
      <c r="A36" s="1042" t="s">
        <v>455</v>
      </c>
      <c r="B36" s="1332" t="s">
        <v>597</v>
      </c>
      <c r="C36" s="1344"/>
      <c r="D36" s="1045" t="s">
        <v>39</v>
      </c>
      <c r="E36" s="1046" t="s">
        <v>16</v>
      </c>
      <c r="F36" s="1478">
        <v>412.9</v>
      </c>
      <c r="G36" s="1479">
        <v>254998</v>
      </c>
      <c r="H36" s="1478">
        <v>366.1</v>
      </c>
      <c r="I36" s="1479">
        <v>226309</v>
      </c>
      <c r="J36" s="1478">
        <v>78.400000000000006</v>
      </c>
      <c r="K36" s="1479">
        <v>64405</v>
      </c>
      <c r="L36" s="1478">
        <v>76.599999999999994</v>
      </c>
      <c r="M36" s="1479">
        <v>66602</v>
      </c>
      <c r="N36" s="1078"/>
      <c r="O36" s="1079"/>
      <c r="P36" s="1079"/>
      <c r="Q36" s="1080"/>
      <c r="R36" s="1078"/>
      <c r="S36" s="1079"/>
      <c r="T36" s="1079"/>
      <c r="U36" s="1080"/>
      <c r="V36" s="1078"/>
      <c r="W36" s="1079"/>
      <c r="X36" s="1079"/>
      <c r="Y36" s="1080"/>
      <c r="Z36" s="1078"/>
      <c r="AA36" s="1079"/>
      <c r="AB36" s="1079"/>
      <c r="AC36" s="1080"/>
      <c r="AE36" s="1423" t="str">
        <f>IF(F37+F38+F39+F40+F41+F42+F43&gt;F36,"ERROR","OK")</f>
        <v>OK</v>
      </c>
      <c r="AF36" s="1423" t="str">
        <f t="shared" ref="AF36:AL36" si="21">IF(G37+G38+G39+G40+G41+G42+G43&gt;G36,"ERROR","OK")</f>
        <v>OK</v>
      </c>
      <c r="AG36" s="1423" t="str">
        <f t="shared" si="21"/>
        <v>OK</v>
      </c>
      <c r="AH36" s="1423" t="str">
        <f t="shared" si="21"/>
        <v>OK</v>
      </c>
      <c r="AI36" s="1423" t="str">
        <f t="shared" si="21"/>
        <v>OK</v>
      </c>
      <c r="AJ36" s="1423" t="str">
        <f t="shared" si="21"/>
        <v>OK</v>
      </c>
      <c r="AK36" s="1423" t="str">
        <f t="shared" si="21"/>
        <v>OK</v>
      </c>
      <c r="AL36" s="1423" t="str">
        <f t="shared" si="21"/>
        <v>OK</v>
      </c>
      <c r="AN36" s="1106" t="s">
        <v>597</v>
      </c>
      <c r="AO36" s="1107"/>
      <c r="AP36" s="1050" t="s">
        <v>39</v>
      </c>
      <c r="AQ36" s="118" t="s">
        <v>63</v>
      </c>
      <c r="AR36" s="224">
        <f t="shared" si="1"/>
        <v>617.57810607895374</v>
      </c>
      <c r="AS36" s="224">
        <f t="shared" si="2"/>
        <v>618.16170445233536</v>
      </c>
      <c r="AT36" s="224">
        <f t="shared" si="3"/>
        <v>821.49234693877543</v>
      </c>
      <c r="AU36" s="676">
        <f t="shared" si="4"/>
        <v>869.47780678851177</v>
      </c>
      <c r="AV36" s="681" t="str">
        <f t="shared" si="6"/>
        <v>ACCEPT</v>
      </c>
      <c r="AW36" s="682" t="str">
        <f t="shared" si="7"/>
        <v>ACCEPT</v>
      </c>
      <c r="BG36" s="1375" t="str">
        <f>IF(BG21=BG22,"OK","WRONG")</f>
        <v>WRONG</v>
      </c>
      <c r="BH36" s="1375" t="str">
        <f t="shared" ref="BH36:BN36" si="22">IF(BH21=BH22,"OK","WRONG")</f>
        <v>OK</v>
      </c>
      <c r="BI36" s="1375" t="str">
        <f t="shared" si="22"/>
        <v>WRONG</v>
      </c>
      <c r="BJ36" s="1375" t="str">
        <f t="shared" si="22"/>
        <v>WRONG</v>
      </c>
      <c r="BK36" s="1375" t="str">
        <f t="shared" si="22"/>
        <v>WRONG</v>
      </c>
      <c r="BL36" s="1375" t="str">
        <f t="shared" si="22"/>
        <v>OK</v>
      </c>
      <c r="BM36" s="1375" t="str">
        <f t="shared" si="22"/>
        <v>WRONG</v>
      </c>
      <c r="BN36" s="1375" t="str">
        <f t="shared" si="22"/>
        <v>WRONG</v>
      </c>
    </row>
    <row r="37" spans="1:66" ht="18" customHeight="1" x14ac:dyDescent="0.2">
      <c r="A37" s="1051"/>
      <c r="B37" s="1333" t="s">
        <v>764</v>
      </c>
      <c r="C37" s="1342"/>
      <c r="D37" s="1062" t="s">
        <v>599</v>
      </c>
      <c r="E37" s="1055" t="s">
        <v>16</v>
      </c>
      <c r="F37" s="1480">
        <v>71.599999999999994</v>
      </c>
      <c r="G37" s="1481">
        <v>48603</v>
      </c>
      <c r="H37" s="1480">
        <v>44.5</v>
      </c>
      <c r="I37" s="1481">
        <v>36386</v>
      </c>
      <c r="J37" s="1480">
        <v>25.1</v>
      </c>
      <c r="K37" s="1481">
        <v>22587</v>
      </c>
      <c r="L37" s="1480">
        <v>24.6</v>
      </c>
      <c r="M37" s="1481">
        <v>23453</v>
      </c>
      <c r="N37" s="1056"/>
      <c r="O37" s="1057"/>
      <c r="P37" s="1057"/>
      <c r="Q37" s="1058"/>
      <c r="R37" s="1056"/>
      <c r="S37" s="1057"/>
      <c r="T37" s="1057"/>
      <c r="U37" s="1058"/>
      <c r="V37" s="1056"/>
      <c r="W37" s="1057"/>
      <c r="X37" s="1057"/>
      <c r="Y37" s="1058"/>
      <c r="Z37" s="1056"/>
      <c r="AA37" s="1057"/>
      <c r="AB37" s="1057"/>
      <c r="AC37" s="1058"/>
      <c r="AE37" s="1424"/>
      <c r="AF37" s="1426"/>
      <c r="AG37" s="1424"/>
      <c r="AH37" s="1426"/>
      <c r="AI37" s="1424"/>
      <c r="AJ37" s="1426"/>
      <c r="AK37" s="1424"/>
      <c r="AL37" s="1427"/>
      <c r="AN37" s="1102" t="s">
        <v>598</v>
      </c>
      <c r="AO37" s="1060"/>
      <c r="AP37" s="1066" t="s">
        <v>574</v>
      </c>
      <c r="AQ37" s="118" t="s">
        <v>63</v>
      </c>
      <c r="AR37" s="224">
        <f t="shared" si="1"/>
        <v>678.81284916201128</v>
      </c>
      <c r="AS37" s="224">
        <f t="shared" si="2"/>
        <v>817.66292134831463</v>
      </c>
      <c r="AT37" s="224">
        <f t="shared" si="3"/>
        <v>899.88047808764941</v>
      </c>
      <c r="AU37" s="676">
        <f t="shared" si="4"/>
        <v>953.3739837398374</v>
      </c>
      <c r="AV37" s="681" t="str">
        <f t="shared" si="6"/>
        <v>ACCEPT</v>
      </c>
      <c r="AW37" s="682" t="str">
        <f t="shared" si="7"/>
        <v>ACCEPT</v>
      </c>
      <c r="BG37" s="1375" t="str">
        <f>IF(BG24=BG25,"OK","WRONG")</f>
        <v>WRONG</v>
      </c>
      <c r="BH37" s="1375" t="str">
        <f t="shared" ref="BH37:BN37" si="23">IF(BH24=BH25,"OK","WRONG")</f>
        <v>WRONG</v>
      </c>
      <c r="BI37" s="1375" t="str">
        <f t="shared" si="23"/>
        <v>WRONG</v>
      </c>
      <c r="BJ37" s="1375" t="str">
        <f t="shared" si="23"/>
        <v>WRONG</v>
      </c>
      <c r="BK37" s="1375" t="str">
        <f t="shared" si="23"/>
        <v>WRONG</v>
      </c>
      <c r="BL37" s="1375" t="str">
        <f t="shared" si="23"/>
        <v>WRONG</v>
      </c>
      <c r="BM37" s="1375" t="str">
        <f t="shared" si="23"/>
        <v>WRONG</v>
      </c>
      <c r="BN37" s="1375" t="str">
        <f t="shared" si="23"/>
        <v>WRONG</v>
      </c>
    </row>
    <row r="38" spans="1:66" ht="18" customHeight="1" x14ac:dyDescent="0.2">
      <c r="A38" s="1051"/>
      <c r="B38" s="1333" t="s">
        <v>765</v>
      </c>
      <c r="C38" s="1342"/>
      <c r="D38" s="1062" t="s">
        <v>601</v>
      </c>
      <c r="E38" s="1055" t="s">
        <v>16</v>
      </c>
      <c r="F38" s="1480">
        <v>14.4</v>
      </c>
      <c r="G38" s="1481">
        <v>4035</v>
      </c>
      <c r="H38" s="1480">
        <v>6.6</v>
      </c>
      <c r="I38" s="1481">
        <v>3282</v>
      </c>
      <c r="J38" s="1480">
        <v>1.2</v>
      </c>
      <c r="K38" s="1481">
        <v>929</v>
      </c>
      <c r="L38" s="1480">
        <v>3.1</v>
      </c>
      <c r="M38" s="1481">
        <v>1463</v>
      </c>
      <c r="N38" s="1056"/>
      <c r="O38" s="1057"/>
      <c r="P38" s="1057"/>
      <c r="Q38" s="1058"/>
      <c r="R38" s="1056"/>
      <c r="S38" s="1057"/>
      <c r="T38" s="1057"/>
      <c r="U38" s="1058"/>
      <c r="V38" s="1056"/>
      <c r="W38" s="1057"/>
      <c r="X38" s="1057"/>
      <c r="Y38" s="1058"/>
      <c r="Z38" s="1056"/>
      <c r="AA38" s="1057"/>
      <c r="AB38" s="1057"/>
      <c r="AC38" s="1058"/>
      <c r="AE38" s="1424"/>
      <c r="AF38" s="1426"/>
      <c r="AG38" s="1424"/>
      <c r="AH38" s="1426"/>
      <c r="AI38" s="1424"/>
      <c r="AJ38" s="1426"/>
      <c r="AK38" s="1424"/>
      <c r="AL38" s="1427"/>
      <c r="AN38" s="1102" t="s">
        <v>600</v>
      </c>
      <c r="AO38" s="1060"/>
      <c r="AP38" s="1066" t="s">
        <v>577</v>
      </c>
      <c r="AQ38" s="118" t="s">
        <v>63</v>
      </c>
      <c r="AR38" s="224">
        <f t="shared" si="1"/>
        <v>280.20833333333331</v>
      </c>
      <c r="AS38" s="224">
        <f t="shared" si="2"/>
        <v>497.27272727272731</v>
      </c>
      <c r="AT38" s="224">
        <f t="shared" si="3"/>
        <v>774.16666666666674</v>
      </c>
      <c r="AU38" s="676">
        <f t="shared" si="4"/>
        <v>471.93548387096774</v>
      </c>
      <c r="AV38" s="681" t="str">
        <f t="shared" si="6"/>
        <v>ACCEPT</v>
      </c>
      <c r="AW38" s="682" t="str">
        <f t="shared" si="7"/>
        <v>ACCEPT</v>
      </c>
      <c r="BG38" s="1375" t="str">
        <f>IF(BG27=BG28,"OK","WRONG")</f>
        <v>OK</v>
      </c>
      <c r="BH38" s="1375" t="str">
        <f t="shared" ref="BH38:BN38" si="24">IF(BH27=BH28,"OK","WRONG")</f>
        <v>OK</v>
      </c>
      <c r="BI38" s="1375" t="str">
        <f t="shared" si="24"/>
        <v>OK</v>
      </c>
      <c r="BJ38" s="1375" t="str">
        <f t="shared" si="24"/>
        <v>OK</v>
      </c>
      <c r="BK38" s="1375" t="str">
        <f t="shared" si="24"/>
        <v>OK</v>
      </c>
      <c r="BL38" s="1375" t="str">
        <f t="shared" si="24"/>
        <v>OK</v>
      </c>
      <c r="BM38" s="1375" t="str">
        <f t="shared" si="24"/>
        <v>OK</v>
      </c>
      <c r="BN38" s="1375" t="str">
        <f t="shared" si="24"/>
        <v>OK</v>
      </c>
    </row>
    <row r="39" spans="1:66" ht="18" customHeight="1" x14ac:dyDescent="0.2">
      <c r="A39" s="1051"/>
      <c r="B39" s="1333" t="s">
        <v>766</v>
      </c>
      <c r="C39" s="1342"/>
      <c r="D39" s="1062" t="s">
        <v>603</v>
      </c>
      <c r="E39" s="1055" t="s">
        <v>16</v>
      </c>
      <c r="F39" s="1480">
        <v>0.5</v>
      </c>
      <c r="G39" s="1481">
        <v>343</v>
      </c>
      <c r="H39" s="1480">
        <v>0.7</v>
      </c>
      <c r="I39" s="1481">
        <v>507</v>
      </c>
      <c r="J39" s="1480">
        <v>0.3</v>
      </c>
      <c r="K39" s="1481">
        <v>179</v>
      </c>
      <c r="L39" s="1480">
        <v>0.3</v>
      </c>
      <c r="M39" s="1481">
        <v>341</v>
      </c>
      <c r="N39" s="1056"/>
      <c r="O39" s="1057"/>
      <c r="P39" s="1057"/>
      <c r="Q39" s="1058"/>
      <c r="R39" s="1056"/>
      <c r="S39" s="1057"/>
      <c r="T39" s="1057"/>
      <c r="U39" s="1058"/>
      <c r="V39" s="1056"/>
      <c r="W39" s="1057"/>
      <c r="X39" s="1057"/>
      <c r="Y39" s="1058"/>
      <c r="Z39" s="1056"/>
      <c r="AA39" s="1057"/>
      <c r="AB39" s="1057"/>
      <c r="AC39" s="1058"/>
      <c r="AE39" s="1424"/>
      <c r="AF39" s="1426"/>
      <c r="AG39" s="1424"/>
      <c r="AH39" s="1426"/>
      <c r="AI39" s="1424"/>
      <c r="AJ39" s="1426"/>
      <c r="AK39" s="1424"/>
      <c r="AL39" s="1427"/>
      <c r="AN39" s="1102" t="s">
        <v>602</v>
      </c>
      <c r="AO39" s="1060"/>
      <c r="AP39" s="1066" t="s">
        <v>604</v>
      </c>
      <c r="AQ39" s="118" t="s">
        <v>63</v>
      </c>
      <c r="AR39" s="224">
        <f t="shared" si="1"/>
        <v>686</v>
      </c>
      <c r="AS39" s="224">
        <f t="shared" si="2"/>
        <v>724.28571428571433</v>
      </c>
      <c r="AT39" s="224">
        <f t="shared" si="3"/>
        <v>596.66666666666674</v>
      </c>
      <c r="AU39" s="676">
        <f t="shared" si="4"/>
        <v>1136.6666666666667</v>
      </c>
      <c r="AV39" s="681" t="str">
        <f t="shared" si="6"/>
        <v>ACCEPT</v>
      </c>
      <c r="AW39" s="682" t="str">
        <f t="shared" si="7"/>
        <v>ACCEPT</v>
      </c>
      <c r="BG39" s="1375" t="str">
        <f>IF(BG30=BG31,"OK","WRONG")</f>
        <v>OK</v>
      </c>
      <c r="BH39" s="1375" t="str">
        <f t="shared" ref="BH39:BN39" si="25">IF(BH30=BH31,"OK","WRONG")</f>
        <v>OK</v>
      </c>
      <c r="BI39" s="1375" t="str">
        <f t="shared" si="25"/>
        <v>OK</v>
      </c>
      <c r="BJ39" s="1375" t="str">
        <f t="shared" si="25"/>
        <v>OK</v>
      </c>
      <c r="BK39" s="1375" t="str">
        <f t="shared" si="25"/>
        <v>OK</v>
      </c>
      <c r="BL39" s="1375" t="str">
        <f t="shared" si="25"/>
        <v>OK</v>
      </c>
      <c r="BM39" s="1375" t="str">
        <f t="shared" si="25"/>
        <v>OK</v>
      </c>
      <c r="BN39" s="1375" t="str">
        <f t="shared" si="25"/>
        <v>OK</v>
      </c>
    </row>
    <row r="40" spans="1:66" ht="18" customHeight="1" x14ac:dyDescent="0.2">
      <c r="A40" s="1051"/>
      <c r="B40" s="1333" t="s">
        <v>767</v>
      </c>
      <c r="C40" s="1342"/>
      <c r="D40" s="1062" t="s">
        <v>606</v>
      </c>
      <c r="E40" s="1055" t="s">
        <v>16</v>
      </c>
      <c r="F40" s="1480">
        <v>0.2</v>
      </c>
      <c r="G40" s="1481">
        <v>215</v>
      </c>
      <c r="H40" s="1480">
        <v>0.1</v>
      </c>
      <c r="I40" s="1481">
        <v>143</v>
      </c>
      <c r="J40" s="1480">
        <v>0</v>
      </c>
      <c r="K40" s="1481">
        <v>8</v>
      </c>
      <c r="L40" s="1480">
        <v>0</v>
      </c>
      <c r="M40" s="1481">
        <v>34</v>
      </c>
      <c r="N40" s="1056"/>
      <c r="O40" s="1057"/>
      <c r="P40" s="1057"/>
      <c r="Q40" s="1058"/>
      <c r="R40" s="1056"/>
      <c r="S40" s="1057"/>
      <c r="T40" s="1057"/>
      <c r="U40" s="1058"/>
      <c r="V40" s="1056"/>
      <c r="W40" s="1057"/>
      <c r="X40" s="1057"/>
      <c r="Y40" s="1058"/>
      <c r="Z40" s="1056"/>
      <c r="AA40" s="1057"/>
      <c r="AB40" s="1057"/>
      <c r="AC40" s="1058"/>
      <c r="AE40" s="1424"/>
      <c r="AF40" s="1426"/>
      <c r="AG40" s="1424"/>
      <c r="AH40" s="1426"/>
      <c r="AI40" s="1424"/>
      <c r="AJ40" s="1426"/>
      <c r="AK40" s="1424"/>
      <c r="AL40" s="1427"/>
      <c r="AN40" s="1102" t="s">
        <v>605</v>
      </c>
      <c r="AO40" s="1060"/>
      <c r="AP40" s="1066" t="s">
        <v>607</v>
      </c>
      <c r="AQ40" s="118" t="s">
        <v>63</v>
      </c>
      <c r="AR40" s="224">
        <f t="shared" si="1"/>
        <v>1075</v>
      </c>
      <c r="AS40" s="224">
        <f t="shared" si="2"/>
        <v>1430</v>
      </c>
      <c r="AT40" s="224" t="str">
        <f t="shared" si="3"/>
        <v>ZERO Q</v>
      </c>
      <c r="AU40" s="676" t="str">
        <f t="shared" si="4"/>
        <v>ZERO Q</v>
      </c>
      <c r="AV40" s="681" t="str">
        <f t="shared" si="6"/>
        <v>ACCEPT</v>
      </c>
      <c r="AW40" s="682" t="str">
        <f t="shared" si="7"/>
        <v>CHECK</v>
      </c>
    </row>
    <row r="41" spans="1:66" ht="18" customHeight="1" x14ac:dyDescent="0.2">
      <c r="A41" s="1051"/>
      <c r="B41" s="1333" t="s">
        <v>768</v>
      </c>
      <c r="C41" s="1342"/>
      <c r="D41" s="1062" t="s">
        <v>609</v>
      </c>
      <c r="E41" s="1055" t="s">
        <v>16</v>
      </c>
      <c r="F41" s="1480">
        <v>1.3</v>
      </c>
      <c r="G41" s="1481">
        <v>934</v>
      </c>
      <c r="H41" s="1480">
        <v>1.2</v>
      </c>
      <c r="I41" s="1481">
        <v>1106</v>
      </c>
      <c r="J41" s="1480">
        <v>0.7</v>
      </c>
      <c r="K41" s="1481">
        <v>405</v>
      </c>
      <c r="L41" s="1480">
        <v>0.5</v>
      </c>
      <c r="M41" s="1481">
        <v>352</v>
      </c>
      <c r="N41" s="1056"/>
      <c r="O41" s="1057"/>
      <c r="P41" s="1057"/>
      <c r="Q41" s="1058"/>
      <c r="R41" s="1056"/>
      <c r="S41" s="1057"/>
      <c r="T41" s="1057"/>
      <c r="U41" s="1058"/>
      <c r="V41" s="1056"/>
      <c r="W41" s="1057"/>
      <c r="X41" s="1057"/>
      <c r="Y41" s="1058"/>
      <c r="Z41" s="1056"/>
      <c r="AA41" s="1057"/>
      <c r="AB41" s="1057"/>
      <c r="AC41" s="1058"/>
      <c r="AE41" s="1424"/>
      <c r="AF41" s="1426"/>
      <c r="AG41" s="1424"/>
      <c r="AH41" s="1426"/>
      <c r="AI41" s="1424"/>
      <c r="AJ41" s="1426"/>
      <c r="AK41" s="1424"/>
      <c r="AL41" s="1427"/>
      <c r="AN41" s="1102" t="s">
        <v>608</v>
      </c>
      <c r="AO41" s="1060"/>
      <c r="AP41" s="1066" t="s">
        <v>610</v>
      </c>
      <c r="AQ41" s="118" t="s">
        <v>63</v>
      </c>
      <c r="AR41" s="224">
        <f t="shared" si="1"/>
        <v>718.46153846153845</v>
      </c>
      <c r="AS41" s="224">
        <f t="shared" si="2"/>
        <v>921.66666666666674</v>
      </c>
      <c r="AT41" s="224">
        <f t="shared" si="3"/>
        <v>578.57142857142856</v>
      </c>
      <c r="AU41" s="676">
        <f t="shared" si="4"/>
        <v>704</v>
      </c>
      <c r="AV41" s="681" t="str">
        <f t="shared" si="6"/>
        <v>ACCEPT</v>
      </c>
      <c r="AW41" s="682" t="str">
        <f t="shared" si="7"/>
        <v>ACCEPT</v>
      </c>
    </row>
    <row r="42" spans="1:66" ht="18" customHeight="1" x14ac:dyDescent="0.2">
      <c r="A42" s="1051"/>
      <c r="B42" s="1333" t="s">
        <v>769</v>
      </c>
      <c r="C42" s="1342"/>
      <c r="D42" s="1108" t="s">
        <v>612</v>
      </c>
      <c r="E42" s="1055" t="s">
        <v>16</v>
      </c>
      <c r="F42" s="1482">
        <v>51.4</v>
      </c>
      <c r="G42" s="1483">
        <v>8376</v>
      </c>
      <c r="H42" s="1482">
        <v>93.1</v>
      </c>
      <c r="I42" s="1483">
        <v>19564</v>
      </c>
      <c r="J42" s="1482">
        <v>4.8</v>
      </c>
      <c r="K42" s="1483">
        <v>1235</v>
      </c>
      <c r="L42" s="1482">
        <v>7.1</v>
      </c>
      <c r="M42" s="1483">
        <v>1147</v>
      </c>
      <c r="N42" s="1056"/>
      <c r="O42" s="1057"/>
      <c r="P42" s="1057"/>
      <c r="Q42" s="1058"/>
      <c r="R42" s="1056"/>
      <c r="S42" s="1057"/>
      <c r="T42" s="1057"/>
      <c r="U42" s="1058"/>
      <c r="V42" s="1056"/>
      <c r="W42" s="1057"/>
      <c r="X42" s="1057"/>
      <c r="Y42" s="1058"/>
      <c r="Z42" s="1056"/>
      <c r="AA42" s="1057"/>
      <c r="AB42" s="1057"/>
      <c r="AC42" s="1058"/>
      <c r="AE42" s="1428"/>
      <c r="AF42" s="1430"/>
      <c r="AG42" s="1428"/>
      <c r="AH42" s="1430"/>
      <c r="AI42" s="1428"/>
      <c r="AJ42" s="1430"/>
      <c r="AK42" s="1428"/>
      <c r="AL42" s="1431"/>
      <c r="AN42" s="1102" t="s">
        <v>611</v>
      </c>
      <c r="AO42" s="1060"/>
      <c r="AP42" s="1093" t="s">
        <v>586</v>
      </c>
      <c r="AQ42" s="118" t="s">
        <v>63</v>
      </c>
      <c r="AR42" s="224">
        <f t="shared" si="1"/>
        <v>162.95719844357978</v>
      </c>
      <c r="AS42" s="224">
        <f t="shared" si="2"/>
        <v>210.13963480128896</v>
      </c>
      <c r="AT42" s="224">
        <f t="shared" si="3"/>
        <v>257.29166666666669</v>
      </c>
      <c r="AU42" s="676">
        <f t="shared" si="4"/>
        <v>161.5492957746479</v>
      </c>
      <c r="AV42" s="681" t="str">
        <f t="shared" si="6"/>
        <v>ACCEPT</v>
      </c>
      <c r="AW42" s="682" t="str">
        <f t="shared" si="7"/>
        <v>ACCEPT</v>
      </c>
    </row>
    <row r="43" spans="1:66" ht="18" customHeight="1" thickBot="1" x14ac:dyDescent="0.25">
      <c r="A43" s="1109"/>
      <c r="B43" s="1335" t="s">
        <v>770</v>
      </c>
      <c r="C43" s="1345"/>
      <c r="D43" s="1112" t="s">
        <v>614</v>
      </c>
      <c r="E43" s="1113" t="s">
        <v>16</v>
      </c>
      <c r="F43" s="1484">
        <v>1.7</v>
      </c>
      <c r="G43" s="1485">
        <v>563</v>
      </c>
      <c r="H43" s="1484">
        <v>2.1</v>
      </c>
      <c r="I43" s="1485">
        <v>1102</v>
      </c>
      <c r="J43" s="1484">
        <v>0.9</v>
      </c>
      <c r="K43" s="1485">
        <v>458</v>
      </c>
      <c r="L43" s="1484">
        <v>0.7</v>
      </c>
      <c r="M43" s="1485">
        <v>623</v>
      </c>
      <c r="N43" s="1056"/>
      <c r="O43" s="1057"/>
      <c r="P43" s="1057"/>
      <c r="Q43" s="1058"/>
      <c r="R43" s="1056"/>
      <c r="S43" s="1057"/>
      <c r="T43" s="1057"/>
      <c r="U43" s="1058"/>
      <c r="V43" s="1056"/>
      <c r="W43" s="1057"/>
      <c r="X43" s="1057"/>
      <c r="Y43" s="1058"/>
      <c r="Z43" s="1056"/>
      <c r="AA43" s="1057"/>
      <c r="AB43" s="1057"/>
      <c r="AC43" s="1058"/>
      <c r="AE43" s="1432"/>
      <c r="AF43" s="1433"/>
      <c r="AG43" s="1432"/>
      <c r="AH43" s="1433"/>
      <c r="AI43" s="1432"/>
      <c r="AJ43" s="1433"/>
      <c r="AK43" s="1432"/>
      <c r="AL43" s="1434"/>
      <c r="AN43" s="1110" t="s">
        <v>613</v>
      </c>
      <c r="AO43" s="1111"/>
      <c r="AP43" s="1114" t="s">
        <v>580</v>
      </c>
      <c r="AQ43" s="119" t="s">
        <v>63</v>
      </c>
      <c r="AR43" s="224">
        <f t="shared" si="1"/>
        <v>331.1764705882353</v>
      </c>
      <c r="AS43" s="224">
        <f t="shared" si="2"/>
        <v>524.7619047619047</v>
      </c>
      <c r="AT43" s="224">
        <f t="shared" si="3"/>
        <v>508.88888888888886</v>
      </c>
      <c r="AU43" s="676">
        <f t="shared" si="4"/>
        <v>890</v>
      </c>
      <c r="AV43" s="681" t="str">
        <f t="shared" si="6"/>
        <v>ACCEPT</v>
      </c>
      <c r="AW43" s="682" t="str">
        <f t="shared" si="7"/>
        <v>ACCEPT</v>
      </c>
    </row>
    <row r="44" spans="1:66" ht="15.6" x14ac:dyDescent="0.3">
      <c r="A44" s="1115" t="s">
        <v>52</v>
      </c>
      <c r="B44" s="1115"/>
      <c r="C44" s="1115"/>
      <c r="D44" s="1116"/>
      <c r="E44" s="1116"/>
      <c r="F44" s="1117"/>
      <c r="G44" s="1117"/>
      <c r="H44" s="1117"/>
      <c r="I44" s="508"/>
      <c r="J44" s="508"/>
      <c r="K44" s="508"/>
      <c r="L44" s="508"/>
      <c r="M44" s="508"/>
      <c r="N44" s="583"/>
      <c r="O44" s="584"/>
      <c r="P44" s="753"/>
      <c r="AA44" s="4"/>
      <c r="AB44" s="4"/>
      <c r="AC44" s="586"/>
      <c r="AE44" s="508"/>
      <c r="AF44" s="508"/>
      <c r="AG44" s="508"/>
      <c r="AH44" s="508"/>
      <c r="AI44" s="508"/>
      <c r="AJ44" s="508"/>
      <c r="AK44" s="508"/>
      <c r="AL44" s="508"/>
      <c r="AN44"/>
      <c r="AO44"/>
      <c r="AP44"/>
      <c r="AQ44"/>
      <c r="AR44"/>
      <c r="AS44"/>
      <c r="AT44"/>
      <c r="AU44"/>
      <c r="AV44"/>
      <c r="AW44"/>
    </row>
    <row r="45" spans="1:66" ht="16.2" thickBot="1" x14ac:dyDescent="0.35">
      <c r="A45" s="1118" t="s">
        <v>615</v>
      </c>
      <c r="B45" s="1118"/>
      <c r="C45" s="1118"/>
      <c r="D45" s="1013"/>
      <c r="E45" s="1013"/>
      <c r="F45" s="508"/>
      <c r="G45" s="508"/>
      <c r="H45" s="508"/>
      <c r="I45" s="508"/>
      <c r="J45" s="508"/>
      <c r="K45" s="508"/>
      <c r="L45" s="508"/>
      <c r="M45" s="508"/>
      <c r="N45" s="583"/>
      <c r="O45" s="584"/>
      <c r="P45" s="753"/>
      <c r="AA45" s="4"/>
      <c r="AB45" s="4"/>
      <c r="AC45" s="586"/>
      <c r="AE45" s="508"/>
      <c r="AF45" s="508"/>
      <c r="AG45" s="508"/>
      <c r="AH45" s="508"/>
      <c r="AI45" s="508"/>
      <c r="AJ45" s="508"/>
      <c r="AK45" s="508"/>
      <c r="AL45" s="508"/>
      <c r="AN45"/>
      <c r="AO45"/>
      <c r="AP45"/>
      <c r="AQ45"/>
      <c r="AR45"/>
      <c r="AS45"/>
      <c r="AT45"/>
      <c r="AU45"/>
      <c r="AV45"/>
      <c r="AW45"/>
    </row>
    <row r="46" spans="1:66" ht="16.2" thickBot="1" x14ac:dyDescent="0.35">
      <c r="A46" s="1118" t="s">
        <v>53</v>
      </c>
      <c r="B46" s="1118"/>
      <c r="C46" s="1118"/>
      <c r="D46" s="1013"/>
      <c r="E46" s="216" t="s">
        <v>78</v>
      </c>
      <c r="F46" s="173">
        <f>COUNTBLANK(F15:F43)</f>
        <v>4</v>
      </c>
      <c r="G46" s="173">
        <f t="shared" ref="G46:M46" si="26">COUNTBLANK(G15:G43)</f>
        <v>4</v>
      </c>
      <c r="H46" s="173">
        <f t="shared" si="26"/>
        <v>4</v>
      </c>
      <c r="I46" s="173">
        <f t="shared" si="26"/>
        <v>4</v>
      </c>
      <c r="J46" s="173">
        <f t="shared" si="26"/>
        <v>4</v>
      </c>
      <c r="K46" s="173">
        <f t="shared" si="26"/>
        <v>4</v>
      </c>
      <c r="L46" s="173">
        <f t="shared" si="26"/>
        <v>4</v>
      </c>
      <c r="M46" s="173">
        <f t="shared" si="26"/>
        <v>4</v>
      </c>
      <c r="N46" s="583"/>
      <c r="O46" s="584"/>
      <c r="P46" s="753"/>
      <c r="AA46" s="4"/>
      <c r="AB46" s="4"/>
      <c r="AC46" s="586"/>
      <c r="AE46" s="508"/>
      <c r="AF46" s="508"/>
      <c r="AG46" s="508"/>
      <c r="AH46" s="508"/>
      <c r="AI46" s="508"/>
      <c r="AJ46" s="508"/>
      <c r="AK46" s="508"/>
      <c r="AL46" s="508"/>
      <c r="AN46"/>
      <c r="AO46"/>
      <c r="AP46"/>
      <c r="AQ46"/>
      <c r="AR46"/>
      <c r="AS46"/>
      <c r="AT46"/>
      <c r="AU46"/>
      <c r="AV46"/>
      <c r="AW46"/>
    </row>
    <row r="47" spans="1:66" ht="18" thickBot="1" x14ac:dyDescent="0.35">
      <c r="A47" s="1119" t="s">
        <v>616</v>
      </c>
      <c r="B47" s="1118"/>
      <c r="C47" s="1118"/>
      <c r="D47" s="1013"/>
      <c r="E47" s="216" t="s">
        <v>83</v>
      </c>
      <c r="F47" s="901">
        <f>29-(COUNT(F15:F43)+F46)</f>
        <v>0</v>
      </c>
      <c r="G47" s="901">
        <f t="shared" ref="G47:M47" si="27">29-(COUNT(G15:G43)+G46)</f>
        <v>0</v>
      </c>
      <c r="H47" s="901">
        <f t="shared" si="27"/>
        <v>0</v>
      </c>
      <c r="I47" s="901">
        <f t="shared" si="27"/>
        <v>0</v>
      </c>
      <c r="J47" s="901">
        <f t="shared" si="27"/>
        <v>0</v>
      </c>
      <c r="K47" s="901">
        <f t="shared" si="27"/>
        <v>0</v>
      </c>
      <c r="L47" s="901">
        <f t="shared" si="27"/>
        <v>0</v>
      </c>
      <c r="M47" s="901">
        <f t="shared" si="27"/>
        <v>0</v>
      </c>
      <c r="N47" s="583"/>
      <c r="O47" s="584"/>
      <c r="P47" s="753"/>
      <c r="AA47" s="4"/>
      <c r="AB47" s="4"/>
      <c r="AC47" s="586"/>
      <c r="AE47" s="508"/>
      <c r="AF47" s="508"/>
      <c r="AG47" s="508"/>
      <c r="AH47" s="508"/>
      <c r="AI47" s="508"/>
      <c r="AJ47" s="508"/>
      <c r="AK47" s="508"/>
      <c r="AL47" s="508"/>
      <c r="AN47"/>
      <c r="AO47"/>
      <c r="AP47"/>
      <c r="AQ47"/>
      <c r="AR47"/>
      <c r="AS47"/>
      <c r="AT47"/>
      <c r="AU47"/>
      <c r="AV47"/>
      <c r="AW47"/>
    </row>
    <row r="48" spans="1:66" ht="35.25" customHeight="1" x14ac:dyDescent="0.3">
      <c r="A48" s="1118"/>
      <c r="B48" s="1118"/>
      <c r="C48" s="1118"/>
      <c r="D48" s="1013"/>
      <c r="E48" s="1013"/>
      <c r="F48" s="508"/>
      <c r="G48" s="508"/>
      <c r="H48" s="508"/>
      <c r="I48" s="508"/>
      <c r="J48" s="508"/>
      <c r="K48" s="508"/>
      <c r="L48" s="508"/>
      <c r="M48" s="508"/>
      <c r="AE48" s="508"/>
      <c r="AF48" s="508"/>
      <c r="AG48" s="508"/>
      <c r="AH48" s="508"/>
      <c r="AI48" s="508"/>
      <c r="AJ48" s="508"/>
      <c r="AK48" s="508"/>
      <c r="AL48" s="508"/>
    </row>
    <row r="49" spans="1:38" ht="15.6" x14ac:dyDescent="0.3">
      <c r="A49" s="1118"/>
      <c r="B49" s="1118"/>
      <c r="C49" s="1118"/>
      <c r="D49" s="1013"/>
      <c r="E49" s="1013"/>
      <c r="F49" s="508"/>
      <c r="G49" s="508"/>
      <c r="H49" s="508"/>
      <c r="I49" s="508"/>
      <c r="J49" s="508"/>
      <c r="K49" s="508"/>
      <c r="L49" s="508"/>
      <c r="M49" s="508"/>
      <c r="AE49" s="508"/>
      <c r="AF49" s="508"/>
      <c r="AG49" s="508"/>
      <c r="AH49" s="508"/>
      <c r="AI49" s="508"/>
      <c r="AJ49" s="508"/>
      <c r="AK49" s="508"/>
      <c r="AL49" s="508"/>
    </row>
  </sheetData>
  <sheetProtection selectLockedCells="1"/>
  <mergeCells count="63">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6145A6-B6F7-492D-9F5B-09707356008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D40EFD4-8692-4F75-A1CA-CE141A27F773}">
  <ds:schemaRefs>
    <ds:schemaRef ds:uri="http://schemas.microsoft.com/sharepoint/v3/contenttype/forms"/>
  </ds:schemaRefs>
</ds:datastoreItem>
</file>

<file path=customXml/itemProps3.xml><?xml version="1.0" encoding="utf-8"?>
<ds:datastoreItem xmlns:ds="http://schemas.openxmlformats.org/officeDocument/2006/customXml" ds:itemID="{76EA31A6-2016-4F7A-9BCB-3FF0A55398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2020-04-08T08:39:45Z</cp:lastPrinted>
  <dcterms:created xsi:type="dcterms:W3CDTF">1998-09-16T16:39:33Z</dcterms:created>
  <dcterms:modified xsi:type="dcterms:W3CDTF">2021-05-04T22:21:50Z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